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_2024" sheetId="5" r:id="rId9"/>
    <sheet state="hidden" name="DTC_Data_forecast_2024" sheetId="6" r:id="rId10"/>
    <sheet state="visible" name="Summary" sheetId="7" r:id="rId11"/>
    <sheet state="visible" name="DTC - P&amp;L" sheetId="8" r:id="rId12"/>
    <sheet state="visible" name="DTC US&amp;CA - P&amp;L" sheetId="9" r:id="rId13"/>
    <sheet state="visible" name="DTC EU - P&amp;L" sheetId="10" r:id="rId14"/>
    <sheet state="visible" name="AMAZON - P&amp;L" sheetId="11" r:id="rId15"/>
    <sheet state="visible" name="WALMART - P&amp;L" sheetId="12" r:id="rId16"/>
    <sheet state="visible" name="App - P&amp;L" sheetId="13" r:id="rId17"/>
    <sheet state="visible" name="Digital Marketplaces - P&amp;L" sheetId="14" r:id="rId18"/>
    <sheet state="visible" name="Data - P&amp;L" sheetId="15" r:id="rId19"/>
    <sheet state="visible" name="PP - Results" sheetId="16" r:id="rId20"/>
    <sheet state="visible" name="PP - Data" sheetId="17" r:id="rId21"/>
    <sheet state="hidden" name="IndieGoGo Data" sheetId="18" r:id="rId22"/>
    <sheet state="hidden" name="SupermetricsQueries" sheetId="19" r:id="rId23"/>
    <sheet state="hidden" name="Forecast" sheetId="20" r:id="rId24"/>
    <sheet state="hidden" name="Working Copy B2B - P&amp;L" sheetId="21" r:id="rId25"/>
    <sheet state="hidden" name="B2B - P&amp;L" sheetId="22" r:id="rId26"/>
    <sheet state="hidden" name="Ziga - TEST by prod." sheetId="23" r:id="rId27"/>
  </sheets>
  <definedNames>
    <definedName name="zsupermetrics_ru0GDtbZzDLHQOQtJJ6K08MvUDyyp7">#REF!</definedName>
    <definedName localSheetId="14" name="zsupermetrics_DQl8lUbpTRu3fayaJJi7lVfOGKjNU4">'Data - P&amp;L'!$A$3:$A$4</definedName>
    <definedName localSheetId="14"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4"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4" name="zsupermetrics_xwoIpANxRm908eDp5oKTwQpEI8gvD4">#REF!</definedName>
    <definedName localSheetId="14" name="zsupermetrics_n3GtLgiKpTmd2pYmQNMuq6TPD0qE0b">'Data - P&amp;L'!$B$4:$B$5</definedName>
    <definedName localSheetId="14" name="rdataslayer_42b112e4e4be4305bb4c1be75e2dd549">'Data - P&amp;L'!$B$2:$C$3</definedName>
    <definedName name="zsupermetrics_9i4W4hgd80uRpQLMeX0eRnESN8gjyv">#REF!</definedName>
    <definedName name="zsupermetrics_5bmwtOpHUbSYmDMeuCPkrxaojTprPP">#REF!</definedName>
    <definedName localSheetId="14" name="rdataslayer_3753ddf3234e496aa261974a0222e193">'Data - P&amp;L'!$H$2:$I$2</definedName>
    <definedName name="zsupermetrics_SGBxROnInO9rFyh3H7j2Lldx0Bdc5v">#REF!</definedName>
    <definedName name="zsupermetrics_pxuhRTEmIU93xSgKclyxajD0fCZ6rF">#REF!</definedName>
    <definedName localSheetId="14" name="zsupermetrics_ru0GDtbZzDLHQOQtJJ6K08MvUDyyp7">'Data - P&amp;L'!$B$4:$B$5</definedName>
    <definedName localSheetId="14" name="zsupermetrics_qWp7V908pNEYMtfv8QZvSTeDnBAHOU">'Data - P&amp;L'!$B$5:$C$13</definedName>
    <definedName name="rdataslayer_4a0f150f4f2f4e4f85c890c75b7a1fa4">#REF!</definedName>
    <definedName localSheetId="15"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4" name="zsupermetrics_9i4W4hgd80uRpQLMeX0eRnESN8gjyv">'Data - P&amp;L'!$C$13</definedName>
    <definedName name="zsupermetrics_lx4cNai7gT6tH4j08ZRkI21Qlpjioi">#REF!</definedName>
    <definedName name="rdataslayer_d70e473bcafe40a3aa834ce157fb2ba3">#REF!</definedName>
    <definedName localSheetId="14" name="zsupermetrics_NugLlrQxlKiqhxQae8EFpITBm1pLCj">'Data - P&amp;L'!$B$6:$C$13</definedName>
    <definedName name="zsupermetrics_8xojRjNDjo2jWHGDWjFEhflhyIq3Hq">Summary!$K$8:$K$48</definedName>
    <definedName name="zsupermetrics_FEamnpN5FsVYF0RtUTXAwunZ388Tkc">Forecast!$A$113:$C$141</definedName>
    <definedName name="rdataslayer_3753ddf3234e496aa261974a0222e193">#REF!</definedName>
    <definedName localSheetId="14" name="zsupermetrics_iNpyVy90bWCI0yUaFQpxOtzWMa6sW4">'Data - P&amp;L'!$A$2:$A$3</definedName>
    <definedName localSheetId="14" name="rdataslayer_4a0f150f4f2f4e4f85c890c75b7a1fa4">'Data - P&amp;L'!$D$2:$E$3</definedName>
    <definedName name="zsupermetrics_BioPyGBzcBsy60UCQmPcTuFReEmghI">#REF!</definedName>
    <definedName name="zsupermetrics_qWp7V908pNEYMtfv8QZvSTeDnBAHOU">#REF!</definedName>
    <definedName localSheetId="14" name="zsupermetrics_wbYMmT0YL9bAN0yhimW0ziPFnia9Dx">'Data - P&amp;L'!$A$2:$A$3</definedName>
    <definedName localSheetId="14" name="zsupermetrics_4VkB7ij7WO0JjKBEgvjB2GHjSy2Egm">'Data - P&amp;L'!$B$4:$C$10</definedName>
    <definedName localSheetId="14" name="zsupermetrics_lx4cNai7gT6tH4j08ZRkI21Qlpjioi">'Data - P&amp;L'!$B$4:$C$13</definedName>
    <definedName name="rdataslayer_42b112e4e4be4305bb4c1be75e2dd549">#REF!</definedName>
    <definedName name="rdataslayer_adf57e64065742daa5b4161161b1c3ca">#REF!</definedName>
    <definedName localSheetId="14" name="rdataslayer_adf57e64065742daa5b4161161b1c3ca">'Data - P&amp;L'!$B$4:$D$5</definedName>
    <definedName name="zsupermetrics_NugLlrQxlKiqhxQae8EFpITBm1pLCj">#REF!</definedName>
    <definedName name="zsupermetrics_xwoIpANxRm908eDp5oKTwQpEI8gvD4">#REF!</definedName>
    <definedName localSheetId="14" name="zsupermetrics_YsFuuYtr8vOdNXCCPiFJIO38NP4b2T">'Data - P&amp;L'!$B$4:$C$13</definedName>
    <definedName localSheetId="14" name="rdataslayer_d70e473bcafe40a3aa834ce157fb2ba3">'Data - P&amp;L'!$C$8:$D$9</definedName>
    <definedName localSheetId="14"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tc={453a35a7-e066-4a36-9646-e50639570f8a}</author>
    <author>tc={b69caeb0-5f72-46aa-a54c-66e7ad1fb36c}</author>
    <author>tc={e309d56a-0bd1-4216-85f9-3841b612aae1}</author>
  </authors>
  <commentList>
    <comment authorId="0" ref="A31">
      <text>
        <t xml:space="preserve">RETAIL NOT DM</t>
      </text>
    </comment>
    <comment authorId="0" ref="A44">
      <text>
        <t xml:space="preserve">RETAIL NOT DM</t>
      </text>
    </comment>
    <comment authorId="0" ref="A90">
      <text>
        <t xml:space="preserve">RETAIL NOT DM</t>
      </text>
    </comment>
    <comment authorId="1" xr:uid="{453a35a7-e066-4a36-9646-e50639570f8a}" ref="O4">
      <text>
        <t xml:space="preserve">[Threaded comment]
 Your version of Excel allows you to read this threaded comment; however, any edits to it will get removed if the file is opened in a newer version of Excel. Learn more: https://go.microsoft.com/fwlink/?linkid=870924
Comment:
	@ziga.skrabl@mybirdbuddy.com @nika@mybirdbuddy.com @matej.dolenec@mybirdbuddy.com Are we tracking EU revenue and EU spend?
Reply:
	Yes, EU revenue is included in the Summary DTC Revenue and DTC Orders, in P&amp;L they are also tracked separately (US &amp; CA; EU). As for EU spend, I only know how to check Meta Spend for EU (si_Bird buddy Inc_EU &amp; UK_BirdBuddy)
Reply:
	I think we're advertising EU at si_Bird Buddy Inc_Product_Testing account. Do you have access to this as account?
Reply:
	Yes, will add it to the Meta spend
</t>
      </text>
    </comment>
    <comment authorId="2" xr:uid="{b69caeb0-5f72-46aa-a54c-66e7ad1fb36c}" ref="A119">
      <text>
        <t xml:space="preserve">[Threaded comment]
 Your version of Excel allows you to read this threaded comment; however, any edits to it will get removed if the file is opened in a newer version of Excel. Learn more: https://go.microsoft.com/fwlink/?linkid=870924
Comment:
	wallmart spent not fees?
</t>
      </text>
    </comment>
    <comment authorId="3" xr:uid="{e309d56a-0bd1-4216-85f9-3841b612aae1}" ref="Q119">
      <text>
        <t xml:space="preserve">[Threaded comment]
 Your version of Excel allows you to read this threaded comment; however, any edits to it will get removed if the file is opened in a newer version of Excel. Learn more: https://go.microsoft.com/fwlink/?linkid=870924
Comment:
	@nika@mybirdbuddy.com @ziga.skrabl@mybirdbuddy.com @dejan.bukovnik@mybirdbuddy.com Walmart Spend not tracked.
Reply:
	@nika@mybirdbuddy.com - Jasa will get in touch on slack to show you where you can get the numbers.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<sst xmlns="http://schemas.openxmlformats.org/spreadsheetml/2006/main" count="4712" uniqueCount="2235">
  <si>
    <t>Quantities</t>
  </si>
  <si>
    <t>Sales</t>
  </si>
  <si>
    <t xml:space="preserve"> </t>
  </si>
  <si>
    <t>TUE</t>
  </si>
  <si>
    <t>WED</t>
  </si>
  <si>
    <t>THU</t>
  </si>
  <si>
    <t>FRI</t>
  </si>
  <si>
    <t>SAT</t>
  </si>
  <si>
    <t>SUN</t>
  </si>
  <si>
    <t>MON</t>
  </si>
  <si>
    <t>Notes</t>
  </si>
  <si>
    <t>Started with popups</t>
  </si>
  <si>
    <t>SKU1 OOS</t>
  </si>
  <si>
    <t>Change of popup design</t>
  </si>
  <si>
    <t xml:space="preserve">Listicle Landing Page Start </t>
  </si>
  <si>
    <t>Prime Day MAP</t>
  </si>
  <si>
    <t>Canada start DTC</t>
  </si>
  <si>
    <t>EU test order</t>
  </si>
  <si>
    <t>Nature Cam PRO Launch</t>
  </si>
  <si>
    <t>Accelerated spend on Meta ( 6K of "bad spend ")
LP Test ( 10/30% discount split start )
EU DTC start</t>
  </si>
  <si>
    <t>A/B Test (/convert &amp; /v2)</t>
  </si>
  <si>
    <t>Nature Cam PRO Launch Email #2</t>
  </si>
  <si>
    <t>A/B Test (/offer-pro)</t>
  </si>
  <si>
    <t>DTC Revenue</t>
  </si>
  <si>
    <t>- DTC Revenue US&amp;CA</t>
  </si>
  <si>
    <t xml:space="preserve">   - Hardware</t>
  </si>
  <si>
    <t xml:space="preserve">   - Add-ons</t>
  </si>
  <si>
    <t xml:space="preserve">   - Merch</t>
  </si>
  <si>
    <t xml:space="preserve">   - Seeds</t>
  </si>
  <si>
    <t xml:space="preserve">   - Yearly Pro Subscription</t>
  </si>
  <si>
    <t xml:space="preserve">   - Taxes</t>
  </si>
  <si>
    <t xml:space="preserve">   - Shipping</t>
  </si>
  <si>
    <t>- DTC Revenue EU</t>
  </si>
  <si>
    <t>/</t>
  </si>
  <si>
    <t>Amazon Revenue</t>
  </si>
  <si>
    <t xml:space="preserve">   - Tax</t>
  </si>
  <si>
    <t xml:space="preserve">   - Gift Wrap</t>
  </si>
  <si>
    <t>Walmart Revenue</t>
  </si>
  <si>
    <t>Digital Marketplaces Revenue</t>
  </si>
  <si>
    <t>Rachio</t>
  </si>
  <si>
    <t>Weatherflow</t>
  </si>
  <si>
    <t>Costco</t>
  </si>
  <si>
    <t>Total Revenue</t>
  </si>
  <si>
    <t>B2B Revenue</t>
  </si>
  <si>
    <t>Best Buy</t>
  </si>
  <si>
    <t>Target</t>
  </si>
  <si>
    <t>App Revenue</t>
  </si>
  <si>
    <t xml:space="preserve">  - Google Store</t>
  </si>
  <si>
    <t xml:space="preserve">  - Apple Store</t>
  </si>
  <si>
    <t xml:space="preserve">  - Comission</t>
  </si>
  <si>
    <t xml:space="preserve">  - Tax</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</si>
  <si>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</si>
  <si>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</si>
  <si>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</si>
  <si>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</si>
  <si>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</si>
  <si>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</si>
  <si>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</si>
  <si>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</si>
  <si>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</si>
  <si>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Walmart Orders</t>
  </si>
  <si>
    <t>Digital Marketplaces Orders</t>
  </si>
  <si>
    <t>Rachio Orders</t>
  </si>
  <si>
    <t>Weatherflow Orders</t>
  </si>
  <si>
    <t>Costco Orders</t>
  </si>
  <si>
    <t>Total Orders</t>
  </si>
  <si>
    <t>B2B Orders</t>
  </si>
  <si>
    <t>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</si>
  <si>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</si>
  <si>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</si>
  <si>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</si>
  <si>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</si>
  <si>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</si>
  <si>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</si>
  <si>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</si>
  <si>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</si>
  <si>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</si>
  <si>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</si>
  <si>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</si>
  <si>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</si>
  <si>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Nextdoor Spend</t>
  </si>
  <si>
    <t>IndieGoGo Spend</t>
  </si>
  <si>
    <t>Affiliate Fees</t>
  </si>
  <si>
    <t>Rachio Fees</t>
  </si>
  <si>
    <t>Weatherflow Fees</t>
  </si>
  <si>
    <t>Walmart Spend</t>
  </si>
  <si>
    <t>Costco Fees</t>
  </si>
  <si>
    <t>Total DTC Spend</t>
  </si>
  <si>
    <t>- DTC Spend US</t>
  </si>
  <si>
    <t>- DTC Spend EU</t>
  </si>
  <si>
    <t>Total Spend</t>
  </si>
  <si>
    <t>App Spend</t>
  </si>
  <si>
    <t>Apple Spend</t>
  </si>
  <si>
    <t>Total APP Spend</t>
  </si>
  <si>
    <t>Blended ROAS</t>
  </si>
  <si>
    <t>wROAS</t>
  </si>
  <si>
    <t>- wROAS US</t>
  </si>
  <si>
    <t>- wROAS EU</t>
  </si>
  <si>
    <t>aROAS</t>
  </si>
  <si>
    <t>appROAS</t>
  </si>
  <si>
    <t>Blended Spend per Unit</t>
  </si>
  <si>
    <t>wSPU</t>
  </si>
  <si>
    <t>- wSPU US</t>
  </si>
  <si>
    <t>- wSPU EU</t>
  </si>
  <si>
    <t>aSPU</t>
  </si>
  <si>
    <t>appCAC</t>
  </si>
  <si>
    <t>Web CR</t>
  </si>
  <si>
    <t>- Web CR US</t>
  </si>
  <si>
    <t>- Web CR EU</t>
  </si>
  <si>
    <t>Web AOV</t>
  </si>
  <si>
    <t>- Web AOV US</t>
  </si>
  <si>
    <t>- Web AOV EU</t>
  </si>
  <si>
    <t>fAOV</t>
  </si>
  <si>
    <t>- fAOV US</t>
  </si>
  <si>
    <t>- fAOV EU</t>
  </si>
  <si>
    <t>rAOV</t>
  </si>
  <si>
    <t>- rAOV US</t>
  </si>
  <si>
    <t>- rAOV EU</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</si>
  <si>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</si>
  <si>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</si>
  <si>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</si>
  <si>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</si>
  <si>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</si>
  <si>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</si>
  <si>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</si>
  <si>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</si>
  <si>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</si>
  <si>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</si>
  <si>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</si>
  <si>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</si>
  <si>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</si>
  <si>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</si>
  <si>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</si>
  <si>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</si>
  <si>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Spend per Unit</t>
  </si>
  <si>
    <t>CR</t>
  </si>
  <si>
    <t>AOV</t>
  </si>
  <si>
    <t>Orders</t>
  </si>
  <si>
    <t>Units Sold</t>
  </si>
  <si>
    <t>SBF UNITS SOLD</t>
  </si>
  <si>
    <t>HBF UNITS SOLD</t>
  </si>
  <si>
    <t>CAC per Unit</t>
  </si>
  <si>
    <t>First-time customers</t>
  </si>
  <si>
    <t>Returning customers</t>
  </si>
  <si>
    <t>Revenue per unit</t>
  </si>
  <si>
    <t>OCTOBER</t>
  </si>
  <si>
    <t>DAY</t>
  </si>
  <si>
    <t>COMMENT</t>
  </si>
  <si>
    <t>Meta</t>
  </si>
  <si>
    <t>Google</t>
  </si>
  <si>
    <t>TikTok</t>
  </si>
  <si>
    <t>Bing</t>
  </si>
  <si>
    <t>Email</t>
  </si>
  <si>
    <t>Nextdoor</t>
  </si>
  <si>
    <t>-</t>
  </si>
  <si>
    <t>Affiliates (Refersion)</t>
  </si>
  <si>
    <t>All</t>
  </si>
  <si>
    <t>Media Cost</t>
  </si>
  <si>
    <t>Affiliate Fee (20%)</t>
  </si>
  <si>
    <t>Revenue Woocommerce (Platform)</t>
  </si>
  <si>
    <t>SUM</t>
  </si>
  <si>
    <t>Orders Woocommerce (Platform)</t>
  </si>
  <si>
    <t>Breakdown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</si>
  <si>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</si>
  <si>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</si>
  <si>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</si>
  <si>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</si>
  <si>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</si>
  <si>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</si>
  <si>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</si>
  <si>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</si>
  <si>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</si>
  <si>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</si>
  <si>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</si>
  <si>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</si>
  <si>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</si>
  <si>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</si>
  <si>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</si>
  <si>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</si>
  <si>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</si>
  <si>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</si>
  <si>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</si>
  <si>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</si>
  <si>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</si>
  <si>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</si>
  <si>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</si>
  <si>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Cam PRO</t>
  </si>
  <si>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</si>
  <si>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</si>
  <si>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</si>
  <si>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</si>
  <si>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</si>
  <si>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</si>
  <si>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</si>
  <si>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</si>
  <si>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</si>
  <si>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</si>
  <si>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</si>
  <si>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</si>
  <si>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</si>
  <si>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</si>
  <si>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</si>
  <si>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</si>
  <si>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</si>
  <si>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</si>
  <si>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</si>
  <si>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</si>
  <si>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</si>
  <si>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</si>
  <si>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</si>
  <si>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</si>
  <si>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</si>
  <si>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</si>
  <si>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</si>
  <si>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</si>
  <si>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</si>
  <si>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</si>
  <si>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</si>
  <si>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</si>
  <si>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</si>
  <si>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</si>
  <si>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</si>
  <si>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</si>
  <si>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</si>
  <si>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</si>
  <si>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</si>
  <si>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</si>
  <si>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</si>
  <si>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</si>
  <si>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</si>
  <si>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</si>
  <si>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</si>
  <si>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</si>
  <si>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</si>
  <si>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</si>
  <si>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</si>
  <si>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</si>
  <si>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</si>
  <si>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</si>
  <si>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</si>
  <si>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</si>
  <si>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</si>
  <si>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</si>
  <si>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</si>
  <si>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</si>
  <si>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</si>
  <si>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</si>
  <si>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</si>
  <si>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</si>
  <si>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</si>
  <si>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</si>
  <si>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</si>
  <si>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</si>
  <si>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</si>
  <si>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</si>
  <si>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</si>
  <si>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</si>
  <si>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</si>
  <si>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</si>
  <si>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</si>
  <si>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</si>
  <si>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</si>
  <si>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</si>
  <si>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</si>
  <si>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</si>
  <si>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</si>
  <si>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</si>
  <si>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</si>
  <si>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</si>
  <si>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</si>
  <si>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</si>
  <si>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</si>
  <si>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</si>
  <si>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</si>
  <si>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</si>
  <si>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</si>
  <si>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</si>
  <si>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</si>
  <si>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</si>
  <si>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</si>
  <si>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</si>
  <si>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</si>
  <si>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</si>
  <si>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</si>
  <si>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</si>
  <si>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</si>
  <si>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</si>
  <si>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</si>
  <si>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</si>
  <si>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</si>
  <si>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</si>
  <si>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</si>
  <si>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</si>
  <si>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</si>
  <si>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</si>
  <si>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</si>
  <si>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</si>
  <si>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</si>
  <si>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</si>
  <si>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</si>
  <si>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</si>
  <si>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</si>
  <si>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</si>
  <si>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</si>
  <si>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</si>
  <si>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</si>
  <si>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</si>
  <si>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</si>
  <si>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</si>
  <si>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</si>
  <si>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</si>
  <si>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</si>
  <si>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</si>
  <si>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</si>
  <si>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</si>
  <si>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</si>
  <si>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</si>
  <si>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</si>
  <si>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</si>
  <si>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</si>
  <si>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</si>
  <si>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</si>
  <si>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</si>
  <si>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</si>
  <si>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</si>
  <si>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</si>
  <si>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</si>
  <si>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</si>
  <si>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</si>
  <si>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</si>
  <si>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</si>
  <si>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</si>
  <si>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</si>
  <si>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</si>
  <si>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</si>
  <si>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</si>
  <si>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</si>
  <si>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</si>
  <si>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</si>
  <si>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</si>
  <si>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</si>
  <si>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</si>
  <si>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</si>
  <si>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</si>
  <si>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</si>
  <si>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</si>
  <si>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</si>
  <si>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</si>
  <si>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</si>
  <si>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</si>
  <si>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</si>
  <si>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</si>
  <si>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</si>
  <si>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</si>
  <si>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</si>
  <si>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</si>
  <si>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</si>
  <si>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</si>
  <si>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</si>
  <si>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</si>
  <si>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</si>
  <si>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</si>
  <si>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</si>
  <si>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</si>
  <si>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</si>
  <si>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</si>
  <si>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</si>
  <si>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</si>
  <si>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</si>
  <si>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</si>
  <si>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</si>
  <si>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</si>
  <si>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</si>
  <si>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</si>
  <si>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</si>
  <si>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</si>
  <si>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</si>
  <si>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</si>
  <si>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</si>
  <si>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</si>
  <si>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</si>
  <si>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</si>
  <si>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</si>
  <si>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</si>
  <si>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</si>
  <si>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</si>
  <si>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</si>
  <si>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</si>
  <si>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</si>
  <si>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</si>
  <si>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</si>
  <si>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</si>
  <si>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</si>
  <si>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</si>
  <si>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</si>
  <si>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</si>
  <si>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</si>
  <si>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</si>
  <si>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</si>
  <si>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</si>
  <si>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</si>
  <si>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</si>
  <si>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</si>
  <si>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</si>
  <si>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</si>
  <si>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</si>
  <si>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</si>
  <si>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</si>
  <si>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</si>
  <si>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</si>
  <si>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</si>
  <si>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</si>
  <si>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</si>
  <si>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</si>
  <si>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</si>
  <si>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</si>
  <si>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</si>
  <si>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</si>
  <si>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</si>
  <si>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</si>
  <si>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</si>
  <si>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</si>
  <si>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</si>
  <si>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</si>
  <si>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</si>
  <si>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</si>
  <si>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</si>
  <si>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</si>
  <si>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</si>
  <si>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</si>
  <si>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</si>
  <si>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</si>
  <si>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Refund - US &amp; CA</t>
  </si>
  <si>
    <t>Orders Return for Refund - Europe</t>
  </si>
  <si>
    <t>Revenue - Returned for Refund by country (Gross)</t>
  </si>
  <si>
    <t>Units - Return for Replacement (Replacement Units &amp; Claims) by country</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</si>
  <si>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</si>
  <si>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</si>
  <si>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</si>
  <si>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</si>
  <si>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</si>
  <si>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</si>
  <si>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</si>
  <si>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</si>
  <si>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</si>
  <si>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</si>
  <si>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</si>
  <si>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</si>
  <si>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</si>
  <si>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</si>
  <si>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</si>
  <si>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</si>
  <si>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</si>
  <si>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</si>
  <si>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</si>
  <si>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</si>
  <si>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</si>
  <si>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</si>
  <si>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</si>
  <si>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</si>
  <si>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</si>
  <si>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</si>
  <si>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</si>
  <si>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</si>
  <si>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</si>
  <si>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</si>
  <si>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</si>
  <si>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</si>
  <si>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</si>
  <si>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</si>
  <si>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</si>
  <si>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</si>
  <si>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</si>
  <si>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</si>
  <si>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</si>
  <si>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</si>
  <si>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</si>
  <si>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</si>
  <si>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</si>
  <si>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</si>
  <si>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</si>
  <si>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</si>
  <si>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</si>
  <si>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</si>
  <si>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</si>
  <si>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</si>
  <si>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</si>
  <si>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</si>
  <si>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</si>
  <si>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</si>
  <si>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</si>
  <si>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</si>
  <si>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</si>
  <si>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</si>
  <si>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</si>
  <si>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</si>
  <si>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</si>
  <si>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</si>
  <si>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</si>
  <si>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</si>
  <si>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</si>
  <si>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</si>
  <si>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</si>
  <si>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</si>
  <si>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</si>
  <si>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</si>
  <si>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</si>
  <si>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</si>
  <si>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</si>
  <si>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</si>
  <si>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</si>
  <si>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</si>
  <si>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</si>
  <si>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</si>
  <si>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</si>
  <si>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</si>
  <si>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</si>
  <si>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</si>
  <si>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</si>
  <si>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</si>
  <si>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</si>
  <si>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</si>
  <si>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</si>
  <si>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</si>
  <si>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</si>
  <si>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</si>
  <si>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</si>
  <si>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</si>
  <si>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</si>
  <si>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</si>
  <si>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</si>
  <si>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</si>
  <si>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</si>
  <si>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</si>
  <si>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</si>
  <si>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</si>
  <si>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</si>
  <si>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</si>
  <si>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</si>
  <si>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</si>
  <si>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</si>
  <si>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</si>
  <si>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</si>
  <si>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</si>
  <si>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</si>
  <si>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</si>
  <si>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</si>
  <si>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</si>
  <si>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</si>
  <si>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</si>
  <si>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</si>
  <si>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</si>
  <si>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</si>
  <si>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</si>
  <si>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</si>
  <si>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</si>
  <si>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</si>
  <si>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</si>
  <si>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</si>
  <si>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</si>
  <si>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</si>
  <si>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</si>
  <si>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</si>
  <si>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</si>
  <si>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</si>
  <si>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</si>
  <si>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</si>
  <si>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</si>
  <si>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</si>
  <si>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</si>
  <si>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</si>
  <si>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</si>
  <si>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</si>
  <si>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</si>
  <si>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</si>
  <si>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</si>
  <si>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</si>
  <si>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</si>
  <si>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</si>
  <si>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</si>
  <si>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</si>
  <si>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</si>
  <si>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</si>
  <si>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</si>
  <si>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</si>
  <si>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</si>
  <si>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</si>
  <si>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</si>
  <si>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</si>
  <si>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</si>
  <si>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</si>
  <si>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</si>
  <si>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</si>
  <si>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</si>
  <si>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</si>
  <si>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</si>
  <si>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</si>
  <si>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</si>
  <si>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</si>
  <si>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</si>
  <si>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</si>
  <si>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</si>
  <si>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</si>
  <si>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</si>
  <si>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</si>
  <si>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</si>
  <si>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</si>
  <si>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</si>
  <si>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</si>
  <si>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</si>
  <si>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</si>
  <si>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</si>
  <si>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</si>
  <si>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</si>
  <si>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</si>
  <si>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</si>
  <si>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</si>
  <si>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</si>
  <si>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</si>
  <si>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</si>
  <si>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</si>
  <si>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</si>
  <si>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</si>
  <si>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</si>
  <si>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</si>
  <si>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</si>
  <si>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</si>
  <si>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</si>
  <si>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</si>
  <si>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</si>
  <si>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</si>
  <si>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</si>
  <si>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</si>
  <si>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</si>
  <si>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</si>
  <si>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</si>
  <si>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</si>
  <si>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</si>
  <si>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</si>
  <si>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</si>
  <si>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</si>
  <si>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</si>
  <si>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</si>
  <si>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</si>
  <si>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</si>
  <si>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</si>
  <si>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</si>
  <si>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</si>
  <si>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</si>
  <si>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</si>
  <si>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</si>
  <si>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</si>
  <si>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</si>
  <si>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</si>
  <si>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</si>
  <si>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</si>
  <si>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</si>
  <si>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</si>
  <si>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</si>
  <si>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</si>
  <si>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</si>
  <si>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</si>
  <si>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</si>
  <si>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</si>
  <si>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</si>
  <si>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</si>
  <si>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</si>
  <si>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</si>
  <si>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</si>
  <si>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</si>
  <si>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</si>
  <si>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</si>
  <si>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</si>
  <si>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</si>
  <si>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</si>
  <si>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</si>
  <si>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</si>
  <si>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</si>
  <si>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</si>
  <si>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</si>
  <si>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</si>
  <si>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</si>
  <si>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</si>
  <si>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</si>
  <si>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</si>
  <si>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</si>
  <si>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</si>
  <si>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</si>
  <si>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</si>
  <si>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</si>
  <si>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</si>
  <si>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</si>
  <si>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</si>
  <si>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</si>
  <si>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</si>
  <si>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</si>
  <si>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</si>
  <si>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</si>
  <si>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</si>
  <si>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</si>
  <si>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</si>
  <si>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</si>
  <si>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</si>
  <si>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</si>
  <si>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</si>
  <si>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</si>
  <si>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</si>
  <si>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</si>
  <si>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</si>
  <si>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</si>
  <si>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</si>
  <si>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</si>
  <si>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</si>
  <si>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</si>
  <si>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</si>
  <si>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</si>
  <si>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</si>
  <si>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</si>
  <si>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</si>
  <si>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</si>
  <si>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</si>
  <si>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</si>
  <si>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</si>
  <si>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</si>
  <si>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</si>
  <si>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</si>
  <si>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</si>
  <si>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</si>
  <si>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</si>
  <si>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</si>
  <si>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</si>
  <si>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</si>
  <si>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</si>
  <si>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</si>
  <si>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</si>
  <si>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</si>
  <si>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</si>
  <si>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</si>
  <si>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</si>
  <si>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</si>
  <si>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</si>
  <si>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</si>
  <si>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</si>
  <si>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</si>
  <si>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</si>
  <si>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</si>
  <si>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</si>
  <si>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</si>
  <si>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</si>
  <si>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</si>
  <si>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</si>
  <si>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</si>
  <si>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</si>
  <si>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</si>
  <si>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</si>
  <si>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</si>
  <si>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</si>
  <si>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</si>
  <si>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</si>
  <si>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</si>
  <si>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</si>
  <si>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</si>
  <si>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</si>
  <si>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</si>
  <si>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</si>
  <si>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</si>
  <si>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</si>
  <si>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</si>
  <si>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</si>
  <si>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</si>
  <si>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</si>
  <si>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</si>
  <si>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</si>
  <si>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</si>
  <si>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</si>
  <si>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</si>
  <si>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</si>
  <si>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</si>
  <si>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</si>
  <si>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</si>
  <si>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</si>
  <si>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</si>
  <si>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</si>
  <si>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</si>
  <si>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</si>
  <si>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</si>
  <si>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</si>
  <si>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</si>
  <si>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</si>
  <si>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</si>
  <si>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</si>
  <si>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</si>
  <si>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</si>
  <si>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</si>
  <si>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</si>
  <si>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</si>
  <si>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</si>
  <si>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</si>
  <si>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</si>
  <si>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</si>
  <si>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</si>
  <si>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</si>
  <si>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</si>
  <si>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</si>
  <si>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</si>
  <si>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</si>
  <si>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</si>
  <si>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</si>
  <si>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</si>
  <si>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</si>
  <si>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</si>
  <si>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</si>
  <si>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</si>
  <si>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</si>
  <si>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</si>
  <si>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</si>
  <si>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</si>
  <si>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</si>
  <si>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</si>
  <si>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</si>
  <si>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</si>
  <si>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</si>
  <si>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</si>
  <si>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</si>
  <si>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</si>
  <si>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</si>
  <si>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</si>
  <si>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</si>
  <si>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</si>
  <si>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</si>
  <si>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</si>
  <si>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</si>
  <si>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</si>
  <si>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</si>
  <si>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</si>
  <si>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</si>
  <si>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</si>
  <si>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</si>
  <si>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</si>
  <si>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</si>
  <si>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</si>
  <si>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</si>
  <si>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</si>
  <si>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</si>
  <si>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</si>
  <si>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</si>
  <si>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</si>
  <si>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</si>
  <si>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</si>
  <si>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</si>
  <si>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</si>
  <si>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</si>
  <si>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</si>
  <si>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</si>
  <si>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</si>
  <si>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</si>
  <si>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</si>
  <si>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</si>
  <si>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</si>
  <si>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</si>
  <si>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</si>
  <si>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</si>
  <si>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</si>
  <si>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</si>
  <si>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</si>
  <si>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</si>
  <si>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</si>
  <si>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</si>
  <si>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</si>
  <si>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</si>
  <si>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</si>
  <si>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</si>
  <si>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</si>
  <si>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</si>
  <si>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</si>
  <si>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</si>
  <si>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</si>
  <si>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</si>
  <si>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</si>
  <si>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</si>
  <si>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</si>
  <si>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</si>
  <si>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</si>
  <si>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</si>
  <si>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</si>
  <si>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</si>
  <si>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</si>
  <si>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</si>
  <si>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</si>
  <si>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</si>
  <si>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</si>
  <si>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</si>
  <si>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</si>
  <si>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</si>
  <si>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</si>
  <si>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</si>
  <si>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</si>
  <si>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</si>
  <si>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</si>
  <si>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</si>
  <si>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</si>
  <si>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</si>
  <si>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</si>
  <si>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</si>
  <si>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</si>
  <si>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</si>
  <si>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</si>
  <si>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</si>
  <si>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</si>
  <si>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</si>
  <si>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</si>
  <si>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</si>
  <si>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</si>
  <si>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</si>
  <si>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</si>
  <si>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</si>
  <si>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</si>
  <si>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</si>
  <si>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</si>
  <si>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</si>
  <si>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</si>
  <si>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</si>
  <si>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</si>
  <si>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</si>
  <si>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</si>
  <si>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</si>
  <si>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</si>
  <si>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</si>
  <si>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</si>
  <si>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</si>
  <si>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</si>
  <si>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</si>
  <si>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</si>
  <si>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</si>
  <si>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</si>
  <si>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</si>
  <si>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</si>
  <si>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</si>
  <si>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</si>
  <si>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</si>
  <si>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</si>
  <si>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</si>
  <si>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</si>
  <si>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</si>
  <si>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</si>
  <si>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</si>
  <si>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</si>
  <si>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</si>
  <si>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</si>
  <si>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</si>
  <si>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</si>
  <si>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</si>
  <si>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</si>
  <si>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</si>
  <si>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</si>
  <si>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</si>
  <si>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</si>
  <si>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</si>
  <si>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</si>
  <si>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</si>
  <si>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</si>
  <si>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</si>
  <si>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</si>
  <si>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</si>
  <si>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</si>
  <si>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</si>
  <si>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</si>
  <si>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</si>
  <si>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</si>
  <si>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</si>
  <si>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</si>
  <si>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</si>
  <si>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</si>
  <si>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</si>
  <si>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</si>
  <si>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</si>
  <si>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</si>
  <si>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</si>
  <si>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</si>
  <si>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</si>
  <si>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</si>
  <si>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</si>
  <si>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</si>
  <si>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</si>
  <si>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</si>
  <si>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</si>
  <si>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</si>
  <si>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</si>
  <si>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</si>
  <si>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</si>
  <si>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</si>
  <si>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</si>
  <si>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</si>
  <si>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</si>
  <si>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</si>
  <si>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</si>
  <si>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</si>
  <si>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</si>
  <si>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</si>
  <si>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</si>
  <si>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</si>
  <si>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</si>
  <si>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</si>
  <si>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</si>
  <si>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</si>
  <si>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</si>
  <si>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</si>
  <si>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</si>
  <si>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</si>
  <si>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</si>
  <si>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</si>
  <si>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</si>
  <si>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</si>
  <si>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</si>
  <si>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</si>
  <si>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</si>
  <si>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</si>
  <si>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</si>
  <si>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</si>
  <si>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</si>
  <si>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</si>
  <si>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</si>
  <si>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</si>
  <si>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</si>
  <si>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</si>
  <si>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</si>
  <si>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</si>
  <si>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</si>
  <si>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</si>
  <si>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</si>
  <si>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</si>
  <si>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</si>
  <si>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</si>
  <si>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</si>
  <si>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</si>
  <si>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</si>
  <si>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</si>
  <si>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</si>
  <si>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</si>
  <si>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</si>
  <si>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</si>
  <si>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</si>
  <si>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</si>
  <si>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</si>
  <si>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</si>
  <si>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</si>
  <si>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</si>
  <si>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</si>
  <si>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</si>
  <si>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</si>
  <si>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</si>
  <si>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</si>
  <si>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</si>
  <si>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</si>
  <si>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</si>
  <si>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</si>
  <si>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</si>
  <si>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</si>
  <si>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</si>
  <si>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</si>
  <si>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</si>
  <si>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</si>
  <si>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</si>
  <si>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</si>
  <si>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</si>
  <si>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</si>
  <si>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</si>
  <si>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</si>
  <si>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</si>
  <si>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</si>
  <si>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</si>
  <si>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</si>
  <si>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</si>
  <si>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</si>
  <si>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</si>
  <si>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</si>
  <si>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</si>
  <si>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</si>
  <si>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</si>
  <si>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</si>
  <si>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</si>
  <si>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</si>
  <si>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</si>
  <si>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</si>
  <si>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</si>
  <si>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</si>
  <si>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</si>
  <si>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</si>
  <si>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</si>
  <si>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</si>
  <si>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</si>
  <si>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</si>
  <si>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</si>
  <si>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</si>
  <si>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</si>
  <si>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</si>
  <si>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</si>
  <si>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</si>
  <si>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</si>
  <si>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</si>
  <si>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</si>
  <si>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</si>
  <si>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</si>
  <si>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</si>
  <si>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</si>
  <si>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</si>
  <si>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</si>
  <si>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</si>
  <si>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</si>
  <si>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</si>
  <si>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</si>
  <si>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</si>
  <si>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</si>
  <si>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</si>
  <si>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</si>
  <si>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</si>
  <si>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</si>
  <si>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</si>
  <si>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</si>
  <si>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</si>
  <si>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</si>
  <si>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</si>
  <si>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</si>
  <si>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</si>
  <si>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</si>
  <si>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</si>
  <si>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</si>
  <si>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</si>
  <si>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</si>
  <si>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</si>
  <si>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</si>
  <si>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</si>
  <si>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</si>
  <si>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</si>
  <si>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</si>
  <si>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</si>
  <si>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</si>
  <si>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</si>
  <si>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</si>
  <si>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</si>
  <si>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</si>
  <si>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</si>
  <si>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</si>
  <si>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</si>
  <si>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</si>
  <si>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</si>
  <si>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</si>
  <si>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</si>
  <si>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</si>
  <si>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</si>
  <si>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</si>
  <si>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</si>
  <si>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</si>
  <si>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</si>
  <si>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</si>
  <si>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</si>
  <si>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</si>
  <si>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</si>
  <si>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</si>
  <si>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</si>
  <si>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</si>
  <si>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</si>
  <si>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</si>
  <si>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</si>
  <si>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</si>
  <si>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</si>
  <si>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</si>
  <si>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</si>
  <si>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</si>
  <si>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</si>
  <si>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</si>
  <si>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</si>
  <si>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</si>
  <si>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</si>
  <si>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</si>
  <si>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</si>
  <si>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</si>
  <si>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</si>
  <si>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</si>
  <si>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</si>
  <si>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</si>
  <si>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</si>
  <si>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</si>
  <si>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</si>
  <si>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</si>
  <si>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</si>
  <si>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</si>
  <si>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</si>
  <si>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</si>
  <si>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</si>
  <si>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</si>
  <si>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</si>
  <si>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</si>
  <si>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</si>
  <si>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</si>
  <si>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</si>
  <si>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</si>
  <si>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</si>
  <si>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</si>
  <si>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</si>
  <si>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</si>
  <si>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</si>
  <si>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</si>
  <si>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</si>
  <si>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</si>
  <si>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</si>
  <si>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</si>
  <si>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</si>
  <si>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</si>
  <si>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</si>
  <si>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</si>
  <si>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</si>
  <si>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</si>
  <si>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</si>
  <si>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</si>
  <si>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</si>
  <si>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</si>
  <si>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</si>
  <si>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</si>
  <si>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</si>
  <si>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</si>
  <si>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</si>
  <si>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</si>
  <si>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</si>
  <si>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</si>
  <si>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</si>
  <si>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</si>
  <si>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</si>
  <si>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</si>
  <si>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</si>
  <si>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</si>
  <si>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</si>
  <si>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</si>
  <si>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</si>
  <si>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</si>
  <si>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</si>
  <si>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</si>
  <si>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</si>
  <si>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</si>
  <si>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</si>
  <si>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</si>
  <si>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</si>
  <si>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</si>
  <si>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</si>
  <si>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</si>
  <si>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</si>
  <si>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</si>
  <si>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</si>
  <si>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</si>
  <si>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</si>
  <si>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</si>
  <si>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</si>
  <si>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</si>
  <si>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</si>
  <si>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</si>
  <si>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</si>
  <si>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</si>
  <si>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</si>
  <si>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</si>
  <si>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</si>
  <si>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</si>
  <si>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</si>
  <si>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</si>
  <si>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</si>
  <si>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</si>
  <si>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</si>
  <si>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</si>
  <si>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</si>
  <si>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</si>
  <si>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</si>
  <si>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</si>
  <si>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</si>
  <si>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</si>
  <si>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</si>
  <si>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</si>
  <si>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</si>
  <si>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</si>
  <si>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</si>
  <si>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</si>
  <si>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</si>
  <si>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</si>
  <si>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</si>
  <si>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</si>
  <si>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</si>
  <si>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</si>
  <si>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</si>
  <si>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</si>
  <si>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</si>
  <si>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Walmart</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</si>
  <si>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</si>
  <si>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</si>
  <si>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</si>
  <si>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</si>
  <si>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</si>
  <si>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</si>
  <si>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</si>
  <si>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</si>
  <si>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</si>
  <si>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</si>
  <si>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</si>
  <si>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</si>
  <si>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</si>
  <si>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</si>
  <si>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</si>
  <si>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</si>
  <si>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</si>
  <si>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</si>
  <si>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</si>
  <si>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</si>
  <si>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</si>
  <si>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</si>
  <si>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</si>
  <si>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</si>
  <si>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</si>
  <si>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</si>
  <si>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</si>
  <si>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</si>
  <si>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</si>
  <si>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</si>
  <si>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</si>
  <si>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</si>
  <si>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</si>
  <si>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</si>
  <si>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</si>
  <si>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</si>
  <si>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</si>
  <si>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</si>
  <si>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</si>
  <si>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</si>
  <si>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</si>
  <si>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</si>
  <si>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</si>
  <si>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</si>
  <si>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</si>
  <si>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</si>
  <si>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</si>
  <si>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</si>
  <si>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</si>
  <si>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</si>
  <si>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</si>
  <si>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</si>
  <si>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</si>
  <si>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</si>
  <si>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</si>
  <si>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</si>
  <si>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</si>
  <si>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</si>
  <si>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</si>
  <si>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</si>
  <si>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</si>
  <si>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</si>
  <si>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</si>
  <si>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</si>
  <si>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</si>
  <si>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</si>
  <si>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</si>
  <si>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</si>
  <si>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</si>
  <si>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</si>
  <si>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</si>
  <si>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</si>
  <si>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</si>
  <si>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</si>
  <si>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</si>
  <si>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</si>
  <si>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</si>
  <si>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</si>
  <si>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</si>
  <si>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</si>
  <si>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</si>
  <si>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</si>
  <si>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</si>
  <si>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</si>
  <si>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</si>
  <si>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</si>
  <si>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</si>
  <si>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</si>
  <si>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</si>
  <si>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</si>
  <si>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</si>
  <si>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</si>
  <si>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</si>
  <si>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</si>
  <si>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</si>
  <si>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</si>
  <si>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</si>
  <si>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</si>
  <si>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</si>
  <si>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</si>
  <si>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</si>
  <si>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</si>
  <si>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</si>
  <si>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</si>
  <si>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</si>
  <si>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</si>
  <si>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</si>
  <si>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</si>
  <si>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</si>
  <si>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</si>
  <si>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</si>
  <si>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</si>
  <si>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</si>
  <si>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</si>
  <si>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</si>
  <si>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</si>
  <si>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</si>
  <si>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</si>
  <si>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</si>
  <si>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</si>
  <si>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</si>
  <si>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</si>
  <si>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</si>
  <si>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</si>
  <si>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</si>
  <si>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</si>
  <si>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</si>
  <si>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</si>
  <si>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</si>
  <si>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</si>
  <si>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</si>
  <si>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</si>
  <si>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</si>
  <si>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</si>
  <si>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</si>
  <si>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</si>
  <si>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</si>
  <si>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</si>
  <si>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</si>
  <si>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</si>
  <si>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</si>
  <si>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</si>
  <si>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</si>
  <si>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</si>
  <si>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</si>
  <si>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</si>
  <si>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</si>
  <si>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</si>
  <si>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</si>
  <si>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</si>
  <si>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</si>
  <si>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</si>
  <si>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</si>
  <si>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</si>
  <si>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</si>
  <si>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</si>
  <si>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</si>
  <si>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</si>
  <si>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</si>
  <si>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</si>
  <si>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</si>
  <si>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</si>
  <si>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</si>
  <si>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</si>
  <si>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</si>
  <si>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</si>
  <si>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</si>
  <si>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</si>
  <si>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</si>
  <si>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</si>
  <si>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</si>
  <si>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</si>
  <si>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</si>
  <si>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</si>
  <si>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</si>
  <si>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</si>
  <si>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</si>
  <si>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</si>
  <si>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</si>
  <si>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</si>
  <si>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</si>
  <si>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</si>
  <si>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</si>
  <si>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</si>
  <si>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</si>
  <si>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</si>
  <si>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</si>
  <si>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</si>
  <si>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</si>
  <si>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</si>
  <si>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</si>
  <si>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</si>
  <si>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</si>
  <si>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</si>
  <si>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</si>
  <si>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</si>
  <si>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</si>
  <si>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</si>
  <si>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</si>
  <si>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</si>
  <si>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</si>
  <si>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</si>
  <si>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</si>
  <si>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</si>
  <si>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</si>
  <si>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</si>
  <si>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</si>
  <si>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</si>
  <si>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</si>
  <si>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</si>
  <si>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</si>
  <si>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Costco Fees (?)</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</si>
  <si>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</si>
  <si>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</si>
  <si>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</si>
  <si>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</si>
  <si>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</si>
  <si>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</si>
  <si>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</si>
  <si>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</si>
  <si>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</si>
  <si>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</si>
  <si>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</si>
  <si>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</si>
  <si>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</si>
  <si>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</si>
  <si>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</si>
  <si>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</si>
  <si>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</si>
  <si>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</si>
  <si>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</si>
  <si>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</si>
  <si>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</si>
  <si>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</si>
  <si>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</si>
  <si>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</si>
  <si>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</si>
  <si>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</si>
  <si>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</si>
  <si>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</si>
  <si>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</si>
  <si>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</si>
  <si>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</si>
  <si>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</si>
  <si>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</si>
  <si>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</si>
  <si>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</si>
  <si>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</si>
  <si>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</si>
  <si>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</si>
  <si>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</si>
  <si>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</si>
  <si>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</si>
  <si>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</si>
  <si>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</si>
  <si>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</si>
  <si>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</si>
  <si>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</si>
  <si>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</si>
  <si>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Costco)</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</si>
  <si>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</si>
  <si>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</si>
  <si>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</si>
  <si>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</si>
  <si>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</si>
  <si>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</si>
  <si>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</si>
  <si>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</si>
  <si>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</si>
  <si>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</si>
  <si>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</si>
  <si>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</si>
  <si>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</si>
  <si>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</si>
  <si>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</si>
  <si>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</si>
  <si>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</si>
  <si>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</si>
  <si>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</si>
  <si>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</si>
  <si>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</si>
  <si>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</si>
  <si>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</si>
  <si>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(Costco)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</si>
  <si>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</si>
  <si>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</si>
  <si>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</si>
  <si>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</si>
  <si>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</si>
  <si>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</si>
  <si>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</si>
  <si>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</si>
  <si>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</si>
  <si>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</si>
  <si>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</si>
  <si>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</si>
  <si>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</si>
  <si>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</si>
  <si>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</si>
  <si>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</si>
  <si>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</si>
  <si>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</si>
  <si>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</si>
  <si>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</si>
  <si>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</si>
  <si>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</si>
  <si>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</si>
  <si>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</si>
  <si>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</si>
  <si>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</si>
  <si>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</si>
  <si>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</si>
  <si>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</si>
  <si>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</si>
  <si>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</si>
  <si>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</si>
  <si>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</si>
  <si>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</si>
  <si>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</si>
  <si>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</si>
  <si>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</si>
  <si>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</si>
  <si>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</si>
  <si>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</si>
  <si>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</si>
  <si>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</si>
  <si>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</si>
  <si>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</si>
  <si>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</si>
  <si>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</si>
  <si>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</si>
  <si>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</si>
  <si>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</si>
  <si>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</si>
  <si>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</si>
  <si>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</si>
  <si>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</si>
  <si>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</si>
  <si>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</si>
  <si>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</si>
  <si>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</si>
  <si>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</si>
  <si>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</si>
  <si>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</si>
  <si>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</si>
  <si>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</si>
  <si>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</si>
  <si>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</si>
  <si>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</si>
  <si>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</si>
  <si>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</si>
  <si>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</si>
  <si>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</si>
  <si>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</si>
  <si>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</si>
  <si>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</si>
  <si>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</si>
  <si>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</si>
  <si>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</si>
  <si>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</si>
  <si>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</si>
  <si>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</si>
  <si>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</si>
  <si>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</si>
  <si>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</si>
  <si>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</si>
  <si>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</si>
  <si>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</si>
  <si>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</si>
  <si>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</si>
  <si>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</si>
  <si>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</si>
  <si>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</si>
  <si>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</si>
  <si>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</si>
  <si>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</si>
  <si>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</si>
  <si>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</si>
  <si>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</si>
  <si>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</si>
  <si>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</si>
  <si>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</si>
  <si>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</si>
  <si>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</si>
  <si>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</si>
  <si>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</si>
  <si>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</si>
  <si>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</si>
  <si>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</si>
  <si>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</si>
  <si>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</si>
  <si>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</si>
  <si>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</si>
  <si>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</si>
  <si>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</si>
  <si>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</si>
  <si>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</si>
  <si>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</si>
  <si>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</si>
  <si>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</si>
  <si>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</si>
  <si>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</si>
  <si>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</si>
  <si>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</si>
  <si>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</si>
  <si>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</si>
  <si>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</si>
  <si>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</si>
  <si>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</si>
  <si>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</si>
  <si>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</si>
  <si>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</si>
  <si>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</si>
  <si>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</si>
  <si>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</si>
  <si>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</si>
  <si>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</si>
  <si>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</si>
  <si>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</si>
  <si>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</si>
  <si>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</si>
  <si>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</si>
  <si>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</si>
  <si>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</si>
  <si>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</si>
  <si>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</si>
  <si>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</si>
  <si>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</si>
  <si>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</si>
  <si>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</si>
  <si>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</si>
  <si>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</si>
  <si>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</si>
  <si>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</si>
  <si>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</si>
  <si>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</si>
  <si>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</si>
  <si>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</si>
  <si>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</si>
  <si>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</si>
  <si>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</si>
  <si>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Who is this for?</t>
  </si>
  <si>
    <t>% Where did you hear about Bird Buddy?</t>
  </si>
  <si>
    <t>Where on Facebook/Instagram have you heard about Bird Buddy?</t>
  </si>
  <si>
    <t>% Where on Facebook/Instagram have you heard about Bird Buddy?</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</si>
  <si>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</si>
  <si>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</si>
  <si>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</si>
  <si>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</si>
  <si>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</si>
  <si>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</si>
  <si>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</si>
  <si>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</si>
  <si>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</si>
  <si>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</si>
  <si>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</si>
  <si>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</si>
  <si>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</si>
  <si>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</si>
  <si>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</si>
  <si>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</si>
  <si>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</si>
  <si>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Smart Hummingbird Feeder Solar Roof</t>
  </si>
  <si>
    <t>Smart Hummingbird Feeder housing</t>
  </si>
  <si>
    <t>Avian Choice</t>
  </si>
  <si>
    <t>Seasonal Curation</t>
  </si>
  <si>
    <t>Buddy Bites</t>
  </si>
  <si>
    <t>Snack n' Soar</t>
  </si>
  <si>
    <t>1 year Bird Buddy PRO subscription</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</si>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</sst>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quot;€&quot;#,##0.00"/>
    <numFmt numFmtId="171" formatCode="mmm yyyy"/>
    <numFmt numFmtId="172" formatCode="&quot;$&quot;#,##0"/>
    <numFmt numFmtId="173" formatCode="_-[$€-2]\ * #,##0.00_-;\-[$€-2]\ * #,##0.00_-;_-[$€-2]\ * &quot;-&quot;??_-;_-@"/>
    <numFmt numFmtId="174" formatCode="_-[$$-409]* #,##0.00_ ;_-[$$-409]* \-#,##0.00\ ;_-[$$-409]* &quot;-&quot;??.00_ ;_-@_ "/>
    <numFmt numFmtId="175" formatCode="0.000%"/>
    <numFmt numFmtId="176" formatCode="0.0000%"/>
    <numFmt numFmtId="177" formatCode="0.0%"/>
    <numFmt numFmtId="178" formatCode="yyyy-mm-dd"/>
    <numFmt numFmtId="179" formatCode="#,##0&quot;$&quot;"/>
    <numFmt numFmtId="180" formatCode="0.0"/>
    <numFmt numFmtId="181" formatCode="mmmm yyyy"/>
    <numFmt numFmtId="182" formatCode="yyyy-mm-dd h:mm:ss"/>
    <numFmt numFmtId="183" formatCode="mm/dd/yyyy"/>
  </numFmts>
  <fonts count="92">
    <font>
      <sz val="10.0"/>
      <color rgb="FF000000"/>
      <name val="Arial"/>
      <scheme val="minor"/>
    </font>
    <font>
      <sz val="12.0"/>
      <color rgb="FFFFFFFF"/>
      <name val="Arial"/>
    </font>
    <font>
      <color theme="1"/>
      <name val="Arial"/>
      <scheme val="minor"/>
    </font>
    <font>
      <color theme="1"/>
      <name val="Arial"/>
    </font>
    <font>
      <sz val="10.0"/>
      <color rgb="FF202223"/>
      <name val="Arial"/>
      <scheme val="minor"/>
    </font>
    <font>
      <color rgb="FF000000"/>
      <name val="Arial"/>
      <scheme val="minor"/>
    </font>
    <font>
      <i/>
      <sz val="9.0"/>
      <color theme="1"/>
      <name val="Arial"/>
      <scheme val="minor"/>
    </font>
    <font>
      <color rgb="FF202223"/>
      <name val="Arial"/>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color rgb="FFCCCCCC"/>
      <name val="Arial"/>
      <scheme val="minor"/>
    </font>
    <font>
      <sz val="8.0"/>
      <color theme="1"/>
      <name val="Arial"/>
      <scheme val="minor"/>
    </font>
    <font>
      <sz val="8.0"/>
      <color rgb="FFFFFFFF"/>
      <name val="Arial"/>
      <scheme val="minor"/>
    </font>
    <font>
      <sz val="8.0"/>
      <color rgb="FFB7B7B7"/>
      <name val="Arial"/>
      <scheme val="minor"/>
    </font>
    <font>
      <sz val="8.0"/>
      <color rgb="FFEFEFEF"/>
      <name val="Arial"/>
    </font>
    <font>
      <sz val="9.0"/>
      <color rgb="FF000000"/>
      <name val="&quot;Google Sans Mono&quot;"/>
    </font>
    <font>
      <color rgb="FFD9D9D9"/>
      <name val="Arial"/>
      <scheme val="minor"/>
    </font>
    <font>
      <sz val="8.0"/>
      <color rgb="FF333333"/>
      <name val="Latoregular"/>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b/>
      <sz val="12.0"/>
      <color rgb="FFFFFFFF"/>
      <name val="Arial"/>
    </font>
    <font>
      <sz val="12.0"/>
      <color theme="1"/>
      <name val="Arial"/>
      <scheme val="minor"/>
    </font>
    <font>
      <b/>
      <sz val="13.0"/>
      <color rgb="FFFFFFFF"/>
      <name val="Arial"/>
    </font>
    <font>
      <sz val="13.0"/>
      <color theme="1"/>
      <name val="Arial"/>
    </font>
    <font>
      <sz val="12.0"/>
      <color rgb="FF000000"/>
      <name val="Inherit"/>
    </font>
    <font>
      <b/>
      <sz val="12.0"/>
      <color theme="1"/>
      <name val="Arial"/>
      <scheme val="minor"/>
    </font>
    <font>
      <sz val="12.0"/>
      <color rgb="FF3F3F3F"/>
      <name val="Arial"/>
      <scheme val="minor"/>
    </font>
    <font>
      <i/>
      <sz val="12.0"/>
      <color theme="1"/>
      <name val="Arial"/>
    </font>
    <font>
      <sz val="12.0"/>
      <color rgb="FF202223"/>
      <name val="Arial"/>
    </font>
    <font>
      <sz val="11.0"/>
      <color rgb="FF202223"/>
      <name val="Arial"/>
    </font>
    <font>
      <sz val="12.0"/>
      <color rgb="FF202223"/>
      <name val="Arial"/>
      <scheme val="minor"/>
    </font>
    <font>
      <b/>
      <i/>
      <color theme="1"/>
      <name val="Arial"/>
    </font>
    <font>
      <sz val="13.0"/>
      <color rgb="FFFFFFFF"/>
      <name val="Arial"/>
    </font>
    <font>
      <sz val="13.0"/>
      <color rgb="FF000000"/>
      <name val="Inherit"/>
    </font>
    <font>
      <sz val="13.0"/>
      <color theme="1"/>
      <name val="Arial"/>
      <scheme val="minor"/>
    </font>
    <font>
      <color theme="0"/>
      <name val="Arial"/>
      <scheme val="minor"/>
    </font>
    <font>
      <sz val="12.0"/>
      <color rgb="FF000000"/>
      <name val="Arial"/>
    </font>
    <font>
      <b/>
      <sz val="14.0"/>
      <color rgb="FFFFFFFF"/>
      <name val="Unbounded"/>
    </font>
    <font>
      <b/>
      <sz val="12.0"/>
      <color rgb="FF000000"/>
      <name val="Arial"/>
    </font>
    <font>
      <sz val="10.0"/>
      <color theme="1"/>
      <name val="Arial"/>
    </font>
    <font>
      <u/>
      <color rgb="FF0000FF"/>
    </font>
    <font/>
    <font>
      <b/>
      <color theme="1"/>
      <name val="Arial"/>
      <scheme val="minor"/>
    </font>
    <font>
      <color rgb="FFFFFFFF"/>
      <name val="Arial"/>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color theme="1"/>
      <name val="Arial"/>
    </font>
    <font>
      <b/>
      <sz val="14.0"/>
      <color rgb="FF434343"/>
      <name val="Unbounded"/>
    </font>
    <font>
      <b/>
      <color rgb="FFFFFFFF"/>
      <name val="Arial"/>
      <scheme val="minor"/>
    </font>
    <font>
      <b/>
      <color rgb="FFFFFFFF"/>
      <name val="Arial"/>
    </font>
    <font>
      <b/>
      <color rgb="FF000000"/>
      <name val="Arial"/>
    </font>
    <font>
      <color rgb="FF000000"/>
      <name val="Arial"/>
    </font>
    <font>
      <b/>
      <color rgb="FFB7B7B7"/>
      <name val="Arial"/>
      <scheme val="minor"/>
    </font>
    <font>
      <b/>
      <sz val="20.0"/>
      <color rgb="FF434343"/>
      <name val="Unbounded"/>
    </font>
    <font>
      <b/>
      <sz val="20.0"/>
      <color rgb="FFFFFFFF"/>
      <name val="Unbounded"/>
    </font>
    <font>
      <b/>
      <color rgb="FF202223"/>
      <name val="Arial"/>
    </font>
    <font>
      <i/>
      <sz val="9.0"/>
      <color theme="1"/>
      <name val="Arial"/>
    </font>
    <font>
      <b/>
      <i/>
      <color rgb="FF202223"/>
      <name val="Arial"/>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b/>
      <sz val="8.0"/>
      <color theme="1"/>
      <name val="Arial"/>
    </font>
    <font>
      <sz val="8.0"/>
      <color rgb="FF000000"/>
      <name val="Calibri"/>
    </font>
  </fonts>
  <fills count="58">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7B7B7"/>
        <bgColor rgb="FFB7B7B7"/>
      </patternFill>
    </fill>
    <fill>
      <patternFill patternType="solid">
        <fgColor rgb="FFB6D7A8"/>
        <bgColor rgb="FFB6D7A8"/>
      </patternFill>
    </fill>
    <fill>
      <patternFill patternType="solid">
        <fgColor rgb="FF8FD2B1"/>
        <bgColor rgb="FF8FD2B1"/>
      </patternFill>
    </fill>
    <fill>
      <patternFill patternType="solid">
        <fgColor rgb="FF57BB8A"/>
        <bgColor rgb="FF57BB8A"/>
      </patternFill>
    </fill>
    <fill>
      <patternFill patternType="solid">
        <fgColor rgb="FFC7E9D8"/>
        <bgColor rgb="FFC7E9D8"/>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FFEFD"/>
        <bgColor rgb="FFFFFEFD"/>
      </patternFill>
    </fill>
    <fill>
      <patternFill patternType="solid">
        <fgColor rgb="FFFFFF00"/>
        <bgColor rgb="FFFFFF00"/>
      </patternFill>
    </fill>
    <fill>
      <patternFill patternType="solid">
        <fgColor rgb="FFDADADA"/>
        <bgColor rgb="FFDADADA"/>
      </patternFill>
    </fill>
    <fill>
      <patternFill patternType="solid">
        <fgColor rgb="FFFBCBCE"/>
        <bgColor rgb="FFFBCBCE"/>
      </patternFill>
    </fill>
    <fill>
      <patternFill patternType="solid">
        <fgColor rgb="FFCFE2F3"/>
        <bgColor rgb="FFCFE2F3"/>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D9EAD3"/>
        <bgColor rgb="FFD9EAD3"/>
      </patternFill>
    </fill>
    <fill>
      <patternFill patternType="solid">
        <fgColor rgb="FF93C47D"/>
        <bgColor rgb="FF93C47D"/>
      </patternFill>
    </fill>
    <fill>
      <patternFill patternType="solid">
        <fgColor rgb="FF999999"/>
        <bgColor rgb="FF999999"/>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7">
    <border/>
    <border>
      <top style="thin">
        <color rgb="FF000000"/>
      </top>
    </border>
    <border>
      <top style="medium">
        <color rgb="FF666666"/>
      </top>
    </border>
    <border>
      <bottom style="thin">
        <color rgb="FFB7B7B7"/>
      </bottom>
    </border>
    <border>
      <right style="thin">
        <color rgb="FF000000"/>
      </right>
    </border>
    <border>
      <left style="thick">
        <color rgb="FF000000"/>
      </left>
    </border>
    <border>
      <left style="thin">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thin">
        <color rgb="FF000000"/>
      </left>
      <top style="thick">
        <color rgb="FF000000"/>
      </top>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17">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2" numFmtId="0" xfId="0" applyAlignment="1" applyFont="1">
      <alignment horizontal="center" readingOrder="0"/>
    </xf>
    <xf borderId="0" fillId="4" fontId="3" numFmtId="0" xfId="0" applyAlignment="1" applyFill="1" applyFont="1">
      <alignment horizontal="left" readingOrder="0" vertical="bottom"/>
    </xf>
    <xf borderId="0" fillId="4" fontId="3" numFmtId="164" xfId="0" applyAlignment="1" applyFont="1" applyNumberFormat="1">
      <alignment horizontal="left" readingOrder="0" vertical="bottom"/>
    </xf>
    <xf borderId="0" fillId="5" fontId="3" numFmtId="0" xfId="0" applyAlignment="1" applyFill="1" applyFont="1">
      <alignment readingOrder="0" vertical="bottom"/>
    </xf>
    <xf borderId="0" fillId="0" fontId="3" numFmtId="0" xfId="0" applyAlignment="1" applyFont="1">
      <alignment readingOrder="0" vertical="bottom"/>
    </xf>
    <xf borderId="0" fillId="6" fontId="2" numFmtId="0" xfId="0" applyAlignment="1" applyFill="1" applyFont="1">
      <alignment horizontal="center" readingOrder="0" shrinkToFit="0" vertical="center" wrapText="1"/>
    </xf>
    <xf borderId="0" fillId="5" fontId="3" numFmtId="0" xfId="0" applyAlignment="1" applyFont="1">
      <alignment readingOrder="0" shrinkToFit="0" vertical="bottom"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4" xfId="0" applyAlignment="1" applyFont="1" applyNumberFormat="1">
      <alignment horizontal="center" readingOrder="0"/>
    </xf>
    <xf borderId="0" fillId="7" fontId="2" numFmtId="0" xfId="0" applyAlignment="1" applyFill="1" applyFont="1">
      <alignment readingOrder="0"/>
    </xf>
    <xf borderId="0" fillId="0" fontId="4" numFmtId="165" xfId="0" applyAlignment="1" applyFont="1" applyNumberFormat="1">
      <alignment horizontal="right" readingOrder="0"/>
    </xf>
    <xf borderId="0" fillId="4" fontId="5" numFmtId="0" xfId="0" applyAlignment="1" applyFont="1">
      <alignment readingOrder="0"/>
    </xf>
    <xf borderId="0" fillId="6" fontId="0" numFmtId="165" xfId="0" applyAlignment="1" applyFont="1" applyNumberFormat="1">
      <alignment horizontal="right" readingOrder="0"/>
    </xf>
    <xf borderId="0" fillId="6" fontId="2" numFmtId="0" xfId="0" applyAlignment="1" applyFont="1">
      <alignment readingOrder="0"/>
    </xf>
    <xf borderId="0" fillId="4" fontId="4" numFmtId="165" xfId="0" applyAlignment="1" applyFont="1" applyNumberFormat="1">
      <alignment horizontal="right" readingOrder="0"/>
    </xf>
    <xf borderId="0" fillId="8" fontId="4" numFmtId="165" xfId="0" applyAlignment="1" applyFill="1" applyFont="1" applyNumberFormat="1">
      <alignment horizontal="right" readingOrder="0"/>
    </xf>
    <xf borderId="0" fillId="6" fontId="4" numFmtId="165" xfId="0" applyAlignment="1" applyFont="1" applyNumberFormat="1">
      <alignment horizontal="right" readingOrder="0"/>
    </xf>
    <xf borderId="0" fillId="3"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4" fontId="2" numFmtId="165" xfId="0" applyFont="1" applyNumberFormat="1"/>
    <xf borderId="1" fillId="6" fontId="2" numFmtId="0" xfId="0" applyAlignment="1" applyBorder="1" applyFont="1">
      <alignment readingOrder="0"/>
    </xf>
    <xf borderId="1" fillId="6" fontId="4" numFmtId="165" xfId="0" applyAlignment="1" applyBorder="1" applyFont="1" applyNumberFormat="1">
      <alignment horizontal="right" readingOrder="0"/>
    </xf>
    <xf borderId="0" fillId="4" fontId="2" numFmtId="0" xfId="0" applyAlignment="1" applyFont="1">
      <alignment readingOrder="0"/>
    </xf>
    <xf borderId="0" fillId="4" fontId="4" numFmtId="166" xfId="0" applyAlignment="1" applyFont="1" applyNumberFormat="1">
      <alignment horizontal="right" readingOrder="0"/>
    </xf>
    <xf borderId="0" fillId="5" fontId="4" numFmtId="165" xfId="0" applyAlignment="1" applyFont="1" applyNumberFormat="1">
      <alignment horizontal="right" readingOrder="0"/>
    </xf>
    <xf borderId="0" fillId="7" fontId="4" numFmtId="165" xfId="0" applyAlignment="1" applyFont="1" applyNumberFormat="1">
      <alignment horizontal="right" readingOrder="0"/>
    </xf>
    <xf borderId="0" fillId="9" fontId="2" numFmtId="0" xfId="0" applyAlignment="1" applyFill="1" applyFont="1">
      <alignment readingOrder="0"/>
    </xf>
    <xf borderId="0" fillId="9" fontId="2" numFmtId="165" xfId="0" applyFont="1" applyNumberFormat="1"/>
    <xf borderId="0" fillId="5" fontId="2" numFmtId="0" xfId="0" applyAlignment="1" applyFont="1">
      <alignment readingOrder="0"/>
    </xf>
    <xf borderId="0" fillId="5" fontId="2" numFmtId="165" xfId="0" applyAlignment="1" applyFont="1" applyNumberFormat="1">
      <alignment readingOrder="0"/>
    </xf>
    <xf borderId="0" fillId="6" fontId="2" numFmtId="165" xfId="0" applyAlignment="1" applyFont="1" applyNumberFormat="1">
      <alignment readingOrder="0"/>
    </xf>
    <xf borderId="0" fillId="0" fontId="6" numFmtId="0" xfId="0" applyAlignment="1" applyFont="1">
      <alignment readingOrder="0"/>
    </xf>
    <xf borderId="0" fillId="0" fontId="2" numFmtId="167" xfId="0" applyFont="1" applyNumberFormat="1"/>
    <xf borderId="0" fillId="9" fontId="2" numFmtId="167" xfId="0" applyFont="1" applyNumberFormat="1"/>
    <xf borderId="2" fillId="0" fontId="2" numFmtId="0" xfId="0" applyBorder="1" applyFont="1"/>
    <xf borderId="0" fillId="0" fontId="2" numFmtId="3" xfId="0" applyAlignment="1" applyFont="1" applyNumberFormat="1">
      <alignment readingOrder="0"/>
    </xf>
    <xf borderId="0" fillId="6" fontId="2" numFmtId="3" xfId="0" applyAlignment="1" applyFont="1" applyNumberFormat="1">
      <alignment readingOrder="0"/>
    </xf>
    <xf borderId="0" fillId="4" fontId="2" numFmtId="1" xfId="0" applyAlignment="1" applyFont="1" applyNumberFormat="1">
      <alignment readingOrder="0"/>
    </xf>
    <xf borderId="0" fillId="4" fontId="2" numFmtId="3" xfId="0" applyAlignment="1" applyFont="1" applyNumberFormat="1">
      <alignment readingOrder="0"/>
    </xf>
    <xf borderId="0" fillId="6" fontId="2" numFmtId="1" xfId="0" applyAlignment="1" applyFont="1" applyNumberFormat="1">
      <alignment readingOrder="0"/>
    </xf>
    <xf borderId="0" fillId="10" fontId="7" numFmtId="3" xfId="0" applyAlignment="1" applyFill="1" applyFont="1" applyNumberFormat="1">
      <alignment horizontal="right" vertical="bottom"/>
    </xf>
    <xf borderId="0" fillId="11" fontId="7" numFmtId="3" xfId="0" applyAlignment="1" applyFill="1" applyFont="1" applyNumberFormat="1">
      <alignment horizontal="right" vertical="bottom"/>
    </xf>
    <xf borderId="0" fillId="12" fontId="7" numFmtId="3" xfId="0" applyAlignment="1" applyFill="1" applyFont="1" applyNumberFormat="1">
      <alignment horizontal="right" vertical="bottom"/>
    </xf>
    <xf borderId="0" fillId="3" fontId="7" numFmtId="3" xfId="0" applyAlignment="1" applyFont="1" applyNumberFormat="1">
      <alignment horizontal="right" vertical="bottom"/>
    </xf>
    <xf borderId="0" fillId="3" fontId="2" numFmtId="0" xfId="0" applyAlignment="1" applyFont="1">
      <alignment readingOrder="0"/>
    </xf>
    <xf borderId="0" fillId="9" fontId="2" numFmtId="3" xfId="0" applyAlignment="1" applyFont="1" applyNumberFormat="1">
      <alignment readingOrder="0"/>
    </xf>
    <xf borderId="0" fillId="9" fontId="2" numFmtId="3" xfId="0" applyFont="1" applyNumberFormat="1"/>
    <xf borderId="0" fillId="0" fontId="2" numFmtId="0" xfId="0" applyFont="1"/>
    <xf borderId="0" fillId="0" fontId="8" numFmtId="0" xfId="0" applyAlignment="1" applyFont="1">
      <alignment readingOrder="0" vertical="bottom"/>
    </xf>
    <xf borderId="0" fillId="0" fontId="9" numFmtId="168" xfId="0" applyAlignment="1" applyFont="1" applyNumberFormat="1">
      <alignment readingOrder="0"/>
    </xf>
    <xf borderId="0" fillId="0" fontId="9" numFmtId="165" xfId="0" applyFont="1" applyNumberFormat="1"/>
    <xf borderId="3" fillId="0" fontId="10" numFmtId="0" xfId="0" applyAlignment="1" applyBorder="1" applyFont="1">
      <alignment vertical="bottom"/>
    </xf>
    <xf borderId="3" fillId="0" fontId="10" numFmtId="169" xfId="0" applyAlignment="1" applyBorder="1" applyFont="1" applyNumberFormat="1">
      <alignment horizontal="right" readingOrder="0" vertical="bottom"/>
    </xf>
    <xf borderId="0" fillId="0" fontId="2" numFmtId="165" xfId="0" applyFont="1" applyNumberFormat="1"/>
    <xf borderId="0" fillId="6" fontId="11" numFmtId="165" xfId="0" applyAlignment="1" applyFont="1" applyNumberFormat="1">
      <alignment readingOrder="0"/>
    </xf>
    <xf borderId="0" fillId="4" fontId="11" numFmtId="165" xfId="0" applyFont="1" applyNumberFormat="1"/>
    <xf borderId="0" fillId="5" fontId="2" numFmtId="165" xfId="0" applyAlignment="1" applyFont="1" applyNumberFormat="1">
      <alignment readingOrder="0"/>
    </xf>
    <xf borderId="0" fillId="0" fontId="2" numFmtId="165" xfId="0" applyAlignment="1" applyFont="1" applyNumberFormat="1">
      <alignment horizontal="right" readingOrder="0"/>
    </xf>
    <xf borderId="0" fillId="3" fontId="2" numFmtId="165" xfId="0" applyAlignment="1" applyFont="1" applyNumberFormat="1">
      <alignment horizontal="right" readingOrder="0"/>
    </xf>
    <xf borderId="0" fillId="6" fontId="2" numFmtId="165" xfId="0" applyAlignment="1" applyFont="1" applyNumberFormat="1">
      <alignment horizontal="right" readingOrder="0"/>
    </xf>
    <xf borderId="0" fillId="13" fontId="2" numFmtId="0" xfId="0" applyAlignment="1" applyFill="1" applyFont="1">
      <alignment readingOrder="0"/>
    </xf>
    <xf borderId="0" fillId="13" fontId="2" numFmtId="165" xfId="0" applyFont="1" applyNumberFormat="1"/>
    <xf borderId="0" fillId="14" fontId="2" numFmtId="0" xfId="0" applyAlignment="1" applyFill="1" applyFont="1">
      <alignment readingOrder="0"/>
    </xf>
    <xf borderId="0" fillId="14" fontId="2" numFmtId="165" xfId="0" applyFont="1" applyNumberFormat="1"/>
    <xf borderId="0" fillId="15" fontId="2" numFmtId="0" xfId="0" applyAlignment="1" applyFill="1" applyFont="1">
      <alignment readingOrder="0"/>
    </xf>
    <xf borderId="0" fillId="15" fontId="2" numFmtId="165" xfId="0" applyFont="1" applyNumberFormat="1"/>
    <xf borderId="0" fillId="0" fontId="12" numFmtId="168" xfId="0" applyAlignment="1" applyFont="1" applyNumberFormat="1">
      <alignment readingOrder="0"/>
    </xf>
    <xf borderId="0" fillId="0" fontId="12" numFmtId="165" xfId="0" applyAlignment="1" applyFont="1" applyNumberFormat="1">
      <alignment readingOrder="0"/>
    </xf>
    <xf borderId="0" fillId="0" fontId="12" numFmtId="168" xfId="0" applyFont="1" applyNumberFormat="1"/>
    <xf borderId="0" fillId="15" fontId="3" numFmtId="0" xfId="0" applyAlignment="1" applyFont="1">
      <alignment vertical="bottom"/>
    </xf>
    <xf borderId="0" fillId="15" fontId="3" numFmtId="165" xfId="0" applyAlignment="1" applyFont="1" applyNumberFormat="1">
      <alignment vertical="bottom"/>
    </xf>
    <xf borderId="0" fillId="16" fontId="2" numFmtId="0" xfId="0" applyAlignment="1" applyFill="1" applyFont="1">
      <alignment readingOrder="0"/>
    </xf>
    <xf borderId="0" fillId="0" fontId="2" numFmtId="2" xfId="0" applyFont="1" applyNumberFormat="1"/>
    <xf borderId="0" fillId="6" fontId="2" numFmtId="2" xfId="0" applyFont="1" applyNumberFormat="1"/>
    <xf borderId="0" fillId="4" fontId="2" numFmtId="2" xfId="0" applyFont="1" applyNumberFormat="1"/>
    <xf borderId="0" fillId="0" fontId="2" numFmtId="4" xfId="0" applyFont="1" applyNumberFormat="1"/>
    <xf borderId="0" fillId="6" fontId="2" numFmtId="165" xfId="0" applyFont="1" applyNumberFormat="1"/>
    <xf borderId="0" fillId="5" fontId="2" numFmtId="165" xfId="0" applyFont="1" applyNumberFormat="1"/>
    <xf borderId="0" fillId="0" fontId="2" numFmtId="10" xfId="0" applyAlignment="1" applyFont="1" applyNumberFormat="1">
      <alignment readingOrder="0"/>
    </xf>
    <xf borderId="0" fillId="6" fontId="2" numFmtId="10" xfId="0" applyAlignment="1" applyFont="1" applyNumberFormat="1">
      <alignment readingOrder="0"/>
    </xf>
    <xf borderId="0" fillId="4" fontId="13" numFmtId="10" xfId="0" applyAlignment="1" applyFont="1" applyNumberFormat="1">
      <alignment readingOrder="0"/>
    </xf>
    <xf borderId="0" fillId="6" fontId="14" numFmtId="0" xfId="0" applyAlignment="1" applyFont="1">
      <alignment readingOrder="0"/>
    </xf>
    <xf borderId="0" fillId="0" fontId="14" numFmtId="165" xfId="0" applyAlignment="1" applyFont="1" applyNumberFormat="1">
      <alignment horizontal="right" readingOrder="0"/>
    </xf>
    <xf borderId="0" fillId="4" fontId="14" numFmtId="165" xfId="0" applyAlignment="1" applyFont="1" applyNumberFormat="1">
      <alignment horizontal="right" readingOrder="0"/>
    </xf>
    <xf borderId="0" fillId="0" fontId="14" numFmtId="165" xfId="0" applyAlignment="1" applyFont="1" applyNumberFormat="1">
      <alignment readingOrder="0"/>
    </xf>
    <xf borderId="0" fillId="4" fontId="14" numFmtId="165" xfId="0" applyAlignment="1" applyFont="1" applyNumberFormat="1">
      <alignment readingOrder="0"/>
    </xf>
    <xf borderId="0" fillId="0" fontId="15" numFmtId="165" xfId="0" applyAlignment="1" applyFont="1" applyNumberFormat="1">
      <alignment horizontal="right" readingOrder="0"/>
    </xf>
    <xf borderId="0" fillId="0" fontId="9" numFmtId="0" xfId="0" applyAlignment="1" applyFont="1">
      <alignment readingOrder="0"/>
    </xf>
    <xf borderId="0" fillId="0" fontId="9" numFmtId="170" xfId="0" applyAlignment="1" applyFont="1" applyNumberFormat="1">
      <alignment readingOrder="0"/>
    </xf>
    <xf borderId="0" fillId="0" fontId="15" numFmtId="165" xfId="0" applyAlignment="1" applyFont="1" applyNumberFormat="1">
      <alignment readingOrder="0"/>
    </xf>
    <xf borderId="0" fillId="0" fontId="5" numFmtId="0" xfId="0" applyAlignment="1" applyFont="1">
      <alignment readingOrder="0"/>
    </xf>
    <xf borderId="0" fillId="4" fontId="5" numFmtId="0" xfId="0" applyFont="1"/>
    <xf borderId="0" fillId="0" fontId="0" numFmtId="0" xfId="0" applyAlignment="1" applyFont="1">
      <alignment readingOrder="0"/>
    </xf>
    <xf borderId="0" fillId="0" fontId="16" numFmtId="0" xfId="0" applyAlignment="1" applyFont="1">
      <alignment readingOrder="0"/>
    </xf>
    <xf borderId="0" fillId="0" fontId="16" numFmtId="10" xfId="0" applyAlignment="1" applyFont="1" applyNumberFormat="1">
      <alignment readingOrder="0"/>
    </xf>
    <xf borderId="0" fillId="4" fontId="16" numFmtId="10" xfId="0" applyAlignment="1" applyFont="1" applyNumberFormat="1">
      <alignment readingOrder="0"/>
    </xf>
    <xf borderId="0" fillId="0" fontId="17" numFmtId="0" xfId="0" applyAlignment="1" applyFont="1">
      <alignment vertical="bottom"/>
    </xf>
    <xf borderId="0" fillId="0" fontId="9" numFmtId="0" xfId="0" applyFont="1"/>
    <xf borderId="0" fillId="4" fontId="2" numFmtId="171" xfId="0" applyAlignment="1" applyFont="1" applyNumberFormat="1">
      <alignment readingOrder="0"/>
    </xf>
    <xf borderId="0" fillId="4" fontId="2" numFmtId="0" xfId="0" applyAlignment="1" applyFont="1">
      <alignment horizontal="right" readingOrder="0"/>
    </xf>
    <xf borderId="0" fillId="3" fontId="18" numFmtId="0" xfId="0" applyFont="1"/>
    <xf borderId="0" fillId="0" fontId="19" numFmtId="172" xfId="0" applyAlignment="1" applyFont="1" applyNumberFormat="1">
      <alignment readingOrder="0"/>
    </xf>
    <xf borderId="0" fillId="0" fontId="19" numFmtId="10" xfId="0" applyFont="1" applyNumberFormat="1"/>
    <xf borderId="0" fillId="0" fontId="2" numFmtId="10" xfId="0" applyFont="1" applyNumberFormat="1"/>
    <xf borderId="0" fillId="0" fontId="2" numFmtId="2" xfId="0" applyAlignment="1" applyFont="1" applyNumberFormat="1">
      <alignment readingOrder="0"/>
    </xf>
    <xf borderId="0" fillId="0" fontId="19" numFmtId="2" xfId="0" applyAlignment="1" applyFont="1" applyNumberFormat="1">
      <alignment readingOrder="0"/>
    </xf>
    <xf borderId="0" fillId="0" fontId="19" numFmtId="165" xfId="0" applyAlignment="1" applyFont="1" applyNumberFormat="1">
      <alignment readingOrder="0"/>
    </xf>
    <xf borderId="0" fillId="0" fontId="19" numFmtId="10" xfId="0" applyAlignment="1" applyFont="1" applyNumberFormat="1">
      <alignment readingOrder="0"/>
    </xf>
    <xf borderId="0" fillId="0" fontId="2" numFmtId="3" xfId="0" applyFont="1" applyNumberFormat="1"/>
    <xf borderId="0" fillId="0" fontId="19" numFmtId="0" xfId="0" applyAlignment="1" applyFont="1">
      <alignment readingOrder="0"/>
    </xf>
    <xf borderId="0" fillId="0" fontId="19" numFmtId="3" xfId="0" applyAlignment="1" applyFont="1" applyNumberFormat="1">
      <alignment readingOrder="0"/>
    </xf>
    <xf borderId="0" fillId="0" fontId="6" numFmtId="3" xfId="0" applyFont="1" applyNumberFormat="1"/>
    <xf borderId="0" fillId="0" fontId="20" numFmtId="165" xfId="0" applyAlignment="1" applyFont="1" applyNumberFormat="1">
      <alignment horizontal="left" readingOrder="0"/>
    </xf>
    <xf borderId="0" fillId="3" fontId="21" numFmtId="0" xfId="0" applyFont="1"/>
    <xf borderId="4" fillId="2" fontId="1" numFmtId="0" xfId="0" applyAlignment="1" applyBorder="1" applyFont="1">
      <alignment horizontal="left" readingOrder="0" vertical="bottom"/>
    </xf>
    <xf borderId="5" fillId="5" fontId="22" numFmtId="0" xfId="0" applyAlignment="1" applyBorder="1" applyFont="1">
      <alignment vertical="bottom"/>
    </xf>
    <xf borderId="0" fillId="5" fontId="22" numFmtId="0" xfId="0" applyAlignment="1" applyFont="1">
      <alignment vertical="bottom"/>
    </xf>
    <xf borderId="4" fillId="17" fontId="1" numFmtId="0" xfId="0" applyAlignment="1" applyBorder="1" applyFill="1" applyFont="1">
      <alignment vertical="bottom"/>
    </xf>
    <xf borderId="0" fillId="17" fontId="1" numFmtId="0" xfId="0" applyAlignment="1" applyFont="1">
      <alignment horizontal="center" readingOrder="0" vertical="bottom"/>
    </xf>
    <xf borderId="4" fillId="18" fontId="1" numFmtId="0" xfId="0" applyAlignment="1" applyBorder="1" applyFill="1" applyFont="1">
      <alignment vertical="bottom"/>
    </xf>
    <xf borderId="0" fillId="0" fontId="22" numFmtId="0" xfId="0" applyAlignment="1" applyFont="1">
      <alignment vertical="bottom"/>
    </xf>
    <xf borderId="0" fillId="0" fontId="22" numFmtId="0" xfId="0" applyAlignment="1" applyFont="1">
      <alignment readingOrder="0" vertical="bottom"/>
    </xf>
    <xf borderId="4" fillId="19" fontId="22" numFmtId="0" xfId="0" applyAlignment="1" applyBorder="1" applyFill="1" applyFont="1">
      <alignment vertical="bottom"/>
    </xf>
    <xf borderId="4" fillId="0" fontId="22" numFmtId="0" xfId="0" applyAlignment="1" applyBorder="1" applyFont="1">
      <alignment vertical="bottom"/>
    </xf>
    <xf borderId="6" fillId="20" fontId="22" numFmtId="0" xfId="0" applyAlignment="1" applyBorder="1" applyFill="1" applyFont="1">
      <alignment horizontal="right" readingOrder="0" vertical="bottom"/>
    </xf>
    <xf borderId="0" fillId="20" fontId="22" numFmtId="0" xfId="0" applyAlignment="1" applyFont="1">
      <alignment horizontal="right" readingOrder="0" vertical="bottom"/>
    </xf>
    <xf borderId="0" fillId="4" fontId="22" numFmtId="0" xfId="0" applyAlignment="1" applyFont="1">
      <alignment horizontal="right" readingOrder="0" vertical="bottom"/>
    </xf>
    <xf borderId="0" fillId="20" fontId="22" numFmtId="3" xfId="0" applyAlignment="1" applyFont="1" applyNumberFormat="1">
      <alignment horizontal="right" readingOrder="0" vertical="bottom"/>
    </xf>
    <xf borderId="0" fillId="20" fontId="22" numFmtId="0" xfId="0" applyAlignment="1" applyFont="1">
      <alignment readingOrder="0" vertical="bottom"/>
    </xf>
    <xf borderId="0" fillId="4" fontId="22" numFmtId="0" xfId="0" applyAlignment="1" applyFont="1">
      <alignment readingOrder="0" vertical="bottom"/>
    </xf>
    <xf borderId="5" fillId="5" fontId="23" numFmtId="167" xfId="0" applyAlignment="1" applyBorder="1" applyFont="1" applyNumberFormat="1">
      <alignment horizontal="right" vertical="bottom"/>
    </xf>
    <xf borderId="0" fillId="5" fontId="23" numFmtId="167" xfId="0" applyAlignment="1" applyFont="1" applyNumberFormat="1">
      <alignment horizontal="right" vertical="bottom"/>
    </xf>
    <xf borderId="6" fillId="20" fontId="22" numFmtId="1" xfId="0" applyAlignment="1" applyBorder="1" applyFont="1" applyNumberFormat="1">
      <alignment horizontal="right" readingOrder="0" vertical="bottom"/>
    </xf>
    <xf borderId="0" fillId="20" fontId="22" numFmtId="1" xfId="0" applyAlignment="1" applyFont="1" applyNumberFormat="1">
      <alignment horizontal="right" readingOrder="0" vertical="bottom"/>
    </xf>
    <xf borderId="0" fillId="4" fontId="22" numFmtId="1" xfId="0" applyAlignment="1" applyFont="1" applyNumberFormat="1">
      <alignment horizontal="right" readingOrder="0" vertical="bottom"/>
    </xf>
    <xf borderId="0" fillId="20" fontId="22" numFmtId="1" xfId="0" applyAlignment="1" applyFont="1" applyNumberFormat="1">
      <alignment readingOrder="0" vertical="bottom"/>
    </xf>
    <xf borderId="4" fillId="0" fontId="22" numFmtId="0" xfId="0" applyAlignment="1" applyBorder="1" applyFont="1">
      <alignment vertical="bottom"/>
    </xf>
    <xf borderId="7" fillId="0" fontId="22" numFmtId="0" xfId="0" applyAlignment="1" applyBorder="1" applyFont="1">
      <alignment vertical="bottom"/>
    </xf>
    <xf borderId="8" fillId="20" fontId="22" numFmtId="0" xfId="0" applyAlignment="1" applyBorder="1" applyFont="1">
      <alignment horizontal="right" readingOrder="0" vertical="bottom"/>
    </xf>
    <xf borderId="4" fillId="8" fontId="22" numFmtId="0" xfId="0" applyAlignment="1" applyBorder="1" applyFont="1">
      <alignment vertical="bottom"/>
    </xf>
    <xf borderId="0" fillId="8" fontId="22" numFmtId="0" xfId="0" applyAlignment="1" applyFont="1">
      <alignment horizontal="center" readingOrder="0" vertical="bottom"/>
    </xf>
    <xf borderId="9" fillId="8" fontId="22" numFmtId="0" xfId="0" applyAlignment="1" applyBorder="1" applyFont="1">
      <alignment vertical="bottom"/>
    </xf>
    <xf borderId="4" fillId="0" fontId="24" numFmtId="0" xfId="0" applyAlignment="1" applyBorder="1" applyFont="1">
      <alignment vertical="bottom"/>
    </xf>
    <xf borderId="0" fillId="0" fontId="24" numFmtId="1" xfId="0" applyAlignment="1" applyFont="1" applyNumberFormat="1">
      <alignment horizontal="right" vertical="bottom"/>
    </xf>
    <xf borderId="4" fillId="0" fontId="3" numFmtId="0" xfId="0" applyAlignment="1" applyBorder="1" applyFont="1">
      <alignment vertical="bottom"/>
    </xf>
    <xf borderId="5" fillId="5" fontId="25" numFmtId="168" xfId="0" applyAlignment="1" applyBorder="1" applyFont="1" applyNumberFormat="1">
      <alignment horizontal="right" vertical="bottom"/>
    </xf>
    <xf borderId="0" fillId="5" fontId="25" numFmtId="168" xfId="0" applyAlignment="1" applyFont="1" applyNumberFormat="1">
      <alignment horizontal="right" vertical="bottom"/>
    </xf>
    <xf borderId="4" fillId="21" fontId="22" numFmtId="0" xfId="0" applyAlignment="1" applyBorder="1" applyFill="1" applyFont="1">
      <alignment vertical="bottom"/>
    </xf>
    <xf borderId="0" fillId="3" fontId="26" numFmtId="168" xfId="0" applyAlignment="1" applyFont="1" applyNumberFormat="1">
      <alignment readingOrder="0" vertical="bottom"/>
    </xf>
    <xf borderId="0" fillId="20" fontId="22" numFmtId="165" xfId="0" applyAlignment="1" applyFont="1" applyNumberFormat="1">
      <alignment horizontal="right" readingOrder="0" vertical="bottom"/>
    </xf>
    <xf borderId="6" fillId="20" fontId="22" numFmtId="165" xfId="0" applyAlignment="1" applyBorder="1" applyFont="1" applyNumberFormat="1">
      <alignment horizontal="right" readingOrder="0" vertical="bottom"/>
    </xf>
    <xf borderId="0" fillId="4" fontId="22" numFmtId="165" xfId="0" applyAlignment="1" applyFont="1" applyNumberFormat="1">
      <alignment horizontal="right" readingOrder="0" vertical="bottom"/>
    </xf>
    <xf borderId="0" fillId="20" fontId="22" numFmtId="165" xfId="0" applyAlignment="1" applyFont="1" applyNumberFormat="1">
      <alignment readingOrder="0" vertical="bottom"/>
    </xf>
    <xf borderId="9" fillId="0" fontId="22" numFmtId="0" xfId="0" applyAlignment="1" applyBorder="1" applyFont="1">
      <alignment vertical="bottom"/>
    </xf>
    <xf borderId="8" fillId="20" fontId="22" numFmtId="165" xfId="0" applyAlignment="1" applyBorder="1" applyFont="1" applyNumberFormat="1">
      <alignment horizontal="right" readingOrder="0" vertical="bottom"/>
    </xf>
    <xf borderId="8" fillId="4" fontId="22" numFmtId="165" xfId="0" applyAlignment="1" applyBorder="1" applyFont="1" applyNumberFormat="1">
      <alignment readingOrder="0" vertical="bottom"/>
    </xf>
    <xf borderId="8" fillId="20" fontId="22" numFmtId="165" xfId="0" applyAlignment="1" applyBorder="1" applyFont="1" applyNumberFormat="1">
      <alignment horizontal="right" readingOrder="0" vertical="bottom"/>
    </xf>
    <xf borderId="0" fillId="0" fontId="24" numFmtId="167" xfId="0" applyAlignment="1" applyFont="1" applyNumberFormat="1">
      <alignment horizontal="right" vertical="bottom"/>
    </xf>
    <xf borderId="5" fillId="5" fontId="23" numFmtId="0" xfId="0" applyAlignment="1" applyBorder="1" applyFont="1">
      <alignment horizontal="right" vertical="bottom"/>
    </xf>
    <xf borderId="0" fillId="5" fontId="23" numFmtId="0" xfId="0" applyAlignment="1" applyFont="1">
      <alignment horizontal="right" vertical="bottom"/>
    </xf>
    <xf borderId="4" fillId="22" fontId="22" numFmtId="0" xfId="0" applyAlignment="1" applyBorder="1" applyFill="1" applyFont="1">
      <alignment vertical="bottom"/>
    </xf>
    <xf borderId="0" fillId="20" fontId="22" numFmtId="167" xfId="0" applyAlignment="1" applyFont="1" applyNumberFormat="1">
      <alignment horizontal="right" readingOrder="0" vertical="bottom"/>
    </xf>
    <xf borderId="10" fillId="8" fontId="22" numFmtId="0" xfId="0" applyAlignment="1" applyBorder="1" applyFont="1">
      <alignment vertical="bottom"/>
    </xf>
    <xf borderId="1" fillId="0" fontId="24" numFmtId="167" xfId="0" applyAlignment="1" applyBorder="1" applyFont="1" applyNumberFormat="1">
      <alignment horizontal="right" vertical="bottom"/>
    </xf>
    <xf borderId="4" fillId="0" fontId="3" numFmtId="2" xfId="0" applyAlignment="1" applyBorder="1" applyFont="1" applyNumberFormat="1">
      <alignment vertical="bottom"/>
    </xf>
    <xf borderId="0" fillId="0" fontId="22" numFmtId="2" xfId="0" applyAlignment="1" applyFont="1" applyNumberFormat="1">
      <alignment vertical="bottom"/>
    </xf>
    <xf borderId="5" fillId="5" fontId="22" numFmtId="167" xfId="0" applyAlignment="1" applyBorder="1" applyFont="1" applyNumberFormat="1">
      <alignment vertical="bottom"/>
    </xf>
    <xf borderId="0" fillId="5" fontId="22" numFmtId="167" xfId="0" applyAlignment="1" applyFont="1" applyNumberFormat="1">
      <alignment vertical="bottom"/>
    </xf>
    <xf borderId="4" fillId="23" fontId="3" numFmtId="0" xfId="0" applyAlignment="1" applyBorder="1" applyFill="1" applyFont="1">
      <alignment vertical="bottom"/>
    </xf>
    <xf borderId="0" fillId="23" fontId="22" numFmtId="0" xfId="0" applyAlignment="1" applyFont="1">
      <alignment vertical="bottom"/>
    </xf>
    <xf borderId="0" fillId="0" fontId="22" numFmtId="173" xfId="0" applyAlignment="1" applyFont="1" applyNumberFormat="1">
      <alignment vertical="bottom"/>
    </xf>
    <xf borderId="4" fillId="24" fontId="1" numFmtId="0" xfId="0" applyAlignment="1" applyBorder="1" applyFill="1" applyFont="1">
      <alignment vertical="bottom"/>
    </xf>
    <xf borderId="4" fillId="20" fontId="22" numFmtId="0" xfId="0" applyAlignment="1" applyBorder="1" applyFont="1">
      <alignment vertical="bottom"/>
    </xf>
    <xf borderId="0" fillId="0" fontId="22" numFmtId="167" xfId="0" applyAlignment="1" applyFont="1" applyNumberFormat="1">
      <alignment horizontal="right" vertical="bottom"/>
    </xf>
    <xf borderId="4" fillId="20" fontId="24" numFmtId="0" xfId="0" applyAlignment="1" applyBorder="1" applyFont="1">
      <alignment vertical="bottom"/>
    </xf>
    <xf borderId="0" fillId="25" fontId="24" numFmtId="167" xfId="0" applyAlignment="1" applyFill="1" applyFont="1" applyNumberFormat="1">
      <alignment horizontal="right" shrinkToFit="0" vertical="bottom" wrapText="1"/>
    </xf>
    <xf borderId="5" fillId="5" fontId="27" numFmtId="0" xfId="0" applyBorder="1" applyFont="1"/>
    <xf borderId="0" fillId="5" fontId="27" numFmtId="0" xfId="0" applyFont="1"/>
    <xf borderId="4" fillId="24" fontId="1" numFmtId="0" xfId="0" applyAlignment="1" applyBorder="1" applyFont="1">
      <alignment vertical="bottom"/>
    </xf>
    <xf borderId="4" fillId="25" fontId="22" numFmtId="0" xfId="0" applyAlignment="1" applyBorder="1" applyFont="1">
      <alignment vertical="bottom"/>
    </xf>
    <xf borderId="0" fillId="0" fontId="22" numFmtId="3" xfId="0" applyAlignment="1" applyFont="1" applyNumberFormat="1">
      <alignment horizontal="right" readingOrder="0" vertical="bottom"/>
    </xf>
    <xf borderId="4" fillId="25" fontId="24" numFmtId="0" xfId="0" applyAlignment="1" applyBorder="1" applyFont="1">
      <alignment vertical="bottom"/>
    </xf>
    <xf borderId="0" fillId="25" fontId="24" numFmtId="3" xfId="0" applyAlignment="1" applyFont="1" applyNumberFormat="1">
      <alignment horizontal="right" vertical="bottom"/>
    </xf>
    <xf borderId="4" fillId="24" fontId="28" numFmtId="0" xfId="0" applyAlignment="1" applyBorder="1" applyFont="1">
      <alignment vertical="bottom"/>
    </xf>
    <xf borderId="0" fillId="24" fontId="22" numFmtId="0" xfId="0" applyAlignment="1" applyFont="1">
      <alignment vertical="bottom"/>
    </xf>
    <xf borderId="4" fillId="26" fontId="22" numFmtId="0" xfId="0" applyAlignment="1" applyBorder="1" applyFill="1" applyFont="1">
      <alignment vertical="bottom"/>
    </xf>
    <xf borderId="0" fillId="0" fontId="22" numFmtId="165" xfId="0" applyAlignment="1" applyFont="1" applyNumberFormat="1">
      <alignment horizontal="right" readingOrder="0" vertical="bottom"/>
    </xf>
    <xf borderId="4" fillId="27" fontId="24" numFmtId="0" xfId="0" applyAlignment="1" applyBorder="1" applyFill="1" applyFont="1">
      <alignment vertical="bottom"/>
    </xf>
    <xf borderId="0" fillId="27" fontId="24" numFmtId="165" xfId="0" applyAlignment="1" applyFont="1" applyNumberFormat="1">
      <alignment horizontal="right" vertical="bottom"/>
    </xf>
    <xf borderId="0" fillId="24" fontId="22" numFmtId="1" xfId="0" applyAlignment="1" applyFont="1" applyNumberFormat="1">
      <alignment horizontal="right" readingOrder="0" vertical="bottom"/>
    </xf>
    <xf borderId="5" fillId="5" fontId="23" numFmtId="3" xfId="0" applyAlignment="1" applyBorder="1" applyFont="1" applyNumberFormat="1">
      <alignment horizontal="right" vertical="bottom"/>
    </xf>
    <xf borderId="0" fillId="5" fontId="23" numFmtId="3" xfId="0" applyAlignment="1" applyFont="1" applyNumberFormat="1">
      <alignment horizontal="right" vertical="bottom"/>
    </xf>
    <xf borderId="4" fillId="28" fontId="22" numFmtId="0" xfId="0" applyAlignment="1" applyBorder="1" applyFill="1" applyFont="1">
      <alignment vertical="bottom"/>
    </xf>
    <xf borderId="0" fillId="0" fontId="29" numFmtId="0" xfId="0" applyAlignment="1" applyFont="1">
      <alignment readingOrder="0"/>
    </xf>
    <xf borderId="0" fillId="0" fontId="29" numFmtId="1" xfId="0" applyAlignment="1" applyFont="1" applyNumberFormat="1">
      <alignment readingOrder="0"/>
    </xf>
    <xf borderId="0" fillId="0" fontId="29" numFmtId="3" xfId="0" applyAlignment="1" applyFont="1" applyNumberFormat="1">
      <alignment readingOrder="0"/>
    </xf>
    <xf borderId="0" fillId="5" fontId="29" numFmtId="0" xfId="0" applyAlignment="1" applyFont="1">
      <alignment readingOrder="0"/>
    </xf>
    <xf borderId="0" fillId="5" fontId="22" numFmtId="1" xfId="0" applyAlignment="1" applyFont="1" applyNumberFormat="1">
      <alignment horizontal="right" readingOrder="0" vertical="bottom"/>
    </xf>
    <xf borderId="0" fillId="5" fontId="22" numFmtId="0" xfId="0" applyAlignment="1" applyFont="1">
      <alignment horizontal="right" readingOrder="0" vertical="bottom"/>
    </xf>
    <xf borderId="0" fillId="5" fontId="22" numFmtId="3" xfId="0" applyAlignment="1" applyFont="1" applyNumberFormat="1">
      <alignment horizontal="right" readingOrder="0" vertical="bottom"/>
    </xf>
    <xf borderId="4" fillId="29" fontId="24" numFmtId="0" xfId="0" applyAlignment="1" applyBorder="1" applyFill="1" applyFont="1">
      <alignment vertical="bottom"/>
    </xf>
    <xf borderId="0" fillId="29" fontId="24" numFmtId="1" xfId="0" applyAlignment="1" applyFont="1" applyNumberFormat="1">
      <alignment horizontal="right" vertical="bottom"/>
    </xf>
    <xf borderId="4" fillId="0" fontId="3" numFmtId="0" xfId="0" applyAlignment="1" applyBorder="1" applyFont="1">
      <alignment vertical="bottom"/>
    </xf>
    <xf borderId="0" fillId="0" fontId="22" numFmtId="1" xfId="0" applyAlignment="1" applyFont="1" applyNumberFormat="1">
      <alignment readingOrder="0" vertical="bottom"/>
    </xf>
    <xf borderId="0" fillId="0" fontId="22" numFmtId="1" xfId="0" applyAlignment="1" applyFont="1" applyNumberFormat="1">
      <alignment vertical="bottom"/>
    </xf>
    <xf borderId="5" fillId="5" fontId="22" numFmtId="3" xfId="0" applyAlignment="1" applyBorder="1" applyFont="1" applyNumberFormat="1">
      <alignment readingOrder="0" vertical="bottom"/>
    </xf>
    <xf borderId="0" fillId="5" fontId="22" numFmtId="3" xfId="0" applyAlignment="1" applyFont="1" applyNumberFormat="1">
      <alignment readingOrder="0" vertical="bottom"/>
    </xf>
    <xf borderId="0" fillId="0" fontId="22" numFmtId="1" xfId="0" applyAlignment="1" applyFont="1" applyNumberFormat="1">
      <alignment horizontal="right" readingOrder="0" vertical="bottom"/>
    </xf>
    <xf borderId="4" fillId="30" fontId="24" numFmtId="0" xfId="0" applyAlignment="1" applyBorder="1" applyFill="1" applyFont="1">
      <alignment vertical="bottom"/>
    </xf>
    <xf borderId="0" fillId="30" fontId="24" numFmtId="0" xfId="0" applyAlignment="1" applyFont="1">
      <alignment readingOrder="0"/>
    </xf>
    <xf borderId="0" fillId="24" fontId="2" numFmtId="0" xfId="0" applyFont="1"/>
    <xf borderId="6" fillId="0" fontId="22" numFmtId="1" xfId="0" applyAlignment="1" applyBorder="1" applyFont="1" applyNumberFormat="1">
      <alignment horizontal="right" vertical="bottom"/>
    </xf>
    <xf borderId="0" fillId="0" fontId="22" numFmtId="1" xfId="0" applyAlignment="1" applyFont="1" applyNumberFormat="1">
      <alignment horizontal="right" vertical="bottom"/>
    </xf>
    <xf borderId="0" fillId="5" fontId="22" numFmtId="1" xfId="0" applyAlignment="1" applyFont="1" applyNumberFormat="1">
      <alignment horizontal="right" vertical="bottom"/>
    </xf>
    <xf borderId="0" fillId="29" fontId="24" numFmtId="1" xfId="0" applyAlignment="1" applyFont="1" applyNumberFormat="1">
      <alignment readingOrder="0" vertical="bottom"/>
    </xf>
    <xf borderId="0" fillId="28" fontId="22" numFmtId="0" xfId="0" applyAlignment="1" applyFont="1">
      <alignment vertical="bottom"/>
    </xf>
    <xf borderId="0" fillId="0" fontId="29" numFmtId="0" xfId="0" applyFont="1"/>
    <xf borderId="0" fillId="5" fontId="22" numFmtId="1" xfId="0" applyAlignment="1" applyFont="1" applyNumberFormat="1">
      <alignment readingOrder="0" vertical="bottom"/>
    </xf>
    <xf borderId="6" fillId="6" fontId="22" numFmtId="1" xfId="0" applyAlignment="1" applyBorder="1" applyFont="1" applyNumberFormat="1">
      <alignment horizontal="right" vertical="bottom"/>
    </xf>
    <xf borderId="0" fillId="6" fontId="22" numFmtId="1" xfId="0" applyAlignment="1" applyFont="1" applyNumberFormat="1">
      <alignment horizontal="right" vertical="bottom"/>
    </xf>
    <xf borderId="0" fillId="0" fontId="3" numFmtId="1" xfId="0" applyAlignment="1" applyFont="1" applyNumberFormat="1">
      <alignment vertical="bottom"/>
    </xf>
    <xf borderId="4" fillId="24" fontId="30" numFmtId="0" xfId="0" applyAlignment="1" applyBorder="1" applyFont="1">
      <alignment vertical="bottom"/>
    </xf>
    <xf borderId="0" fillId="24" fontId="22" numFmtId="2" xfId="0" applyAlignment="1" applyFont="1" applyNumberFormat="1">
      <alignment vertical="bottom"/>
    </xf>
    <xf borderId="4" fillId="31" fontId="22" numFmtId="0" xfId="0" applyAlignment="1" applyBorder="1" applyFill="1" applyFont="1">
      <alignment vertical="bottom"/>
    </xf>
    <xf borderId="0" fillId="31" fontId="22" numFmtId="1" xfId="0" applyAlignment="1" applyFont="1" applyNumberFormat="1">
      <alignment readingOrder="0" vertical="bottom"/>
    </xf>
    <xf borderId="0" fillId="31" fontId="31" numFmtId="1" xfId="0" applyAlignment="1" applyFont="1" applyNumberFormat="1">
      <alignment readingOrder="0" vertical="bottom"/>
    </xf>
    <xf borderId="0" fillId="5" fontId="22" numFmtId="0" xfId="0" applyAlignment="1" applyFont="1">
      <alignment readingOrder="0" vertical="bottom"/>
    </xf>
    <xf borderId="0" fillId="4" fontId="22" numFmtId="1" xfId="0" applyAlignment="1" applyFont="1" applyNumberFormat="1">
      <alignment readingOrder="0" vertical="bottom"/>
    </xf>
    <xf borderId="0" fillId="3" fontId="22" numFmtId="1" xfId="0" applyAlignment="1" applyFont="1" applyNumberFormat="1">
      <alignment readingOrder="0" vertical="bottom"/>
    </xf>
    <xf borderId="0" fillId="4" fontId="29" numFmtId="1" xfId="0" applyAlignment="1" applyFont="1" applyNumberFormat="1">
      <alignment readingOrder="0"/>
    </xf>
    <xf borderId="0" fillId="3" fontId="29" numFmtId="1" xfId="0" applyAlignment="1" applyFont="1" applyNumberFormat="1">
      <alignment readingOrder="0"/>
    </xf>
    <xf borderId="0" fillId="3" fontId="22" numFmtId="0" xfId="0" applyAlignment="1" applyFont="1">
      <alignment readingOrder="0" vertical="bottom"/>
    </xf>
    <xf borderId="4" fillId="32" fontId="28" numFmtId="0" xfId="0" applyAlignment="1" applyBorder="1" applyFill="1" applyFont="1">
      <alignment vertical="bottom"/>
    </xf>
    <xf borderId="0" fillId="32" fontId="24" numFmtId="1" xfId="0" applyAlignment="1" applyFont="1" applyNumberFormat="1">
      <alignment horizontal="right" vertical="bottom"/>
    </xf>
    <xf borderId="0" fillId="24" fontId="22" numFmtId="165" xfId="0" applyAlignment="1" applyFont="1" applyNumberFormat="1">
      <alignment readingOrder="0" vertical="bottom"/>
    </xf>
    <xf borderId="0" fillId="24" fontId="22" numFmtId="165" xfId="0" applyAlignment="1" applyFont="1" applyNumberFormat="1">
      <alignment vertical="bottom"/>
    </xf>
    <xf borderId="5" fillId="5" fontId="23" numFmtId="165" xfId="0" applyAlignment="1" applyBorder="1" applyFont="1" applyNumberFormat="1">
      <alignment horizontal="right" vertical="bottom"/>
    </xf>
    <xf borderId="0" fillId="5" fontId="23" numFmtId="165" xfId="0" applyAlignment="1" applyFont="1" applyNumberFormat="1">
      <alignment horizontal="right" vertical="bottom"/>
    </xf>
    <xf borderId="0" fillId="0" fontId="22" numFmtId="165" xfId="0" applyAlignment="1" applyFont="1" applyNumberFormat="1">
      <alignment readingOrder="0" vertical="bottom"/>
    </xf>
    <xf borderId="0" fillId="5" fontId="22" numFmtId="165" xfId="0" applyAlignment="1" applyFont="1" applyNumberFormat="1">
      <alignment readingOrder="0" vertical="bottom"/>
    </xf>
    <xf borderId="0" fillId="4" fontId="29" numFmtId="165" xfId="0" applyAlignment="1" applyFont="1" applyNumberFormat="1">
      <alignment readingOrder="0" vertical="bottom"/>
    </xf>
    <xf borderId="0" fillId="4" fontId="22" numFmtId="165" xfId="0" applyAlignment="1" applyFont="1" applyNumberFormat="1">
      <alignment readingOrder="0" vertical="bottom"/>
    </xf>
    <xf borderId="0" fillId="3" fontId="22" numFmtId="165" xfId="0" applyAlignment="1" applyFont="1" applyNumberFormat="1">
      <alignment readingOrder="0" vertical="bottom"/>
    </xf>
    <xf borderId="0" fillId="4" fontId="32" numFmtId="165" xfId="0" applyAlignment="1" applyFont="1" applyNumberFormat="1">
      <alignment horizontal="right" readingOrder="0"/>
    </xf>
    <xf borderId="0" fillId="3" fontId="22" numFmtId="165" xfId="0" applyAlignment="1" applyFont="1" applyNumberFormat="1">
      <alignment horizontal="right" readingOrder="0" vertical="bottom"/>
    </xf>
    <xf borderId="0" fillId="32" fontId="24" numFmtId="165" xfId="0" applyAlignment="1" applyFont="1" applyNumberFormat="1">
      <alignment horizontal="right" vertical="bottom"/>
    </xf>
    <xf borderId="0" fillId="0" fontId="22" numFmtId="165" xfId="0" applyAlignment="1" applyFont="1" applyNumberFormat="1">
      <alignment vertical="bottom"/>
    </xf>
    <xf borderId="0" fillId="0" fontId="29" numFmtId="165" xfId="0" applyAlignment="1" applyFont="1" applyNumberFormat="1">
      <alignment readingOrder="0"/>
    </xf>
    <xf borderId="0" fillId="5" fontId="22" numFmtId="165" xfId="0" applyAlignment="1" applyFont="1" applyNumberFormat="1">
      <alignment horizontal="right" readingOrder="0" vertical="bottom"/>
    </xf>
    <xf borderId="0" fillId="4" fontId="29" numFmtId="165" xfId="0" applyAlignment="1" applyFont="1" applyNumberFormat="1">
      <alignment readingOrder="0"/>
    </xf>
    <xf borderId="5" fillId="5" fontId="3" numFmtId="0" xfId="0" applyAlignment="1" applyBorder="1" applyFont="1">
      <alignment vertical="bottom"/>
    </xf>
    <xf borderId="0" fillId="5" fontId="3" numFmtId="0" xfId="0" applyAlignment="1" applyFont="1">
      <alignment vertical="bottom"/>
    </xf>
    <xf borderId="4" fillId="33" fontId="22" numFmtId="0" xfId="0" applyAlignment="1" applyBorder="1" applyFill="1" applyFont="1">
      <alignment vertical="bottom"/>
    </xf>
    <xf borderId="0" fillId="33" fontId="22" numFmtId="1" xfId="0" applyAlignment="1" applyFont="1" applyNumberFormat="1">
      <alignment readingOrder="0" vertical="bottom"/>
    </xf>
    <xf borderId="0" fillId="33" fontId="31" numFmtId="1" xfId="0" applyAlignment="1" applyFont="1" applyNumberFormat="1">
      <alignment readingOrder="0" vertical="bottom"/>
    </xf>
    <xf borderId="4" fillId="30" fontId="28" numFmtId="165" xfId="0" applyAlignment="1" applyBorder="1" applyFont="1" applyNumberFormat="1">
      <alignment vertical="bottom"/>
    </xf>
    <xf borderId="0" fillId="30" fontId="33" numFmtId="165" xfId="0" applyAlignment="1" applyFont="1" applyNumberFormat="1">
      <alignment readingOrder="0"/>
    </xf>
    <xf borderId="4" fillId="13" fontId="22" numFmtId="0" xfId="0" applyAlignment="1" applyBorder="1" applyFont="1">
      <alignment vertical="bottom"/>
    </xf>
    <xf borderId="0" fillId="13" fontId="24" numFmtId="0" xfId="0" applyAlignment="1" applyFont="1">
      <alignment readingOrder="0" vertical="bottom"/>
    </xf>
    <xf borderId="0" fillId="5" fontId="29" numFmtId="1" xfId="0" applyAlignment="1" applyFont="1" applyNumberFormat="1">
      <alignment readingOrder="0"/>
    </xf>
    <xf borderId="4" fillId="15" fontId="24" numFmtId="0" xfId="0" applyAlignment="1" applyBorder="1" applyFont="1">
      <alignment vertical="bottom"/>
    </xf>
    <xf borderId="0" fillId="15" fontId="24" numFmtId="1" xfId="0" applyAlignment="1" applyFont="1" applyNumberFormat="1">
      <alignment horizontal="right" vertical="bottom"/>
    </xf>
    <xf borderId="0" fillId="0" fontId="22" numFmtId="2" xfId="0" applyAlignment="1" applyFont="1" applyNumberFormat="1">
      <alignment readingOrder="0" vertical="bottom"/>
    </xf>
    <xf borderId="4" fillId="15" fontId="24" numFmtId="1" xfId="0" applyAlignment="1" applyBorder="1" applyFont="1" applyNumberFormat="1">
      <alignment vertical="bottom"/>
    </xf>
    <xf borderId="0" fillId="15" fontId="24" numFmtId="165" xfId="0" applyAlignment="1" applyFont="1" applyNumberFormat="1">
      <alignment horizontal="right" vertical="bottom"/>
    </xf>
    <xf borderId="0" fillId="24" fontId="29" numFmtId="0" xfId="0" applyFont="1"/>
    <xf borderId="0" fillId="13" fontId="22" numFmtId="0" xfId="0" applyAlignment="1" applyFont="1">
      <alignment readingOrder="0" vertical="bottom"/>
    </xf>
    <xf borderId="4" fillId="34" fontId="22" numFmtId="0" xfId="0" applyAlignment="1" applyBorder="1" applyFill="1" applyFont="1">
      <alignment vertical="bottom"/>
    </xf>
    <xf borderId="6" fillId="0" fontId="29" numFmtId="0" xfId="0" applyBorder="1" applyFont="1"/>
    <xf borderId="0" fillId="15" fontId="24" numFmtId="165" xfId="0" applyAlignment="1" applyFont="1" applyNumberFormat="1">
      <alignment horizontal="right" readingOrder="0" vertical="bottom"/>
    </xf>
    <xf borderId="0" fillId="0" fontId="29" numFmtId="0" xfId="0" applyAlignment="1" applyFont="1">
      <alignment horizontal="right"/>
    </xf>
    <xf borderId="0" fillId="24" fontId="34" numFmtId="0" xfId="0" applyAlignment="1" applyFont="1">
      <alignment readingOrder="0"/>
    </xf>
    <xf borderId="0" fillId="13" fontId="22" numFmtId="1" xfId="0" applyAlignment="1" applyFont="1" applyNumberFormat="1">
      <alignment readingOrder="0" vertical="bottom"/>
    </xf>
    <xf borderId="0" fillId="0" fontId="22" numFmtId="0" xfId="0" applyAlignment="1" applyFont="1">
      <alignment horizontal="right" readingOrder="0" vertical="bottom"/>
    </xf>
    <xf borderId="5" fillId="5" fontId="35" numFmtId="167" xfId="0" applyAlignment="1" applyBorder="1" applyFont="1" applyNumberFormat="1">
      <alignment horizontal="right" vertical="bottom"/>
    </xf>
    <xf borderId="0" fillId="5" fontId="35" numFmtId="167" xfId="0" applyAlignment="1" applyFont="1" applyNumberFormat="1">
      <alignment horizontal="right" vertical="bottom"/>
    </xf>
    <xf borderId="0" fillId="13" fontId="3" numFmtId="0" xfId="0" applyAlignment="1" applyFont="1">
      <alignment vertical="bottom"/>
    </xf>
    <xf borderId="0" fillId="15" fontId="24" numFmtId="1" xfId="0" applyAlignment="1" applyFont="1" applyNumberFormat="1">
      <alignment readingOrder="0" vertical="bottom"/>
    </xf>
    <xf borderId="0" fillId="15" fontId="22" numFmtId="1" xfId="0" applyAlignment="1" applyFont="1" applyNumberFormat="1">
      <alignment readingOrder="0" vertical="bottom"/>
    </xf>
    <xf borderId="4" fillId="0" fontId="3" numFmtId="1" xfId="0" applyAlignment="1" applyBorder="1" applyFont="1" applyNumberFormat="1">
      <alignment vertical="bottom"/>
    </xf>
    <xf borderId="4" fillId="13" fontId="24" numFmtId="0" xfId="0" applyAlignment="1" applyBorder="1" applyFont="1">
      <alignment vertical="bottom"/>
    </xf>
    <xf borderId="0" fillId="15" fontId="24" numFmtId="0" xfId="0" applyAlignment="1" applyFont="1">
      <alignment readingOrder="0" vertical="bottom"/>
    </xf>
    <xf borderId="0" fillId="15" fontId="24" numFmtId="0" xfId="0" applyAlignment="1" applyFont="1">
      <alignment horizontal="right" readingOrder="0" vertical="bottom"/>
    </xf>
    <xf borderId="0" fillId="15" fontId="24" numFmtId="1" xfId="0" applyAlignment="1" applyFont="1" applyNumberFormat="1">
      <alignment horizontal="left" readingOrder="0" vertical="bottom"/>
    </xf>
    <xf borderId="4" fillId="35" fontId="22" numFmtId="0" xfId="0" applyAlignment="1" applyBorder="1" applyFill="1" applyFont="1">
      <alignment vertical="bottom"/>
    </xf>
    <xf borderId="10" fillId="26" fontId="24" numFmtId="0" xfId="0" applyAlignment="1" applyBorder="1" applyFont="1">
      <alignment vertical="bottom"/>
    </xf>
    <xf borderId="1" fillId="36" fontId="22" numFmtId="167" xfId="0" applyAlignment="1" applyBorder="1" applyFill="1" applyFont="1" applyNumberFormat="1">
      <alignment horizontal="right" vertical="bottom"/>
    </xf>
    <xf borderId="4" fillId="26" fontId="24" numFmtId="0" xfId="0" applyAlignment="1" applyBorder="1" applyFont="1">
      <alignment vertical="bottom"/>
    </xf>
    <xf borderId="0" fillId="0" fontId="3" numFmtId="167" xfId="0" applyAlignment="1" applyFont="1" applyNumberFormat="1">
      <alignment vertical="bottom"/>
    </xf>
    <xf borderId="1" fillId="0" fontId="22" numFmtId="167" xfId="0" applyAlignment="1" applyBorder="1" applyFont="1" applyNumberFormat="1">
      <alignment horizontal="right" vertical="bottom"/>
    </xf>
    <xf borderId="11" fillId="5" fontId="23" numFmtId="167" xfId="0" applyAlignment="1" applyBorder="1" applyFont="1" applyNumberFormat="1">
      <alignment horizontal="right" vertical="bottom"/>
    </xf>
    <xf borderId="0" fillId="0" fontId="22" numFmtId="166" xfId="0" applyAlignment="1" applyFont="1" applyNumberFormat="1">
      <alignment horizontal="right" vertical="bottom"/>
    </xf>
    <xf borderId="9" fillId="37" fontId="24" numFmtId="0" xfId="0" applyAlignment="1" applyBorder="1" applyFill="1" applyFont="1">
      <alignment vertical="bottom"/>
    </xf>
    <xf borderId="8" fillId="0" fontId="3" numFmtId="166" xfId="0" applyAlignment="1" applyBorder="1" applyFont="1" applyNumberFormat="1">
      <alignment vertical="bottom"/>
    </xf>
    <xf borderId="9" fillId="26" fontId="24" numFmtId="0" xfId="0" applyAlignment="1" applyBorder="1" applyFont="1">
      <alignment vertical="bottom"/>
    </xf>
    <xf borderId="8" fillId="0" fontId="22" numFmtId="167" xfId="0" applyAlignment="1" applyBorder="1" applyFont="1" applyNumberFormat="1">
      <alignment horizontal="right" vertical="bottom"/>
    </xf>
    <xf borderId="12" fillId="5" fontId="23" numFmtId="167" xfId="0" applyAlignment="1" applyBorder="1" applyFont="1" applyNumberFormat="1">
      <alignment horizontal="right" vertical="bottom"/>
    </xf>
    <xf borderId="8" fillId="0" fontId="3" numFmtId="167" xfId="0" applyAlignment="1" applyBorder="1" applyFont="1" applyNumberFormat="1">
      <alignment vertical="bottom"/>
    </xf>
    <xf borderId="0" fillId="15" fontId="24" numFmtId="167" xfId="0" applyAlignment="1" applyFont="1" applyNumberFormat="1">
      <alignment horizontal="right" vertical="bottom"/>
    </xf>
    <xf borderId="5" fillId="5" fontId="2" numFmtId="0" xfId="0" applyBorder="1" applyFont="1"/>
    <xf borderId="0" fillId="5" fontId="2" numFmtId="0" xfId="0" applyFont="1"/>
    <xf borderId="0" fillId="0" fontId="22" numFmtId="167" xfId="0" applyAlignment="1" applyFont="1" applyNumberFormat="1">
      <alignment horizontal="right" readingOrder="0" vertical="bottom"/>
    </xf>
    <xf borderId="13" fillId="38" fontId="22" numFmtId="0" xfId="0" applyAlignment="1" applyBorder="1" applyFill="1" applyFont="1">
      <alignment vertical="bottom"/>
    </xf>
    <xf borderId="14" fillId="0" fontId="22" numFmtId="167" xfId="0" applyAlignment="1" applyBorder="1" applyFont="1" applyNumberFormat="1">
      <alignment horizontal="right" readingOrder="0" vertical="bottom"/>
    </xf>
    <xf borderId="15" fillId="5" fontId="23" numFmtId="167" xfId="0" applyAlignment="1" applyBorder="1" applyFont="1" applyNumberFormat="1">
      <alignment horizontal="right" vertical="bottom"/>
    </xf>
    <xf borderId="4" fillId="0" fontId="22" numFmtId="165" xfId="0" applyAlignment="1" applyBorder="1" applyFont="1" applyNumberFormat="1">
      <alignment horizontal="right" vertical="bottom"/>
    </xf>
    <xf borderId="4" fillId="38" fontId="22" numFmtId="0" xfId="0" applyAlignment="1" applyBorder="1" applyFont="1">
      <alignment vertical="bottom"/>
    </xf>
    <xf borderId="0" fillId="0" fontId="22" numFmtId="10" xfId="0" applyAlignment="1" applyFont="1" applyNumberFormat="1">
      <alignment horizontal="right" readingOrder="0" vertical="bottom"/>
    </xf>
    <xf borderId="4" fillId="0" fontId="22" numFmtId="10" xfId="0" applyAlignment="1" applyBorder="1" applyFont="1" applyNumberFormat="1">
      <alignment horizontal="right" vertical="bottom"/>
    </xf>
    <xf borderId="16" fillId="38" fontId="22" numFmtId="0" xfId="0" applyAlignment="1" applyBorder="1" applyFont="1">
      <alignment vertical="bottom"/>
    </xf>
    <xf borderId="17" fillId="0" fontId="22" numFmtId="2" xfId="0" applyAlignment="1" applyBorder="1" applyFont="1" applyNumberFormat="1">
      <alignment horizontal="right" vertical="bottom"/>
    </xf>
    <xf borderId="18" fillId="5" fontId="23" numFmtId="167" xfId="0" applyAlignment="1" applyBorder="1" applyFont="1" applyNumberFormat="1">
      <alignment horizontal="right" vertical="bottom"/>
    </xf>
    <xf borderId="8" fillId="0" fontId="22" numFmtId="167" xfId="0" applyAlignment="1" applyBorder="1" applyFont="1" applyNumberFormat="1">
      <alignment horizontal="right" readingOrder="0" vertical="bottom"/>
    </xf>
    <xf borderId="0" fillId="4" fontId="22" numFmtId="167" xfId="0" applyAlignment="1" applyFont="1" applyNumberFormat="1">
      <alignment horizontal="right" readingOrder="0" vertical="bottom"/>
    </xf>
    <xf borderId="1" fillId="4" fontId="22" numFmtId="167" xfId="0" applyAlignment="1" applyBorder="1" applyFont="1" applyNumberFormat="1">
      <alignment horizontal="right" readingOrder="0" vertical="bottom"/>
    </xf>
    <xf borderId="0" fillId="4" fontId="22" numFmtId="167" xfId="0" applyAlignment="1" applyFont="1" applyNumberFormat="1">
      <alignment horizontal="right" vertical="bottom"/>
    </xf>
    <xf borderId="0" fillId="37" fontId="22" numFmtId="167" xfId="0" applyAlignment="1" applyFont="1" applyNumberFormat="1">
      <alignment horizontal="right" readingOrder="0" vertical="bottom"/>
    </xf>
    <xf borderId="0" fillId="6" fontId="22" numFmtId="167" xfId="0" applyAlignment="1" applyFont="1" applyNumberFormat="1">
      <alignment horizontal="right" readingOrder="0" vertical="bottom"/>
    </xf>
    <xf borderId="8" fillId="6" fontId="22" numFmtId="166" xfId="0" applyAlignment="1" applyBorder="1" applyFont="1" applyNumberFormat="1">
      <alignment horizontal="right" readingOrder="0" vertical="bottom"/>
    </xf>
    <xf borderId="4" fillId="38" fontId="22" numFmtId="0" xfId="0" applyAlignment="1" applyBorder="1" applyFont="1">
      <alignment vertical="bottom"/>
    </xf>
    <xf borderId="0" fillId="15" fontId="24" numFmtId="167" xfId="0" applyAlignment="1" applyFont="1" applyNumberFormat="1">
      <alignment vertical="bottom"/>
    </xf>
    <xf borderId="19" fillId="0" fontId="3" numFmtId="167" xfId="0" applyAlignment="1" applyBorder="1" applyFont="1" applyNumberFormat="1">
      <alignment horizontal="right" vertical="bottom"/>
    </xf>
    <xf borderId="14" fillId="0" fontId="3" numFmtId="167" xfId="0" applyAlignment="1" applyBorder="1" applyFont="1" applyNumberFormat="1">
      <alignment horizontal="right" vertical="bottom"/>
    </xf>
    <xf borderId="14" fillId="0" fontId="3" numFmtId="0" xfId="0" applyAlignment="1" applyBorder="1" applyFont="1">
      <alignment vertical="bottom"/>
    </xf>
    <xf borderId="15" fillId="5" fontId="22" numFmtId="0" xfId="0" applyAlignment="1" applyBorder="1" applyFont="1">
      <alignment vertical="bottom"/>
    </xf>
    <xf borderId="0" fillId="0" fontId="3" numFmtId="167" xfId="0" applyAlignment="1" applyFont="1" applyNumberFormat="1">
      <alignment horizontal="right" vertical="bottom"/>
    </xf>
    <xf borderId="0" fillId="0" fontId="3" numFmtId="0" xfId="0" applyAlignment="1" applyFont="1">
      <alignment vertical="bottom"/>
    </xf>
    <xf borderId="0" fillId="0" fontId="22" numFmtId="167" xfId="0" applyAlignment="1" applyFont="1" applyNumberFormat="1">
      <alignment vertical="bottom"/>
    </xf>
    <xf borderId="5" fillId="5" fontId="3" numFmtId="0" xfId="0" applyBorder="1" applyFont="1"/>
    <xf borderId="0" fillId="5" fontId="3" numFmtId="0" xfId="0" applyFont="1"/>
    <xf borderId="6" fillId="0" fontId="22" numFmtId="167" xfId="0" applyAlignment="1" applyBorder="1" applyFont="1" applyNumberFormat="1">
      <alignment vertical="bottom"/>
    </xf>
    <xf borderId="0" fillId="0" fontId="36" numFmtId="3" xfId="0" applyAlignment="1" applyFont="1" applyNumberFormat="1">
      <alignment horizontal="right" readingOrder="0" shrinkToFit="0" wrapText="0"/>
    </xf>
    <xf borderId="0" fillId="0" fontId="37" numFmtId="0" xfId="0" applyAlignment="1" applyFont="1">
      <alignment horizontal="right" readingOrder="0" shrinkToFit="0" wrapText="0"/>
    </xf>
    <xf borderId="0" fillId="0" fontId="22" numFmtId="3" xfId="0" applyAlignment="1" applyFont="1" applyNumberFormat="1">
      <alignment readingOrder="0" vertical="bottom"/>
    </xf>
    <xf borderId="0" fillId="0" fontId="36" numFmtId="0" xfId="0" applyAlignment="1" applyFont="1">
      <alignment horizontal="right" readingOrder="0" shrinkToFit="0" wrapText="0"/>
    </xf>
    <xf borderId="0" fillId="0" fontId="36" numFmtId="1" xfId="0" applyAlignment="1" applyFont="1" applyNumberFormat="1">
      <alignment horizontal="right" readingOrder="0" shrinkToFit="0" wrapText="0"/>
    </xf>
    <xf borderId="0" fillId="30" fontId="33" numFmtId="0" xfId="0" applyAlignment="1" applyFont="1">
      <alignment readingOrder="0"/>
    </xf>
    <xf borderId="0" fillId="0" fontId="38" numFmtId="0" xfId="0" applyAlignment="1" applyFont="1">
      <alignment horizontal="right" readingOrder="0" shrinkToFit="0" wrapText="0"/>
    </xf>
    <xf borderId="6" fillId="0" fontId="22" numFmtId="1" xfId="0" applyAlignment="1" applyBorder="1" applyFont="1" applyNumberFormat="1">
      <alignment readingOrder="0" vertical="bottom"/>
    </xf>
    <xf borderId="0" fillId="4" fontId="29" numFmtId="0" xfId="0" applyAlignment="1" applyFont="1">
      <alignment readingOrder="0"/>
    </xf>
    <xf borderId="0" fillId="4" fontId="22" numFmtId="0" xfId="0" applyAlignment="1" applyFont="1">
      <alignment vertical="bottom"/>
    </xf>
    <xf borderId="0" fillId="0" fontId="22" numFmtId="165" xfId="0" applyAlignment="1" applyFont="1" applyNumberFormat="1">
      <alignment horizontal="right" readingOrder="0" vertical="bottom"/>
    </xf>
    <xf borderId="0" fillId="0" fontId="29" numFmtId="165" xfId="0" applyAlignment="1" applyFont="1" applyNumberFormat="1">
      <alignment readingOrder="0" vertical="bottom"/>
    </xf>
    <xf borderId="0" fillId="0" fontId="22" numFmtId="165" xfId="0" applyAlignment="1" applyFont="1" applyNumberFormat="1">
      <alignment readingOrder="0" vertical="bottom"/>
    </xf>
    <xf borderId="0" fillId="4" fontId="22" numFmtId="165" xfId="0" applyAlignment="1" applyFont="1" applyNumberFormat="1">
      <alignment readingOrder="0" vertical="bottom"/>
    </xf>
    <xf borderId="0" fillId="0" fontId="22" numFmtId="0" xfId="0" applyAlignment="1" applyFont="1">
      <alignment vertical="bottom"/>
    </xf>
    <xf borderId="0" fillId="0" fontId="29" numFmtId="165" xfId="0" applyAlignment="1" applyFont="1" applyNumberFormat="1">
      <alignment horizontal="right" readingOrder="0"/>
    </xf>
    <xf borderId="0" fillId="5" fontId="29" numFmtId="165" xfId="0" applyAlignment="1" applyFont="1" applyNumberFormat="1">
      <alignment horizontal="right" readingOrder="0"/>
    </xf>
    <xf borderId="1" fillId="39" fontId="22" numFmtId="167" xfId="0" applyAlignment="1" applyBorder="1" applyFill="1" applyFont="1" applyNumberFormat="1">
      <alignment horizontal="right" vertical="bottom"/>
    </xf>
    <xf borderId="0" fillId="15" fontId="24" numFmtId="167" xfId="0" applyAlignment="1" applyFont="1" applyNumberFormat="1">
      <alignment readingOrder="0" vertical="bottom"/>
    </xf>
    <xf borderId="0" fillId="25" fontId="24" numFmtId="0" xfId="0" applyAlignment="1" applyFont="1">
      <alignment horizontal="right" vertical="bottom"/>
    </xf>
    <xf borderId="0" fillId="5" fontId="22" numFmtId="168" xfId="0" applyAlignment="1" applyFont="1" applyNumberFormat="1">
      <alignment horizontal="right" readingOrder="0" vertical="bottom"/>
    </xf>
    <xf borderId="0" fillId="0" fontId="22" numFmtId="168" xfId="0" applyAlignment="1" applyFont="1" applyNumberFormat="1">
      <alignment horizontal="right" readingOrder="0" vertical="bottom"/>
    </xf>
    <xf borderId="5" fillId="5" fontId="23" numFmtId="168" xfId="0" applyAlignment="1" applyBorder="1" applyFont="1" applyNumberFormat="1">
      <alignment horizontal="right" vertical="bottom"/>
    </xf>
    <xf borderId="0" fillId="27" fontId="24" numFmtId="168" xfId="0" applyAlignment="1" applyFont="1" applyNumberFormat="1">
      <alignment horizontal="right" vertical="bottom"/>
    </xf>
    <xf borderId="0" fillId="6" fontId="22" numFmtId="0" xfId="0" applyAlignment="1" applyFont="1">
      <alignment horizontal="right" readingOrder="0" vertical="bottom"/>
    </xf>
    <xf borderId="6" fillId="5" fontId="22" numFmtId="1" xfId="0" applyAlignment="1" applyBorder="1" applyFont="1" applyNumberFormat="1">
      <alignment readingOrder="0" vertical="bottom"/>
    </xf>
    <xf borderId="0" fillId="3" fontId="29" numFmtId="0" xfId="0" applyAlignment="1" applyFont="1">
      <alignment readingOrder="0"/>
    </xf>
    <xf borderId="0" fillId="3" fontId="32" numFmtId="165" xfId="0" applyAlignment="1" applyFont="1" applyNumberFormat="1">
      <alignment horizontal="right" readingOrder="0"/>
    </xf>
    <xf borderId="0" fillId="5" fontId="29" numFmtId="165" xfId="0" applyAlignment="1" applyFont="1" applyNumberFormat="1">
      <alignment readingOrder="0"/>
    </xf>
    <xf borderId="0" fillId="5" fontId="29" numFmtId="165" xfId="0" applyAlignment="1" applyFont="1" applyNumberFormat="1">
      <alignment readingOrder="0" vertical="bottom"/>
    </xf>
    <xf borderId="0" fillId="5" fontId="22" numFmtId="165" xfId="0" applyAlignment="1" applyFont="1" applyNumberFormat="1">
      <alignment readingOrder="0" vertical="bottom"/>
    </xf>
    <xf borderId="0" fillId="3" fontId="29" numFmtId="165" xfId="0" applyAlignment="1" applyFont="1" applyNumberFormat="1">
      <alignment readingOrder="0"/>
    </xf>
    <xf borderId="0" fillId="3" fontId="22" numFmtId="165" xfId="0" applyAlignment="1" applyFont="1" applyNumberFormat="1">
      <alignment readingOrder="0" vertical="bottom"/>
    </xf>
    <xf borderId="0" fillId="5" fontId="22" numFmtId="1" xfId="0" applyAlignment="1" applyFont="1" applyNumberFormat="1">
      <alignment vertical="bottom"/>
    </xf>
    <xf borderId="0" fillId="5" fontId="22" numFmtId="0" xfId="0" applyAlignment="1" applyFont="1">
      <alignment vertical="bottom"/>
    </xf>
    <xf borderId="9" fillId="26" fontId="39" numFmtId="0" xfId="0" applyAlignment="1" applyBorder="1" applyFont="1">
      <alignment vertical="bottom"/>
    </xf>
    <xf borderId="17" fillId="0" fontId="22" numFmtId="0" xfId="0" applyAlignment="1" applyBorder="1" applyFont="1">
      <alignment horizontal="right" vertical="bottom"/>
    </xf>
    <xf borderId="4" fillId="17" fontId="1" numFmtId="0" xfId="0" applyAlignment="1" applyBorder="1" applyFont="1">
      <alignment readingOrder="0" vertical="bottom"/>
    </xf>
    <xf borderId="4" fillId="18" fontId="1" numFmtId="0" xfId="0" applyAlignment="1" applyBorder="1" applyFont="1">
      <alignment readingOrder="0" vertical="bottom"/>
    </xf>
    <xf borderId="20" fillId="5" fontId="22" numFmtId="0" xfId="0" applyAlignment="1" applyBorder="1" applyFont="1">
      <alignment vertical="bottom"/>
    </xf>
    <xf borderId="4" fillId="19" fontId="22" numFmtId="0" xfId="0" applyAlignment="1" applyBorder="1" applyFont="1">
      <alignment readingOrder="0" vertical="bottom"/>
    </xf>
    <xf borderId="9" fillId="0" fontId="22" numFmtId="0" xfId="0" applyAlignment="1" applyBorder="1" applyFont="1">
      <alignment readingOrder="0" vertical="bottom"/>
    </xf>
    <xf borderId="8" fillId="0" fontId="22" numFmtId="1" xfId="0" applyAlignment="1" applyBorder="1" applyFont="1" applyNumberFormat="1">
      <alignment readingOrder="0" vertical="bottom"/>
    </xf>
    <xf borderId="8" fillId="0" fontId="22" numFmtId="0" xfId="0" applyAlignment="1" applyBorder="1" applyFont="1">
      <alignment vertical="bottom"/>
    </xf>
    <xf borderId="21" fillId="5" fontId="23" numFmtId="0" xfId="0" applyAlignment="1" applyBorder="1" applyFont="1">
      <alignment horizontal="right" vertical="bottom"/>
    </xf>
    <xf borderId="4" fillId="0" fontId="24" numFmtId="0" xfId="0" applyAlignment="1" applyBorder="1" applyFont="1">
      <alignment readingOrder="0" vertical="bottom"/>
    </xf>
    <xf borderId="20" fillId="5" fontId="23" numFmtId="167" xfId="0" applyAlignment="1" applyBorder="1" applyFont="1" applyNumberFormat="1">
      <alignment horizontal="right" vertical="bottom"/>
    </xf>
    <xf borderId="20" fillId="5" fontId="23" numFmtId="0" xfId="0" applyAlignment="1" applyBorder="1" applyFont="1">
      <alignment horizontal="right" vertical="bottom"/>
    </xf>
    <xf borderId="4" fillId="21" fontId="22" numFmtId="0" xfId="0" applyAlignment="1" applyBorder="1" applyFont="1">
      <alignment readingOrder="0" vertical="bottom"/>
    </xf>
    <xf borderId="8" fillId="0" fontId="22" numFmtId="165" xfId="0" applyAlignment="1" applyBorder="1" applyFont="1" applyNumberFormat="1">
      <alignment readingOrder="0" vertical="bottom"/>
    </xf>
    <xf borderId="8" fillId="0" fontId="22" numFmtId="165" xfId="0" applyAlignment="1" applyBorder="1" applyFont="1" applyNumberFormat="1">
      <alignment vertical="bottom"/>
    </xf>
    <xf borderId="4" fillId="22" fontId="22" numFmtId="0" xfId="0" applyAlignment="1" applyBorder="1" applyFont="1">
      <alignment readingOrder="0" vertical="bottom"/>
    </xf>
    <xf borderId="4" fillId="0" fontId="22" numFmtId="0" xfId="0" applyAlignment="1" applyBorder="1" applyFont="1">
      <alignment readingOrder="0" vertical="bottom"/>
    </xf>
    <xf borderId="8" fillId="0" fontId="22" numFmtId="167" xfId="0" applyAlignment="1" applyBorder="1" applyFont="1" applyNumberFormat="1">
      <alignment vertical="bottom"/>
    </xf>
    <xf borderId="4" fillId="23" fontId="22" numFmtId="0" xfId="0" applyAlignment="1" applyBorder="1" applyFont="1">
      <alignment readingOrder="0" vertical="bottom"/>
    </xf>
    <xf borderId="20" fillId="5" fontId="27" numFmtId="0" xfId="0" applyBorder="1" applyFont="1"/>
    <xf borderId="4" fillId="24" fontId="28" numFmtId="0" xfId="0" applyAlignment="1" applyBorder="1" applyFont="1">
      <alignment readingOrder="0" vertical="bottom"/>
    </xf>
    <xf borderId="20" fillId="24" fontId="27" numFmtId="0" xfId="0" applyBorder="1" applyFont="1"/>
    <xf borderId="4" fillId="26" fontId="22" numFmtId="0" xfId="0" applyAlignment="1" applyBorder="1" applyFont="1">
      <alignment readingOrder="0" vertical="bottom"/>
    </xf>
    <xf borderId="20" fillId="5" fontId="23" numFmtId="165" xfId="0" applyAlignment="1" applyBorder="1" applyFont="1" applyNumberFormat="1">
      <alignment horizontal="right" vertical="bottom"/>
    </xf>
    <xf borderId="4" fillId="27" fontId="22" numFmtId="0" xfId="0" applyAlignment="1" applyBorder="1" applyFont="1">
      <alignment readingOrder="0" vertical="bottom"/>
    </xf>
    <xf borderId="0" fillId="27" fontId="22" numFmtId="165" xfId="0" applyAlignment="1" applyFont="1" applyNumberFormat="1">
      <alignment horizontal="right" vertical="bottom"/>
    </xf>
    <xf borderId="20" fillId="5" fontId="23" numFmtId="3" xfId="0" applyAlignment="1" applyBorder="1" applyFont="1" applyNumberFormat="1">
      <alignment horizontal="right" vertical="bottom"/>
    </xf>
    <xf borderId="20" fillId="24" fontId="23" numFmtId="3" xfId="0" applyAlignment="1" applyBorder="1" applyFont="1" applyNumberFormat="1">
      <alignment horizontal="right" vertical="bottom"/>
    </xf>
    <xf borderId="4" fillId="28" fontId="22" numFmtId="0" xfId="0" applyAlignment="1" applyBorder="1" applyFont="1">
      <alignment readingOrder="0" vertical="bottom"/>
    </xf>
    <xf borderId="0" fillId="3" fontId="22" numFmtId="1" xfId="0" applyAlignment="1" applyFont="1" applyNumberFormat="1">
      <alignment horizontal="right" readingOrder="0" vertical="bottom"/>
    </xf>
    <xf borderId="0" fillId="5" fontId="36" numFmtId="0" xfId="0" applyAlignment="1" applyFont="1">
      <alignment horizontal="right" readingOrder="0" shrinkToFit="0" wrapText="0"/>
    </xf>
    <xf borderId="4" fillId="29" fontId="24" numFmtId="0" xfId="0" applyAlignment="1" applyBorder="1" applyFont="1">
      <alignment readingOrder="0" vertical="bottom"/>
    </xf>
    <xf borderId="0" fillId="29" fontId="22" numFmtId="1" xfId="0" applyAlignment="1" applyFont="1" applyNumberFormat="1">
      <alignment horizontal="right" vertical="bottom"/>
    </xf>
    <xf borderId="0" fillId="6" fontId="22" numFmtId="1" xfId="0" applyAlignment="1" applyFont="1" applyNumberFormat="1">
      <alignment readingOrder="0" vertical="bottom"/>
    </xf>
    <xf borderId="0" fillId="6" fontId="22" numFmtId="0" xfId="0" applyAlignment="1" applyFont="1">
      <alignment readingOrder="0" vertical="bottom"/>
    </xf>
    <xf borderId="0" fillId="6" fontId="22" numFmtId="3" xfId="0" applyAlignment="1" applyFont="1" applyNumberFormat="1">
      <alignment readingOrder="0" vertical="bottom"/>
    </xf>
    <xf borderId="20" fillId="0" fontId="23" numFmtId="3" xfId="0" applyAlignment="1" applyBorder="1" applyFont="1" applyNumberFormat="1">
      <alignment horizontal="right" vertical="bottom"/>
    </xf>
    <xf borderId="0" fillId="24" fontId="22" numFmtId="1" xfId="0" applyAlignment="1" applyFont="1" applyNumberFormat="1">
      <alignment horizontal="right" vertical="bottom"/>
    </xf>
    <xf borderId="0" fillId="29" fontId="22" numFmtId="165" xfId="0" applyAlignment="1" applyFont="1" applyNumberFormat="1">
      <alignment horizontal="right" vertical="bottom"/>
    </xf>
    <xf borderId="4" fillId="0" fontId="2" numFmtId="0" xfId="0" applyBorder="1" applyFont="1"/>
    <xf borderId="4" fillId="24" fontId="40" numFmtId="0" xfId="0" applyAlignment="1" applyBorder="1" applyFont="1">
      <alignment readingOrder="0" vertical="bottom"/>
    </xf>
    <xf borderId="4" fillId="31" fontId="31" numFmtId="0" xfId="0" applyAlignment="1" applyBorder="1" applyFont="1">
      <alignment readingOrder="0" vertical="bottom"/>
    </xf>
    <xf borderId="0" fillId="4" fontId="31" numFmtId="1" xfId="0" applyAlignment="1" applyFont="1" applyNumberFormat="1">
      <alignment readingOrder="0" vertical="bottom"/>
    </xf>
    <xf borderId="4" fillId="31" fontId="31" numFmtId="0" xfId="0" applyAlignment="1" applyBorder="1" applyFont="1">
      <alignment readingOrder="0" vertical="bottom"/>
    </xf>
    <xf borderId="0" fillId="20" fontId="22" numFmtId="2" xfId="0" applyAlignment="1" applyFont="1" applyNumberFormat="1">
      <alignment vertical="bottom"/>
    </xf>
    <xf borderId="0" fillId="20" fontId="31" numFmtId="1" xfId="0" applyAlignment="1" applyFont="1" applyNumberFormat="1">
      <alignment readingOrder="0" vertical="bottom"/>
    </xf>
    <xf borderId="0" fillId="4" fontId="22" numFmtId="2" xfId="0" applyAlignment="1" applyFont="1" applyNumberFormat="1">
      <alignment vertical="bottom"/>
    </xf>
    <xf borderId="4" fillId="32" fontId="31" numFmtId="0" xfId="0" applyAlignment="1" applyBorder="1" applyFont="1">
      <alignment readingOrder="0" vertical="bottom"/>
    </xf>
    <xf borderId="0" fillId="32" fontId="22" numFmtId="1" xfId="0" applyAlignment="1" applyFont="1" applyNumberFormat="1">
      <alignment horizontal="right" vertical="bottom"/>
    </xf>
    <xf borderId="4" fillId="0" fontId="31" numFmtId="0" xfId="0" applyAlignment="1" applyBorder="1" applyFont="1">
      <alignment vertical="bottom"/>
    </xf>
    <xf borderId="4" fillId="32" fontId="31" numFmtId="0" xfId="0" applyAlignment="1" applyBorder="1" applyFont="1">
      <alignment readingOrder="0" vertical="bottom"/>
    </xf>
    <xf borderId="0" fillId="32" fontId="31" numFmtId="1" xfId="0" applyAlignment="1" applyFont="1" applyNumberFormat="1">
      <alignment horizontal="left" readingOrder="0" vertical="bottom"/>
    </xf>
    <xf borderId="0" fillId="20" fontId="22" numFmtId="1" xfId="0" applyAlignment="1" applyFont="1" applyNumberFormat="1">
      <alignment vertical="bottom"/>
    </xf>
    <xf borderId="4" fillId="31" fontId="22" numFmtId="0" xfId="0" applyAlignment="1" applyBorder="1" applyFont="1">
      <alignment readingOrder="0" vertical="bottom"/>
    </xf>
    <xf borderId="0" fillId="4" fontId="31" numFmtId="165" xfId="0" applyAlignment="1" applyFont="1" applyNumberFormat="1">
      <alignment readingOrder="0" vertical="bottom"/>
    </xf>
    <xf borderId="4" fillId="31" fontId="22" numFmtId="0" xfId="0" applyAlignment="1" applyBorder="1" applyFont="1">
      <alignment readingOrder="0" vertical="bottom"/>
    </xf>
    <xf borderId="0" fillId="4" fontId="22" numFmtId="165" xfId="0" applyAlignment="1" applyFont="1" applyNumberFormat="1">
      <alignment vertical="bottom"/>
    </xf>
    <xf borderId="0" fillId="4" fontId="41" numFmtId="165" xfId="0" applyAlignment="1" applyFont="1" applyNumberFormat="1">
      <alignment horizontal="right" readingOrder="0"/>
    </xf>
    <xf borderId="0" fillId="20" fontId="22" numFmtId="165" xfId="0" applyAlignment="1" applyFont="1" applyNumberFormat="1">
      <alignment vertical="bottom"/>
    </xf>
    <xf borderId="4" fillId="32" fontId="22" numFmtId="0" xfId="0" applyAlignment="1" applyBorder="1" applyFont="1">
      <alignment readingOrder="0" vertical="bottom"/>
    </xf>
    <xf borderId="0" fillId="32" fontId="22" numFmtId="165" xfId="0" applyAlignment="1" applyFont="1" applyNumberFormat="1">
      <alignment horizontal="right" vertical="bottom"/>
    </xf>
    <xf borderId="0" fillId="4" fontId="42" numFmtId="165" xfId="0" applyAlignment="1" applyFont="1" applyNumberFormat="1">
      <alignment readingOrder="0"/>
    </xf>
    <xf borderId="0" fillId="4" fontId="42" numFmtId="165" xfId="0" applyAlignment="1" applyFont="1" applyNumberFormat="1">
      <alignment readingOrder="0" vertical="bottom"/>
    </xf>
    <xf borderId="0" fillId="4" fontId="29" numFmtId="165" xfId="0" applyFont="1" applyNumberFormat="1"/>
    <xf borderId="4" fillId="32" fontId="22" numFmtId="0" xfId="0" applyAlignment="1" applyBorder="1" applyFont="1">
      <alignment readingOrder="0" vertical="bottom"/>
    </xf>
    <xf borderId="0" fillId="32" fontId="22" numFmtId="1" xfId="0" applyAlignment="1" applyFont="1" applyNumberFormat="1">
      <alignment horizontal="left" readingOrder="0" vertical="bottom"/>
    </xf>
    <xf borderId="20" fillId="24" fontId="3" numFmtId="0" xfId="0" applyAlignment="1" applyBorder="1" applyFont="1">
      <alignment vertical="bottom"/>
    </xf>
    <xf borderId="4" fillId="13" fontId="22" numFmtId="0" xfId="0" applyAlignment="1" applyBorder="1" applyFont="1">
      <alignment readingOrder="0" vertical="bottom"/>
    </xf>
    <xf borderId="4" fillId="34" fontId="22" numFmtId="0" xfId="0" applyAlignment="1" applyBorder="1" applyFont="1">
      <alignment readingOrder="0" vertical="bottom"/>
    </xf>
    <xf borderId="4" fillId="15" fontId="24" numFmtId="0" xfId="0" applyAlignment="1" applyBorder="1" applyFont="1">
      <alignment readingOrder="0" vertical="bottom"/>
    </xf>
    <xf borderId="0" fillId="15" fontId="22" numFmtId="1" xfId="0" applyAlignment="1" applyFont="1" applyNumberFormat="1">
      <alignment horizontal="right" vertical="bottom"/>
    </xf>
    <xf borderId="4" fillId="15" fontId="24" numFmtId="0" xfId="0" applyAlignment="1" applyBorder="1" applyFont="1">
      <alignment horizontal="left" readingOrder="0" vertical="bottom"/>
    </xf>
    <xf borderId="20" fillId="5" fontId="3" numFmtId="0" xfId="0" applyAlignment="1" applyBorder="1" applyFont="1">
      <alignment vertical="bottom"/>
    </xf>
    <xf borderId="6" fillId="0" fontId="2" numFmtId="0" xfId="0" applyBorder="1" applyFont="1"/>
    <xf borderId="0" fillId="24" fontId="31" numFmtId="165" xfId="0" applyAlignment="1" applyFont="1" applyNumberFormat="1">
      <alignment readingOrder="0" vertical="bottom"/>
    </xf>
    <xf borderId="0" fillId="24" fontId="22" numFmtId="0" xfId="0" applyAlignment="1" applyFont="1">
      <alignment readingOrder="0" vertical="bottom"/>
    </xf>
    <xf borderId="4" fillId="13" fontId="22" numFmtId="0" xfId="0" applyAlignment="1" applyBorder="1" applyFont="1">
      <alignment readingOrder="0" vertical="bottom"/>
    </xf>
    <xf borderId="22" fillId="0" fontId="22" numFmtId="165" xfId="0" applyAlignment="1" applyBorder="1" applyFont="1" applyNumberFormat="1">
      <alignment readingOrder="0" vertical="bottom"/>
    </xf>
    <xf borderId="4" fillId="15" fontId="22" numFmtId="1" xfId="0" applyAlignment="1" applyBorder="1" applyFont="1" applyNumberFormat="1">
      <alignment horizontal="left" readingOrder="0" vertical="bottom"/>
    </xf>
    <xf borderId="0" fillId="15" fontId="22" numFmtId="165" xfId="0" applyAlignment="1" applyFont="1" applyNumberFormat="1">
      <alignment horizontal="right" vertical="bottom"/>
    </xf>
    <xf borderId="0" fillId="24" fontId="29" numFmtId="0" xfId="0" applyAlignment="1" applyFont="1">
      <alignment readingOrder="0"/>
    </xf>
    <xf borderId="20" fillId="24" fontId="22" numFmtId="0" xfId="0" applyAlignment="1" applyBorder="1" applyFont="1">
      <alignment vertical="bottom"/>
    </xf>
    <xf borderId="22" fillId="6" fontId="22" numFmtId="165" xfId="0" applyAlignment="1" applyBorder="1" applyFont="1" applyNumberFormat="1">
      <alignment horizontal="right" vertical="bottom"/>
    </xf>
    <xf borderId="0" fillId="6" fontId="22" numFmtId="165" xfId="0" applyAlignment="1" applyFont="1" applyNumberFormat="1">
      <alignment horizontal="right" vertical="bottom"/>
    </xf>
    <xf borderId="0" fillId="15" fontId="22" numFmtId="165" xfId="0" applyAlignment="1" applyFont="1" applyNumberFormat="1">
      <alignment horizontal="right" readingOrder="0" vertical="bottom"/>
    </xf>
    <xf borderId="0" fillId="0" fontId="2" numFmtId="0" xfId="0" applyAlignment="1" applyFont="1">
      <alignment horizontal="right"/>
    </xf>
    <xf borderId="4" fillId="24" fontId="1" numFmtId="0" xfId="0" applyAlignment="1" applyBorder="1" applyFont="1">
      <alignment readingOrder="0" vertical="bottom"/>
    </xf>
    <xf borderId="0" fillId="0" fontId="43" numFmtId="0" xfId="0" applyAlignment="1" applyFont="1">
      <alignment readingOrder="0"/>
    </xf>
    <xf borderId="20" fillId="5" fontId="3" numFmtId="3" xfId="0" applyAlignment="1" applyBorder="1" applyFont="1" applyNumberFormat="1">
      <alignment vertical="bottom"/>
    </xf>
    <xf borderId="4" fillId="0" fontId="24" numFmtId="0" xfId="0" applyAlignment="1" applyBorder="1" applyFont="1">
      <alignment horizontal="left" readingOrder="0" vertical="bottom"/>
    </xf>
    <xf borderId="4" fillId="0" fontId="22" numFmtId="0" xfId="0" applyAlignment="1" applyBorder="1" applyFont="1">
      <alignment horizontal="left" readingOrder="0" vertical="bottom"/>
    </xf>
    <xf borderId="4" fillId="15" fontId="22" numFmtId="1" xfId="0" applyAlignment="1" applyBorder="1" applyFont="1" applyNumberFormat="1">
      <alignment horizontal="left" readingOrder="0" vertical="bottom"/>
    </xf>
    <xf borderId="0" fillId="39" fontId="22" numFmtId="167" xfId="0" applyAlignment="1" applyFont="1" applyNumberFormat="1">
      <alignment horizontal="right" vertical="bottom"/>
    </xf>
    <xf borderId="4" fillId="40" fontId="24" numFmtId="0" xfId="0" applyAlignment="1" applyBorder="1" applyFill="1" applyFont="1">
      <alignment readingOrder="0" vertical="bottom"/>
    </xf>
    <xf borderId="0" fillId="0" fontId="22" numFmtId="166" xfId="0" applyAlignment="1" applyFont="1" applyNumberFormat="1">
      <alignment vertical="bottom"/>
    </xf>
    <xf borderId="4" fillId="33" fontId="44" numFmtId="0" xfId="0" applyAlignment="1" applyBorder="1" applyFont="1">
      <alignment readingOrder="0" vertical="bottom"/>
    </xf>
    <xf borderId="4" fillId="33" fontId="22" numFmtId="0" xfId="0" applyAlignment="1" applyBorder="1" applyFont="1">
      <alignment readingOrder="0" vertical="bottom"/>
    </xf>
    <xf borderId="4" fillId="41" fontId="22" numFmtId="0" xfId="0" applyAlignment="1" applyBorder="1" applyFill="1" applyFont="1">
      <alignment readingOrder="0" vertical="bottom"/>
    </xf>
    <xf borderId="13" fillId="38" fontId="22" numFmtId="0" xfId="0" applyAlignment="1" applyBorder="1" applyFont="1">
      <alignment readingOrder="0" vertical="bottom"/>
    </xf>
    <xf borderId="23" fillId="5" fontId="23" numFmtId="167" xfId="0" applyAlignment="1" applyBorder="1" applyFont="1" applyNumberFormat="1">
      <alignment horizontal="right" vertical="bottom"/>
    </xf>
    <xf borderId="4" fillId="0" fontId="22" numFmtId="167" xfId="0" applyAlignment="1" applyBorder="1" applyFont="1" applyNumberFormat="1">
      <alignment horizontal="right" vertical="bottom"/>
    </xf>
    <xf borderId="4" fillId="0" fontId="22" numFmtId="167" xfId="0" applyAlignment="1" applyBorder="1" applyFont="1" applyNumberFormat="1">
      <alignment readingOrder="0" vertical="bottom"/>
    </xf>
    <xf borderId="4" fillId="0" fontId="22" numFmtId="10" xfId="0" applyAlignment="1" applyBorder="1" applyFont="1" applyNumberFormat="1">
      <alignment readingOrder="0" vertical="bottom"/>
    </xf>
    <xf borderId="24" fillId="5" fontId="23" numFmtId="167" xfId="0" applyAlignment="1" applyBorder="1" applyFont="1" applyNumberFormat="1">
      <alignment horizontal="right" vertical="bottom"/>
    </xf>
    <xf borderId="9" fillId="13" fontId="22" numFmtId="0" xfId="0" applyAlignment="1" applyBorder="1" applyFont="1">
      <alignment readingOrder="0" vertical="bottom"/>
    </xf>
    <xf borderId="4" fillId="13" fontId="24" numFmtId="0" xfId="0" applyAlignment="1" applyBorder="1" applyFont="1">
      <alignment readingOrder="0" vertical="bottom"/>
    </xf>
    <xf borderId="4" fillId="13" fontId="22" numFmtId="0" xfId="0" applyAlignment="1" applyBorder="1" applyFont="1">
      <alignment readingOrder="0" vertical="bottom"/>
    </xf>
    <xf borderId="0" fillId="0" fontId="22" numFmtId="166" xfId="0" applyAlignment="1" applyFont="1" applyNumberFormat="1">
      <alignment horizontal="right" readingOrder="0" vertical="bottom"/>
    </xf>
    <xf borderId="4" fillId="4" fontId="22" numFmtId="0" xfId="0" applyAlignment="1" applyBorder="1" applyFont="1">
      <alignment readingOrder="0" vertical="bottom"/>
    </xf>
    <xf borderId="0" fillId="15" fontId="22" numFmtId="167" xfId="0" applyAlignment="1" applyFont="1" applyNumberFormat="1">
      <alignment vertical="bottom"/>
    </xf>
    <xf borderId="4" fillId="0" fontId="22" numFmtId="167" xfId="0" applyAlignment="1" applyBorder="1" applyFont="1" applyNumberFormat="1">
      <alignment vertical="bottom"/>
    </xf>
    <xf borderId="0" fillId="38" fontId="22" numFmtId="0" xfId="0" applyAlignment="1" applyFont="1">
      <alignment readingOrder="0" vertical="bottom"/>
    </xf>
    <xf borderId="25" fillId="5" fontId="23" numFmtId="167" xfId="0" applyAlignment="1" applyBorder="1" applyFont="1" applyNumberFormat="1">
      <alignment horizontal="right" vertical="bottom"/>
    </xf>
    <xf borderId="4" fillId="38" fontId="22" numFmtId="0" xfId="0" applyAlignment="1" applyBorder="1" applyFont="1">
      <alignment readingOrder="0" vertical="bottom"/>
    </xf>
    <xf borderId="4" fillId="0" fontId="22" numFmtId="10" xfId="0" applyAlignment="1" applyBorder="1" applyFont="1" applyNumberFormat="1">
      <alignment vertical="bottom"/>
    </xf>
    <xf borderId="20" fillId="5" fontId="2" numFmtId="0" xfId="0" applyBorder="1" applyFont="1"/>
    <xf borderId="4" fillId="24" fontId="45" numFmtId="0" xfId="0" applyAlignment="1" applyBorder="1" applyFont="1">
      <alignment horizontal="center" readingOrder="0" vertical="center"/>
    </xf>
    <xf borderId="6" fillId="5" fontId="23" numFmtId="3" xfId="0" applyAlignment="1" applyBorder="1" applyFont="1" applyNumberFormat="1">
      <alignment horizontal="right" vertical="bottom"/>
    </xf>
    <xf borderId="4" fillId="20" fontId="22" numFmtId="0" xfId="0" applyAlignment="1" applyBorder="1" applyFont="1">
      <alignment readingOrder="0" vertical="bottom"/>
    </xf>
    <xf borderId="10" fillId="4" fontId="22" numFmtId="0" xfId="0" applyAlignment="1" applyBorder="1" applyFont="1">
      <alignment readingOrder="0"/>
    </xf>
    <xf borderId="4" fillId="6" fontId="22" numFmtId="0" xfId="0" applyAlignment="1" applyBorder="1" applyFont="1">
      <alignment readingOrder="0"/>
    </xf>
    <xf borderId="6" fillId="5" fontId="27" numFmtId="0" xfId="0" applyBorder="1" applyFont="1"/>
    <xf borderId="6" fillId="5" fontId="22" numFmtId="3" xfId="0" applyAlignment="1" applyBorder="1" applyFont="1" applyNumberFormat="1">
      <alignment readingOrder="0" vertical="bottom"/>
    </xf>
    <xf borderId="4" fillId="34" fontId="24" numFmtId="0" xfId="0" applyAlignment="1" applyBorder="1" applyFont="1">
      <alignment readingOrder="0"/>
    </xf>
    <xf borderId="0" fillId="34" fontId="2" numFmtId="0" xfId="0" applyFont="1"/>
    <xf borderId="6" fillId="5" fontId="2" numFmtId="0" xfId="0" applyBorder="1" applyFont="1"/>
    <xf borderId="4" fillId="0" fontId="24" numFmtId="0" xfId="0" applyAlignment="1" applyBorder="1" applyFont="1">
      <alignment readingOrder="0"/>
    </xf>
    <xf borderId="6" fillId="5" fontId="3" numFmtId="0" xfId="0" applyAlignment="1" applyBorder="1" applyFont="1">
      <alignment vertical="bottom"/>
    </xf>
    <xf borderId="0" fillId="4" fontId="29" numFmtId="165" xfId="0" applyAlignment="1" applyFont="1" applyNumberFormat="1">
      <alignment horizontal="right" readingOrder="0"/>
    </xf>
    <xf borderId="26" fillId="13" fontId="22" numFmtId="0" xfId="0" applyAlignment="1" applyBorder="1" applyFont="1">
      <alignment vertical="bottom"/>
    </xf>
    <xf borderId="9" fillId="15" fontId="22" numFmtId="1" xfId="0" applyAlignment="1" applyBorder="1" applyFont="1" applyNumberFormat="1">
      <alignment horizontal="left" readingOrder="0" vertical="bottom"/>
    </xf>
    <xf borderId="8" fillId="15" fontId="22" numFmtId="165" xfId="0" applyAlignment="1" applyBorder="1" applyFont="1" applyNumberFormat="1">
      <alignment horizontal="right" readingOrder="0" vertical="bottom"/>
    </xf>
    <xf borderId="10" fillId="24" fontId="1" numFmtId="0" xfId="0" applyAlignment="1" applyBorder="1" applyFont="1">
      <alignment readingOrder="0" vertical="bottom"/>
    </xf>
    <xf borderId="1" fillId="24" fontId="2" numFmtId="0" xfId="0" applyBorder="1" applyFont="1"/>
    <xf borderId="1" fillId="24" fontId="29" numFmtId="0" xfId="0" applyBorder="1" applyFont="1"/>
    <xf borderId="6" fillId="5" fontId="23" numFmtId="165" xfId="0" applyAlignment="1" applyBorder="1" applyFont="1" applyNumberFormat="1">
      <alignment horizontal="right" vertical="bottom"/>
    </xf>
    <xf borderId="27" fillId="42" fontId="2" numFmtId="0" xfId="0" applyBorder="1" applyFill="1" applyFont="1"/>
    <xf borderId="28" fillId="42" fontId="29" numFmtId="0" xfId="0" applyAlignment="1" applyBorder="1" applyFont="1">
      <alignment horizontal="right"/>
    </xf>
    <xf borderId="0" fillId="42" fontId="29" numFmtId="0" xfId="0" applyAlignment="1" applyFont="1">
      <alignment horizontal="right"/>
    </xf>
    <xf borderId="27" fillId="35" fontId="24" numFmtId="0" xfId="0" applyAlignment="1" applyBorder="1" applyFont="1">
      <alignment readingOrder="0" vertical="bottom"/>
    </xf>
    <xf borderId="1" fillId="0" fontId="22" numFmtId="0" xfId="0" applyAlignment="1" applyBorder="1" applyFont="1">
      <alignment vertical="bottom"/>
    </xf>
    <xf borderId="4" fillId="43" fontId="22" numFmtId="0" xfId="0" applyAlignment="1" applyBorder="1" applyFill="1" applyFont="1">
      <alignment readingOrder="0" vertical="bottom"/>
    </xf>
    <xf borderId="0" fillId="39" fontId="22" numFmtId="167" xfId="0" applyAlignment="1" applyFont="1" applyNumberFormat="1">
      <alignment horizontal="right" readingOrder="0" vertical="bottom"/>
    </xf>
    <xf borderId="10" fillId="26" fontId="24" numFmtId="0" xfId="0" applyAlignment="1" applyBorder="1" applyFont="1">
      <alignment readingOrder="0" vertical="bottom"/>
    </xf>
    <xf borderId="4" fillId="26" fontId="24" numFmtId="0" xfId="0" applyAlignment="1" applyBorder="1" applyFont="1">
      <alignment readingOrder="0" vertical="bottom"/>
    </xf>
    <xf borderId="9" fillId="26" fontId="24" numFmtId="0" xfId="0" applyAlignment="1" applyBorder="1" applyFont="1">
      <alignment readingOrder="0" vertical="bottom"/>
    </xf>
    <xf borderId="10" fillId="26" fontId="46" numFmtId="0" xfId="0" applyAlignment="1" applyBorder="1" applyFont="1">
      <alignment readingOrder="0" vertical="bottom"/>
    </xf>
    <xf borderId="0" fillId="0" fontId="29" numFmtId="167" xfId="0" applyFont="1" applyNumberFormat="1"/>
    <xf borderId="6" fillId="5" fontId="23" numFmtId="167" xfId="0" applyAlignment="1" applyBorder="1" applyFont="1" applyNumberFormat="1">
      <alignment horizontal="right" vertical="bottom"/>
    </xf>
    <xf borderId="1" fillId="0" fontId="22" numFmtId="167" xfId="0" applyAlignment="1" applyBorder="1" applyFont="1" applyNumberFormat="1">
      <alignment horizontal="right" readingOrder="0" vertical="bottom"/>
    </xf>
    <xf borderId="9" fillId="26" fontId="22" numFmtId="0" xfId="0" applyAlignment="1" applyBorder="1" applyFont="1">
      <alignment readingOrder="0" vertical="bottom"/>
    </xf>
    <xf borderId="29" fillId="5" fontId="23" numFmtId="167" xfId="0" applyAlignment="1" applyBorder="1" applyFont="1" applyNumberFormat="1">
      <alignment horizontal="right" vertical="bottom"/>
    </xf>
    <xf borderId="4" fillId="26" fontId="22" numFmtId="0" xfId="0" applyAlignment="1" applyBorder="1" applyFont="1">
      <alignment readingOrder="0" vertical="bottom"/>
    </xf>
    <xf borderId="0" fillId="3" fontId="22" numFmtId="167" xfId="0" applyAlignment="1" applyFont="1" applyNumberFormat="1">
      <alignment horizontal="right" readingOrder="0" vertical="bottom"/>
    </xf>
    <xf borderId="9" fillId="26" fontId="22" numFmtId="0" xfId="0" applyAlignment="1" applyBorder="1" applyFont="1">
      <alignment readingOrder="0" vertical="bottom"/>
    </xf>
    <xf borderId="0" fillId="5" fontId="22" numFmtId="167" xfId="0" applyAlignment="1" applyFont="1" applyNumberFormat="1">
      <alignment horizontal="right" readingOrder="0" vertical="bottom"/>
    </xf>
    <xf borderId="30" fillId="5" fontId="23" numFmtId="167" xfId="0" applyAlignment="1" applyBorder="1" applyFont="1" applyNumberFormat="1">
      <alignment horizontal="right" vertical="bottom"/>
    </xf>
    <xf borderId="10" fillId="26" fontId="22" numFmtId="0" xfId="0" applyAlignment="1" applyBorder="1" applyFont="1">
      <alignment readingOrder="0" vertical="bottom"/>
    </xf>
    <xf borderId="1" fillId="5" fontId="22" numFmtId="167" xfId="0" applyAlignment="1" applyBorder="1" applyFont="1" applyNumberFormat="1">
      <alignment horizontal="right" readingOrder="0" vertical="bottom"/>
    </xf>
    <xf borderId="8" fillId="5" fontId="22" numFmtId="167" xfId="0" applyAlignment="1" applyBorder="1" applyFont="1" applyNumberFormat="1">
      <alignment horizontal="right" readingOrder="0" vertical="bottom"/>
    </xf>
    <xf borderId="0" fillId="38" fontId="22" numFmtId="167" xfId="0" applyAlignment="1" applyFont="1" applyNumberFormat="1">
      <alignment horizontal="right" readingOrder="0" vertical="bottom"/>
    </xf>
    <xf borderId="0" fillId="15" fontId="22" numFmtId="167" xfId="0" applyAlignment="1" applyFont="1" applyNumberFormat="1">
      <alignment horizontal="right" readingOrder="0" vertical="bottom"/>
    </xf>
    <xf borderId="13" fillId="38" fontId="46" numFmtId="0" xfId="0" applyAlignment="1" applyBorder="1" applyFont="1">
      <alignment readingOrder="0" vertical="bottom"/>
    </xf>
    <xf borderId="4" fillId="0" fontId="22" numFmtId="165" xfId="0" applyAlignment="1" applyBorder="1" applyFont="1" applyNumberFormat="1">
      <alignment horizontal="right" readingOrder="0" vertical="bottom"/>
    </xf>
    <xf borderId="31" fillId="38" fontId="46" numFmtId="0" xfId="0" applyAlignment="1" applyBorder="1" applyFont="1">
      <alignment readingOrder="0" vertical="bottom"/>
    </xf>
    <xf borderId="32" fillId="0" fontId="22" numFmtId="167" xfId="0" applyAlignment="1" applyBorder="1" applyFont="1" applyNumberFormat="1">
      <alignment horizontal="right" readingOrder="0" vertical="bottom"/>
    </xf>
    <xf borderId="16" fillId="0" fontId="22" numFmtId="10" xfId="0" applyAlignment="1" applyBorder="1" applyFont="1" applyNumberFormat="1">
      <alignment horizontal="right" readingOrder="0" vertical="bottom"/>
    </xf>
    <xf borderId="17" fillId="0" fontId="22" numFmtId="10" xfId="0" applyAlignment="1" applyBorder="1" applyFont="1" applyNumberFormat="1">
      <alignment horizontal="right" readingOrder="0" vertical="bottom"/>
    </xf>
    <xf borderId="13" fillId="6" fontId="46" numFmtId="0" xfId="0" applyAlignment="1" applyBorder="1" applyFont="1">
      <alignment readingOrder="0" vertical="bottom"/>
    </xf>
    <xf borderId="31" fillId="5" fontId="46" numFmtId="0" xfId="0" applyAlignment="1" applyBorder="1" applyFont="1">
      <alignment readingOrder="0" vertical="bottom"/>
    </xf>
    <xf borderId="4" fillId="0" fontId="44" numFmtId="0" xfId="0" applyAlignment="1" applyBorder="1" applyFont="1">
      <alignment readingOrder="0" vertical="bottom"/>
    </xf>
    <xf borderId="0" fillId="6" fontId="22" numFmtId="174" xfId="0" applyAlignment="1" applyFont="1" applyNumberFormat="1">
      <alignment horizontal="right" readingOrder="0" vertical="bottom"/>
    </xf>
    <xf borderId="0" fillId="6" fontId="22" numFmtId="167" xfId="0" applyAlignment="1" applyFont="1" applyNumberFormat="1">
      <alignment horizontal="right" readingOrder="0" shrinkToFit="0" vertical="bottom" wrapText="1"/>
    </xf>
    <xf borderId="0" fillId="6" fontId="22" numFmtId="0" xfId="0" applyAlignment="1" applyFont="1">
      <alignment horizontal="right" readingOrder="0" shrinkToFit="0" vertical="bottom" wrapText="1"/>
    </xf>
    <xf borderId="0" fillId="29" fontId="24" numFmtId="167" xfId="0" applyAlignment="1" applyFont="1" applyNumberFormat="1">
      <alignment horizontal="right" shrinkToFit="0" vertical="bottom" wrapText="1"/>
    </xf>
    <xf borderId="0" fillId="3" fontId="22" numFmtId="0" xfId="0" applyAlignment="1" applyFont="1">
      <alignment horizontal="right" readingOrder="0" vertical="bottom"/>
    </xf>
    <xf borderId="0" fillId="29" fontId="24" numFmtId="0" xfId="0" applyAlignment="1" applyFont="1">
      <alignment readingOrder="0" vertical="bottom"/>
    </xf>
    <xf borderId="4" fillId="6" fontId="22" numFmtId="0" xfId="0" applyAlignment="1" applyBorder="1" applyFont="1">
      <alignment readingOrder="0" vertical="bottom"/>
    </xf>
    <xf borderId="0" fillId="6" fontId="22" numFmtId="165" xfId="0" applyAlignment="1" applyFont="1" applyNumberFormat="1">
      <alignment readingOrder="0" vertical="bottom"/>
    </xf>
    <xf borderId="4" fillId="15" fontId="24" numFmtId="1" xfId="0" applyAlignment="1" applyBorder="1" applyFont="1" applyNumberFormat="1">
      <alignment horizontal="left" readingOrder="0" vertical="bottom"/>
    </xf>
    <xf borderId="0" fillId="15" fontId="24" numFmtId="165" xfId="0" applyAlignment="1" applyFont="1" applyNumberFormat="1">
      <alignment vertical="bottom"/>
    </xf>
    <xf borderId="0" fillId="15" fontId="24" numFmtId="0" xfId="0" applyAlignment="1" applyFont="1">
      <alignment vertical="bottom"/>
    </xf>
    <xf borderId="4" fillId="44" fontId="22" numFmtId="0" xfId="0" applyAlignment="1" applyBorder="1" applyFill="1" applyFont="1">
      <alignment readingOrder="0" vertical="bottom"/>
    </xf>
    <xf borderId="4" fillId="45" fontId="24" numFmtId="0" xfId="0" applyAlignment="1" applyBorder="1" applyFill="1" applyFont="1">
      <alignment readingOrder="0" vertical="bottom"/>
    </xf>
    <xf borderId="0" fillId="45" fontId="24" numFmtId="167" xfId="0" applyAlignment="1" applyFont="1" applyNumberFormat="1">
      <alignment horizontal="right" readingOrder="0" vertical="bottom"/>
    </xf>
    <xf borderId="0" fillId="45" fontId="24" numFmtId="0" xfId="0" applyAlignment="1" applyFont="1">
      <alignment vertical="bottom"/>
    </xf>
    <xf borderId="4" fillId="46" fontId="2" numFmtId="0" xfId="0" applyBorder="1" applyFill="1" applyFont="1"/>
    <xf borderId="0" fillId="46" fontId="2" numFmtId="0" xfId="0" applyFont="1"/>
    <xf borderId="0" fillId="6" fontId="22" numFmtId="165" xfId="0" applyAlignment="1" applyFont="1" applyNumberFormat="1">
      <alignment horizontal="right" readingOrder="0" vertical="bottom"/>
    </xf>
    <xf borderId="0" fillId="3" fontId="36" numFmtId="165" xfId="0" applyAlignment="1" applyFont="1" applyNumberFormat="1">
      <alignment horizontal="right" readingOrder="0" shrinkToFit="0" wrapText="0"/>
    </xf>
    <xf borderId="0" fillId="15" fontId="24" numFmtId="165" xfId="0" applyAlignment="1" applyFont="1" applyNumberFormat="1">
      <alignment horizontal="right" vertical="bottom"/>
    </xf>
    <xf borderId="0" fillId="15" fontId="24" numFmtId="165" xfId="0" applyAlignment="1" applyFont="1" applyNumberFormat="1">
      <alignment readingOrder="0" vertical="bottom"/>
    </xf>
    <xf borderId="4" fillId="9" fontId="24" numFmtId="0" xfId="0" applyAlignment="1" applyBorder="1" applyFont="1">
      <alignment readingOrder="0" vertical="bottom"/>
    </xf>
    <xf borderId="0" fillId="9" fontId="24" numFmtId="165" xfId="0" applyAlignment="1" applyFont="1" applyNumberFormat="1">
      <alignment horizontal="right" vertical="bottom"/>
    </xf>
    <xf borderId="20" fillId="5" fontId="22" numFmtId="0" xfId="0" applyAlignment="1" applyBorder="1" applyFont="1">
      <alignment readingOrder="0" vertical="bottom"/>
    </xf>
    <xf borderId="4" fillId="0" fontId="22" numFmtId="165" xfId="0" applyAlignment="1" applyBorder="1" applyFont="1" applyNumberFormat="1">
      <alignment readingOrder="0" vertical="bottom"/>
    </xf>
    <xf borderId="4" fillId="4" fontId="47" numFmtId="165" xfId="0" applyAlignment="1" applyBorder="1" applyFont="1" applyNumberFormat="1">
      <alignment horizontal="left" readingOrder="0" vertical="bottom"/>
    </xf>
    <xf borderId="0" fillId="0" fontId="47" numFmtId="165" xfId="0" applyAlignment="1" applyFont="1" applyNumberFormat="1">
      <alignment horizontal="left" readingOrder="0" vertical="bottom"/>
    </xf>
    <xf borderId="20" fillId="5" fontId="47" numFmtId="165" xfId="0" applyAlignment="1" applyBorder="1" applyFont="1" applyNumberFormat="1">
      <alignment horizontal="left" readingOrder="0" vertical="bottom"/>
    </xf>
    <xf borderId="6" fillId="29" fontId="22" numFmtId="1" xfId="0" applyAlignment="1" applyBorder="1" applyFont="1" applyNumberFormat="1">
      <alignment horizontal="right" vertical="bottom"/>
    </xf>
    <xf borderId="1" fillId="24" fontId="22" numFmtId="2" xfId="0" applyAlignment="1" applyBorder="1" applyFont="1" applyNumberFormat="1">
      <alignment vertical="bottom"/>
    </xf>
    <xf borderId="1" fillId="24" fontId="22" numFmtId="0" xfId="0" applyAlignment="1" applyBorder="1" applyFont="1">
      <alignment vertical="bottom"/>
    </xf>
    <xf borderId="33" fillId="13" fontId="22" numFmtId="0" xfId="0" applyAlignment="1" applyBorder="1" applyFont="1">
      <alignment vertical="bottom"/>
    </xf>
    <xf borderId="0" fillId="7" fontId="22" numFmtId="1" xfId="0" applyAlignment="1" applyFont="1" applyNumberFormat="1">
      <alignment readingOrder="0" vertical="bottom"/>
    </xf>
    <xf borderId="0" fillId="15" fontId="3" numFmtId="1" xfId="0" applyAlignment="1" applyFont="1" applyNumberFormat="1">
      <alignment vertical="bottom"/>
    </xf>
    <xf borderId="0" fillId="0" fontId="3" numFmtId="2" xfId="0" applyAlignment="1" applyFont="1" applyNumberFormat="1">
      <alignment vertical="bottom"/>
    </xf>
    <xf borderId="0" fillId="29" fontId="22" numFmtId="1" xfId="0" applyAlignment="1" applyFont="1" applyNumberFormat="1">
      <alignment horizontal="right" readingOrder="0" vertical="bottom"/>
    </xf>
    <xf borderId="4" fillId="4" fontId="2" numFmtId="0" xfId="0" applyBorder="1" applyFont="1"/>
    <xf borderId="0" fillId="4" fontId="29" numFmtId="0" xfId="0" applyAlignment="1" applyFont="1">
      <alignment horizontal="right"/>
    </xf>
    <xf borderId="4" fillId="9" fontId="22" numFmtId="0" xfId="0" applyAlignment="1" applyBorder="1" applyFont="1">
      <alignment readingOrder="0" vertical="bottom"/>
    </xf>
    <xf borderId="0" fillId="9" fontId="22" numFmtId="1" xfId="0" applyAlignment="1" applyFont="1" applyNumberFormat="1">
      <alignment horizontal="right" vertical="bottom"/>
    </xf>
    <xf borderId="6" fillId="5" fontId="22" numFmtId="0" xfId="0" applyAlignment="1" applyBorder="1" applyFont="1">
      <alignment readingOrder="0" vertical="bottom"/>
    </xf>
    <xf borderId="8" fillId="26" fontId="24" numFmtId="0" xfId="0" applyAlignment="1" applyBorder="1" applyFont="1">
      <alignment readingOrder="0" vertical="bottom"/>
    </xf>
    <xf borderId="8" fillId="5" fontId="23" numFmtId="167" xfId="0" applyAlignment="1" applyBorder="1" applyFont="1" applyNumberFormat="1">
      <alignment horizontal="right" vertical="bottom"/>
    </xf>
    <xf borderId="0" fillId="47" fontId="2" numFmtId="0" xfId="0" applyAlignment="1" applyFill="1" applyFont="1">
      <alignment horizontal="center" readingOrder="0"/>
    </xf>
    <xf borderId="0" fillId="3" fontId="48" numFmtId="0" xfId="0" applyAlignment="1" applyFont="1">
      <alignment horizontal="left" readingOrder="0"/>
    </xf>
    <xf borderId="34" fillId="48" fontId="43" numFmtId="0" xfId="0" applyAlignment="1" applyBorder="1" applyFill="1" applyFont="1">
      <alignment horizontal="center" readingOrder="0"/>
    </xf>
    <xf borderId="35" fillId="0" fontId="49" numFmtId="0" xfId="0" applyBorder="1" applyFont="1"/>
    <xf borderId="34" fillId="48" fontId="9" numFmtId="0" xfId="0" applyAlignment="1" applyBorder="1" applyFont="1">
      <alignment horizontal="center" readingOrder="0"/>
    </xf>
    <xf borderId="0" fillId="49" fontId="9" numFmtId="0" xfId="0" applyAlignment="1" applyFill="1" applyFont="1">
      <alignment horizontal="center" readingOrder="0"/>
    </xf>
    <xf borderId="0" fillId="49" fontId="50" numFmtId="0" xfId="0" applyAlignment="1" applyFont="1">
      <alignment horizontal="center" readingOrder="0"/>
    </xf>
    <xf borderId="0" fillId="3" fontId="9" numFmtId="0" xfId="0" applyAlignment="1" applyFont="1">
      <alignment horizontal="center" readingOrder="0"/>
    </xf>
    <xf borderId="34" fillId="48" fontId="51" numFmtId="0" xfId="0" applyAlignment="1" applyBorder="1" applyFont="1">
      <alignment horizontal="center" vertical="bottom"/>
    </xf>
    <xf borderId="0" fillId="3" fontId="51" numFmtId="0" xfId="0" applyAlignment="1" applyFont="1">
      <alignment horizontal="center" vertical="bottom"/>
    </xf>
    <xf borderId="0" fillId="3" fontId="5" numFmtId="165" xfId="0" applyAlignment="1" applyFont="1" applyNumberFormat="1">
      <alignment readingOrder="0"/>
    </xf>
    <xf borderId="27" fillId="3" fontId="5" numFmtId="0" xfId="0" applyAlignment="1" applyBorder="1" applyFont="1">
      <alignment readingOrder="0"/>
    </xf>
    <xf borderId="27" fillId="44" fontId="5" numFmtId="165" xfId="0" applyAlignment="1" applyBorder="1" applyFont="1" applyNumberFormat="1">
      <alignment horizontal="center" readingOrder="0"/>
    </xf>
    <xf borderId="0" fillId="0" fontId="52" numFmtId="165" xfId="0" applyAlignment="1" applyFont="1" applyNumberFormat="1">
      <alignment horizontal="center" readingOrder="0"/>
    </xf>
    <xf borderId="27" fillId="0" fontId="2" numFmtId="0" xfId="0" applyAlignment="1" applyBorder="1" applyFont="1">
      <alignment readingOrder="0"/>
    </xf>
    <xf borderId="27" fillId="44" fontId="2" numFmtId="10" xfId="0" applyAlignment="1" applyBorder="1" applyFont="1" applyNumberFormat="1">
      <alignment horizontal="center"/>
    </xf>
    <xf borderId="0" fillId="49" fontId="2" numFmtId="165" xfId="0" applyAlignment="1" applyFont="1" applyNumberFormat="1">
      <alignment readingOrder="0"/>
    </xf>
    <xf borderId="27" fillId="0" fontId="5" numFmtId="0" xfId="0" applyAlignment="1" applyBorder="1" applyFont="1">
      <alignment readingOrder="0"/>
    </xf>
    <xf borderId="27" fillId="44" fontId="2" numFmtId="165" xfId="0" applyAlignment="1" applyBorder="1" applyFont="1" applyNumberFormat="1">
      <alignment horizontal="center" readingOrder="0"/>
    </xf>
    <xf borderId="0" fillId="49" fontId="52" numFmtId="165" xfId="0" applyAlignment="1" applyFont="1" applyNumberFormat="1">
      <alignment horizontal="center" readingOrder="0"/>
    </xf>
    <xf borderId="27" fillId="49" fontId="5" numFmtId="0" xfId="0" applyAlignment="1" applyBorder="1" applyFont="1">
      <alignment readingOrder="0"/>
    </xf>
    <xf borderId="27" fillId="37" fontId="2" numFmtId="10" xfId="0" applyAlignment="1" applyBorder="1" applyFont="1" applyNumberFormat="1">
      <alignment horizontal="center" readingOrder="0"/>
    </xf>
    <xf borderId="27" fillId="44" fontId="5" numFmtId="10" xfId="0" applyAlignment="1" applyBorder="1" applyFont="1" applyNumberFormat="1">
      <alignment horizontal="center" readingOrder="0"/>
    </xf>
    <xf borderId="27" fillId="44" fontId="2" numFmtId="172" xfId="0" applyAlignment="1" applyBorder="1" applyFont="1" applyNumberFormat="1">
      <alignment horizontal="center" readingOrder="0"/>
    </xf>
    <xf borderId="0" fillId="3" fontId="2" numFmtId="172" xfId="0" applyAlignment="1" applyFont="1" applyNumberFormat="1">
      <alignment horizontal="center" readingOrder="0"/>
    </xf>
    <xf borderId="7" fillId="0" fontId="3" numFmtId="172" xfId="0" applyAlignment="1" applyBorder="1" applyFont="1" applyNumberFormat="1">
      <alignment vertical="bottom"/>
    </xf>
    <xf borderId="9" fillId="44" fontId="3" numFmtId="10" xfId="0" applyAlignment="1" applyBorder="1" applyFont="1" applyNumberFormat="1">
      <alignment horizontal="center" vertical="bottom"/>
    </xf>
    <xf borderId="0" fillId="3" fontId="53" numFmtId="0" xfId="0" applyAlignment="1" applyFont="1">
      <alignment horizontal="center" readingOrder="0" vertical="bottom"/>
    </xf>
    <xf borderId="0" fillId="49" fontId="50" numFmtId="0" xfId="0" applyAlignment="1" applyFont="1">
      <alignment horizontal="right" readingOrder="0"/>
    </xf>
    <xf borderId="27" fillId="44" fontId="2" numFmtId="10" xfId="0" applyAlignment="1" applyBorder="1" applyFont="1" applyNumberFormat="1">
      <alignment horizontal="center" readingOrder="0"/>
    </xf>
    <xf borderId="27" fillId="8" fontId="2" numFmtId="0" xfId="0" applyAlignment="1" applyBorder="1" applyFont="1">
      <alignment readingOrder="0"/>
    </xf>
    <xf borderId="27" fillId="8" fontId="2" numFmtId="10" xfId="0" applyAlignment="1" applyBorder="1" applyFont="1" applyNumberFormat="1">
      <alignment horizontal="center" readingOrder="0"/>
    </xf>
    <xf borderId="27" fillId="5" fontId="2" numFmtId="165" xfId="0" applyAlignment="1" applyBorder="1" applyFont="1" applyNumberFormat="1">
      <alignment horizontal="center" readingOrder="0"/>
    </xf>
    <xf borderId="27" fillId="44" fontId="2" numFmtId="175" xfId="0" applyAlignment="1" applyBorder="1" applyFont="1" applyNumberFormat="1">
      <alignment horizontal="center" readingOrder="0"/>
    </xf>
    <xf borderId="27" fillId="44" fontId="2" numFmtId="9" xfId="0" applyAlignment="1" applyBorder="1" applyFont="1" applyNumberFormat="1">
      <alignment horizontal="center" readingOrder="0"/>
    </xf>
    <xf borderId="0" fillId="3" fontId="2" numFmtId="9" xfId="0" applyAlignment="1" applyFont="1" applyNumberFormat="1">
      <alignment horizontal="center" readingOrder="0"/>
    </xf>
    <xf borderId="27" fillId="8" fontId="5" numFmtId="0" xfId="0" applyAlignment="1" applyBorder="1" applyFont="1">
      <alignment readingOrder="0"/>
    </xf>
    <xf borderId="27" fillId="8" fontId="2" numFmtId="165" xfId="0" applyAlignment="1" applyBorder="1" applyFont="1" applyNumberFormat="1">
      <alignment horizontal="center" readingOrder="0"/>
    </xf>
    <xf borderId="0" fillId="0" fontId="52" numFmtId="0" xfId="0" applyAlignment="1" applyFont="1">
      <alignment horizontal="center"/>
    </xf>
    <xf borderId="27" fillId="44"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54" numFmtId="0" xfId="0" applyAlignment="1" applyFont="1">
      <alignment readingOrder="0"/>
    </xf>
    <xf borderId="27" fillId="3" fontId="2" numFmtId="0" xfId="0" applyAlignment="1" applyBorder="1" applyFont="1">
      <alignment horizontal="left" readingOrder="0"/>
    </xf>
    <xf borderId="27" fillId="49" fontId="2" numFmtId="0" xfId="0" applyAlignment="1" applyBorder="1" applyFont="1">
      <alignment readingOrder="0"/>
    </xf>
    <xf borderId="0" fillId="3" fontId="5" numFmtId="178" xfId="0" applyAlignment="1" applyFont="1" applyNumberFormat="1">
      <alignment readingOrder="0"/>
    </xf>
    <xf borderId="27" fillId="44" fontId="2" numFmtId="165" xfId="0" applyAlignment="1" applyBorder="1" applyFont="1" applyNumberFormat="1">
      <alignment horizontal="center"/>
    </xf>
    <xf borderId="0" fillId="0" fontId="2" numFmtId="0" xfId="0" applyAlignment="1" applyFont="1">
      <alignment readingOrder="0"/>
    </xf>
    <xf borderId="0" fillId="0" fontId="2" numFmtId="0" xfId="0" applyAlignment="1" applyFont="1">
      <alignment horizontal="left" readingOrder="0"/>
    </xf>
    <xf borderId="0" fillId="0" fontId="2" numFmtId="165" xfId="0" applyAlignment="1" applyFont="1" applyNumberFormat="1">
      <alignment horizontal="center" readingOrder="0"/>
    </xf>
    <xf borderId="0" fillId="3" fontId="50" numFmtId="0" xfId="0" applyAlignment="1" applyFont="1">
      <alignment horizontal="center" vertical="center"/>
    </xf>
    <xf borderId="0" fillId="49" fontId="2" numFmtId="165" xfId="0" applyAlignment="1" applyFont="1" applyNumberFormat="1">
      <alignment horizontal="center" readingOrder="0"/>
    </xf>
    <xf borderId="0" fillId="3" fontId="50" numFmtId="165" xfId="0" applyAlignment="1" applyFont="1" applyNumberFormat="1">
      <alignment horizontal="center"/>
    </xf>
    <xf borderId="0" fillId="0" fontId="2" numFmtId="179" xfId="0" applyAlignment="1" applyFont="1" applyNumberFormat="1">
      <alignment readingOrder="0"/>
    </xf>
    <xf borderId="27" fillId="5" fontId="2" numFmtId="165" xfId="0" applyAlignment="1" applyBorder="1" applyFont="1" applyNumberFormat="1">
      <alignment readingOrder="0"/>
    </xf>
    <xf borderId="27" fillId="37" fontId="2" numFmtId="0" xfId="0" applyAlignment="1" applyBorder="1" applyFont="1">
      <alignment readingOrder="0"/>
    </xf>
    <xf borderId="27" fillId="37" fontId="5" numFmtId="165" xfId="0" applyAlignment="1" applyBorder="1" applyFont="1" applyNumberFormat="1">
      <alignment horizontal="center" readingOrder="0"/>
    </xf>
    <xf borderId="0" fillId="49" fontId="2" numFmtId="0" xfId="0" applyFont="1"/>
    <xf borderId="0" fillId="49" fontId="5" numFmtId="165" xfId="0" applyAlignment="1" applyFont="1" applyNumberFormat="1">
      <alignment readingOrder="0"/>
    </xf>
    <xf borderId="27" fillId="0" fontId="2" numFmtId="165" xfId="0" applyAlignment="1" applyBorder="1" applyFont="1" applyNumberFormat="1">
      <alignment horizontal="center"/>
    </xf>
    <xf borderId="0" fillId="49" fontId="9" numFmtId="0" xfId="0" applyAlignment="1" applyFont="1">
      <alignment readingOrder="0"/>
    </xf>
    <xf borderId="27" fillId="48" fontId="9" numFmtId="0" xfId="0" applyAlignment="1" applyBorder="1" applyFont="1">
      <alignment readingOrder="0"/>
    </xf>
    <xf borderId="27" fillId="48" fontId="9" numFmtId="0" xfId="0" applyAlignment="1" applyBorder="1" applyFont="1">
      <alignment horizontal="center" readingOrder="0"/>
    </xf>
    <xf borderId="0" fillId="0" fontId="50" numFmtId="165" xfId="0" applyAlignment="1" applyFont="1" applyNumberFormat="1">
      <alignment horizontal="center" readingOrder="0"/>
    </xf>
    <xf borderId="27" fillId="3" fontId="5" numFmtId="10" xfId="0" applyAlignment="1" applyBorder="1" applyFont="1" applyNumberFormat="1">
      <alignment readingOrder="0"/>
    </xf>
    <xf borderId="0" fillId="0" fontId="2" numFmtId="180" xfId="0" applyFont="1" applyNumberFormat="1"/>
    <xf borderId="27" fillId="49" fontId="5" numFmtId="10" xfId="0" applyAlignment="1" applyBorder="1" applyFont="1" applyNumberFormat="1">
      <alignment readingOrder="0"/>
    </xf>
    <xf borderId="27" fillId="44" fontId="2" numFmtId="0" xfId="0" applyAlignment="1" applyBorder="1" applyFont="1">
      <alignment horizontal="center" readingOrder="0"/>
    </xf>
    <xf borderId="27" fillId="0" fontId="2" numFmtId="0" xfId="0" applyAlignment="1" applyBorder="1" applyFont="1">
      <alignment readingOrder="0"/>
    </xf>
    <xf borderId="27" fillId="37" fontId="2" numFmtId="165" xfId="0" applyAlignment="1" applyBorder="1" applyFont="1" applyNumberFormat="1">
      <alignment horizontal="center" readingOrder="0"/>
    </xf>
    <xf borderId="27" fillId="0" fontId="50" numFmtId="0" xfId="0" applyAlignment="1" applyBorder="1" applyFont="1">
      <alignment readingOrder="0"/>
    </xf>
    <xf borderId="27" fillId="44" fontId="50" numFmtId="165" xfId="0" applyAlignment="1" applyBorder="1" applyFont="1" applyNumberFormat="1">
      <alignment horizontal="center"/>
    </xf>
    <xf borderId="27" fillId="8" fontId="50" numFmtId="0" xfId="0" applyAlignment="1" applyBorder="1" applyFont="1">
      <alignment readingOrder="0"/>
    </xf>
    <xf borderId="0" fillId="0" fontId="55" numFmtId="0" xfId="0" applyAlignment="1" applyFont="1">
      <alignment readingOrder="0"/>
    </xf>
    <xf borderId="0" fillId="49" fontId="2" numFmtId="172" xfId="0" applyAlignment="1" applyFont="1" applyNumberFormat="1">
      <alignment readingOrder="0"/>
    </xf>
    <xf borderId="0" fillId="49" fontId="5" numFmtId="0" xfId="0" applyFont="1"/>
    <xf borderId="0" fillId="49" fontId="5" numFmtId="10" xfId="0" applyAlignment="1" applyFont="1" applyNumberFormat="1">
      <alignment readingOrder="0"/>
    </xf>
    <xf borderId="0" fillId="49" fontId="2" numFmtId="0" xfId="0" applyAlignment="1" applyFont="1">
      <alignment readingOrder="0"/>
    </xf>
    <xf borderId="27" fillId="49" fontId="5" numFmtId="165" xfId="0" applyAlignment="1" applyBorder="1" applyFont="1" applyNumberFormat="1">
      <alignment horizontal="center" readingOrder="0"/>
    </xf>
    <xf borderId="0" fillId="0" fontId="2" numFmtId="165" xfId="0" applyAlignment="1" applyFont="1" applyNumberFormat="1">
      <alignment horizontal="center" readingOrder="0"/>
    </xf>
    <xf borderId="0" fillId="49" fontId="2" numFmtId="165" xfId="0" applyAlignment="1" applyFont="1" applyNumberFormat="1">
      <alignment horizontal="center" readingOrder="0"/>
    </xf>
    <xf borderId="0" fillId="0" fontId="52" numFmtId="165" xfId="0" applyAlignment="1" applyFont="1" applyNumberFormat="1">
      <alignment horizontal="center"/>
    </xf>
    <xf borderId="34" fillId="49" fontId="5" numFmtId="165" xfId="0" applyAlignment="1" applyBorder="1" applyFont="1" applyNumberFormat="1">
      <alignment horizontal="center" readingOrder="0"/>
    </xf>
    <xf borderId="0" fillId="49" fontId="56" numFmtId="165" xfId="0" applyAlignment="1" applyFont="1" applyNumberFormat="1">
      <alignment horizontal="center" readingOrder="0"/>
    </xf>
    <xf borderId="0" fillId="0" fontId="57" numFmtId="0" xfId="0" applyAlignment="1" applyFont="1">
      <alignment readingOrder="0"/>
    </xf>
    <xf borderId="27" fillId="49" fontId="5" numFmtId="165" xfId="0" applyAlignment="1" applyBorder="1" applyFont="1" applyNumberFormat="1">
      <alignment horizontal="center" readingOrder="0"/>
    </xf>
    <xf borderId="0" fillId="49" fontId="58" numFmtId="0" xfId="0" applyAlignment="1" applyFont="1">
      <alignment horizontal="center" readingOrder="0" vertical="center"/>
    </xf>
    <xf borderId="0" fillId="0" fontId="2" numFmtId="165" xfId="0" applyAlignment="1" applyFont="1" applyNumberFormat="1">
      <alignment readingOrder="0"/>
    </xf>
    <xf borderId="0" fillId="0" fontId="2" numFmtId="172" xfId="0" applyAlignment="1" applyFont="1" applyNumberFormat="1">
      <alignment readingOrder="0"/>
    </xf>
    <xf borderId="0" fillId="0" fontId="52" numFmtId="165" xfId="0" applyAlignment="1" applyFont="1" applyNumberFormat="1">
      <alignment horizontal="center"/>
    </xf>
    <xf borderId="27" fillId="49" fontId="5" numFmtId="10" xfId="0" applyAlignment="1" applyBorder="1" applyFont="1" applyNumberFormat="1">
      <alignment horizontal="center" readingOrder="0"/>
    </xf>
    <xf borderId="0" fillId="0" fontId="52" numFmtId="0" xfId="0" applyFont="1"/>
    <xf borderId="27" fillId="0" fontId="2" numFmtId="165" xfId="0" applyAlignment="1" applyBorder="1" applyFont="1" applyNumberFormat="1">
      <alignment readingOrder="0"/>
    </xf>
    <xf borderId="27" fillId="0" fontId="2" numFmtId="165" xfId="0" applyBorder="1" applyFont="1" applyNumberFormat="1"/>
    <xf borderId="27" fillId="48" fontId="9" numFmtId="0" xfId="0" applyAlignment="1" applyBorder="1" applyFont="1">
      <alignment readingOrder="0" shrinkToFit="0" wrapText="0"/>
    </xf>
    <xf borderId="27" fillId="0" fontId="2" numFmtId="0" xfId="0" applyBorder="1" applyFont="1"/>
    <xf borderId="27" fillId="0" fontId="2" numFmtId="10" xfId="0" applyAlignment="1" applyBorder="1" applyFont="1" applyNumberFormat="1">
      <alignment readingOrder="0"/>
    </xf>
    <xf borderId="0" fillId="0" fontId="59" numFmtId="0" xfId="0" applyAlignment="1" applyFont="1">
      <alignment readingOrder="0"/>
    </xf>
    <xf borderId="30" fillId="50" fontId="57" numFmtId="0" xfId="0" applyAlignment="1" applyBorder="1" applyFill="1" applyFont="1">
      <alignment readingOrder="0" shrinkToFit="0" wrapText="1"/>
    </xf>
    <xf borderId="10" fillId="0" fontId="49" numFmtId="0" xfId="0" applyBorder="1" applyFont="1"/>
    <xf borderId="30" fillId="6" fontId="50" numFmtId="165" xfId="0" applyAlignment="1" applyBorder="1" applyFont="1" applyNumberFormat="1">
      <alignment horizontal="center" readingOrder="0"/>
    </xf>
    <xf borderId="1" fillId="0" fontId="49" numFmtId="0" xfId="0" applyBorder="1" applyFont="1"/>
    <xf borderId="6" fillId="5" fontId="2" numFmtId="0" xfId="0" applyAlignment="1" applyBorder="1" applyFont="1">
      <alignment readingOrder="0"/>
    </xf>
    <xf borderId="4" fillId="0" fontId="49" numFmtId="0" xfId="0" applyBorder="1" applyFont="1"/>
    <xf borderId="29" fillId="3" fontId="2" numFmtId="165" xfId="0" applyAlignment="1" applyBorder="1" applyFont="1" applyNumberFormat="1">
      <alignment readingOrder="0"/>
    </xf>
    <xf borderId="8" fillId="3" fontId="2" numFmtId="165" xfId="0" applyAlignment="1" applyBorder="1" applyFont="1" applyNumberFormat="1">
      <alignment readingOrder="0"/>
    </xf>
    <xf borderId="9" fillId="3" fontId="2" numFmtId="165" xfId="0" applyAlignment="1" applyBorder="1" applyFont="1" applyNumberFormat="1">
      <alignment readingOrder="0"/>
    </xf>
    <xf borderId="6" fillId="0" fontId="2" numFmtId="0" xfId="0" applyAlignment="1" applyBorder="1" applyFont="1">
      <alignment readingOrder="0"/>
    </xf>
    <xf borderId="4" fillId="6" fontId="2" numFmtId="165" xfId="0" applyAlignment="1" applyBorder="1" applyFont="1" applyNumberFormat="1">
      <alignment readingOrder="0"/>
    </xf>
    <xf borderId="29" fillId="0" fontId="2" numFmtId="165" xfId="0" applyAlignment="1" applyBorder="1" applyFont="1" applyNumberFormat="1">
      <alignment readingOrder="0"/>
    </xf>
    <xf borderId="8" fillId="0" fontId="2" numFmtId="165" xfId="0" applyAlignment="1" applyBorder="1" applyFont="1" applyNumberFormat="1">
      <alignment readingOrder="0"/>
    </xf>
    <xf borderId="9" fillId="0" fontId="2" numFmtId="165" xfId="0" applyAlignment="1" applyBorder="1" applyFont="1" applyNumberFormat="1">
      <alignment readingOrder="0"/>
    </xf>
    <xf borderId="0" fillId="0" fontId="2" numFmtId="4" xfId="0" applyAlignment="1" applyFont="1" applyNumberFormat="1">
      <alignment readingOrder="0"/>
    </xf>
    <xf borderId="29" fillId="0" fontId="2" numFmtId="0" xfId="0" applyAlignment="1" applyBorder="1" applyFont="1">
      <alignment readingOrder="0"/>
    </xf>
    <xf borderId="9" fillId="6" fontId="2" numFmtId="165" xfId="0" applyAlignment="1" applyBorder="1" applyFont="1" applyNumberFormat="1">
      <alignment readingOrder="0"/>
    </xf>
    <xf borderId="0" fillId="0" fontId="2" numFmtId="9" xfId="0" applyAlignment="1" applyFont="1" applyNumberFormat="1">
      <alignment readingOrder="0"/>
    </xf>
    <xf borderId="0" fillId="4" fontId="3" numFmtId="181" xfId="0" applyAlignment="1" applyFont="1" applyNumberFormat="1">
      <alignment horizontal="left" readingOrder="0" vertical="bottom"/>
    </xf>
    <xf borderId="1" fillId="6" fontId="50" numFmtId="0" xfId="0" applyAlignment="1" applyBorder="1" applyFont="1">
      <alignment readingOrder="0"/>
    </xf>
    <xf borderId="1" fillId="5" fontId="2" numFmtId="3" xfId="0" applyBorder="1" applyFont="1" applyNumberFormat="1"/>
    <xf borderId="0" fillId="6" fontId="50" numFmtId="0" xfId="0" applyAlignment="1" applyFont="1">
      <alignment readingOrder="0"/>
    </xf>
    <xf borderId="0" fillId="5" fontId="2" numFmtId="10" xfId="0" applyFont="1" applyNumberFormat="1"/>
    <xf borderId="0" fillId="5" fontId="2" numFmtId="10" xfId="0" applyAlignment="1" applyFont="1" applyNumberFormat="1">
      <alignment readingOrder="0"/>
    </xf>
    <xf borderId="0" fillId="6" fontId="2" numFmtId="10" xfId="0" applyFont="1" applyNumberFormat="1"/>
    <xf borderId="0" fillId="6" fontId="60" numFmtId="0" xfId="0" applyAlignment="1" applyFont="1">
      <alignment readingOrder="0" vertical="bottom"/>
    </xf>
    <xf borderId="0" fillId="5" fontId="3" numFmtId="10" xfId="0" applyAlignment="1" applyFont="1" applyNumberFormat="1">
      <alignment vertical="bottom"/>
    </xf>
    <xf borderId="0" fillId="0" fontId="50" numFmtId="0" xfId="0" applyAlignment="1" applyFont="1">
      <alignment readingOrder="0"/>
    </xf>
    <xf borderId="0" fillId="5" fontId="61" numFmtId="0" xfId="0" applyAlignment="1" applyFont="1">
      <alignment horizontal="center" readingOrder="0" vertical="center"/>
    </xf>
    <xf borderId="0" fillId="6" fontId="50" numFmtId="0" xfId="0" applyAlignment="1" applyFont="1">
      <alignment readingOrder="0" shrinkToFit="0" wrapText="1"/>
    </xf>
    <xf borderId="0" fillId="6" fontId="2" numFmtId="0" xfId="0" applyFont="1"/>
    <xf borderId="1" fillId="40" fontId="2" numFmtId="0" xfId="0" applyAlignment="1" applyBorder="1" applyFont="1">
      <alignment readingOrder="0"/>
    </xf>
    <xf borderId="1" fillId="0" fontId="2" numFmtId="10" xfId="0" applyBorder="1" applyFont="1" applyNumberFormat="1"/>
    <xf borderId="0" fillId="40" fontId="2" numFmtId="0" xfId="0" applyAlignment="1" applyFont="1">
      <alignment readingOrder="0" shrinkToFit="0" wrapText="1"/>
    </xf>
    <xf borderId="8" fillId="40" fontId="2" numFmtId="0" xfId="0" applyAlignment="1" applyBorder="1" applyFont="1">
      <alignment readingOrder="0" shrinkToFit="0" wrapText="1"/>
    </xf>
    <xf borderId="8" fillId="0" fontId="2" numFmtId="10" xfId="0" applyBorder="1" applyFont="1" applyNumberFormat="1"/>
    <xf borderId="36" fillId="0" fontId="2" numFmtId="0" xfId="0" applyAlignment="1" applyBorder="1" applyFont="1">
      <alignment readingOrder="0"/>
    </xf>
    <xf borderId="36" fillId="0" fontId="2" numFmtId="10" xfId="0" applyBorder="1" applyFont="1" applyNumberFormat="1"/>
    <xf borderId="8" fillId="0" fontId="2" numFmtId="0" xfId="0" applyAlignment="1" applyBorder="1" applyFont="1">
      <alignment readingOrder="0"/>
    </xf>
    <xf borderId="0" fillId="48" fontId="62" numFmtId="0" xfId="0" applyAlignment="1" applyFont="1">
      <alignment horizontal="center" readingOrder="0"/>
    </xf>
    <xf borderId="8" fillId="48" fontId="63" numFmtId="164" xfId="0" applyAlignment="1" applyBorder="1" applyFont="1" applyNumberFormat="1">
      <alignment horizontal="right" readingOrder="0" vertical="bottom"/>
    </xf>
    <xf borderId="27" fillId="4" fontId="64" numFmtId="0" xfId="0" applyAlignment="1" applyBorder="1" applyFont="1">
      <alignment horizontal="center" readingOrder="0" vertical="bottom"/>
    </xf>
    <xf borderId="29" fillId="4" fontId="64" numFmtId="0" xfId="0" applyAlignment="1" applyBorder="1" applyFont="1">
      <alignment horizontal="center" readingOrder="0" vertical="bottom"/>
    </xf>
    <xf borderId="0" fillId="16" fontId="62" numFmtId="0" xfId="0" applyAlignment="1" applyFont="1">
      <alignment horizontal="center" readingOrder="0"/>
    </xf>
    <xf borderId="0" fillId="16" fontId="63" numFmtId="164" xfId="0" applyAlignment="1" applyFont="1" applyNumberFormat="1">
      <alignment horizontal="right" readingOrder="0" vertical="bottom"/>
    </xf>
    <xf borderId="26" fillId="4" fontId="50" numFmtId="10" xfId="0" applyAlignment="1" applyBorder="1" applyFont="1" applyNumberFormat="1">
      <alignment horizontal="center"/>
    </xf>
    <xf borderId="6" fillId="4" fontId="50" numFmtId="10" xfId="0" applyAlignment="1" applyBorder="1" applyFont="1" applyNumberFormat="1">
      <alignment horizontal="center"/>
    </xf>
    <xf borderId="6" fillId="0" fontId="5" numFmtId="0" xfId="0" applyAlignment="1" applyBorder="1" applyFont="1">
      <alignment readingOrder="0"/>
    </xf>
    <xf borderId="0" fillId="0" fontId="65" numFmtId="0" xfId="0" applyAlignment="1" applyFont="1">
      <alignment horizontal="center" readingOrder="0" vertical="bottom"/>
    </xf>
    <xf borderId="26" fillId="4" fontId="5" numFmtId="3" xfId="0" applyAlignment="1" applyBorder="1" applyFont="1" applyNumberFormat="1">
      <alignment horizontal="center" readingOrder="0"/>
    </xf>
    <xf borderId="6" fillId="4" fontId="2" numFmtId="10" xfId="0" applyAlignment="1" applyBorder="1" applyFont="1" applyNumberFormat="1">
      <alignment horizontal="center" readingOrder="0"/>
    </xf>
    <xf borderId="6" fillId="49" fontId="5" numFmtId="0" xfId="0" applyAlignment="1" applyBorder="1" applyFont="1">
      <alignment readingOrder="0"/>
    </xf>
    <xf borderId="0" fillId="5" fontId="66" numFmtId="0" xfId="0" applyAlignment="1" applyFont="1">
      <alignment horizontal="center" readingOrder="0"/>
    </xf>
    <xf borderId="0" fillId="5" fontId="66" numFmtId="3" xfId="0" applyAlignment="1" applyFont="1" applyNumberFormat="1">
      <alignment horizontal="center" readingOrder="0"/>
    </xf>
    <xf borderId="34" fillId="5" fontId="66" numFmtId="3" xfId="0" applyAlignment="1" applyBorder="1" applyFont="1" applyNumberFormat="1">
      <alignment horizontal="center" readingOrder="0"/>
    </xf>
    <xf borderId="27" fillId="5" fontId="66" numFmtId="10" xfId="0" applyAlignment="1" applyBorder="1" applyFont="1" applyNumberFormat="1">
      <alignment horizontal="center" readingOrder="0"/>
    </xf>
    <xf borderId="0" fillId="7" fontId="62" numFmtId="0" xfId="0" applyAlignment="1" applyFont="1">
      <alignment horizontal="center" readingOrder="0"/>
    </xf>
    <xf borderId="0" fillId="7" fontId="63" numFmtId="164" xfId="0" applyAlignment="1" applyFont="1" applyNumberFormat="1">
      <alignment horizontal="right" readingOrder="0" vertical="bottom"/>
    </xf>
    <xf borderId="30" fillId="4" fontId="2" numFmtId="0" xfId="0" applyAlignment="1" applyBorder="1" applyFont="1">
      <alignment horizontal="center"/>
    </xf>
    <xf borderId="30" fillId="4" fontId="50" numFmtId="10" xfId="0" applyAlignment="1" applyBorder="1" applyFont="1" applyNumberFormat="1">
      <alignment horizontal="center"/>
    </xf>
    <xf borderId="6" fillId="40" fontId="2" numFmtId="0" xfId="0" applyAlignment="1" applyBorder="1" applyFont="1">
      <alignment readingOrder="0"/>
    </xf>
    <xf borderId="0" fillId="40" fontId="50" numFmtId="10" xfId="0" applyAlignment="1" applyFont="1" applyNumberFormat="1">
      <alignment horizontal="center"/>
    </xf>
    <xf borderId="6" fillId="4" fontId="2" numFmtId="0" xfId="0" applyAlignment="1" applyBorder="1" applyFont="1">
      <alignment horizontal="center"/>
    </xf>
    <xf borderId="0" fillId="0" fontId="62" numFmtId="0" xfId="0" applyAlignment="1" applyFont="1">
      <alignment horizontal="center" readingOrder="0"/>
    </xf>
    <xf borderId="0" fillId="0" fontId="50" numFmtId="3" xfId="0" applyAlignment="1" applyFont="1" applyNumberFormat="1">
      <alignment horizontal="center" readingOrder="0"/>
    </xf>
    <xf borderId="0" fillId="16" fontId="50" numFmtId="3" xfId="0" applyAlignment="1" applyFont="1" applyNumberFormat="1">
      <alignment horizontal="center" readingOrder="0"/>
    </xf>
    <xf borderId="27" fillId="5" fontId="66" numFmtId="3" xfId="0" applyAlignment="1" applyBorder="1" applyFont="1" applyNumberFormat="1">
      <alignment horizontal="center" readingOrder="0"/>
    </xf>
    <xf borderId="0" fillId="0" fontId="62" numFmtId="3" xfId="0" applyAlignment="1" applyFont="1" applyNumberFormat="1">
      <alignment horizontal="center" readingOrder="0"/>
    </xf>
    <xf borderId="0" fillId="0" fontId="3" numFmtId="3" xfId="0" applyAlignment="1" applyFont="1" applyNumberFormat="1">
      <alignment horizontal="center" readingOrder="0" vertical="bottom"/>
    </xf>
    <xf borderId="0" fillId="0" fontId="2" numFmtId="3" xfId="0" applyAlignment="1" applyFont="1" applyNumberFormat="1">
      <alignment horizontal="center" readingOrder="0"/>
    </xf>
    <xf borderId="26" fillId="4" fontId="2" numFmtId="3" xfId="0" applyAlignment="1" applyBorder="1" applyFont="1" applyNumberFormat="1">
      <alignment horizontal="center" readingOrder="0"/>
    </xf>
    <xf borderId="6" fillId="49" fontId="2" numFmtId="0" xfId="0" applyAlignment="1" applyBorder="1" applyFont="1">
      <alignment readingOrder="0"/>
    </xf>
    <xf borderId="0" fillId="49" fontId="2" numFmtId="3" xfId="0" applyAlignment="1" applyFont="1" applyNumberFormat="1">
      <alignment horizontal="center" readingOrder="0"/>
    </xf>
    <xf borderId="37" fillId="5" fontId="66" numFmtId="0" xfId="0" applyAlignment="1" applyBorder="1" applyFont="1">
      <alignment horizontal="center" readingOrder="0"/>
    </xf>
    <xf borderId="37" fillId="5" fontId="66" numFmtId="3" xfId="0" applyAlignment="1" applyBorder="1" applyFont="1" applyNumberFormat="1">
      <alignment horizontal="center" readingOrder="0"/>
    </xf>
    <xf borderId="0" fillId="0" fontId="63" numFmtId="164" xfId="0" applyAlignment="1" applyFont="1" applyNumberFormat="1">
      <alignment horizontal="right" readingOrder="0" vertical="bottom"/>
    </xf>
    <xf borderId="26" fillId="0" fontId="64" numFmtId="0" xfId="0" applyAlignment="1" applyBorder="1" applyFont="1">
      <alignment horizontal="center" readingOrder="0" vertical="bottom"/>
    </xf>
    <xf borderId="6" fillId="0" fontId="64" numFmtId="0" xfId="0" applyAlignment="1" applyBorder="1" applyFont="1">
      <alignment horizontal="center" readingOrder="0" vertical="bottom"/>
    </xf>
    <xf borderId="0" fillId="7" fontId="67" numFmtId="0" xfId="0" applyAlignment="1" applyFont="1">
      <alignment horizontal="center" readingOrder="0" vertical="center"/>
    </xf>
    <xf borderId="0" fillId="7" fontId="2" numFmtId="0" xfId="0" applyAlignment="1" applyFont="1">
      <alignment horizontal="center"/>
    </xf>
    <xf borderId="7" fillId="4" fontId="50" numFmtId="10" xfId="0" applyAlignment="1" applyBorder="1" applyFont="1" applyNumberFormat="1">
      <alignment horizontal="center"/>
    </xf>
    <xf borderId="29" fillId="4" fontId="50" numFmtId="10" xfId="0" applyAlignment="1" applyBorder="1" applyFont="1" applyNumberFormat="1">
      <alignment horizontal="center"/>
    </xf>
    <xf borderId="0" fillId="31" fontId="50" numFmtId="0" xfId="0" applyAlignment="1" applyFont="1">
      <alignment horizontal="center" readingOrder="0"/>
    </xf>
    <xf borderId="0" fillId="31" fontId="50" numFmtId="3" xfId="0" applyAlignment="1" applyFont="1" applyNumberFormat="1">
      <alignment horizontal="center" readingOrder="0"/>
    </xf>
    <xf borderId="27" fillId="8" fontId="50" numFmtId="3" xfId="0" applyAlignment="1" applyBorder="1" applyFont="1" applyNumberFormat="1">
      <alignment horizontal="center" readingOrder="0"/>
    </xf>
    <xf borderId="27" fillId="8" fontId="50" numFmtId="10" xfId="0" applyAlignment="1" applyBorder="1" applyFont="1" applyNumberFormat="1">
      <alignment horizontal="center" readingOrder="0"/>
    </xf>
    <xf borderId="1" fillId="16" fontId="62" numFmtId="0" xfId="0" applyAlignment="1" applyBorder="1" applyFont="1">
      <alignment horizontal="center" readingOrder="0"/>
    </xf>
    <xf borderId="1" fillId="16" fontId="63" numFmtId="164" xfId="0" applyAlignment="1" applyBorder="1" applyFont="1" applyNumberFormat="1">
      <alignment horizontal="right" readingOrder="0" vertical="bottom"/>
    </xf>
    <xf borderId="27" fillId="4" fontId="50" numFmtId="10" xfId="0" applyAlignment="1" applyBorder="1" applyFont="1" applyNumberFormat="1">
      <alignment horizontal="center"/>
    </xf>
    <xf borderId="34" fillId="4" fontId="50" numFmtId="10" xfId="0" applyAlignment="1" applyBorder="1" applyFont="1" applyNumberFormat="1">
      <alignment horizontal="center"/>
    </xf>
    <xf borderId="6" fillId="0" fontId="2" numFmtId="0" xfId="0" applyAlignment="1" applyBorder="1" applyFont="1">
      <alignment readingOrder="0"/>
    </xf>
    <xf borderId="6" fillId="40" fontId="2" numFmtId="0" xfId="0" applyAlignment="1" applyBorder="1" applyFont="1">
      <alignment readingOrder="0"/>
    </xf>
    <xf borderId="8" fillId="40" fontId="2" numFmtId="0" xfId="0" applyAlignment="1" applyBorder="1" applyFont="1">
      <alignment readingOrder="0"/>
    </xf>
    <xf borderId="8" fillId="40" fontId="50" numFmtId="10" xfId="0" applyAlignment="1" applyBorder="1" applyFont="1" applyNumberFormat="1">
      <alignment horizontal="center"/>
    </xf>
    <xf borderId="8" fillId="4" fontId="50" numFmtId="10" xfId="0" applyAlignment="1" applyBorder="1" applyFont="1" applyNumberFormat="1">
      <alignment horizontal="center"/>
    </xf>
    <xf borderId="0" fillId="16" fontId="50" numFmtId="0" xfId="0" applyAlignment="1" applyFont="1">
      <alignment horizontal="center" readingOrder="0"/>
    </xf>
    <xf borderId="30" fillId="16" fontId="50" numFmtId="3" xfId="0" applyAlignment="1" applyBorder="1" applyFont="1" applyNumberFormat="1">
      <alignment horizontal="center" readingOrder="0"/>
    </xf>
    <xf borderId="30" fillId="16" fontId="50" numFmtId="10" xfId="0" applyAlignment="1" applyBorder="1" applyFont="1" applyNumberFormat="1">
      <alignment horizontal="center" readingOrder="0"/>
    </xf>
    <xf borderId="0" fillId="40" fontId="2" numFmtId="0" xfId="0" applyAlignment="1" applyFont="1">
      <alignment readingOrder="0"/>
    </xf>
    <xf borderId="28" fillId="0" fontId="68" numFmtId="0" xfId="0" applyAlignment="1" applyBorder="1" applyFont="1">
      <alignment horizontal="center" readingOrder="0" vertical="center"/>
    </xf>
    <xf borderId="28" fillId="0" fontId="2" numFmtId="0" xfId="0" applyAlignment="1" applyBorder="1" applyFont="1">
      <alignment horizontal="center"/>
    </xf>
    <xf borderId="34" fillId="0" fontId="50" numFmtId="10" xfId="0" applyAlignment="1" applyBorder="1" applyFont="1" applyNumberFormat="1">
      <alignment horizontal="center"/>
    </xf>
    <xf borderId="0" fillId="40" fontId="2" numFmtId="0" xfId="0" applyAlignment="1" applyFont="1">
      <alignment readingOrder="0"/>
    </xf>
    <xf borderId="0" fillId="4" fontId="50" numFmtId="10" xfId="0" applyAlignment="1" applyFont="1" applyNumberFormat="1">
      <alignment horizontal="center"/>
    </xf>
    <xf borderId="0" fillId="49" fontId="2" numFmtId="0" xfId="0" applyAlignment="1" applyFont="1">
      <alignment horizontal="center"/>
    </xf>
    <xf borderId="26" fillId="4" fontId="2" numFmtId="0" xfId="0" applyAlignment="1" applyBorder="1" applyFont="1">
      <alignment horizontal="center"/>
    </xf>
    <xf borderId="26" fillId="4" fontId="2" numFmtId="0" xfId="0" applyBorder="1" applyFont="1"/>
    <xf borderId="6" fillId="4" fontId="2" numFmtId="0" xfId="0" applyBorder="1" applyFont="1"/>
    <xf borderId="7" fillId="4" fontId="2" numFmtId="0" xfId="0" applyBorder="1" applyFont="1"/>
    <xf borderId="0" fillId="4" fontId="3" numFmtId="181" xfId="0" applyAlignment="1" applyFont="1" applyNumberFormat="1">
      <alignment readingOrder="0" vertical="bottom"/>
    </xf>
    <xf borderId="0" fillId="4" fontId="3" numFmtId="164" xfId="0" applyAlignment="1" applyFont="1" applyNumberFormat="1">
      <alignment readingOrder="0" vertical="bottom"/>
    </xf>
    <xf borderId="38" fillId="8" fontId="3" numFmtId="164" xfId="0" applyAlignment="1" applyBorder="1" applyFont="1" applyNumberFormat="1">
      <alignment vertical="bottom"/>
    </xf>
    <xf borderId="39" fillId="8" fontId="60" numFmtId="0" xfId="0" applyAlignment="1" applyBorder="1" applyFont="1">
      <alignment horizontal="center" vertical="bottom"/>
    </xf>
    <xf borderId="0" fillId="0" fontId="3" numFmtId="4" xfId="0" applyAlignment="1" applyFont="1" applyNumberFormat="1">
      <alignment vertical="bottom"/>
    </xf>
    <xf borderId="39" fillId="8" fontId="3" numFmtId="0" xfId="0" applyAlignment="1" applyBorder="1" applyFont="1">
      <alignment vertical="bottom"/>
    </xf>
    <xf borderId="0" fillId="7" fontId="3" numFmtId="0" xfId="0" applyAlignment="1" applyFont="1">
      <alignment vertical="bottom"/>
    </xf>
    <xf borderId="0" fillId="0" fontId="7" numFmtId="165" xfId="0" applyAlignment="1" applyFont="1" applyNumberFormat="1">
      <alignment horizontal="right" vertical="bottom"/>
    </xf>
    <xf borderId="39" fillId="8" fontId="69" numFmtId="165" xfId="0" applyAlignment="1" applyBorder="1" applyFont="1" applyNumberFormat="1">
      <alignment horizontal="right" vertical="bottom"/>
    </xf>
    <xf borderId="0" fillId="6" fontId="3" numFmtId="0" xfId="0" applyAlignment="1" applyFont="1">
      <alignment vertical="bottom"/>
    </xf>
    <xf borderId="0" fillId="6" fontId="7" numFmtId="165" xfId="0" applyAlignment="1" applyFont="1" applyNumberFormat="1">
      <alignment horizontal="right" vertical="bottom"/>
    </xf>
    <xf borderId="39" fillId="8" fontId="7" numFmtId="165" xfId="0" applyAlignment="1" applyBorder="1" applyFont="1" applyNumberFormat="1">
      <alignment horizontal="right" vertical="bottom"/>
    </xf>
    <xf borderId="0" fillId="6" fontId="3" numFmtId="165" xfId="0" applyAlignment="1" applyFont="1" applyNumberFormat="1">
      <alignment vertical="bottom"/>
    </xf>
    <xf borderId="39" fillId="8" fontId="3" numFmtId="165" xfId="0" applyAlignment="1" applyBorder="1" applyFont="1" applyNumberFormat="1">
      <alignment vertical="bottom"/>
    </xf>
    <xf borderId="0" fillId="6" fontId="70" numFmtId="0" xfId="0" applyAlignment="1" applyFont="1">
      <alignment vertical="bottom"/>
    </xf>
    <xf borderId="0" fillId="6" fontId="70" numFmtId="165" xfId="0" applyAlignment="1" applyFont="1" applyNumberFormat="1">
      <alignment horizontal="right" readingOrder="0" vertical="bottom"/>
    </xf>
    <xf borderId="39" fillId="8" fontId="71" numFmtId="165" xfId="0" applyAlignment="1" applyBorder="1" applyFont="1" applyNumberFormat="1">
      <alignment horizontal="right" vertical="bottom"/>
    </xf>
    <xf borderId="0" fillId="0" fontId="3" numFmtId="165" xfId="0" applyAlignment="1" applyFont="1" applyNumberFormat="1">
      <alignment horizontal="right" vertical="bottom"/>
    </xf>
    <xf borderId="39" fillId="8" fontId="3" numFmtId="165" xfId="0" applyAlignment="1" applyBorder="1" applyFont="1" applyNumberFormat="1">
      <alignment horizontal="right" vertical="bottom"/>
    </xf>
    <xf borderId="0" fillId="0" fontId="3" numFmtId="165" xfId="0" applyAlignment="1" applyFont="1" applyNumberFormat="1">
      <alignment vertical="bottom"/>
    </xf>
    <xf borderId="0" fillId="0" fontId="60" numFmtId="0" xfId="0" applyAlignment="1" applyFont="1">
      <alignment horizontal="right" readingOrder="0" vertical="bottom"/>
    </xf>
    <xf borderId="39" fillId="8" fontId="60" numFmtId="0" xfId="0" applyAlignment="1" applyBorder="1" applyFont="1">
      <alignment horizontal="right" vertical="bottom"/>
    </xf>
    <xf borderId="0" fillId="0" fontId="3" numFmtId="0" xfId="0" applyAlignment="1" applyFont="1">
      <alignment horizontal="right" vertical="bottom"/>
    </xf>
    <xf borderId="0" fillId="6" fontId="3" numFmtId="0" xfId="0" applyAlignment="1" applyFont="1">
      <alignment horizontal="right" readingOrder="0" vertical="bottom"/>
    </xf>
    <xf borderId="39" fillId="8" fontId="3" numFmtId="0" xfId="0" applyAlignment="1" applyBorder="1" applyFont="1">
      <alignment horizontal="right" vertical="bottom"/>
    </xf>
    <xf borderId="0" fillId="6" fontId="3" numFmtId="0" xfId="0" applyAlignment="1" applyFont="1">
      <alignment horizontal="right" vertical="bottom"/>
    </xf>
    <xf borderId="0" fillId="0" fontId="3" numFmtId="0" xfId="0" applyAlignment="1" applyFont="1">
      <alignment horizontal="right" readingOrder="0" vertical="bottom"/>
    </xf>
    <xf borderId="0" fillId="7" fontId="70" numFmtId="0" xfId="0" applyAlignment="1" applyFont="1">
      <alignment vertical="bottom"/>
    </xf>
    <xf borderId="40" fillId="8" fontId="3" numFmtId="0" xfId="0" applyAlignment="1" applyBorder="1" applyFont="1">
      <alignment horizontal="right" vertical="bottom"/>
    </xf>
    <xf borderId="41" fillId="0" fontId="72" numFmtId="0" xfId="0" applyAlignment="1" applyBorder="1" applyFont="1">
      <alignment readingOrder="0"/>
    </xf>
    <xf borderId="41" fillId="0" fontId="2" numFmtId="0" xfId="0" applyBorder="1" applyFont="1"/>
    <xf borderId="41" fillId="0" fontId="2" numFmtId="0" xfId="0" applyAlignment="1" applyBorder="1" applyFont="1">
      <alignment readingOrder="0" vertical="top"/>
    </xf>
    <xf borderId="41" fillId="0" fontId="9" numFmtId="0" xfId="0" applyAlignment="1" applyBorder="1" applyFont="1">
      <alignment readingOrder="0"/>
    </xf>
    <xf borderId="41" fillId="0" fontId="2" numFmtId="0" xfId="0" applyAlignment="1" applyBorder="1" applyFont="1">
      <alignment readingOrder="0"/>
    </xf>
    <xf borderId="41" fillId="0" fontId="73" numFmtId="0" xfId="0" applyBorder="1" applyFont="1"/>
    <xf borderId="42" fillId="0" fontId="2" numFmtId="0" xfId="0" applyAlignment="1" applyBorder="1" applyFont="1">
      <alignment readingOrder="0" shrinkToFit="0" vertical="top" wrapText="1"/>
    </xf>
    <xf borderId="43" fillId="0" fontId="49" numFmtId="0" xfId="0" applyBorder="1" applyFont="1"/>
    <xf borderId="44" fillId="0" fontId="49" numFmtId="0" xfId="0" applyBorder="1" applyFont="1"/>
    <xf borderId="45" fillId="0" fontId="49" numFmtId="0" xfId="0" applyBorder="1" applyFont="1"/>
    <xf borderId="46" fillId="0" fontId="49" numFmtId="0" xfId="0" applyBorder="1" applyFont="1"/>
    <xf borderId="47" fillId="0" fontId="49" numFmtId="0" xfId="0" applyBorder="1" applyFont="1"/>
    <xf borderId="41" fillId="0" fontId="9" numFmtId="0" xfId="0" applyAlignment="1" applyBorder="1" applyFont="1">
      <alignment readingOrder="0"/>
    </xf>
    <xf borderId="48" fillId="0" fontId="49" numFmtId="0" xfId="0" applyBorder="1" applyFont="1"/>
    <xf borderId="49" fillId="0" fontId="49" numFmtId="0" xfId="0" applyBorder="1" applyFont="1"/>
    <xf borderId="41" fillId="31" fontId="50" numFmtId="0" xfId="0" applyAlignment="1" applyBorder="1" applyFont="1">
      <alignment readingOrder="0"/>
    </xf>
    <xf borderId="41" fillId="31" fontId="50" numFmtId="0" xfId="0" applyBorder="1" applyFont="1"/>
    <xf borderId="0" fillId="0" fontId="5" numFmtId="0" xfId="0" applyFont="1"/>
    <xf borderId="0" fillId="0" fontId="5" numFmtId="182" xfId="0" applyAlignment="1" applyFont="1" applyNumberFormat="1">
      <alignment readingOrder="0"/>
    </xf>
    <xf borderId="0" fillId="0" fontId="74" numFmtId="0" xfId="0" applyAlignment="1" applyFont="1">
      <alignment readingOrder="0"/>
    </xf>
    <xf borderId="0" fillId="0" fontId="5" numFmtId="0" xfId="0" applyAlignment="1" applyFont="1">
      <alignment readingOrder="0"/>
    </xf>
    <xf quotePrefix="1" borderId="0" fillId="0" fontId="5" numFmtId="0" xfId="0" applyAlignment="1" applyFont="1">
      <alignment readingOrder="0"/>
    </xf>
    <xf borderId="0" fillId="49" fontId="75" numFmtId="0" xfId="0" applyAlignment="1" applyFont="1">
      <alignment horizontal="center" readingOrder="0" shrinkToFit="0" vertical="bottom" wrapText="0"/>
    </xf>
    <xf borderId="0" fillId="49" fontId="75" numFmtId="183" xfId="0" applyAlignment="1" applyFont="1" applyNumberFormat="1">
      <alignment horizontal="center" readingOrder="0" shrinkToFit="0" vertical="bottom" wrapText="0"/>
    </xf>
    <xf borderId="0" fillId="49" fontId="75" numFmtId="0" xfId="0" applyAlignment="1" applyFont="1">
      <alignment horizontal="center" shrinkToFit="0" vertical="bottom" wrapText="0"/>
    </xf>
    <xf borderId="0" fillId="49" fontId="76" numFmtId="0" xfId="0" applyAlignment="1" applyFont="1">
      <alignment horizontal="center" readingOrder="0" shrinkToFit="0" vertical="bottom" wrapText="0"/>
    </xf>
    <xf borderId="27" fillId="51" fontId="75" numFmtId="0" xfId="0" applyAlignment="1" applyBorder="1" applyFill="1" applyFont="1">
      <alignment horizontal="center" readingOrder="0" shrinkToFit="0" vertical="bottom" wrapText="0"/>
    </xf>
    <xf borderId="27" fillId="51" fontId="75" numFmtId="183" xfId="0" applyAlignment="1" applyBorder="1" applyFont="1" applyNumberFormat="1">
      <alignment horizontal="center" readingOrder="0" shrinkToFit="0" vertical="bottom" wrapText="0"/>
    </xf>
    <xf borderId="27" fillId="51" fontId="75" numFmtId="0" xfId="0" applyAlignment="1" applyBorder="1" applyFont="1">
      <alignment horizontal="center" shrinkToFit="0" vertical="bottom" wrapText="0"/>
    </xf>
    <xf borderId="34" fillId="52" fontId="76" numFmtId="0" xfId="0" applyAlignment="1" applyBorder="1" applyFill="1" applyFont="1">
      <alignment horizontal="center" readingOrder="0" shrinkToFit="0" vertical="bottom" wrapText="0"/>
    </xf>
    <xf borderId="28" fillId="53" fontId="76" numFmtId="0" xfId="0" applyAlignment="1" applyBorder="1" applyFill="1" applyFont="1">
      <alignment horizontal="center" readingOrder="0" shrinkToFit="0" vertical="bottom" wrapText="0"/>
    </xf>
    <xf borderId="27" fillId="51" fontId="77" numFmtId="0" xfId="0" applyAlignment="1" applyBorder="1" applyFont="1">
      <alignment readingOrder="0" shrinkToFit="0" vertical="bottom" wrapText="0"/>
    </xf>
    <xf borderId="27" fillId="51" fontId="78" numFmtId="0" xfId="0" applyAlignment="1" applyBorder="1" applyFont="1">
      <alignment horizontal="center" readingOrder="0" shrinkToFit="0" vertical="bottom" wrapText="0"/>
    </xf>
    <xf borderId="30" fillId="51" fontId="79" numFmtId="0" xfId="0" applyAlignment="1" applyBorder="1" applyFont="1">
      <alignment horizontal="center" readingOrder="0" shrinkToFit="0" vertical="bottom" wrapText="0"/>
    </xf>
    <xf borderId="7" fillId="52" fontId="80" numFmtId="0" xfId="0" applyAlignment="1" applyBorder="1" applyFont="1">
      <alignment readingOrder="0" shrinkToFit="0" vertical="bottom" wrapText="0"/>
    </xf>
    <xf borderId="9" fillId="52" fontId="76" numFmtId="172" xfId="0" applyAlignment="1" applyBorder="1" applyFont="1" applyNumberFormat="1">
      <alignment horizontal="center" readingOrder="0" shrinkToFit="0" vertical="bottom" wrapText="0"/>
    </xf>
    <xf borderId="9" fillId="53" fontId="80" numFmtId="0" xfId="0" applyAlignment="1" applyBorder="1" applyFont="1">
      <alignment horizontal="left" readingOrder="0" shrinkToFit="0" vertical="bottom" wrapText="0"/>
    </xf>
    <xf borderId="9" fillId="53" fontId="76" numFmtId="172" xfId="0" applyAlignment="1" applyBorder="1" applyFont="1" applyNumberFormat="1">
      <alignment horizontal="center" readingOrder="0" shrinkToFit="0" vertical="bottom" wrapText="0"/>
    </xf>
    <xf borderId="27" fillId="37" fontId="78" numFmtId="0" xfId="0" applyAlignment="1" applyBorder="1" applyFont="1">
      <alignment horizontal="center" readingOrder="0" shrinkToFit="0" vertical="bottom" wrapText="0"/>
    </xf>
    <xf borderId="29" fillId="0" fontId="49" numFmtId="0" xfId="0" applyBorder="1" applyFont="1"/>
    <xf borderId="8" fillId="0" fontId="49" numFmtId="0" xfId="0" applyBorder="1" applyFont="1"/>
    <xf borderId="9" fillId="0" fontId="49" numFmtId="0" xfId="0" applyBorder="1" applyFont="1"/>
    <xf borderId="9" fillId="52" fontId="76" numFmtId="0" xfId="0" applyAlignment="1" applyBorder="1" applyFont="1">
      <alignment horizontal="center" readingOrder="0" shrinkToFit="0" vertical="bottom" wrapText="0"/>
    </xf>
    <xf borderId="9" fillId="53" fontId="76" numFmtId="0" xfId="0" applyAlignment="1" applyBorder="1" applyFont="1">
      <alignment horizontal="center" readingOrder="0" shrinkToFit="0" vertical="bottom" wrapText="0"/>
    </xf>
    <xf borderId="27" fillId="44" fontId="81" numFmtId="0" xfId="0" applyAlignment="1" applyBorder="1" applyFont="1">
      <alignment shrinkToFit="0" vertical="bottom" wrapText="0"/>
    </xf>
    <xf borderId="34" fillId="44" fontId="82" numFmtId="0" xfId="0" applyAlignment="1" applyBorder="1" applyFont="1">
      <alignment horizontal="center" readingOrder="0"/>
    </xf>
    <xf borderId="28" fillId="0" fontId="49" numFmtId="0" xfId="0" applyBorder="1" applyFont="1"/>
    <xf borderId="27" fillId="44" fontId="83" numFmtId="0" xfId="0" applyAlignment="1" applyBorder="1" applyFont="1">
      <alignment horizontal="center" readingOrder="0"/>
    </xf>
    <xf borderId="27" fillId="37" fontId="83" numFmtId="0" xfId="0" applyAlignment="1" applyBorder="1" applyFont="1">
      <alignment horizontal="center" readingOrder="0"/>
    </xf>
    <xf borderId="9" fillId="52" fontId="76" numFmtId="3" xfId="0" applyAlignment="1" applyBorder="1" applyFont="1" applyNumberFormat="1">
      <alignment horizontal="center" readingOrder="0" shrinkToFit="0" vertical="bottom" wrapText="0"/>
    </xf>
    <xf borderId="9" fillId="53" fontId="76" numFmtId="3" xfId="0" applyAlignment="1" applyBorder="1" applyFont="1" applyNumberFormat="1">
      <alignment horizontal="center" readingOrder="0" shrinkToFit="0" vertical="bottom" wrapText="0"/>
    </xf>
    <xf borderId="50" fillId="3" fontId="84" numFmtId="0" xfId="0" applyAlignment="1" applyBorder="1" applyFont="1">
      <alignment horizontal="center" readingOrder="0" shrinkToFit="0" vertical="bottom" wrapText="0"/>
    </xf>
    <xf borderId="51" fillId="3" fontId="85" numFmtId="172" xfId="0" applyAlignment="1" applyBorder="1" applyFont="1" applyNumberFormat="1">
      <alignment horizontal="center" readingOrder="0" shrinkToFit="0" vertical="bottom" wrapText="0"/>
    </xf>
    <xf borderId="51" fillId="3" fontId="85" numFmtId="172" xfId="0" applyAlignment="1" applyBorder="1" applyFont="1" applyNumberFormat="1">
      <alignment horizontal="center" shrinkToFit="0" vertical="bottom" wrapText="0"/>
    </xf>
    <xf borderId="52" fillId="3" fontId="85" numFmtId="172" xfId="0" applyAlignment="1" applyBorder="1" applyFont="1" applyNumberFormat="1">
      <alignment horizontal="center" readingOrder="0" shrinkToFit="0" vertical="bottom" wrapText="0"/>
    </xf>
    <xf borderId="52" fillId="3" fontId="86" numFmtId="9" xfId="0" applyAlignment="1" applyBorder="1" applyFont="1" applyNumberFormat="1">
      <alignment horizontal="center" readingOrder="0" shrinkToFit="0" vertical="bottom" wrapText="0"/>
    </xf>
    <xf borderId="51" fillId="3" fontId="84" numFmtId="172" xfId="0" applyAlignment="1" applyBorder="1" applyFont="1" applyNumberFormat="1">
      <alignment horizontal="center" readingOrder="0" shrinkToFit="0" vertical="bottom" wrapText="0"/>
    </xf>
    <xf borderId="9" fillId="53" fontId="80" numFmtId="0" xfId="0" applyAlignment="1" applyBorder="1" applyFont="1">
      <alignment horizontal="center" shrinkToFit="0" vertical="bottom" wrapText="0"/>
    </xf>
    <xf borderId="53" fillId="3" fontId="84" numFmtId="0" xfId="0" applyAlignment="1" applyBorder="1" applyFont="1">
      <alignment horizontal="center" readingOrder="0" shrinkToFit="0" vertical="bottom" wrapText="0"/>
    </xf>
    <xf borderId="54" fillId="4" fontId="85" numFmtId="172" xfId="0" applyAlignment="1" applyBorder="1" applyFont="1" applyNumberFormat="1">
      <alignment horizontal="center" readingOrder="0" shrinkToFit="0" vertical="bottom" wrapText="0"/>
    </xf>
    <xf borderId="54" fillId="4" fontId="85" numFmtId="172" xfId="0" applyAlignment="1" applyBorder="1" applyFont="1" applyNumberFormat="1">
      <alignment horizontal="center" shrinkToFit="0" vertical="bottom" wrapText="0"/>
    </xf>
    <xf borderId="55" fillId="3" fontId="86" numFmtId="9" xfId="0" applyAlignment="1" applyBorder="1" applyFont="1" applyNumberFormat="1">
      <alignment horizontal="center" readingOrder="0" shrinkToFit="0" vertical="bottom" wrapText="0"/>
    </xf>
    <xf borderId="54" fillId="3" fontId="84" numFmtId="172" xfId="0" applyAlignment="1" applyBorder="1" applyFont="1" applyNumberFormat="1">
      <alignment horizontal="center" readingOrder="0" shrinkToFit="0" vertical="bottom" wrapText="0"/>
    </xf>
    <xf borderId="9" fillId="52" fontId="76" numFmtId="9" xfId="0" applyAlignment="1" applyBorder="1" applyFont="1" applyNumberFormat="1">
      <alignment horizontal="center" readingOrder="0" shrinkToFit="0" vertical="bottom" wrapText="0"/>
    </xf>
    <xf borderId="9" fillId="53" fontId="87" numFmtId="0" xfId="0" applyAlignment="1" applyBorder="1" applyFont="1">
      <alignment horizontal="center" shrinkToFit="0" vertical="bottom" wrapText="0"/>
    </xf>
    <xf borderId="54" fillId="3" fontId="85" numFmtId="172" xfId="0" applyAlignment="1" applyBorder="1" applyFont="1" applyNumberFormat="1">
      <alignment horizontal="center" shrinkToFit="0" vertical="bottom" wrapText="0"/>
    </xf>
    <xf borderId="7" fillId="52" fontId="87" numFmtId="0" xfId="0" applyAlignment="1" applyBorder="1" applyFont="1">
      <alignment readingOrder="0" shrinkToFit="0" vertical="bottom" wrapText="0"/>
    </xf>
    <xf borderId="9" fillId="52" fontId="76" numFmtId="165" xfId="0" applyAlignment="1" applyBorder="1" applyFont="1" applyNumberFormat="1">
      <alignment horizontal="center" readingOrder="0" shrinkToFit="0" vertical="bottom" wrapText="0"/>
    </xf>
    <xf borderId="27" fillId="51" fontId="76" numFmtId="0" xfId="0" applyAlignment="1" applyBorder="1" applyFont="1">
      <alignment horizontal="left" readingOrder="0" shrinkToFit="0" vertical="bottom" wrapText="0"/>
    </xf>
    <xf borderId="27" fillId="51" fontId="76" numFmtId="0" xfId="0" applyAlignment="1" applyBorder="1" applyFont="1">
      <alignment horizontal="center" readingOrder="0" shrinkToFit="0" vertical="bottom" wrapText="0"/>
    </xf>
    <xf borderId="27" fillId="35" fontId="76" numFmtId="0" xfId="0" applyAlignment="1" applyBorder="1" applyFont="1">
      <alignment horizontal="center" readingOrder="0" shrinkToFit="0" vertical="bottom" wrapText="0"/>
    </xf>
    <xf borderId="7" fillId="0" fontId="80" numFmtId="0" xfId="0" applyAlignment="1" applyBorder="1" applyFont="1">
      <alignment readingOrder="0" shrinkToFit="0" vertical="bottom" wrapText="0"/>
    </xf>
    <xf borderId="9" fillId="54" fontId="80" numFmtId="172" xfId="0" applyAlignment="1" applyBorder="1" applyFill="1" applyFont="1" applyNumberFormat="1">
      <alignment horizontal="center" readingOrder="0" shrinkToFit="0" vertical="bottom" wrapText="0"/>
    </xf>
    <xf borderId="9" fillId="0" fontId="80" numFmtId="165" xfId="0" applyAlignment="1" applyBorder="1" applyFont="1" applyNumberFormat="1">
      <alignment horizontal="center" shrinkToFit="0" vertical="bottom" wrapText="0"/>
    </xf>
    <xf borderId="27" fillId="49" fontId="80" numFmtId="9" xfId="0" applyAlignment="1" applyBorder="1" applyFont="1" applyNumberFormat="1">
      <alignment horizontal="center" readingOrder="0" shrinkToFit="0" vertical="bottom" wrapText="0"/>
    </xf>
    <xf borderId="9" fillId="44" fontId="80" numFmtId="3" xfId="0" applyAlignment="1" applyBorder="1" applyFont="1" applyNumberFormat="1">
      <alignment horizontal="center" readingOrder="0" shrinkToFit="0" vertical="bottom" wrapText="0"/>
    </xf>
    <xf borderId="9" fillId="0" fontId="80" numFmtId="3" xfId="0" applyAlignment="1" applyBorder="1" applyFont="1" applyNumberFormat="1">
      <alignment horizontal="center" shrinkToFit="0" vertical="bottom" wrapText="0"/>
    </xf>
    <xf borderId="9" fillId="0" fontId="80" numFmtId="2" xfId="0" applyAlignment="1" applyBorder="1" applyFont="1" applyNumberFormat="1">
      <alignment horizontal="center" readingOrder="0" shrinkToFit="0" vertical="bottom" wrapText="0"/>
    </xf>
    <xf borderId="9" fillId="0" fontId="80" numFmtId="2" xfId="0" applyAlignment="1" applyBorder="1" applyFont="1" applyNumberFormat="1">
      <alignment horizontal="center" shrinkToFit="0" vertical="bottom" wrapText="0"/>
    </xf>
    <xf borderId="9" fillId="0" fontId="80" numFmtId="10" xfId="0" applyAlignment="1" applyBorder="1" applyFont="1" applyNumberFormat="1">
      <alignment horizontal="center" readingOrder="0" shrinkToFit="0" vertical="bottom" wrapText="0"/>
    </xf>
    <xf borderId="9" fillId="0" fontId="80" numFmtId="10" xfId="0" applyAlignment="1" applyBorder="1" applyFont="1" applyNumberFormat="1">
      <alignment horizontal="center" shrinkToFit="0" vertical="bottom" wrapText="0"/>
    </xf>
    <xf borderId="9" fillId="44" fontId="80" numFmtId="10" xfId="0" applyAlignment="1" applyBorder="1" applyFont="1" applyNumberFormat="1">
      <alignment horizontal="center" readingOrder="0" shrinkToFit="0" vertical="bottom" wrapText="0"/>
    </xf>
    <xf borderId="54" fillId="3" fontId="85" numFmtId="172" xfId="0" applyAlignment="1" applyBorder="1" applyFont="1" applyNumberFormat="1">
      <alignment horizontal="center" readingOrder="0" shrinkToFit="0" vertical="bottom" wrapText="0"/>
    </xf>
    <xf borderId="9" fillId="3" fontId="80" numFmtId="165" xfId="0" applyAlignment="1" applyBorder="1" applyFont="1" applyNumberFormat="1">
      <alignment horizontal="center" readingOrder="0" shrinkToFit="0" vertical="bottom" wrapText="0"/>
    </xf>
    <xf borderId="9" fillId="3" fontId="80" numFmtId="3" xfId="0" applyAlignment="1" applyBorder="1" applyFont="1" applyNumberFormat="1">
      <alignment horizontal="center" readingOrder="0" shrinkToFit="0" vertical="bottom" wrapText="0"/>
    </xf>
    <xf borderId="0" fillId="49" fontId="80" numFmtId="0" xfId="0" applyAlignment="1" applyFont="1">
      <alignment shrinkToFit="0" vertical="bottom" wrapText="0"/>
    </xf>
    <xf borderId="0" fillId="49" fontId="80" numFmtId="0" xfId="0" applyAlignment="1" applyFont="1">
      <alignment readingOrder="0" shrinkToFit="0" vertical="bottom" wrapText="0"/>
    </xf>
    <xf borderId="0" fillId="44" fontId="80" numFmtId="172" xfId="0" applyAlignment="1" applyFont="1" applyNumberFormat="1">
      <alignment horizontal="center" readingOrder="0" shrinkToFit="0" vertical="bottom" wrapText="0"/>
    </xf>
    <xf borderId="0" fillId="49" fontId="80" numFmtId="0" xfId="0" applyAlignment="1" applyFont="1">
      <alignment horizontal="center" readingOrder="0" shrinkToFit="0" vertical="bottom" wrapText="0"/>
    </xf>
    <xf borderId="0" fillId="49" fontId="80" numFmtId="3" xfId="0" applyAlignment="1" applyFont="1" applyNumberFormat="1">
      <alignment horizontal="center" readingOrder="0" shrinkToFit="0" vertical="bottom" wrapText="0"/>
    </xf>
    <xf borderId="0" fillId="49" fontId="80" numFmtId="9" xfId="0" applyAlignment="1" applyFont="1" applyNumberFormat="1">
      <alignment horizontal="center" readingOrder="0" shrinkToFit="0" vertical="bottom" wrapText="0"/>
    </xf>
    <xf borderId="0" fillId="49" fontId="80" numFmtId="10" xfId="0" applyAlignment="1" applyFont="1" applyNumberFormat="1">
      <alignment horizontal="center" readingOrder="0" shrinkToFit="0" vertical="bottom" wrapText="0"/>
    </xf>
    <xf borderId="0" fillId="49" fontId="80" numFmtId="2" xfId="0" applyAlignment="1" applyFont="1" applyNumberFormat="1">
      <alignment horizontal="center" readingOrder="0" shrinkToFit="0" vertical="bottom" wrapText="0"/>
    </xf>
    <xf borderId="0" fillId="49" fontId="87" numFmtId="0" xfId="0" applyAlignment="1" applyFont="1">
      <alignment readingOrder="0" shrinkToFit="0" vertical="bottom" wrapText="0"/>
    </xf>
    <xf borderId="0" fillId="49" fontId="80" numFmtId="165" xfId="0" applyAlignment="1" applyFont="1" applyNumberFormat="1">
      <alignment horizontal="center" readingOrder="0" shrinkToFit="0" vertical="bottom" wrapText="0"/>
    </xf>
    <xf borderId="6" fillId="3" fontId="84" numFmtId="0" xfId="0" applyAlignment="1" applyBorder="1" applyFont="1">
      <alignment horizontal="center" readingOrder="0" shrinkToFit="0" vertical="bottom" wrapText="0"/>
    </xf>
    <xf borderId="34" fillId="55" fontId="88" numFmtId="0" xfId="0" applyAlignment="1" applyBorder="1" applyFill="1" applyFont="1">
      <alignment readingOrder="0" shrinkToFit="0" vertical="bottom" wrapText="0"/>
    </xf>
    <xf borderId="35" fillId="55" fontId="88" numFmtId="165" xfId="0" applyAlignment="1" applyBorder="1" applyFont="1" applyNumberFormat="1">
      <alignment horizontal="center" readingOrder="0" shrinkToFit="0" vertical="bottom" wrapText="0"/>
    </xf>
    <xf borderId="28" fillId="55" fontId="88" numFmtId="165" xfId="0" applyAlignment="1" applyBorder="1" applyFont="1" applyNumberFormat="1">
      <alignment horizontal="center" readingOrder="0" shrinkToFit="0" vertical="bottom" wrapText="0"/>
    </xf>
    <xf borderId="28" fillId="55" fontId="88" numFmtId="10" xfId="0" applyAlignment="1" applyBorder="1" applyFont="1" applyNumberFormat="1">
      <alignment horizontal="center" readingOrder="0" shrinkToFit="0" vertical="bottom" wrapText="0"/>
    </xf>
    <xf borderId="28" fillId="5" fontId="89" numFmtId="10" xfId="0" applyAlignment="1" applyBorder="1" applyFont="1" applyNumberFormat="1">
      <alignment horizontal="center"/>
    </xf>
    <xf borderId="35" fillId="5" fontId="89" numFmtId="165" xfId="0" applyAlignment="1" applyBorder="1" applyFont="1" applyNumberFormat="1">
      <alignment horizontal="center"/>
    </xf>
    <xf borderId="0" fillId="3" fontId="9" numFmtId="0" xfId="0" applyFont="1"/>
    <xf borderId="51" fillId="3" fontId="85" numFmtId="3" xfId="0" applyAlignment="1" applyBorder="1" applyFont="1" applyNumberFormat="1">
      <alignment horizontal="center" shrinkToFit="0" vertical="bottom" wrapText="0"/>
    </xf>
    <xf borderId="51" fillId="3" fontId="85" numFmtId="0" xfId="0" applyAlignment="1" applyBorder="1" applyFont="1">
      <alignment horizontal="center" readingOrder="0" shrinkToFit="0" vertical="bottom" wrapText="0"/>
    </xf>
    <xf borderId="52" fillId="3" fontId="85" numFmtId="3" xfId="0" applyAlignment="1" applyBorder="1" applyFont="1" applyNumberFormat="1">
      <alignment horizontal="center" readingOrder="0" shrinkToFit="0" vertical="bottom" wrapText="0"/>
    </xf>
    <xf borderId="51" fillId="3" fontId="84" numFmtId="3" xfId="0" applyAlignment="1" applyBorder="1" applyFont="1" applyNumberFormat="1">
      <alignment horizontal="center" readingOrder="0" shrinkToFit="0" vertical="bottom" wrapText="0"/>
    </xf>
    <xf borderId="54" fillId="4" fontId="85" numFmtId="3" xfId="0" applyAlignment="1" applyBorder="1" applyFont="1" applyNumberFormat="1">
      <alignment horizontal="center" shrinkToFit="0" vertical="bottom" wrapText="0"/>
    </xf>
    <xf borderId="54" fillId="3" fontId="84" numFmtId="3" xfId="0" applyAlignment="1" applyBorder="1" applyFont="1" applyNumberFormat="1">
      <alignment horizontal="center" readingOrder="0" shrinkToFit="0" vertical="bottom" wrapText="0"/>
    </xf>
    <xf borderId="0" fillId="3" fontId="5" numFmtId="10" xfId="0" applyFont="1" applyNumberFormat="1"/>
    <xf borderId="0" fillId="3" fontId="9" numFmtId="1" xfId="0" applyFont="1" applyNumberFormat="1"/>
    <xf borderId="0" fillId="0" fontId="2" numFmtId="1" xfId="0" applyFont="1" applyNumberFormat="1"/>
    <xf borderId="51" fillId="3" fontId="85" numFmtId="3" xfId="0" applyAlignment="1" applyBorder="1" applyFont="1" applyNumberFormat="1">
      <alignment horizontal="center" readingOrder="0" shrinkToFit="0" vertical="bottom" wrapText="0"/>
    </xf>
    <xf borderId="4" fillId="3" fontId="85" numFmtId="3" xfId="0" applyAlignment="1" applyBorder="1" applyFont="1" applyNumberFormat="1">
      <alignment horizontal="center" readingOrder="0" shrinkToFit="0" vertical="bottom" wrapText="0"/>
    </xf>
    <xf borderId="35" fillId="55" fontId="88"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4" fillId="2" fontId="26" numFmtId="0" xfId="0" applyAlignment="1" applyBorder="1" applyFont="1">
      <alignment readingOrder="0" vertical="bottom"/>
    </xf>
    <xf borderId="1" fillId="4" fontId="22" numFmtId="0" xfId="0" applyAlignment="1" applyBorder="1" applyFont="1">
      <alignment readingOrder="0"/>
    </xf>
    <xf borderId="20" fillId="5" fontId="22" numFmtId="167" xfId="0" applyAlignment="1" applyBorder="1" applyFont="1" applyNumberFormat="1">
      <alignment horizontal="right" vertical="bottom"/>
    </xf>
    <xf borderId="0" fillId="6" fontId="22" numFmtId="0" xfId="0" applyAlignment="1" applyFont="1">
      <alignment readingOrder="0"/>
    </xf>
    <xf borderId="4" fillId="56" fontId="22" numFmtId="0" xfId="0" applyAlignment="1" applyBorder="1" applyFill="1" applyFont="1">
      <alignment readingOrder="0" vertical="bottom"/>
    </xf>
    <xf borderId="0" fillId="34" fontId="24" numFmtId="0" xfId="0" applyAlignment="1" applyFont="1">
      <alignment readingOrder="0"/>
    </xf>
    <xf borderId="0" fillId="0" fontId="24" numFmtId="0" xfId="0" applyAlignment="1" applyFont="1">
      <alignment readingOrder="0"/>
    </xf>
    <xf borderId="56" fillId="5" fontId="3" numFmtId="0" xfId="0" applyAlignment="1" applyBorder="1" applyFont="1">
      <alignment vertical="bottom"/>
    </xf>
    <xf borderId="21" fillId="5" fontId="23" numFmtId="165" xfId="0" applyAlignment="1" applyBorder="1" applyFont="1" applyNumberFormat="1">
      <alignment horizontal="right" vertical="bottom"/>
    </xf>
    <xf borderId="0" fillId="0" fontId="22" numFmtId="10" xfId="0" applyAlignment="1" applyFont="1" applyNumberFormat="1">
      <alignment vertical="bottom"/>
    </xf>
    <xf borderId="0" fillId="4" fontId="22" numFmtId="3" xfId="0" applyAlignment="1" applyFont="1" applyNumberFormat="1">
      <alignment horizontal="right" readingOrder="0" vertical="bottom"/>
    </xf>
    <xf borderId="0" fillId="4" fontId="36" numFmtId="3" xfId="0" applyAlignment="1" applyFont="1" applyNumberFormat="1">
      <alignment horizontal="right" readingOrder="0" shrinkToFit="0" wrapText="0"/>
    </xf>
    <xf borderId="0" fillId="4" fontId="37" numFmtId="0" xfId="0" applyAlignment="1" applyFont="1">
      <alignment horizontal="right" readingOrder="0" shrinkToFit="0" wrapText="0"/>
    </xf>
    <xf borderId="0" fillId="4" fontId="36" numFmtId="0" xfId="0" applyAlignment="1" applyFont="1">
      <alignment horizontal="right" readingOrder="0" shrinkToFit="0" wrapText="0"/>
    </xf>
    <xf borderId="0" fillId="4" fontId="22" numFmtId="3" xfId="0" applyAlignment="1" applyFont="1" applyNumberFormat="1">
      <alignment readingOrder="0" vertical="bottom"/>
    </xf>
    <xf borderId="0" fillId="4" fontId="36" numFmtId="1" xfId="0" applyAlignment="1" applyFont="1" applyNumberFormat="1">
      <alignment horizontal="right" readingOrder="0" shrinkToFit="0" wrapText="0"/>
    </xf>
    <xf borderId="9" fillId="29" fontId="24" numFmtId="0" xfId="0" applyAlignment="1" applyBorder="1" applyFont="1">
      <alignment readingOrder="0" vertical="bottom"/>
    </xf>
    <xf borderId="8" fillId="29" fontId="22" numFmtId="1" xfId="0" applyAlignment="1" applyBorder="1" applyFont="1" applyNumberFormat="1">
      <alignment horizontal="right" vertical="bottom"/>
    </xf>
    <xf borderId="21" fillId="5" fontId="23" numFmtId="3" xfId="0" applyAlignment="1" applyBorder="1" applyFont="1" applyNumberFormat="1">
      <alignment horizontal="right" vertical="bottom"/>
    </xf>
    <xf borderId="0" fillId="4" fontId="2" numFmtId="0" xfId="0" applyFont="1"/>
    <xf borderId="10" fillId="35" fontId="24" numFmtId="0" xfId="0" applyAlignment="1" applyBorder="1" applyFont="1">
      <alignment readingOrder="0" vertical="bottom"/>
    </xf>
    <xf borderId="9" fillId="43" fontId="24" numFmtId="0" xfId="0" applyAlignment="1" applyBorder="1" applyFont="1">
      <alignment readingOrder="0" vertical="bottom"/>
    </xf>
    <xf borderId="21" fillId="5" fontId="23" numFmtId="167" xfId="0" applyAlignment="1" applyBorder="1" applyFont="1" applyNumberFormat="1">
      <alignment horizontal="right" vertical="bottom"/>
    </xf>
    <xf borderId="56" fillId="5" fontId="23" numFmtId="167" xfId="0" applyAlignment="1" applyBorder="1" applyFont="1" applyNumberFormat="1">
      <alignment horizontal="right" vertical="bottom"/>
    </xf>
    <xf borderId="13" fillId="38" fontId="24" numFmtId="0" xfId="0" applyAlignment="1" applyBorder="1" applyFont="1">
      <alignment readingOrder="0" vertical="bottom"/>
    </xf>
    <xf borderId="4" fillId="38" fontId="24" numFmtId="0" xfId="0" applyAlignment="1" applyBorder="1" applyFont="1">
      <alignment readingOrder="0" vertical="bottom"/>
    </xf>
    <xf borderId="16" fillId="0" fontId="22" numFmtId="165" xfId="0" applyAlignment="1" applyBorder="1" applyFont="1" applyNumberFormat="1">
      <alignment horizontal="right" readingOrder="0" vertical="bottom"/>
    </xf>
    <xf borderId="6" fillId="0" fontId="22" numFmtId="0" xfId="0" applyAlignment="1" applyBorder="1" applyFont="1">
      <alignment vertical="bottom"/>
    </xf>
    <xf borderId="6" fillId="0" fontId="23" numFmtId="3" xfId="0" applyAlignment="1" applyBorder="1" applyFont="1" applyNumberFormat="1">
      <alignment horizontal="right" vertical="bottom"/>
    </xf>
    <xf borderId="0" fillId="6" fontId="22" numFmtId="167" xfId="0" applyAlignment="1" applyFont="1" applyNumberFormat="1">
      <alignment horizontal="right" vertical="bottom"/>
    </xf>
    <xf borderId="0" fillId="0" fontId="22" numFmtId="167" xfId="0" applyAlignment="1" applyFont="1" applyNumberFormat="1">
      <alignment horizontal="right" shrinkToFit="0" vertical="bottom" wrapText="1"/>
    </xf>
    <xf borderId="4" fillId="20" fontId="22" numFmtId="0" xfId="0" applyAlignment="1" applyBorder="1" applyFont="1">
      <alignment vertical="bottom"/>
    </xf>
    <xf borderId="6" fillId="0" fontId="27" numFmtId="0" xfId="0" applyBorder="1" applyFont="1"/>
    <xf borderId="4" fillId="25" fontId="22" numFmtId="0" xfId="0" applyAlignment="1" applyBorder="1" applyFont="1">
      <alignment readingOrder="0" vertical="bottom"/>
    </xf>
    <xf borderId="0" fillId="0" fontId="22" numFmtId="0" xfId="0" applyAlignment="1" applyFont="1">
      <alignment horizontal="right" vertical="bottom"/>
    </xf>
    <xf borderId="6" fillId="0" fontId="23" numFmtId="167" xfId="0" applyAlignment="1" applyBorder="1" applyFont="1" applyNumberFormat="1">
      <alignment horizontal="right" vertical="bottom"/>
    </xf>
    <xf borderId="4" fillId="29" fontId="22" numFmtId="0" xfId="0" applyAlignment="1" applyBorder="1" applyFont="1">
      <alignment readingOrder="0" vertical="bottom"/>
    </xf>
    <xf borderId="6" fillId="0" fontId="22" numFmtId="0" xfId="0" applyAlignment="1" applyBorder="1" applyFont="1">
      <alignment readingOrder="0" vertical="bottom"/>
    </xf>
    <xf borderId="4" fillId="0" fontId="1" numFmtId="0" xfId="0" applyAlignment="1" applyBorder="1" applyFont="1">
      <alignment readingOrder="0" vertical="bottom"/>
    </xf>
    <xf borderId="6" fillId="4" fontId="23" numFmtId="3" xfId="0" applyAlignment="1" applyBorder="1" applyFont="1" applyNumberFormat="1">
      <alignment horizontal="right" vertical="bottom"/>
    </xf>
    <xf borderId="0" fillId="0" fontId="22" numFmtId="3" xfId="0" applyAlignment="1" applyFont="1" applyNumberFormat="1">
      <alignment horizontal="right" vertical="bottom"/>
    </xf>
    <xf borderId="0" fillId="0" fontId="22" numFmtId="0" xfId="0" applyAlignment="1" applyFont="1">
      <alignment horizontal="right" vertical="bottom"/>
    </xf>
    <xf borderId="6" fillId="9" fontId="23" numFmtId="3" xfId="0" applyAlignment="1" applyBorder="1" applyFont="1" applyNumberFormat="1">
      <alignment horizontal="right" vertical="bottom"/>
    </xf>
    <xf borderId="0" fillId="0" fontId="29" numFmtId="1" xfId="0" applyFont="1" applyNumberFormat="1"/>
    <xf borderId="0" fillId="0" fontId="29" numFmtId="3" xfId="0" applyFont="1" applyNumberFormat="1"/>
    <xf borderId="6" fillId="0" fontId="3" numFmtId="0" xfId="0" applyAlignment="1" applyBorder="1" applyFont="1">
      <alignment vertical="bottom"/>
    </xf>
    <xf borderId="4" fillId="15" fontId="22" numFmtId="0" xfId="0" applyAlignment="1" applyBorder="1" applyFont="1">
      <alignment readingOrder="0" vertical="bottom"/>
    </xf>
    <xf borderId="4" fillId="15" fontId="22" numFmtId="1" xfId="0" applyAlignment="1" applyBorder="1" applyFont="1" applyNumberFormat="1">
      <alignment horizontal="left" vertical="bottom"/>
    </xf>
    <xf borderId="6" fillId="0" fontId="23" numFmtId="165" xfId="0" applyAlignment="1" applyBorder="1" applyFont="1" applyNumberFormat="1">
      <alignment horizontal="right" vertical="bottom"/>
    </xf>
    <xf borderId="4" fillId="40" fontId="22" numFmtId="0" xfId="0" applyAlignment="1" applyBorder="1" applyFont="1">
      <alignment readingOrder="0" vertical="bottom"/>
    </xf>
    <xf borderId="6" fillId="0" fontId="23" numFmtId="167" xfId="0" applyAlignment="1" applyBorder="1" applyFont="1" applyNumberFormat="1">
      <alignment horizontal="right" readingOrder="0" vertical="bottom"/>
    </xf>
    <xf borderId="4" fillId="37" fontId="22" numFmtId="0" xfId="0" applyAlignment="1" applyBorder="1" applyFont="1">
      <alignment readingOrder="0" vertical="bottom"/>
    </xf>
    <xf borderId="0" fillId="0" fontId="22" numFmtId="166" xfId="0" applyAlignment="1" applyFont="1" applyNumberFormat="1">
      <alignment readingOrder="0" vertical="bottom"/>
    </xf>
    <xf borderId="0" fillId="0" fontId="31" numFmtId="166" xfId="0" applyAlignment="1" applyFont="1" applyNumberFormat="1">
      <alignment readingOrder="0" vertical="bottom"/>
    </xf>
    <xf borderId="9" fillId="6" fontId="22" numFmtId="0" xfId="0" applyAlignment="1" applyBorder="1" applyFont="1">
      <alignment readingOrder="0" vertical="bottom"/>
    </xf>
    <xf borderId="0" fillId="0" fontId="22" numFmtId="167" xfId="0" applyAlignment="1" applyFont="1" applyNumberFormat="1">
      <alignment readingOrder="0" vertical="bottom"/>
    </xf>
    <xf borderId="0" fillId="0" fontId="14" numFmtId="0" xfId="0" applyAlignment="1" applyFont="1">
      <alignment horizontal="left" readingOrder="0"/>
    </xf>
    <xf borderId="0" fillId="0" fontId="50" numFmtId="0" xfId="0" applyAlignment="1" applyFont="1">
      <alignment horizontal="left" readingOrder="0"/>
    </xf>
    <xf borderId="0" fillId="0" fontId="2" numFmtId="165" xfId="0" applyAlignment="1" applyFont="1" applyNumberFormat="1">
      <alignment horizontal="left" readingOrder="0"/>
    </xf>
    <xf borderId="0" fillId="0" fontId="33" numFmtId="0" xfId="0" applyAlignment="1" applyFont="1">
      <alignment horizontal="center" readingOrder="0"/>
    </xf>
    <xf borderId="0" fillId="0" fontId="50" numFmtId="0" xfId="0" applyAlignment="1" applyFont="1">
      <alignment horizontal="center" readingOrder="0"/>
    </xf>
    <xf borderId="1" fillId="0" fontId="33" numFmtId="0" xfId="0" applyAlignment="1" applyBorder="1" applyFont="1">
      <alignment horizontal="center" readingOrder="0"/>
    </xf>
    <xf borderId="1" fillId="0" fontId="2" numFmtId="0" xfId="0" applyAlignment="1" applyBorder="1" applyFont="1">
      <alignment readingOrder="0"/>
    </xf>
    <xf borderId="28" fillId="0" fontId="50" numFmtId="0" xfId="0" applyAlignment="1" applyBorder="1" applyFont="1">
      <alignment horizontal="center" readingOrder="0"/>
    </xf>
    <xf borderId="0" fillId="53" fontId="90" numFmtId="0" xfId="0" applyAlignment="1" applyFont="1">
      <alignment horizontal="center" readingOrder="0" vertical="center"/>
    </xf>
    <xf borderId="27" fillId="0" fontId="91" numFmtId="0" xfId="0" applyAlignment="1" applyBorder="1" applyFont="1">
      <alignment readingOrder="0" shrinkToFit="0" vertical="bottom" wrapText="0"/>
    </xf>
    <xf borderId="7" fillId="0" fontId="91"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7" fillId="57" fontId="82"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8" fillId="0" fontId="2" numFmtId="0" xfId="0" applyAlignment="1" applyBorder="1" applyFont="1">
      <alignment horizontal="center" readingOrder="0"/>
    </xf>
    <xf borderId="8" fillId="0" fontId="2" numFmtId="0" xfId="0" applyAlignment="1" applyBorder="1" applyFont="1">
      <alignment horizontal="center"/>
    </xf>
    <xf borderId="8" fillId="0" fontId="2" numFmtId="0" xfId="0" applyBorder="1" applyFont="1"/>
    <xf borderId="0" fillId="53" fontId="90"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Summary!$A$48</c:f>
            </c:strRef>
          </c:tx>
          <c:spPr>
            <a:solidFill>
              <a:srgbClr val="4285F4">
                <a:alpha val="30000"/>
              </a:srgbClr>
            </a:solidFill>
            <a:ln cmpd="sng">
              <a:solidFill>
                <a:srgbClr val="4285F4"/>
              </a:solidFill>
            </a:ln>
          </c:spPr>
          <c:cat>
            <c:strRef>
              <c:f>Summary!$B$1:$AF$1</c:f>
            </c:strRef>
          </c:cat>
          <c:val>
            <c:numRef>
              <c:f>Summary!$B$48:$AF$48</c:f>
              <c:numCache/>
            </c:numRef>
          </c:val>
        </c:ser>
        <c:ser>
          <c:idx val="1"/>
          <c:order val="1"/>
          <c:tx>
            <c:strRef>
              <c:f>Summary!$A$121</c:f>
            </c:strRef>
          </c:tx>
          <c:spPr>
            <a:solidFill>
              <a:srgbClr val="EA4335">
                <a:alpha val="30000"/>
              </a:srgbClr>
            </a:solidFill>
            <a:ln cmpd="sng">
              <a:solidFill>
                <a:srgbClr val="EA4335"/>
              </a:solidFill>
            </a:ln>
          </c:spPr>
          <c:cat>
            <c:strRef>
              <c:f>Summary!$B$1:$AF$1</c:f>
            </c:strRef>
          </c:cat>
          <c:val>
            <c:numRef>
              <c:f>Summary!$B$121:$AF$121</c:f>
              <c:numCache/>
            </c:numRef>
          </c:val>
        </c:ser>
        <c:axId val="1662856771"/>
        <c:axId val="298456741"/>
      </c:areaChart>
      <c:catAx>
        <c:axId val="16628567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98456741"/>
      </c:catAx>
      <c:valAx>
        <c:axId val="2984567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6285677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Summary!$A$163</c:f>
            </c:strRef>
          </c:tx>
          <c:spPr>
            <a:solidFill>
              <a:schemeClr val="accent1"/>
            </a:solidFill>
            <a:ln cmpd="sng">
              <a:noFill/>
            </a:ln>
          </c:spPr>
          <c:cat>
            <c:strRef>
              <c:f>Summary!$C$1:$AF$1</c:f>
            </c:strRef>
          </c:cat>
          <c:val>
            <c:numRef>
              <c:f>Summary!$B$163:$AF$163</c:f>
              <c:numCache/>
            </c:numRef>
          </c:val>
        </c:ser>
        <c:ser>
          <c:idx val="1"/>
          <c:order val="1"/>
          <c:tx>
            <c:strRef>
              <c:f>Summary!$A$166</c:f>
            </c:strRef>
          </c:tx>
          <c:spPr>
            <a:solidFill>
              <a:schemeClr val="accent2"/>
            </a:solidFill>
            <a:ln cmpd="sng">
              <a:noFill/>
            </a:ln>
          </c:spPr>
          <c:dPt>
            <c:idx val="3"/>
          </c:dPt>
          <c:dPt>
            <c:idx val="13"/>
          </c:dPt>
          <c:dPt>
            <c:idx val="19"/>
          </c:dPt>
          <c:cat>
            <c:strRef>
              <c:f>Summary!$C$1:$AF$1</c:f>
            </c:strRef>
          </c:cat>
          <c:val>
            <c:numRef>
              <c:f>Summary!$B$166:$AF$166</c:f>
              <c:numCache/>
            </c:numRef>
          </c:val>
        </c:ser>
        <c:overlap val="100"/>
        <c:axId val="1751648435"/>
        <c:axId val="1028374922"/>
      </c:barChart>
      <c:catAx>
        <c:axId val="17516484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8374922"/>
      </c:catAx>
      <c:valAx>
        <c:axId val="10283749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5164843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Summary!$B$25:$AF$25</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Summary!$B$113:$AF$113</c:f>
              <c:numCache/>
            </c:numRef>
          </c:val>
          <c:smooth val="0"/>
        </c:ser>
        <c:axId val="118136970"/>
        <c:axId val="1738051515"/>
      </c:lineChart>
      <c:catAx>
        <c:axId val="1181369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38051515"/>
      </c:catAx>
      <c:valAx>
        <c:axId val="17380515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13697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Summary!$B$8:$AF$8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Summary!$B$121:$AF$121</c:f>
              <c:numCache/>
            </c:numRef>
          </c:val>
          <c:smooth val="0"/>
        </c:ser>
        <c:axId val="1129214221"/>
        <c:axId val="414637620"/>
      </c:lineChart>
      <c:catAx>
        <c:axId val="11292142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14637620"/>
      </c:catAx>
      <c:valAx>
        <c:axId val="41463762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29214221"/>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7.png"/><Relationship Id="rId4" Type="http://schemas.openxmlformats.org/officeDocument/2006/relationships/image" Target="../media/image3.png"/><Relationship Id="rId5" Type="http://schemas.openxmlformats.org/officeDocument/2006/relationships/image" Target="../media/image11.png"/><Relationship Id="rId6"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206</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188</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188</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227</xdr:row>
      <xdr:rowOff>114300</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247</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216</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8.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01b0fb19-649e-4900-8d95-418bf0b4d952}" providerId="google-sheets"/>
  <x18tc:person displayName="Nika Trnovec" id="{3a6ba138-8348-4bdd-a4c3-2fd1975da854}" providerId="google-sheets"/>
  <x18tc:person displayName="dejan.bukovnik@mybirdbuddy.com" id="{2a813043-1815-4474-8943-bffd4ced4352}" userId="dejan.bukovnik@mybirdbuddy.com" providerId="google-sheets"/>
  <x18tc:person displayName="matej.dolenec@mybirdbuddy.com" id="{80920289-4cba-49e4-8faa-4cd16c7124a8}" userId="matej.dolenec@mybirdbuddy.com" providerId="google-sheets"/>
  <x18tc:person displayName="ziga.skrabl@mybirdbuddy.com" id="{5c294d28-f373-421f-99a1-0f63ca417c79}" userId="ziga.skrabl@mybirdbuddy.com" providerId="google-sheets"/>
  <x18tc:person displayName="nika@mybirdbuddy.com" id="{c38634e2-cd7d-4164-b767-d36089a44c08}" userId="nika@mybirdbuddy.com" providerId="google-sheets"/>
  <x18tc:person displayName="Dejan Bukovnik" id="{22f5f3d7-288d-484b-b5f1-4e9ef57733fb}" providerId="google-sheets"/>
  <x18tc:person displayName="Žiga Škrabl" id="{9f7f978e-f678-4e9d-a117-ffca7bba8f3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4" dT="2024-10-17T14:33:45.00" personId="{01b0fb19-649e-4900-8d95-418bf0b4d952}" id="{453a35a7-e066-4a36-9646-e50639570f8a}" done="1">
    <x18tc:text xml:space="preserve">@ziga.skrabl@mybirdbuddy.com @nika@mybirdbuddy.com @matej.dolenec@mybirdbuddy.com Are we tracking EU revenue and EU spend?</x18tc:text>
    <x18tc:mentions>
      <x18tc:mention mentionpersonId="{5c294d28-f373-421f-99a1-0f63ca417c79}" mentionId="{f447c152-fe77-418e-93f8-f5d836ad498f}" startIndex="0" length="28"/>
      <x18tc:mention mentionpersonId="{c38634e2-cd7d-4164-b767-d36089a44c08}" mentionId="{7937cb8c-58df-45a2-bf3b-ffdebc5bcef9}" startIndex="29" length="21"/>
      <x18tc:mention mentionpersonId="{80920289-4cba-49e4-8faa-4cd16c7124a8}" mentionId="{02e1c7ad-0453-479a-9cd6-ce2b5efc9eb2}" startIndex="51" length="30"/>
    </x18tc:mentions>
  </x18tc:threadedComment>
  <x18tc:threadedComment ref="O4" dT="2024-10-17T16:25:45.00" personId="{3a6ba138-8348-4bdd-a4c3-2fd1975da854}" id="{0807d939-848a-43fa-a7a8-a0babc7a2a8b}" parentId="{453a35a7-e066-4a36-9646-e50639570f8a}">
    <x18tc:text xml:space="preserve">Yes, EU revenue is included in the Summary DTC Revenue and DTC Orders, in P&amp;L they are also tracked separately (US &amp; CA; EU). As for EU spend, I only know how to check Meta Spend for EU (si_Bird buddy Inc_EU &amp; UK_BirdBuddy)</x18tc:text>
  </x18tc:threadedComment>
  <x18tc:threadedComment ref="O4" dT="2024-10-20T19:07:41.00" personId="{01b0fb19-649e-4900-8d95-418bf0b4d952}" id="{807ac589-be8c-4cea-aed9-4353a573ef67}" parentId="{453a35a7-e066-4a36-9646-e50639570f8a}">
    <x18tc:text xml:space="preserve">I think we're advertising EU at si_Bird Buddy Inc_Product_Testing account. Do you have access to this as account?</x18tc:text>
  </x18tc:threadedComment>
  <x18tc:threadedComment ref="O4" dT="2024-10-21T06:42:19.00" personId="{3a6ba138-8348-4bdd-a4c3-2fd1975da854}" id="{528cc711-a952-4f0f-ba80-efad9fccf2e4}" parentId="{453a35a7-e066-4a36-9646-e50639570f8a}">
    <x18tc:text xml:space="preserve">Yes, will add it to the Meta spend</x18tc:text>
  </x18tc:threadedComment>
  <x18tc:threadedComment ref="Q119" dT="2024-10-17T13:04:28.00" personId="{01b0fb19-649e-4900-8d95-418bf0b4d952}" id="{e309d56a-0bd1-4216-85f9-3841b612aae1}" done="1">
    <x18tc:text xml:space="preserve">@nika@mybirdbuddy.com @ziga.skrabl@mybirdbuddy.com @dejan.bukovnik@mybirdbuddy.com Walmart Spend not tracked.</x18tc:text>
    <x18tc:mentions>
      <x18tc:mention mentionpersonId="{c38634e2-cd7d-4164-b767-d36089a44c08}" mentionId="{a54fbd76-379f-4e8a-9b8a-2f91c251519c}" startIndex="0" length="21"/>
      <x18tc:mention mentionpersonId="{5c294d28-f373-421f-99a1-0f63ca417c79}" mentionId="{01a6d196-a9c4-43a3-9e18-5e8d7cfc0f0a}" startIndex="22" length="28"/>
      <x18tc:mention mentionpersonId="{2a813043-1815-4474-8943-bffd4ced4352}" mentionId="{2fc56515-1dc5-4a05-9f80-e21a57cbe399}" startIndex="51" length="31"/>
    </x18tc:mentions>
  </x18tc:threadedComment>
  <x18tc:threadedComment ref="Q119" dT="2024-10-17T16:11:46.00" personId="{22f5f3d7-288d-484b-b5f1-4e9ef57733fb}" id="{43ee43e6-11b5-475c-b5af-5d9e9148437c}" parentId="{e309d56a-0bd1-4216-85f9-3841b612aae1}">
    <x18tc:text xml:space="preserve">@nika@mybirdbuddy.com - Jasa will get in touch on slack to show you where you can get the numbers.</x18tc:text>
    <x18tc:mentions>
      <x18tc:mention mentionpersonId="{c38634e2-cd7d-4164-b767-d36089a44c08}" mentionId="{b2bd5106-4e4a-4880-91a1-aa5d3b6b1a0d}" startIndex="0" length="21"/>
    </x18tc:mentions>
  </x18tc:threadedComment>
  <x18tc:threadedComment ref="A119" dT="2024-10-02T08:44:31.00" personId="{9f7f978e-f678-4e9d-a117-ffca7bba8f32}" id="{b69caeb0-5f72-46aa-a54c-66e7ad1fb36c}" done="1">
    <x18tc:text xml:space="preserve">wallmart spent not fees?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2.vml"/><Relationship Id="rId9" Type="http://schemas.openxmlformats.org/officeDocument/2006/relationships/drawing" Target="../drawings/drawing15.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9.xml"/><Relationship Id="rId3"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row>
    <row r="2">
      <c r="A2" s="2" t="s">
        <v>0</v>
      </c>
      <c r="B2" s="3">
        <f>'DTC - P&amp;L'!B63+'AMAZON - P&amp;L'!B36+'WALMART - P&amp;L'!B19+'Digital Marketplaces - P&amp;L'!B17+'Digital Marketplaces - P&amp;L'!B129+'Digital Marketplaces - P&amp;L'!B239</f>
        <v>43</v>
      </c>
      <c r="C2" s="3">
        <f>'DTC - P&amp;L'!C63+'AMAZON - P&amp;L'!C36+'WALMART - P&amp;L'!C19+'Digital Marketplaces - P&amp;L'!C17+'Digital Marketplaces - P&amp;L'!C129+'Digital Marketplaces - P&amp;L'!C239</f>
        <v>36</v>
      </c>
      <c r="D2" s="3">
        <f>'DTC - P&amp;L'!D63+'AMAZON - P&amp;L'!D36+'WALMART - P&amp;L'!D19+'Digital Marketplaces - P&amp;L'!D17+'Digital Marketplaces - P&amp;L'!D129+'Digital Marketplaces - P&amp;L'!D239</f>
        <v>40</v>
      </c>
      <c r="E2" s="3">
        <f>'DTC - P&amp;L'!E63+'AMAZON - P&amp;L'!E36+'WALMART - P&amp;L'!E19+'Digital Marketplaces - P&amp;L'!E17+'Digital Marketplaces - P&amp;L'!E129+'Digital Marketplaces - P&amp;L'!E239</f>
        <v>26</v>
      </c>
      <c r="F2" s="3">
        <f>'DTC - P&amp;L'!F63+'AMAZON - P&amp;L'!F36+'WALMART - P&amp;L'!F19+'Digital Marketplaces - P&amp;L'!F17+'Digital Marketplaces - P&amp;L'!F129+'Digital Marketplaces - P&amp;L'!F239</f>
        <v>22</v>
      </c>
      <c r="G2" s="3">
        <f>'DTC - P&amp;L'!G63+'AMAZON - P&amp;L'!G36+'WALMART - P&amp;L'!G19+'Digital Marketplaces - P&amp;L'!G17+'Digital Marketplaces - P&amp;L'!G129+'Digital Marketplaces - P&amp;L'!G239</f>
        <v>27</v>
      </c>
      <c r="H2" s="3">
        <f>'DTC - P&amp;L'!H63+'AMAZON - P&amp;L'!H36+'WALMART - P&amp;L'!H19+'Digital Marketplaces - P&amp;L'!H17+'Digital Marketplaces - P&amp;L'!H129+'Digital Marketplaces - P&amp;L'!H239</f>
        <v>28</v>
      </c>
      <c r="I2" s="3">
        <f>'DTC - P&amp;L'!I63+'AMAZON - P&amp;L'!I36+'WALMART - P&amp;L'!I19+'Digital Marketplaces - P&amp;L'!I17+'Digital Marketplaces - P&amp;L'!I129+'Digital Marketplaces - P&amp;L'!I239</f>
        <v>424</v>
      </c>
      <c r="J2" s="3">
        <f>'DTC - P&amp;L'!J63+'AMAZON - P&amp;L'!J36+'WALMART - P&amp;L'!J19+'Digital Marketplaces - P&amp;L'!J17+'Digital Marketplaces - P&amp;L'!J129+'Digital Marketplaces - P&amp;L'!J239</f>
        <v>373</v>
      </c>
      <c r="K2" s="3">
        <f>'DTC - P&amp;L'!K63+'AMAZON - P&amp;L'!K36+'WALMART - P&amp;L'!K19+'Digital Marketplaces - P&amp;L'!K17+'Digital Marketplaces - P&amp;L'!K129+'Digital Marketplaces - P&amp;L'!K239</f>
        <v>124</v>
      </c>
      <c r="L2" s="3">
        <f>'DTC - P&amp;L'!L63+'AMAZON - P&amp;L'!L36+'WALMART - P&amp;L'!L19+'Digital Marketplaces - P&amp;L'!L17+'Digital Marketplaces - P&amp;L'!L129+'Digital Marketplaces - P&amp;L'!L239</f>
        <v>32</v>
      </c>
      <c r="M2" s="3">
        <f>'DTC - P&amp;L'!M63+'AMAZON - P&amp;L'!M36+'WALMART - P&amp;L'!M19+'Digital Marketplaces - P&amp;L'!M17+'Digital Marketplaces - P&amp;L'!M129+'Digital Marketplaces - P&amp;L'!M239</f>
        <v>28</v>
      </c>
      <c r="N2" s="3">
        <f>'DTC - P&amp;L'!N63+'AMAZON - P&amp;L'!N36+'WALMART - P&amp;L'!N19+'Digital Marketplaces - P&amp;L'!N17+'Digital Marketplaces - P&amp;L'!N129+'Digital Marketplaces - P&amp;L'!N239</f>
        <v>31</v>
      </c>
      <c r="O2" s="3">
        <f>'DTC - P&amp;L'!O63+'AMAZON - P&amp;L'!O36+'WALMART - P&amp;L'!O19+'Digital Marketplaces - P&amp;L'!O17+'Digital Marketplaces - P&amp;L'!O129+'Digital Marketplaces - P&amp;L'!O239</f>
        <v>33</v>
      </c>
      <c r="P2" s="3">
        <f>'DTC - P&amp;L'!P63+'AMAZON - P&amp;L'!P36+'WALMART - P&amp;L'!P19+'Digital Marketplaces - P&amp;L'!P17+'Digital Marketplaces - P&amp;L'!P129+'Digital Marketplaces - P&amp;L'!P239</f>
        <v>48</v>
      </c>
      <c r="Q2" s="3">
        <f>'DTC - P&amp;L'!Q63+'AMAZON - P&amp;L'!Q36+'WALMART - P&amp;L'!Q19+'Digital Marketplaces - P&amp;L'!Q17+'Digital Marketplaces - P&amp;L'!Q129+'Digital Marketplaces - P&amp;L'!Q239</f>
        <v>76</v>
      </c>
      <c r="R2" s="3">
        <f>'DTC - P&amp;L'!R63+'AMAZON - P&amp;L'!R36+'WALMART - P&amp;L'!R19+'Digital Marketplaces - P&amp;L'!R17+'Digital Marketplaces - P&amp;L'!R129+'Digital Marketplaces - P&amp;L'!R239</f>
        <v>65</v>
      </c>
      <c r="S2" s="3">
        <f>'DTC - P&amp;L'!S63+'AMAZON - P&amp;L'!S36+'WALMART - P&amp;L'!S19+'Digital Marketplaces - P&amp;L'!S17+'Digital Marketplaces - P&amp;L'!S129+'Digital Marketplaces - P&amp;L'!S239</f>
        <v>55</v>
      </c>
      <c r="T2" s="3">
        <f>'DTC - P&amp;L'!T63+'AMAZON - P&amp;L'!T36+'WALMART - P&amp;L'!T19+'Digital Marketplaces - P&amp;L'!T17+'Digital Marketplaces - P&amp;L'!T129+'Digital Marketplaces - P&amp;L'!T239</f>
        <v>39</v>
      </c>
      <c r="U2" s="3">
        <f>'DTC - P&amp;L'!U63+'AMAZON - P&amp;L'!U36+'WALMART - P&amp;L'!U19+'Digital Marketplaces - P&amp;L'!U17+'Digital Marketplaces - P&amp;L'!U129+'Digital Marketplaces - P&amp;L'!U239</f>
        <v>32</v>
      </c>
      <c r="V2" s="3">
        <f>'DTC - P&amp;L'!V63+'AMAZON - P&amp;L'!V36+'WALMART - P&amp;L'!V19+'Digital Marketplaces - P&amp;L'!V17+'Digital Marketplaces - P&amp;L'!V129+'Digital Marketplaces - P&amp;L'!V239</f>
        <v>42</v>
      </c>
      <c r="W2" s="3">
        <f>'DTC - P&amp;L'!W63+'AMAZON - P&amp;L'!W36+'WALMART - P&amp;L'!W19+'Digital Marketplaces - P&amp;L'!W17+'Digital Marketplaces - P&amp;L'!W129+'Digital Marketplaces - P&amp;L'!W239</f>
        <v>41</v>
      </c>
      <c r="X2" s="3">
        <f>'DTC - P&amp;L'!X63+'AMAZON - P&amp;L'!X36+'WALMART - P&amp;L'!X19+'Digital Marketplaces - P&amp;L'!X17+'Digital Marketplaces - P&amp;L'!X129+'Digital Marketplaces - P&amp;L'!X239</f>
        <v>42</v>
      </c>
      <c r="Y2" s="3">
        <f>'DTC - P&amp;L'!Y63+'AMAZON - P&amp;L'!Y36+'WALMART - P&amp;L'!Y19+'Digital Marketplaces - P&amp;L'!Y17+'Digital Marketplaces - P&amp;L'!Y129+'Digital Marketplaces - P&amp;L'!Y239</f>
        <v>62</v>
      </c>
      <c r="Z2" s="3">
        <f>'DTC - P&amp;L'!Z63+'AMAZON - P&amp;L'!Z36+'WALMART - P&amp;L'!Z19+'Digital Marketplaces - P&amp;L'!Z17+'Digital Marketplaces - P&amp;L'!Z129+'Digital Marketplaces - P&amp;L'!Z239</f>
        <v>90</v>
      </c>
      <c r="AA2" s="3">
        <f>'DTC - P&amp;L'!AA63+'AMAZON - P&amp;L'!AA36+'WALMART - P&amp;L'!AA19+'Digital Marketplaces - P&amp;L'!AA17+'Digital Marketplaces - P&amp;L'!AA129+'Digital Marketplaces - P&amp;L'!AA239</f>
        <v>217</v>
      </c>
      <c r="AB2" s="3">
        <f>'DTC - P&amp;L'!AB63+'AMAZON - P&amp;L'!AB36+'WALMART - P&amp;L'!AB19+'Digital Marketplaces - P&amp;L'!AB17+'Digital Marketplaces - P&amp;L'!AB129+'Digital Marketplaces - P&amp;L'!AB239</f>
        <v>172</v>
      </c>
      <c r="AC2" s="3">
        <f>'DTC - P&amp;L'!AC63+'AMAZON - P&amp;L'!AC36+'WALMART - P&amp;L'!AC19+'Digital Marketplaces - P&amp;L'!AC17+'Digital Marketplaces - P&amp;L'!AC129+'Digital Marketplaces - P&amp;L'!AC239</f>
        <v>117</v>
      </c>
      <c r="AD2" s="3">
        <f>'DTC - P&amp;L'!AD63+'AMAZON - P&amp;L'!AD36+'WALMART - P&amp;L'!AD19+'Digital Marketplaces - P&amp;L'!AD17+'Digital Marketplaces - P&amp;L'!AD129+'Digital Marketplaces - P&amp;L'!AD239</f>
        <v>110</v>
      </c>
      <c r="AE2" s="3">
        <f>'DTC - P&amp;L'!AE63+'AMAZON - P&amp;L'!AE36+'WALMART - P&amp;L'!AE19+'Digital Marketplaces - P&amp;L'!AE17+'Digital Marketplaces - P&amp;L'!AE129+'Digital Marketplaces - P&amp;L'!AE239</f>
        <v>133</v>
      </c>
      <c r="AF2" s="3">
        <f>'DTC - P&amp;L'!AF63+'AMAZON - P&amp;L'!AF36+'WALMART - P&amp;L'!AF19+'Digital Marketplaces - P&amp;L'!AF17+'Digital Marketplaces - P&amp;L'!AF129+'Digital Marketplaces - P&amp;L'!AF239</f>
        <v>208</v>
      </c>
    </row>
    <row r="3">
      <c r="A3" s="2" t="s">
        <v>1</v>
      </c>
      <c r="B3" s="4">
        <f>Summary!B8+Summary!B25+Summary!B31+Summary!B35</f>
        <v>17178.81</v>
      </c>
      <c r="C3" s="4">
        <f>Summary!C8+Summary!C25+Summary!C31+Summary!C35</f>
        <v>12596.87</v>
      </c>
      <c r="D3" s="4">
        <f>Summary!D8+Summary!D25+Summary!D31+Summary!D35</f>
        <v>14429.86</v>
      </c>
      <c r="E3" s="4">
        <f>Summary!E8+Summary!E25+Summary!E31+Summary!E35</f>
        <v>10171.31</v>
      </c>
      <c r="F3" s="4">
        <f>Summary!F8+Summary!F25+Summary!F31+Summary!F35</f>
        <v>10354.06</v>
      </c>
      <c r="G3" s="4">
        <f>Summary!G8+Summary!G25+Summary!G31+Summary!G35</f>
        <v>10648.64</v>
      </c>
      <c r="H3" s="4">
        <f>Summary!H8+Summary!H25+Summary!H31+Summary!H35</f>
        <v>11126.65</v>
      </c>
      <c r="I3" s="4">
        <f>Summary!I8+Summary!I25+Summary!I31+Summary!I35</f>
        <v>98747.06</v>
      </c>
      <c r="J3" s="4">
        <f>Summary!J8+Summary!J25+Summary!J31+Summary!J35</f>
        <v>89510.11</v>
      </c>
      <c r="K3" s="4">
        <f>Summary!K8+Summary!K25+Summary!K31+Summary!K35</f>
        <v>32183.51</v>
      </c>
      <c r="L3" s="4">
        <f>Summary!L8+Summary!L25+Summary!L31+Summary!L35</f>
        <v>13954.32</v>
      </c>
      <c r="M3" s="4">
        <f>Summary!M8+Summary!M25+Summary!M31+Summary!M35</f>
        <v>12130.85</v>
      </c>
      <c r="N3" s="4">
        <f>Summary!N8+Summary!N25+Summary!N31+Summary!N35</f>
        <v>13531.27</v>
      </c>
      <c r="O3" s="4">
        <f>Summary!O8+Summary!O25+Summary!O31+Summary!O35</f>
        <v>13350.51939</v>
      </c>
      <c r="P3" s="4">
        <f>Summary!P8+Summary!P25+Summary!P31+Summary!P35</f>
        <v>50050.92</v>
      </c>
      <c r="Q3" s="4">
        <f>Summary!Q8+Summary!Q25+Summary!Q31+Summary!Q35</f>
        <v>41123.73</v>
      </c>
      <c r="R3" s="4">
        <f>Summary!R8+Summary!R25+Summary!R31+Summary!R35</f>
        <v>30771.76</v>
      </c>
      <c r="S3" s="4">
        <f>Summary!S8+Summary!S25+Summary!S31+Summary!S35</f>
        <v>23870.31</v>
      </c>
      <c r="T3" s="4">
        <f>Summary!T8+Summary!T25+Summary!T31+Summary!T35</f>
        <v>20044.4</v>
      </c>
      <c r="U3" s="4">
        <f>Summary!U8+Summary!U25+Summary!U31+Summary!U35</f>
        <v>15356.17</v>
      </c>
      <c r="V3" s="4">
        <f>Summary!V8+Summary!V25+Summary!V31+Summary!V35</f>
        <v>16440.62939</v>
      </c>
      <c r="W3" s="4">
        <f>Summary!W8+Summary!W25+Summary!W31+Summary!W35</f>
        <v>16255.85</v>
      </c>
      <c r="X3" s="4">
        <f>Summary!X8+Summary!X25+Summary!X31+Summary!X35</f>
        <v>17952.13</v>
      </c>
      <c r="Y3" s="4">
        <f>Summary!Y8+Summary!Y25+Summary!Y31+Summary!Y35</f>
        <v>23349.9</v>
      </c>
      <c r="Z3" s="4">
        <f>Summary!Z8+Summary!Z25+Summary!Z31+Summary!Z35</f>
        <v>35798.46</v>
      </c>
      <c r="AA3" s="4">
        <f>Summary!AA8+Summary!AA25+Summary!AA31+Summary!AA35</f>
        <v>70748.97</v>
      </c>
      <c r="AB3" s="4">
        <f>Summary!AB8+Summary!AB25+Summary!AB31+Summary!AB35</f>
        <v>58915.64</v>
      </c>
      <c r="AC3" s="4">
        <f>Summary!AC8+Summary!AC25+Summary!AC31+Summary!AC35</f>
        <v>40776.68077</v>
      </c>
      <c r="AD3" s="4">
        <f>Summary!AD8+Summary!AD25+Summary!AD31+Summary!AD35</f>
        <v>39292.36</v>
      </c>
      <c r="AE3" s="4">
        <f>Summary!AE8+Summary!AE25+Summary!AE31+Summary!AE35</f>
        <v>46800.51</v>
      </c>
      <c r="AF3" s="4">
        <f>Summary!AF8+Summary!AF25+Summary!AF31+Summary!AF35</f>
        <v>63685.19</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row>
    <row r="2">
      <c r="A2" s="2" t="s">
        <v>0</v>
      </c>
      <c r="B2" s="3">
        <f>'WALMART - P&amp;L'!B19</f>
        <v>0</v>
      </c>
      <c r="C2" s="3">
        <f>'WALMART - P&amp;L'!C19</f>
        <v>0</v>
      </c>
      <c r="D2" s="3">
        <f>'WALMART - P&amp;L'!D19</f>
        <v>0</v>
      </c>
      <c r="E2" s="3">
        <f>'WALMART - P&amp;L'!E19</f>
        <v>0</v>
      </c>
      <c r="F2" s="3">
        <f>'WALMART - P&amp;L'!F19</f>
        <v>0</v>
      </c>
      <c r="G2" s="3">
        <f>'WALMART - P&amp;L'!G19</f>
        <v>0</v>
      </c>
      <c r="H2" s="3">
        <f>'WALMART - P&amp;L'!H19</f>
        <v>1</v>
      </c>
      <c r="I2" s="3">
        <f>'WALMART - P&amp;L'!I19</f>
        <v>1</v>
      </c>
      <c r="J2" s="3">
        <f>'WALMART - P&amp;L'!J19</f>
        <v>0</v>
      </c>
      <c r="K2" s="3">
        <f>'WALMART - P&amp;L'!K19</f>
        <v>0</v>
      </c>
      <c r="L2" s="3">
        <f>'WALMART - P&amp;L'!L19</f>
        <v>0</v>
      </c>
      <c r="M2" s="3">
        <f>'WALMART - P&amp;L'!M19</f>
        <v>0</v>
      </c>
      <c r="N2" s="3">
        <f>'WALMART - P&amp;L'!N19</f>
        <v>0</v>
      </c>
      <c r="O2" s="3">
        <f>'WALMART - P&amp;L'!O19</f>
        <v>0</v>
      </c>
      <c r="P2" s="3">
        <f>'WALMART - P&amp;L'!P19</f>
        <v>0</v>
      </c>
      <c r="Q2" s="3">
        <f>'WALMART - P&amp;L'!Q19</f>
        <v>0</v>
      </c>
      <c r="R2" s="3">
        <f>'WALMART - P&amp;L'!R19</f>
        <v>0</v>
      </c>
      <c r="S2" s="3">
        <f>'WALMART - P&amp;L'!S19</f>
        <v>0</v>
      </c>
      <c r="T2" s="3">
        <f>'WALMART - P&amp;L'!T19</f>
        <v>0</v>
      </c>
      <c r="U2" s="3">
        <f>'WALMART - P&amp;L'!U19</f>
        <v>1</v>
      </c>
      <c r="V2" s="3">
        <f>'WALMART - P&amp;L'!V19</f>
        <v>0</v>
      </c>
      <c r="W2" s="3">
        <f>'WALMART - P&amp;L'!W19</f>
        <v>0</v>
      </c>
      <c r="X2" s="3">
        <f>'WALMART - P&amp;L'!X19</f>
        <v>0</v>
      </c>
      <c r="Y2" s="3">
        <f>'WALMART - P&amp;L'!Y19</f>
        <v>0</v>
      </c>
      <c r="Z2" s="3">
        <f>'WALMART - P&amp;L'!Z19</f>
        <v>0</v>
      </c>
      <c r="AA2" s="3">
        <f>'WALMART - P&amp;L'!AA19</f>
        <v>1</v>
      </c>
      <c r="AB2" s="3">
        <f>'WALMART - P&amp;L'!AB19</f>
        <v>0</v>
      </c>
      <c r="AC2" s="3">
        <f>'WALMART - P&amp;L'!AC19</f>
        <v>0</v>
      </c>
      <c r="AD2" s="3">
        <f>'WALMART - P&amp;L'!AD19</f>
        <v>1</v>
      </c>
      <c r="AE2" s="3">
        <f>'WALMART - P&amp;L'!AE19</f>
        <v>0</v>
      </c>
      <c r="AF2" s="3">
        <f>'WALMART - P&amp;L'!AF19</f>
        <v>0</v>
      </c>
    </row>
    <row r="3">
      <c r="A3" s="2" t="s">
        <v>1</v>
      </c>
      <c r="B3" s="4">
        <f>Summary!B31</f>
        <v>0</v>
      </c>
      <c r="C3" s="4">
        <f>Summary!C31</f>
        <v>0</v>
      </c>
      <c r="D3" s="4">
        <f>Summary!D31</f>
        <v>0</v>
      </c>
      <c r="E3" s="4">
        <f>Summary!E31</f>
        <v>0</v>
      </c>
      <c r="F3" s="4">
        <f>Summary!F31</f>
        <v>0</v>
      </c>
      <c r="G3" s="4">
        <f>Summary!G31</f>
        <v>0</v>
      </c>
      <c r="H3" s="4">
        <f>Summary!H31</f>
        <v>321.43</v>
      </c>
      <c r="I3" s="4">
        <f>Summary!I31</f>
        <v>316.94</v>
      </c>
      <c r="J3" s="4">
        <f>Summary!J31</f>
        <v>0</v>
      </c>
      <c r="K3" s="4">
        <f>Summary!K31</f>
        <v>0</v>
      </c>
      <c r="L3" s="4">
        <f>Summary!L31</f>
        <v>0</v>
      </c>
      <c r="M3" s="4">
        <f>Summary!M31</f>
        <v>0</v>
      </c>
      <c r="N3" s="4">
        <f>Summary!N31</f>
        <v>0</v>
      </c>
      <c r="O3" s="4">
        <f>Summary!O31</f>
        <v>0</v>
      </c>
      <c r="P3" s="4">
        <f>Summary!P31</f>
        <v>0</v>
      </c>
      <c r="Q3" s="4">
        <f>Summary!Q31</f>
        <v>0</v>
      </c>
      <c r="R3" s="4">
        <f>Summary!R31</f>
        <v>0</v>
      </c>
      <c r="S3" s="4">
        <f>Summary!S31</f>
        <v>0</v>
      </c>
      <c r="T3" s="4">
        <f>Summary!T31</f>
        <v>0</v>
      </c>
      <c r="U3" s="4">
        <f>Summary!U31</f>
        <v>298.18</v>
      </c>
      <c r="V3" s="4">
        <f>Summary!V31</f>
        <v>0</v>
      </c>
      <c r="W3" s="4">
        <f>Summary!W31</f>
        <v>0</v>
      </c>
      <c r="X3" s="4">
        <f>Summary!X31</f>
        <v>0</v>
      </c>
      <c r="Y3" s="4">
        <f>Summary!Y31</f>
        <v>0</v>
      </c>
      <c r="Z3" s="4">
        <f>Summary!Z31</f>
        <v>0</v>
      </c>
      <c r="AA3" s="4">
        <f>Summary!AA31</f>
        <v>249.1</v>
      </c>
      <c r="AB3" s="4">
        <f>Summary!AB31</f>
        <v>0</v>
      </c>
      <c r="AC3" s="4">
        <f>Summary!AC31</f>
        <v>0</v>
      </c>
      <c r="AD3" s="4">
        <f>Summary!AD31</f>
        <v>253.94</v>
      </c>
      <c r="AE3" s="4">
        <f>Summary!AE31</f>
        <v>0</v>
      </c>
      <c r="AF3" s="4">
        <f>Summary!AF31</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row>
    <row r="2">
      <c r="A2" s="2" t="s">
        <v>0</v>
      </c>
      <c r="B2" s="3">
        <f>'Digital Marketplaces - P&amp;L'!B239</f>
        <v>0</v>
      </c>
      <c r="C2" s="3">
        <f>'Digital Marketplaces - P&amp;L'!C239</f>
        <v>0</v>
      </c>
      <c r="D2" s="3">
        <f>'Digital Marketplaces - P&amp;L'!D239</f>
        <v>0</v>
      </c>
      <c r="E2" s="3">
        <f>'Digital Marketplaces - P&amp;L'!E239</f>
        <v>0</v>
      </c>
      <c r="F2" s="3">
        <f>'Digital Marketplaces - P&amp;L'!F239</f>
        <v>0</v>
      </c>
      <c r="G2" s="3">
        <f>'Digital Marketplaces - P&amp;L'!G239</f>
        <v>0</v>
      </c>
      <c r="H2" s="3">
        <f>'Digital Marketplaces - P&amp;L'!H239</f>
        <v>0</v>
      </c>
      <c r="I2" s="3">
        <f>'Digital Marketplaces - P&amp;L'!I239</f>
        <v>0</v>
      </c>
      <c r="J2" s="3">
        <f>'Digital Marketplaces - P&amp;L'!J239</f>
        <v>0</v>
      </c>
      <c r="K2" s="3">
        <f>'Digital Marketplaces - P&amp;L'!K239</f>
        <v>0</v>
      </c>
      <c r="L2" s="3">
        <f>'Digital Marketplaces - P&amp;L'!L239</f>
        <v>0</v>
      </c>
      <c r="M2" s="3">
        <f>'Digital Marketplaces - P&amp;L'!M239</f>
        <v>0</v>
      </c>
      <c r="N2" s="3">
        <f>'Digital Marketplaces - P&amp;L'!N239</f>
        <v>0</v>
      </c>
      <c r="O2" s="3">
        <f>'Digital Marketplaces - P&amp;L'!O239</f>
        <v>0</v>
      </c>
      <c r="P2" s="3">
        <f>'Digital Marketplaces - P&amp;L'!P239</f>
        <v>0</v>
      </c>
      <c r="Q2" s="3">
        <f>'Digital Marketplaces - P&amp;L'!Q239</f>
        <v>0</v>
      </c>
      <c r="R2" s="3">
        <f>'Digital Marketplaces - P&amp;L'!R239</f>
        <v>0</v>
      </c>
      <c r="S2" s="3">
        <f>'Digital Marketplaces - P&amp;L'!S239</f>
        <v>0</v>
      </c>
      <c r="T2" s="3">
        <f>'Digital Marketplaces - P&amp;L'!T239</f>
        <v>0</v>
      </c>
      <c r="U2" s="3">
        <f>'Digital Marketplaces - P&amp;L'!U239</f>
        <v>0</v>
      </c>
      <c r="V2" s="3">
        <f>'Digital Marketplaces - P&amp;L'!V239</f>
        <v>0</v>
      </c>
      <c r="W2" s="3">
        <f>'Digital Marketplaces - P&amp;L'!W239</f>
        <v>0</v>
      </c>
      <c r="X2" s="3">
        <f>'Digital Marketplaces - P&amp;L'!X239</f>
        <v>0</v>
      </c>
      <c r="Y2" s="3">
        <f>'Digital Marketplaces - P&amp;L'!Y239</f>
        <v>0</v>
      </c>
      <c r="Z2" s="3">
        <f>'Digital Marketplaces - P&amp;L'!Z239</f>
        <v>0</v>
      </c>
      <c r="AA2" s="3">
        <f>'Digital Marketplaces - P&amp;L'!AA239</f>
        <v>0</v>
      </c>
      <c r="AB2" s="3">
        <f>'Digital Marketplaces - P&amp;L'!AB239</f>
        <v>0</v>
      </c>
      <c r="AC2" s="3">
        <f>'Digital Marketplaces - P&amp;L'!AC239</f>
        <v>0</v>
      </c>
      <c r="AD2" s="3">
        <f>'Digital Marketplaces - P&amp;L'!AD239</f>
        <v>0</v>
      </c>
      <c r="AE2" s="3">
        <f>'Digital Marketplaces - P&amp;L'!AE239</f>
        <v>0</v>
      </c>
      <c r="AF2" s="3">
        <f>'Digital Marketplaces - P&amp;L'!AF239</f>
        <v>4</v>
      </c>
    </row>
    <row r="3">
      <c r="A3" s="2" t="s">
        <v>1</v>
      </c>
      <c r="B3" s="4">
        <f>Summary!B44</f>
        <v>0</v>
      </c>
      <c r="C3" s="4">
        <f>Summary!C44</f>
        <v>0</v>
      </c>
      <c r="D3" s="4">
        <f>Summary!D44</f>
        <v>0</v>
      </c>
      <c r="E3" s="4">
        <f>Summary!E44</f>
        <v>0</v>
      </c>
      <c r="F3" s="4">
        <f>Summary!F44</f>
        <v>0</v>
      </c>
      <c r="G3" s="4">
        <f>Summary!G44</f>
        <v>0</v>
      </c>
      <c r="H3" s="4">
        <f>Summary!H44</f>
        <v>0</v>
      </c>
      <c r="I3" s="4">
        <f>Summary!I44</f>
        <v>0</v>
      </c>
      <c r="J3" s="4">
        <f>Summary!J44</f>
        <v>0</v>
      </c>
      <c r="K3" s="4">
        <f>Summary!K44</f>
        <v>0</v>
      </c>
      <c r="L3" s="4">
        <f>Summary!L44</f>
        <v>0</v>
      </c>
      <c r="M3" s="4">
        <f>Summary!M44</f>
        <v>0</v>
      </c>
      <c r="N3" s="4">
        <f>Summary!N44</f>
        <v>0</v>
      </c>
      <c r="O3" s="4">
        <f>Summary!O44</f>
        <v>0</v>
      </c>
      <c r="P3" s="4">
        <f>Summary!P44</f>
        <v>0</v>
      </c>
      <c r="Q3" s="4">
        <f>Summary!Q44</f>
        <v>0</v>
      </c>
      <c r="R3" s="4">
        <f>Summary!R44</f>
        <v>0</v>
      </c>
      <c r="S3" s="4">
        <f>Summary!S44</f>
        <v>0</v>
      </c>
      <c r="T3" s="4">
        <f>Summary!T44</f>
        <v>0</v>
      </c>
      <c r="U3" s="4">
        <f>Summary!U44</f>
        <v>0</v>
      </c>
      <c r="V3" s="4">
        <f>Summary!V44</f>
        <v>0</v>
      </c>
      <c r="W3" s="4">
        <f>Summary!W44</f>
        <v>0</v>
      </c>
      <c r="X3" s="4">
        <f>Summary!X44</f>
        <v>0</v>
      </c>
      <c r="Y3" s="4">
        <f>Summary!Y44</f>
        <v>0</v>
      </c>
      <c r="Z3" s="4">
        <f>Summary!Z44</f>
        <v>0</v>
      </c>
      <c r="AA3" s="4">
        <f>Summary!AA44</f>
        <v>0</v>
      </c>
      <c r="AB3" s="4">
        <f>Summary!AB44</f>
        <v>0</v>
      </c>
      <c r="AC3" s="4">
        <f>Summary!AC44</f>
        <v>0</v>
      </c>
      <c r="AD3" s="4">
        <f>Summary!AD44</f>
        <v>0</v>
      </c>
      <c r="AE3" s="4">
        <f>Summary!AE44</f>
        <v>0</v>
      </c>
      <c r="AF3" s="4">
        <f>Summary!AF44</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row>
    <row r="2">
      <c r="A2" s="2" t="s">
        <v>0</v>
      </c>
      <c r="B2" s="3">
        <f>'Digital Marketplaces - P&amp;L'!B17+'Digital Marketplaces - P&amp;L'!B129</f>
        <v>0</v>
      </c>
      <c r="C2" s="3">
        <f>'Digital Marketplaces - P&amp;L'!C17+'Digital Marketplaces - P&amp;L'!C129</f>
        <v>0</v>
      </c>
      <c r="D2" s="3">
        <f>'Digital Marketplaces - P&amp;L'!D17+'Digital Marketplaces - P&amp;L'!D129</f>
        <v>0</v>
      </c>
      <c r="E2" s="3">
        <f>'Digital Marketplaces - P&amp;L'!E17+'Digital Marketplaces - P&amp;L'!E129</f>
        <v>0</v>
      </c>
      <c r="F2" s="3">
        <f>'Digital Marketplaces - P&amp;L'!F17+'Digital Marketplaces - P&amp;L'!F129</f>
        <v>0</v>
      </c>
      <c r="G2" s="3">
        <f>'Digital Marketplaces - P&amp;L'!G17+'Digital Marketplaces - P&amp;L'!G129</f>
        <v>0</v>
      </c>
      <c r="H2" s="3">
        <f>'Digital Marketplaces - P&amp;L'!H17+'Digital Marketplaces - P&amp;L'!H129</f>
        <v>0</v>
      </c>
      <c r="I2" s="3">
        <f>'Digital Marketplaces - P&amp;L'!I17+'Digital Marketplaces - P&amp;L'!I129</f>
        <v>0</v>
      </c>
      <c r="J2" s="3">
        <f>'Digital Marketplaces - P&amp;L'!J17+'Digital Marketplaces - P&amp;L'!J129</f>
        <v>0</v>
      </c>
      <c r="K2" s="3">
        <f>'Digital Marketplaces - P&amp;L'!K17+'Digital Marketplaces - P&amp;L'!K129</f>
        <v>0</v>
      </c>
      <c r="L2" s="3">
        <f>'Digital Marketplaces - P&amp;L'!L17+'Digital Marketplaces - P&amp;L'!L129</f>
        <v>0</v>
      </c>
      <c r="M2" s="3">
        <f>'Digital Marketplaces - P&amp;L'!M17+'Digital Marketplaces - P&amp;L'!M129</f>
        <v>0</v>
      </c>
      <c r="N2" s="3">
        <f>'Digital Marketplaces - P&amp;L'!N17+'Digital Marketplaces - P&amp;L'!N129</f>
        <v>0</v>
      </c>
      <c r="O2" s="3">
        <f>'Digital Marketplaces - P&amp;L'!O17+'Digital Marketplaces - P&amp;L'!O129</f>
        <v>1</v>
      </c>
      <c r="P2" s="3">
        <f>'Digital Marketplaces - P&amp;L'!P17+'Digital Marketplaces - P&amp;L'!P129</f>
        <v>0</v>
      </c>
      <c r="Q2" s="3">
        <f>'Digital Marketplaces - P&amp;L'!Q17+'Digital Marketplaces - P&amp;L'!Q129</f>
        <v>0</v>
      </c>
      <c r="R2" s="3">
        <f>'Digital Marketplaces - P&amp;L'!R17+'Digital Marketplaces - P&amp;L'!R129</f>
        <v>0</v>
      </c>
      <c r="S2" s="3">
        <f>'Digital Marketplaces - P&amp;L'!S17+'Digital Marketplaces - P&amp;L'!S129</f>
        <v>0</v>
      </c>
      <c r="T2" s="3">
        <f>'Digital Marketplaces - P&amp;L'!T17+'Digital Marketplaces - P&amp;L'!T129</f>
        <v>0</v>
      </c>
      <c r="U2" s="3">
        <f>'Digital Marketplaces - P&amp;L'!U17+'Digital Marketplaces - P&amp;L'!U129</f>
        <v>0</v>
      </c>
      <c r="V2" s="3">
        <f>'Digital Marketplaces - P&amp;L'!V17+'Digital Marketplaces - P&amp;L'!V129</f>
        <v>1</v>
      </c>
      <c r="W2" s="3">
        <f>'Digital Marketplaces - P&amp;L'!W17+'Digital Marketplaces - P&amp;L'!W129</f>
        <v>0</v>
      </c>
      <c r="X2" s="3">
        <f>'Digital Marketplaces - P&amp;L'!X17+'Digital Marketplaces - P&amp;L'!X129</f>
        <v>0</v>
      </c>
      <c r="Y2" s="3">
        <f>'Digital Marketplaces - P&amp;L'!Y17+'Digital Marketplaces - P&amp;L'!Y129</f>
        <v>0</v>
      </c>
      <c r="Z2" s="3">
        <f>'Digital Marketplaces - P&amp;L'!Z17+'Digital Marketplaces - P&amp;L'!Z129</f>
        <v>0</v>
      </c>
      <c r="AA2" s="3">
        <f>'Digital Marketplaces - P&amp;L'!AA17+'Digital Marketplaces - P&amp;L'!AA129</f>
        <v>0</v>
      </c>
      <c r="AB2" s="3">
        <f>'Digital Marketplaces - P&amp;L'!AB17+'Digital Marketplaces - P&amp;L'!AB129</f>
        <v>0</v>
      </c>
      <c r="AC2" s="3">
        <f>'Digital Marketplaces - P&amp;L'!AC17+'Digital Marketplaces - P&amp;L'!AC129</f>
        <v>2</v>
      </c>
      <c r="AD2" s="3">
        <f>'Digital Marketplaces - P&amp;L'!AD17+'Digital Marketplaces - P&amp;L'!AD129</f>
        <v>0</v>
      </c>
      <c r="AE2" s="3">
        <f>'Digital Marketplaces - P&amp;L'!AE17+'Digital Marketplaces - P&amp;L'!AE129</f>
        <v>0</v>
      </c>
      <c r="AF2" s="3">
        <f>'Digital Marketplaces - P&amp;L'!AF17+'Digital Marketplaces - P&amp;L'!AF129</f>
        <v>0</v>
      </c>
    </row>
    <row r="3">
      <c r="A3" s="2" t="s">
        <v>1</v>
      </c>
      <c r="B3" s="4">
        <f>Summary!B36+Summary!B40</f>
        <v>0</v>
      </c>
      <c r="C3" s="4">
        <f>Summary!C36+Summary!C40</f>
        <v>0</v>
      </c>
      <c r="D3" s="4">
        <f>Summary!D36+Summary!D40</f>
        <v>0</v>
      </c>
      <c r="E3" s="4">
        <f>Summary!E36+Summary!E40</f>
        <v>0</v>
      </c>
      <c r="F3" s="4">
        <f>Summary!F36+Summary!F40</f>
        <v>0</v>
      </c>
      <c r="G3" s="4">
        <f>Summary!G36+Summary!G40</f>
        <v>0</v>
      </c>
      <c r="H3" s="4">
        <f>Summary!H36+Summary!H40</f>
        <v>0</v>
      </c>
      <c r="I3" s="4">
        <f>Summary!I36+Summary!I40</f>
        <v>0</v>
      </c>
      <c r="J3" s="4">
        <f>Summary!J36+Summary!J40</f>
        <v>0</v>
      </c>
      <c r="K3" s="4">
        <f>Summary!K36+Summary!K40</f>
        <v>0</v>
      </c>
      <c r="L3" s="4">
        <f>Summary!L36+Summary!L40</f>
        <v>0</v>
      </c>
      <c r="M3" s="4">
        <f>Summary!M36+Summary!M40</f>
        <v>0</v>
      </c>
      <c r="N3" s="4">
        <f>Summary!N36+Summary!N40</f>
        <v>0</v>
      </c>
      <c r="O3" s="4">
        <f>Summary!O36+Summary!O40</f>
        <v>318.409386</v>
      </c>
      <c r="P3" s="4">
        <f>Summary!P36+Summary!P40</f>
        <v>0</v>
      </c>
      <c r="Q3" s="4">
        <f>Summary!Q36+Summary!Q40</f>
        <v>0</v>
      </c>
      <c r="R3" s="4">
        <f>Summary!R36+Summary!R40</f>
        <v>0</v>
      </c>
      <c r="S3" s="4">
        <f>Summary!S36+Summary!S40</f>
        <v>0</v>
      </c>
      <c r="T3" s="4">
        <f>Summary!T36+Summary!T40</f>
        <v>0</v>
      </c>
      <c r="U3" s="4">
        <f>Summary!U36+Summary!U40</f>
        <v>0</v>
      </c>
      <c r="V3" s="4">
        <f>Summary!V36+Summary!V40</f>
        <v>318.409386</v>
      </c>
      <c r="W3" s="4">
        <f>Summary!W36+Summary!W40</f>
        <v>0</v>
      </c>
      <c r="X3" s="4">
        <f>Summary!X36+Summary!X40</f>
        <v>0</v>
      </c>
      <c r="Y3" s="4">
        <f>Summary!Y36+Summary!Y40</f>
        <v>0</v>
      </c>
      <c r="Z3" s="4">
        <f>Summary!Z36+Summary!Z40</f>
        <v>0</v>
      </c>
      <c r="AA3" s="4">
        <f>Summary!AA36+Summary!AA40</f>
        <v>0</v>
      </c>
      <c r="AB3" s="4">
        <f>Summary!AB36+Summary!AB40</f>
        <v>0</v>
      </c>
      <c r="AC3" s="4">
        <f>Summary!AC36+Summary!AC40</f>
        <v>509.450772</v>
      </c>
      <c r="AD3" s="4">
        <f>Summary!AD36+Summary!AD40</f>
        <v>0</v>
      </c>
      <c r="AE3" s="4">
        <f>Summary!AE36+Summary!AE40</f>
        <v>0</v>
      </c>
      <c r="AF3" s="4">
        <f>Summary!AF36+Summary!AF40</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row>
    <row r="2">
      <c r="A2" s="2" t="s">
        <v>0</v>
      </c>
      <c r="B2" s="3">
        <f>'AMAZON - P&amp;L'!B36</f>
        <v>27</v>
      </c>
      <c r="C2" s="3">
        <f>'AMAZON - P&amp;L'!C36</f>
        <v>23</v>
      </c>
      <c r="D2" s="3">
        <f>'AMAZON - P&amp;L'!D36</f>
        <v>24</v>
      </c>
      <c r="E2" s="3">
        <f>'AMAZON - P&amp;L'!E36</f>
        <v>16</v>
      </c>
      <c r="F2" s="3">
        <f>'AMAZON - P&amp;L'!F36</f>
        <v>8</v>
      </c>
      <c r="G2" s="3">
        <f>'AMAZON - P&amp;L'!G36</f>
        <v>17</v>
      </c>
      <c r="H2" s="3">
        <f>'AMAZON - P&amp;L'!H36</f>
        <v>17</v>
      </c>
      <c r="I2" s="3">
        <f>'AMAZON - P&amp;L'!I36</f>
        <v>412</v>
      </c>
      <c r="J2" s="3">
        <f>'AMAZON - P&amp;L'!J36</f>
        <v>357</v>
      </c>
      <c r="K2" s="3">
        <f>'AMAZON - P&amp;L'!K36</f>
        <v>110</v>
      </c>
      <c r="L2" s="3">
        <f>'AMAZON - P&amp;L'!L36</f>
        <v>21</v>
      </c>
      <c r="M2" s="3">
        <f>'AMAZON - P&amp;L'!M36</f>
        <v>19</v>
      </c>
      <c r="N2" s="3">
        <f>'AMAZON - P&amp;L'!N36</f>
        <v>17</v>
      </c>
      <c r="O2" s="3">
        <f>'AMAZON - P&amp;L'!O36</f>
        <v>22</v>
      </c>
      <c r="P2" s="3">
        <f>'AMAZON - P&amp;L'!P36</f>
        <v>22</v>
      </c>
      <c r="Q2" s="3">
        <f>'AMAZON - P&amp;L'!Q36</f>
        <v>48</v>
      </c>
      <c r="R2" s="3">
        <f>'AMAZON - P&amp;L'!R36</f>
        <v>29</v>
      </c>
      <c r="S2" s="3">
        <f>'AMAZON - P&amp;L'!S36</f>
        <v>26</v>
      </c>
      <c r="T2" s="3">
        <f>'AMAZON - P&amp;L'!T36</f>
        <v>20</v>
      </c>
      <c r="U2" s="3">
        <f>'AMAZON - P&amp;L'!U36</f>
        <v>23</v>
      </c>
      <c r="V2" s="3">
        <f>'AMAZON - P&amp;L'!V36</f>
        <v>20</v>
      </c>
      <c r="W2" s="3">
        <f>'AMAZON - P&amp;L'!W36</f>
        <v>26</v>
      </c>
      <c r="X2" s="3">
        <f>'AMAZON - P&amp;L'!X36</f>
        <v>21</v>
      </c>
      <c r="Y2" s="3">
        <f>'AMAZON - P&amp;L'!Y36</f>
        <v>37</v>
      </c>
      <c r="Z2" s="3">
        <f>'AMAZON - P&amp;L'!Z36</f>
        <v>35</v>
      </c>
      <c r="AA2" s="3">
        <f>'AMAZON - P&amp;L'!AA36</f>
        <v>104</v>
      </c>
      <c r="AB2" s="3">
        <f>'AMAZON - P&amp;L'!AB36</f>
        <v>70</v>
      </c>
      <c r="AC2" s="3">
        <f>'AMAZON - P&amp;L'!AC36</f>
        <v>56</v>
      </c>
      <c r="AD2" s="3">
        <f>'AMAZON - P&amp;L'!AD36</f>
        <v>35</v>
      </c>
      <c r="AE2" s="3">
        <f>'AMAZON - P&amp;L'!AE36</f>
        <v>45</v>
      </c>
      <c r="AF2" s="3">
        <f>'AMAZON - P&amp;L'!AF36</f>
        <v>90</v>
      </c>
    </row>
    <row r="3">
      <c r="A3" s="2" t="s">
        <v>1</v>
      </c>
      <c r="B3" s="4">
        <f>Summary!B25</f>
        <v>7953.97</v>
      </c>
      <c r="C3" s="4">
        <f>Summary!C25</f>
        <v>6765.07</v>
      </c>
      <c r="D3" s="4">
        <f>Summary!D25</f>
        <v>7698.8</v>
      </c>
      <c r="E3" s="4">
        <f>Summary!E25</f>
        <v>5011.15</v>
      </c>
      <c r="F3" s="4">
        <f>Summary!F25</f>
        <v>2828.44</v>
      </c>
      <c r="G3" s="4">
        <f>Summary!G25</f>
        <v>5401.75</v>
      </c>
      <c r="H3" s="4">
        <f>Summary!H25</f>
        <v>5446.92</v>
      </c>
      <c r="I3" s="4">
        <f>Summary!I25</f>
        <v>93468.46</v>
      </c>
      <c r="J3" s="4">
        <f>Summary!J25</f>
        <v>80433.17</v>
      </c>
      <c r="K3" s="4">
        <f>Summary!K25</f>
        <v>25890.85</v>
      </c>
      <c r="L3" s="4">
        <f>Summary!L25</f>
        <v>6153.45</v>
      </c>
      <c r="M3" s="4">
        <f>Summary!M25</f>
        <v>5755.25</v>
      </c>
      <c r="N3" s="4">
        <f>Summary!N25</f>
        <v>5320.15</v>
      </c>
      <c r="O3" s="4">
        <f>Summary!O25</f>
        <v>6555.93</v>
      </c>
      <c r="P3" s="4">
        <f>Summary!P25</f>
        <v>6225.44</v>
      </c>
      <c r="Q3" s="4">
        <f>Summary!Q25</f>
        <v>13249.53</v>
      </c>
      <c r="R3" s="4">
        <f>Summary!R25</f>
        <v>7638.48</v>
      </c>
      <c r="S3" s="4">
        <f>Summary!S25</f>
        <v>7171.86</v>
      </c>
      <c r="T3" s="4">
        <f>Summary!T25</f>
        <v>5552.03</v>
      </c>
      <c r="U3" s="4">
        <f>Summary!U25</f>
        <v>6258.65</v>
      </c>
      <c r="V3" s="4">
        <f>Summary!V25</f>
        <v>5248.11</v>
      </c>
      <c r="W3" s="4">
        <f>Summary!W25</f>
        <v>6744.93</v>
      </c>
      <c r="X3" s="4">
        <f>Summary!X25</f>
        <v>5155.92</v>
      </c>
      <c r="Y3" s="4">
        <f>Summary!Y25</f>
        <v>9083.88</v>
      </c>
      <c r="Z3" s="4">
        <f>Summary!Z25</f>
        <v>8976.4</v>
      </c>
      <c r="AA3" s="4">
        <f>Summary!AA25</f>
        <v>25747.15</v>
      </c>
      <c r="AB3" s="4">
        <f>Summary!AB25</f>
        <v>17219.03</v>
      </c>
      <c r="AC3" s="4">
        <f>Summary!AC25</f>
        <v>13761.81</v>
      </c>
      <c r="AD3" s="4">
        <f>Summary!AD25</f>
        <v>8856.36</v>
      </c>
      <c r="AE3" s="4">
        <f>Summary!AE25</f>
        <v>11607.13</v>
      </c>
      <c r="AF3" s="4">
        <f>Summary!AF25</f>
        <v>22434.14</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row>
    <row r="2">
      <c r="A2" s="2" t="s">
        <v>0</v>
      </c>
      <c r="B2" s="3">
        <f>'DTC - P&amp;L'!B63</f>
        <v>16</v>
      </c>
      <c r="C2" s="3">
        <f>'DTC - P&amp;L'!C63</f>
        <v>13</v>
      </c>
      <c r="D2" s="3">
        <f>'DTC - P&amp;L'!D63</f>
        <v>16</v>
      </c>
      <c r="E2" s="3">
        <f>'DTC - P&amp;L'!E63</f>
        <v>10</v>
      </c>
      <c r="F2" s="3">
        <f>'DTC - P&amp;L'!F63</f>
        <v>14</v>
      </c>
      <c r="G2" s="3">
        <f>'DTC - P&amp;L'!G63</f>
        <v>10</v>
      </c>
      <c r="H2" s="3">
        <f>'DTC - P&amp;L'!H63</f>
        <v>10</v>
      </c>
      <c r="I2" s="3">
        <f>'DTC - P&amp;L'!I63</f>
        <v>11</v>
      </c>
      <c r="J2" s="3">
        <f>'DTC - P&amp;L'!J63</f>
        <v>16</v>
      </c>
      <c r="K2" s="3">
        <f>'DTC - P&amp;L'!K63</f>
        <v>14</v>
      </c>
      <c r="L2" s="3">
        <f>'DTC - P&amp;L'!L63</f>
        <v>11</v>
      </c>
      <c r="M2" s="3">
        <f>'DTC - P&amp;L'!M63</f>
        <v>9</v>
      </c>
      <c r="N2" s="3">
        <f>'DTC - P&amp;L'!N63</f>
        <v>14</v>
      </c>
      <c r="O2" s="3">
        <f>'DTC - P&amp;L'!O63</f>
        <v>10</v>
      </c>
      <c r="P2" s="3">
        <f>'DTC - P&amp;L'!P63</f>
        <v>26</v>
      </c>
      <c r="Q2" s="3">
        <f>'DTC - P&amp;L'!Q63</f>
        <v>28</v>
      </c>
      <c r="R2" s="3">
        <f>'DTC - P&amp;L'!R63</f>
        <v>36</v>
      </c>
      <c r="S2" s="3">
        <f>'DTC - P&amp;L'!S63</f>
        <v>29</v>
      </c>
      <c r="T2" s="3">
        <f>'DTC - P&amp;L'!T63</f>
        <v>19</v>
      </c>
      <c r="U2" s="3">
        <f>'DTC - P&amp;L'!U63</f>
        <v>8</v>
      </c>
      <c r="V2" s="3">
        <f>'DTC - P&amp;L'!V63</f>
        <v>21</v>
      </c>
      <c r="W2" s="3">
        <f>'DTC - P&amp;L'!W63</f>
        <v>15</v>
      </c>
      <c r="X2" s="3">
        <f>'DTC - P&amp;L'!X63</f>
        <v>21</v>
      </c>
      <c r="Y2" s="3">
        <f>'DTC - P&amp;L'!Y63</f>
        <v>25</v>
      </c>
      <c r="Z2" s="3">
        <f>'DTC - P&amp;L'!Z63</f>
        <v>55</v>
      </c>
      <c r="AA2" s="3">
        <f>'DTC - P&amp;L'!AA63</f>
        <v>112</v>
      </c>
      <c r="AB2" s="3">
        <f>'DTC - P&amp;L'!AB63</f>
        <v>102</v>
      </c>
      <c r="AC2" s="3">
        <f>'DTC - P&amp;L'!AC63</f>
        <v>59</v>
      </c>
      <c r="AD2" s="3">
        <f>'DTC - P&amp;L'!AD63</f>
        <v>74</v>
      </c>
      <c r="AE2" s="3">
        <f>'DTC - P&amp;L'!AE63</f>
        <v>88</v>
      </c>
      <c r="AF2" s="3">
        <f>'DTC - P&amp;L'!AF63</f>
        <v>114</v>
      </c>
    </row>
    <row r="3">
      <c r="A3" s="2" t="s">
        <v>1</v>
      </c>
      <c r="B3" s="4">
        <f>Summary!B8</f>
        <v>9224.84</v>
      </c>
      <c r="C3" s="4">
        <f>Summary!C8</f>
        <v>5831.8</v>
      </c>
      <c r="D3" s="4">
        <f>Summary!D8</f>
        <v>6731.06</v>
      </c>
      <c r="E3" s="4">
        <f>Summary!E8</f>
        <v>5160.16</v>
      </c>
      <c r="F3" s="4">
        <f>Summary!F8</f>
        <v>7525.62</v>
      </c>
      <c r="G3" s="4">
        <f>Summary!G8</f>
        <v>5246.89</v>
      </c>
      <c r="H3" s="4">
        <f>Summary!H8</f>
        <v>5358.3</v>
      </c>
      <c r="I3" s="4">
        <f>Summary!I8</f>
        <v>4961.66</v>
      </c>
      <c r="J3" s="4">
        <f>Summary!J8</f>
        <v>9076.94</v>
      </c>
      <c r="K3" s="4">
        <f>Summary!K8</f>
        <v>6292.66</v>
      </c>
      <c r="L3" s="4">
        <f>Summary!L8</f>
        <v>7800.87</v>
      </c>
      <c r="M3" s="4">
        <f>Summary!M8</f>
        <v>6375.6</v>
      </c>
      <c r="N3" s="4">
        <f>Summary!N8</f>
        <v>8211.12</v>
      </c>
      <c r="O3" s="4">
        <f>Summary!O8</f>
        <v>6476.18</v>
      </c>
      <c r="P3" s="4">
        <f>Summary!P8</f>
        <v>43825.48</v>
      </c>
      <c r="Q3" s="4">
        <f>Summary!Q8</f>
        <v>27874.2</v>
      </c>
      <c r="R3" s="4">
        <f>Summary!R8</f>
        <v>23133.28</v>
      </c>
      <c r="S3" s="4">
        <f>Summary!S8</f>
        <v>16698.45</v>
      </c>
      <c r="T3" s="4">
        <f>Summary!T8</f>
        <v>14492.37</v>
      </c>
      <c r="U3" s="4">
        <f>Summary!U8</f>
        <v>8799.34</v>
      </c>
      <c r="V3" s="4">
        <f>Summary!V8</f>
        <v>10874.11</v>
      </c>
      <c r="W3" s="4">
        <f>Summary!W8</f>
        <v>9510.92</v>
      </c>
      <c r="X3" s="4">
        <f>Summary!X8</f>
        <v>12796.21</v>
      </c>
      <c r="Y3" s="4">
        <f>Summary!Y8</f>
        <v>14266.02</v>
      </c>
      <c r="Z3" s="4">
        <f>Summary!Z8</f>
        <v>26822.06</v>
      </c>
      <c r="AA3" s="4">
        <f>Summary!AA8</f>
        <v>44752.72</v>
      </c>
      <c r="AB3" s="4">
        <f>Summary!AB8</f>
        <v>41696.61</v>
      </c>
      <c r="AC3" s="4">
        <f>Summary!AC8</f>
        <v>26505.42</v>
      </c>
      <c r="AD3" s="4">
        <f>Summary!AD8</f>
        <v>30182.06</v>
      </c>
      <c r="AE3" s="4">
        <f>Summary!AE8</f>
        <v>35193.38</v>
      </c>
      <c r="AF3" s="4">
        <f>Summary!AF8</f>
        <v>41251.05</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B7" s="7"/>
      <c r="C7" s="7"/>
      <c r="D7" s="7"/>
      <c r="E7" s="7"/>
      <c r="F7" s="7"/>
      <c r="G7" s="7"/>
      <c r="H7" s="7"/>
      <c r="I7" s="7"/>
      <c r="J7" s="7"/>
      <c r="K7" s="7"/>
      <c r="L7" s="7"/>
      <c r="M7" s="7"/>
      <c r="N7" s="7"/>
      <c r="O7" s="5"/>
      <c r="P7" s="5"/>
      <c r="Q7" s="5"/>
      <c r="R7" s="5"/>
      <c r="S7" s="5"/>
      <c r="T7" s="5"/>
      <c r="U7" s="5"/>
      <c r="V7" s="5"/>
      <c r="W7" s="5"/>
      <c r="X7" s="5"/>
      <c r="Y7" s="5"/>
      <c r="Z7" s="5"/>
      <c r="AA7" s="5"/>
      <c r="AB7" s="5"/>
      <c r="AC7" s="5"/>
      <c r="AD7" s="5"/>
      <c r="AE7" s="5"/>
      <c r="AF7" s="5"/>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24" width="10.25"/>
    <col customWidth="1" min="25" max="25" width="10.63"/>
    <col customWidth="1" min="26" max="28" width="10.25"/>
    <col customWidth="1" min="29" max="29" width="11.0"/>
    <col customWidth="1" min="30" max="32" width="10.25"/>
  </cols>
  <sheetData>
    <row r="1">
      <c r="A1" s="8" t="s">
        <v>2</v>
      </c>
      <c r="B1" s="9">
        <v>45566.0</v>
      </c>
      <c r="C1" s="9">
        <v>45567.0</v>
      </c>
      <c r="D1" s="9">
        <v>45568.0</v>
      </c>
      <c r="E1" s="9">
        <v>45569.0</v>
      </c>
      <c r="F1" s="9">
        <v>45570.0</v>
      </c>
      <c r="G1" s="9">
        <v>45571.0</v>
      </c>
      <c r="H1" s="9">
        <v>45572.0</v>
      </c>
      <c r="I1" s="9">
        <v>45573.0</v>
      </c>
      <c r="J1" s="9">
        <v>45574.0</v>
      </c>
      <c r="K1" s="9">
        <v>45575.0</v>
      </c>
      <c r="L1" s="9">
        <v>45576.0</v>
      </c>
      <c r="M1" s="9">
        <v>45577.0</v>
      </c>
      <c r="N1" s="9">
        <v>45578.0</v>
      </c>
      <c r="O1" s="9">
        <v>45579.0</v>
      </c>
      <c r="P1" s="9">
        <v>45580.0</v>
      </c>
      <c r="Q1" s="9">
        <v>45581.0</v>
      </c>
      <c r="R1" s="9">
        <v>45582.0</v>
      </c>
      <c r="S1" s="9">
        <v>45583.0</v>
      </c>
      <c r="T1" s="9">
        <v>45584.0</v>
      </c>
      <c r="U1" s="9">
        <v>45585.0</v>
      </c>
      <c r="V1" s="9">
        <v>45586.0</v>
      </c>
      <c r="W1" s="9">
        <v>45587.0</v>
      </c>
      <c r="X1" s="9">
        <v>45588.0</v>
      </c>
      <c r="Y1" s="9">
        <v>45589.0</v>
      </c>
      <c r="Z1" s="9">
        <v>45590.0</v>
      </c>
      <c r="AA1" s="9">
        <v>45591.0</v>
      </c>
      <c r="AB1" s="9">
        <v>45592.0</v>
      </c>
      <c r="AC1" s="9">
        <v>45593.0</v>
      </c>
      <c r="AD1" s="9">
        <v>45594.0</v>
      </c>
      <c r="AE1" s="9">
        <v>45595.0</v>
      </c>
      <c r="AF1" s="9">
        <v>45596.0</v>
      </c>
    </row>
    <row r="2">
      <c r="B2" s="10" t="s">
        <v>3</v>
      </c>
      <c r="C2" s="10" t="s">
        <v>4</v>
      </c>
      <c r="D2" s="10" t="s">
        <v>5</v>
      </c>
      <c r="E2" s="10" t="s">
        <v>6</v>
      </c>
      <c r="F2" s="10" t="s">
        <v>7</v>
      </c>
      <c r="G2" s="10" t="s">
        <v>8</v>
      </c>
      <c r="H2" s="10" t="s">
        <v>9</v>
      </c>
      <c r="I2" s="10" t="s">
        <v>3</v>
      </c>
      <c r="J2" s="10" t="s">
        <v>4</v>
      </c>
      <c r="K2" s="10" t="s">
        <v>5</v>
      </c>
      <c r="L2" s="10" t="s">
        <v>6</v>
      </c>
      <c r="M2" s="10" t="s">
        <v>7</v>
      </c>
      <c r="N2" s="10" t="s">
        <v>8</v>
      </c>
      <c r="O2" s="10" t="s">
        <v>9</v>
      </c>
      <c r="P2" s="10" t="s">
        <v>3</v>
      </c>
      <c r="Q2" s="10" t="s">
        <v>4</v>
      </c>
      <c r="R2" s="10" t="s">
        <v>5</v>
      </c>
      <c r="S2" s="10" t="s">
        <v>6</v>
      </c>
      <c r="T2" s="10" t="s">
        <v>7</v>
      </c>
      <c r="U2" s="10" t="s">
        <v>8</v>
      </c>
      <c r="V2" s="10" t="s">
        <v>9</v>
      </c>
      <c r="W2" s="10" t="s">
        <v>3</v>
      </c>
      <c r="X2" s="10" t="s">
        <v>4</v>
      </c>
      <c r="Y2" s="10" t="s">
        <v>5</v>
      </c>
      <c r="Z2" s="10" t="s">
        <v>6</v>
      </c>
      <c r="AA2" s="10" t="s">
        <v>7</v>
      </c>
      <c r="AB2" s="10" t="s">
        <v>8</v>
      </c>
      <c r="AC2" s="10" t="s">
        <v>9</v>
      </c>
      <c r="AD2" s="10" t="s">
        <v>3</v>
      </c>
      <c r="AE2" s="10" t="s">
        <v>4</v>
      </c>
      <c r="AF2" s="10" t="s">
        <v>5</v>
      </c>
    </row>
    <row r="3">
      <c r="E3" s="11"/>
      <c r="K3" s="11"/>
      <c r="Z3" s="11"/>
    </row>
    <row r="4" ht="42.75" customHeight="1">
      <c r="A4" s="12" t="s">
        <v>10</v>
      </c>
      <c r="B4" s="13" t="s">
        <v>11</v>
      </c>
      <c r="C4" s="13" t="s">
        <v>12</v>
      </c>
      <c r="D4" s="13" t="s">
        <v>13</v>
      </c>
      <c r="E4" s="14"/>
      <c r="F4" s="14"/>
      <c r="G4" s="14"/>
      <c r="H4" s="13" t="s">
        <v>14</v>
      </c>
      <c r="I4" s="13" t="s">
        <v>15</v>
      </c>
      <c r="K4" s="13" t="s">
        <v>16</v>
      </c>
      <c r="L4" s="13" t="s">
        <v>17</v>
      </c>
      <c r="M4" s="14"/>
      <c r="N4" s="14"/>
      <c r="O4" s="14"/>
      <c r="P4" s="13" t="s">
        <v>18</v>
      </c>
      <c r="Q4" s="13" t="s">
        <v>19</v>
      </c>
      <c r="R4" s="14"/>
      <c r="S4" s="14"/>
      <c r="T4" s="14"/>
      <c r="U4" s="14"/>
      <c r="V4" s="14"/>
      <c r="Z4" s="13" t="s">
        <v>20</v>
      </c>
      <c r="AC4" s="13" t="s">
        <v>21</v>
      </c>
      <c r="AD4" s="14"/>
      <c r="AF4" s="13" t="s">
        <v>22</v>
      </c>
    </row>
    <row r="5" ht="13.5" customHeight="1">
      <c r="B5" s="14"/>
      <c r="C5" s="14"/>
      <c r="D5" s="14"/>
      <c r="E5" s="14"/>
      <c r="F5" s="14"/>
      <c r="G5" s="14"/>
      <c r="H5" s="14"/>
      <c r="I5" s="14"/>
      <c r="J5" s="14"/>
      <c r="K5" s="14"/>
      <c r="L5" s="14"/>
      <c r="M5" s="14"/>
      <c r="N5" s="14"/>
      <c r="O5" s="14"/>
      <c r="P5" s="14"/>
      <c r="Q5" s="14"/>
      <c r="R5" s="14"/>
      <c r="S5" s="15"/>
      <c r="T5" s="15"/>
      <c r="U5" s="7"/>
      <c r="V5" s="7"/>
      <c r="W5" s="7"/>
      <c r="X5" s="7"/>
      <c r="Y5" s="7"/>
      <c r="Z5" s="7"/>
      <c r="AA5" s="7"/>
      <c r="AB5" s="7"/>
      <c r="AC5" s="7"/>
      <c r="AD5" s="7"/>
      <c r="AF5" s="7"/>
    </row>
    <row r="6" ht="12.0" customHeight="1">
      <c r="B6" s="14"/>
      <c r="D6" s="14"/>
      <c r="H6" s="14"/>
      <c r="O6" s="14"/>
      <c r="V6" s="14"/>
      <c r="W6" s="14"/>
      <c r="AF6" s="7"/>
    </row>
    <row r="7">
      <c r="B7" s="16"/>
      <c r="C7" s="7"/>
      <c r="D7" s="7"/>
      <c r="E7" s="7"/>
      <c r="F7" s="7"/>
      <c r="G7" s="7"/>
      <c r="H7" s="7"/>
      <c r="I7" s="7"/>
      <c r="J7" s="7"/>
      <c r="K7" s="7"/>
      <c r="L7" s="7"/>
      <c r="M7" s="7"/>
      <c r="N7" s="7"/>
      <c r="O7" s="7"/>
      <c r="P7" s="7"/>
      <c r="Q7" s="7"/>
      <c r="R7" s="7"/>
      <c r="S7" s="7"/>
      <c r="T7" s="7"/>
      <c r="U7" s="7"/>
      <c r="V7" s="7"/>
      <c r="W7" s="7"/>
      <c r="X7" s="7"/>
      <c r="Y7" s="7"/>
      <c r="Z7" s="7"/>
      <c r="AA7" s="7"/>
      <c r="AB7" s="7"/>
      <c r="AC7" s="7"/>
      <c r="AD7" s="7"/>
      <c r="AE7" s="7"/>
      <c r="AF7" s="7"/>
    </row>
    <row r="8">
      <c r="A8" s="17" t="s">
        <v>23</v>
      </c>
      <c r="B8" s="18">
        <f t="shared" ref="B8:AF8" si="1">SUM(B9,B17)</f>
        <v>9224.84</v>
      </c>
      <c r="C8" s="18">
        <f t="shared" si="1"/>
        <v>5831.8</v>
      </c>
      <c r="D8" s="18">
        <f t="shared" si="1"/>
        <v>6731.06</v>
      </c>
      <c r="E8" s="18">
        <f t="shared" si="1"/>
        <v>5160.16</v>
      </c>
      <c r="F8" s="18">
        <f t="shared" si="1"/>
        <v>7525.62</v>
      </c>
      <c r="G8" s="18">
        <f t="shared" si="1"/>
        <v>5246.89</v>
      </c>
      <c r="H8" s="18">
        <f t="shared" si="1"/>
        <v>5358.3</v>
      </c>
      <c r="I8" s="18">
        <f t="shared" si="1"/>
        <v>4961.66</v>
      </c>
      <c r="J8" s="18">
        <f t="shared" si="1"/>
        <v>9076.94</v>
      </c>
      <c r="K8" s="18">
        <f t="shared" si="1"/>
        <v>6292.66</v>
      </c>
      <c r="L8" s="18">
        <f t="shared" si="1"/>
        <v>7800.87</v>
      </c>
      <c r="M8" s="18">
        <f t="shared" si="1"/>
        <v>6375.6</v>
      </c>
      <c r="N8" s="18">
        <f t="shared" si="1"/>
        <v>8211.12</v>
      </c>
      <c r="O8" s="18">
        <f t="shared" si="1"/>
        <v>6476.18</v>
      </c>
      <c r="P8" s="18">
        <f t="shared" si="1"/>
        <v>43825.48</v>
      </c>
      <c r="Q8" s="18">
        <f t="shared" si="1"/>
        <v>27874.2</v>
      </c>
      <c r="R8" s="18">
        <f t="shared" si="1"/>
        <v>23133.28</v>
      </c>
      <c r="S8" s="18">
        <f t="shared" si="1"/>
        <v>16698.45</v>
      </c>
      <c r="T8" s="18">
        <f t="shared" si="1"/>
        <v>14492.37</v>
      </c>
      <c r="U8" s="18">
        <f t="shared" si="1"/>
        <v>8799.34</v>
      </c>
      <c r="V8" s="18">
        <f t="shared" si="1"/>
        <v>10874.11</v>
      </c>
      <c r="W8" s="18">
        <f t="shared" si="1"/>
        <v>9510.92</v>
      </c>
      <c r="X8" s="18">
        <f t="shared" si="1"/>
        <v>12796.21</v>
      </c>
      <c r="Y8" s="18">
        <f t="shared" si="1"/>
        <v>14266.02</v>
      </c>
      <c r="Z8" s="18">
        <f t="shared" si="1"/>
        <v>26822.06</v>
      </c>
      <c r="AA8" s="18">
        <f t="shared" si="1"/>
        <v>44752.72</v>
      </c>
      <c r="AB8" s="18">
        <f t="shared" si="1"/>
        <v>41696.61</v>
      </c>
      <c r="AC8" s="18">
        <f t="shared" si="1"/>
        <v>26505.42</v>
      </c>
      <c r="AD8" s="18">
        <f t="shared" si="1"/>
        <v>30182.06</v>
      </c>
      <c r="AE8" s="18">
        <f t="shared" si="1"/>
        <v>35193.38</v>
      </c>
      <c r="AF8" s="18">
        <f t="shared" si="1"/>
        <v>41251.05</v>
      </c>
    </row>
    <row r="9">
      <c r="A9" s="19" t="s">
        <v>24</v>
      </c>
      <c r="B9" s="20">
        <f t="shared" ref="B9:AF9" si="2">sum(B10:B16)</f>
        <v>9224.84</v>
      </c>
      <c r="C9" s="20">
        <f t="shared" si="2"/>
        <v>5831.8</v>
      </c>
      <c r="D9" s="20">
        <f t="shared" si="2"/>
        <v>6731.06</v>
      </c>
      <c r="E9" s="20">
        <f t="shared" si="2"/>
        <v>5160.16</v>
      </c>
      <c r="F9" s="20">
        <f t="shared" si="2"/>
        <v>7525.62</v>
      </c>
      <c r="G9" s="20">
        <f t="shared" si="2"/>
        <v>5246.89</v>
      </c>
      <c r="H9" s="20">
        <f t="shared" si="2"/>
        <v>5358.3</v>
      </c>
      <c r="I9" s="20">
        <f t="shared" si="2"/>
        <v>4961.66</v>
      </c>
      <c r="J9" s="20">
        <f t="shared" si="2"/>
        <v>9076.94</v>
      </c>
      <c r="K9" s="20">
        <f t="shared" si="2"/>
        <v>5693.47</v>
      </c>
      <c r="L9" s="20">
        <f t="shared" si="2"/>
        <v>7800.87</v>
      </c>
      <c r="M9" s="20">
        <f t="shared" si="2"/>
        <v>6375.6</v>
      </c>
      <c r="N9" s="20">
        <f t="shared" si="2"/>
        <v>8211.12</v>
      </c>
      <c r="O9" s="20">
        <f t="shared" si="2"/>
        <v>6476.18</v>
      </c>
      <c r="P9" s="20">
        <f t="shared" si="2"/>
        <v>43825.48</v>
      </c>
      <c r="Q9" s="20">
        <f t="shared" si="2"/>
        <v>26294.21</v>
      </c>
      <c r="R9" s="20">
        <f t="shared" si="2"/>
        <v>17238.83</v>
      </c>
      <c r="S9" s="20">
        <f t="shared" si="2"/>
        <v>12750.96</v>
      </c>
      <c r="T9" s="20">
        <f t="shared" si="2"/>
        <v>12450.25</v>
      </c>
      <c r="U9" s="20">
        <f t="shared" si="2"/>
        <v>8447.19</v>
      </c>
      <c r="V9" s="20">
        <f t="shared" si="2"/>
        <v>9298.07</v>
      </c>
      <c r="W9" s="20">
        <f t="shared" si="2"/>
        <v>8592</v>
      </c>
      <c r="X9" s="20">
        <f t="shared" si="2"/>
        <v>12796.21</v>
      </c>
      <c r="Y9" s="20">
        <f t="shared" si="2"/>
        <v>12683.98</v>
      </c>
      <c r="Z9" s="20">
        <f t="shared" si="2"/>
        <v>25618.94</v>
      </c>
      <c r="AA9" s="20">
        <f t="shared" si="2"/>
        <v>44372.52</v>
      </c>
      <c r="AB9" s="20">
        <f t="shared" si="2"/>
        <v>39668.94</v>
      </c>
      <c r="AC9" s="20">
        <f t="shared" si="2"/>
        <v>23871.97</v>
      </c>
      <c r="AD9" s="20">
        <f t="shared" si="2"/>
        <v>24412.09</v>
      </c>
      <c r="AE9" s="20">
        <f t="shared" si="2"/>
        <v>29838.81</v>
      </c>
      <c r="AF9" s="20">
        <f t="shared" si="2"/>
        <v>34342.97</v>
      </c>
    </row>
    <row r="10" outlineLevel="1">
      <c r="A10" s="21" t="s">
        <v>25</v>
      </c>
      <c r="B10" s="22">
        <v>4811.0</v>
      </c>
      <c r="C10" s="22">
        <v>3876.0</v>
      </c>
      <c r="D10" s="22">
        <v>4654.3</v>
      </c>
      <c r="E10" s="22">
        <v>3588.1</v>
      </c>
      <c r="F10" s="22">
        <v>5412.2</v>
      </c>
      <c r="G10" s="22">
        <v>3259.0</v>
      </c>
      <c r="H10" s="22">
        <v>3872.1</v>
      </c>
      <c r="I10" s="22">
        <v>3757.75</v>
      </c>
      <c r="J10" s="22">
        <v>5611.3</v>
      </c>
      <c r="K10" s="22">
        <v>3465.6</v>
      </c>
      <c r="L10" s="22">
        <v>5010.15</v>
      </c>
      <c r="M10" s="22">
        <v>4547.33</v>
      </c>
      <c r="N10" s="22">
        <v>5509.5</v>
      </c>
      <c r="O10" s="22">
        <v>4655.3</v>
      </c>
      <c r="P10" s="22">
        <v>10914.08</v>
      </c>
      <c r="Q10" s="22">
        <v>8053.92</v>
      </c>
      <c r="R10" s="22">
        <v>5712.39</v>
      </c>
      <c r="S10" s="22">
        <v>5078.73</v>
      </c>
      <c r="T10" s="22">
        <v>5641.73</v>
      </c>
      <c r="U10" s="22">
        <v>2441.0</v>
      </c>
      <c r="V10" s="22">
        <v>4891.03</v>
      </c>
      <c r="W10" s="22">
        <v>3616.79</v>
      </c>
      <c r="X10" s="22">
        <v>7532.83</v>
      </c>
      <c r="Y10" s="22">
        <v>7031.9</v>
      </c>
      <c r="Z10" s="22">
        <v>15306.2</v>
      </c>
      <c r="AA10" s="22">
        <v>31544.15</v>
      </c>
      <c r="AB10" s="22">
        <v>29064.2</v>
      </c>
      <c r="AC10" s="22">
        <v>14646.15</v>
      </c>
      <c r="AD10" s="22">
        <v>15626.2</v>
      </c>
      <c r="AE10" s="22">
        <v>20290.15</v>
      </c>
      <c r="AF10" s="22">
        <v>25189.9</v>
      </c>
    </row>
    <row r="11" outlineLevel="1">
      <c r="A11" s="21" t="s">
        <v>26</v>
      </c>
      <c r="B11" s="22">
        <v>2000.3</v>
      </c>
      <c r="C11" s="22">
        <v>485.9</v>
      </c>
      <c r="D11" s="22">
        <v>519.0</v>
      </c>
      <c r="E11" s="22">
        <v>243.0</v>
      </c>
      <c r="F11" s="22">
        <v>409.1</v>
      </c>
      <c r="G11" s="22">
        <v>739.3</v>
      </c>
      <c r="H11" s="22">
        <v>418.9</v>
      </c>
      <c r="I11" s="22">
        <v>235.9</v>
      </c>
      <c r="J11" s="22">
        <v>1190.8</v>
      </c>
      <c r="K11" s="22">
        <v>841.5</v>
      </c>
      <c r="L11" s="22">
        <v>1078.1</v>
      </c>
      <c r="M11" s="22">
        <v>531.57</v>
      </c>
      <c r="N11" s="22">
        <v>883.2</v>
      </c>
      <c r="O11" s="22">
        <v>373.0</v>
      </c>
      <c r="P11" s="22">
        <v>26637.02</v>
      </c>
      <c r="Q11" s="22">
        <v>14171.58</v>
      </c>
      <c r="R11" s="22">
        <v>8502.81</v>
      </c>
      <c r="S11" s="22">
        <v>5676.69</v>
      </c>
      <c r="T11" s="22">
        <v>4650.41</v>
      </c>
      <c r="U11" s="22">
        <v>4263.22</v>
      </c>
      <c r="V11" s="22">
        <v>2624.12</v>
      </c>
      <c r="W11" s="22">
        <v>3253.65</v>
      </c>
      <c r="X11" s="22">
        <v>2763.36</v>
      </c>
      <c r="Y11" s="22">
        <v>3341.44</v>
      </c>
      <c r="Z11" s="22">
        <v>6222.2</v>
      </c>
      <c r="AA11" s="22">
        <v>5600.9</v>
      </c>
      <c r="AB11" s="22">
        <v>3983.2</v>
      </c>
      <c r="AC11" s="22">
        <v>5283.29</v>
      </c>
      <c r="AD11" s="22">
        <v>4530.45</v>
      </c>
      <c r="AE11" s="22">
        <v>4753.45</v>
      </c>
      <c r="AF11" s="22">
        <v>3108.63</v>
      </c>
    </row>
    <row r="12" outlineLevel="1">
      <c r="A12" s="21" t="s">
        <v>27</v>
      </c>
      <c r="B12" s="22">
        <v>0.0</v>
      </c>
      <c r="C12" s="22">
        <v>0.0</v>
      </c>
      <c r="D12" s="22">
        <v>0.0</v>
      </c>
      <c r="E12" s="22">
        <v>0.0</v>
      </c>
      <c r="F12" s="22">
        <v>0.0</v>
      </c>
      <c r="G12" s="22">
        <v>0.0</v>
      </c>
      <c r="H12" s="22">
        <v>0.0</v>
      </c>
      <c r="I12" s="22">
        <v>0.0</v>
      </c>
      <c r="J12" s="22">
        <v>514.79</v>
      </c>
      <c r="K12" s="22">
        <v>0.0</v>
      </c>
      <c r="L12" s="22">
        <v>0.0</v>
      </c>
      <c r="M12" s="22">
        <v>0.0</v>
      </c>
      <c r="N12" s="22">
        <v>0.0</v>
      </c>
      <c r="O12" s="22">
        <v>0.0</v>
      </c>
      <c r="P12" s="22">
        <v>0.0</v>
      </c>
      <c r="Q12" s="22">
        <v>0.0</v>
      </c>
      <c r="R12" s="22">
        <v>0.0</v>
      </c>
      <c r="S12" s="22">
        <v>0.0</v>
      </c>
      <c r="T12" s="22">
        <v>0.0</v>
      </c>
      <c r="U12" s="22">
        <v>0.0</v>
      </c>
      <c r="V12" s="22">
        <v>0.0</v>
      </c>
      <c r="W12" s="22">
        <v>0.0</v>
      </c>
      <c r="X12" s="22">
        <v>0.0</v>
      </c>
      <c r="Y12" s="22">
        <v>0.0</v>
      </c>
      <c r="Z12" s="22">
        <v>0.0</v>
      </c>
      <c r="AA12" s="22">
        <v>0.0</v>
      </c>
      <c r="AB12" s="22">
        <v>0.0</v>
      </c>
      <c r="AC12" s="22">
        <v>0.0</v>
      </c>
      <c r="AD12" s="22">
        <v>24.99</v>
      </c>
      <c r="AE12" s="22">
        <v>0.0</v>
      </c>
      <c r="AF12" s="22">
        <v>0.0</v>
      </c>
    </row>
    <row r="13" outlineLevel="1">
      <c r="A13" s="21" t="s">
        <v>28</v>
      </c>
      <c r="B13" s="22">
        <v>710.7</v>
      </c>
      <c r="C13" s="22">
        <v>439.3</v>
      </c>
      <c r="D13" s="22">
        <v>555.1</v>
      </c>
      <c r="E13" s="22">
        <v>621.8</v>
      </c>
      <c r="F13" s="22">
        <v>672.7</v>
      </c>
      <c r="G13" s="22">
        <v>477.1</v>
      </c>
      <c r="H13" s="22">
        <v>344.6</v>
      </c>
      <c r="I13" s="22">
        <v>256.1</v>
      </c>
      <c r="J13" s="22">
        <v>389.5</v>
      </c>
      <c r="K13" s="22">
        <v>415.6</v>
      </c>
      <c r="L13" s="22">
        <v>400.7</v>
      </c>
      <c r="M13" s="22">
        <v>209.2</v>
      </c>
      <c r="N13" s="22">
        <v>246.3</v>
      </c>
      <c r="O13" s="22">
        <v>221.2</v>
      </c>
      <c r="P13" s="22">
        <v>620.0</v>
      </c>
      <c r="Q13" s="22">
        <v>423.6</v>
      </c>
      <c r="R13" s="22">
        <v>401.6</v>
      </c>
      <c r="S13" s="22">
        <v>179.3</v>
      </c>
      <c r="T13" s="22">
        <v>179.3</v>
      </c>
      <c r="U13" s="22">
        <v>296.0</v>
      </c>
      <c r="V13" s="22">
        <v>455.2</v>
      </c>
      <c r="W13" s="22">
        <v>233.2</v>
      </c>
      <c r="X13" s="22">
        <v>235.2</v>
      </c>
      <c r="Y13" s="22">
        <v>343.8</v>
      </c>
      <c r="Z13" s="22">
        <v>263.2</v>
      </c>
      <c r="AA13" s="22">
        <v>409.6</v>
      </c>
      <c r="AB13" s="22">
        <v>464.2</v>
      </c>
      <c r="AC13" s="22">
        <v>325.9</v>
      </c>
      <c r="AD13" s="22">
        <v>203.3</v>
      </c>
      <c r="AE13" s="22">
        <v>179.4</v>
      </c>
      <c r="AF13" s="22">
        <v>439.5</v>
      </c>
    </row>
    <row r="14" outlineLevel="1">
      <c r="A14" s="21" t="s">
        <v>29</v>
      </c>
      <c r="B14" s="22">
        <v>479.92</v>
      </c>
      <c r="C14" s="22">
        <v>299.95</v>
      </c>
      <c r="D14" s="22">
        <v>239.96</v>
      </c>
      <c r="E14" s="22">
        <v>0.0</v>
      </c>
      <c r="F14" s="22">
        <v>59.99</v>
      </c>
      <c r="G14" s="22">
        <v>59.99</v>
      </c>
      <c r="H14" s="22">
        <v>0.0</v>
      </c>
      <c r="I14" s="22">
        <v>59.99</v>
      </c>
      <c r="J14" s="22">
        <v>59.99</v>
      </c>
      <c r="K14" s="22">
        <v>179.97</v>
      </c>
      <c r="L14" s="22">
        <v>119.98</v>
      </c>
      <c r="M14" s="22">
        <v>239.96</v>
      </c>
      <c r="N14" s="22">
        <v>539.91</v>
      </c>
      <c r="O14" s="22">
        <v>419.93</v>
      </c>
      <c r="P14" s="22">
        <v>179.97</v>
      </c>
      <c r="Q14" s="22">
        <v>179.97</v>
      </c>
      <c r="R14" s="22">
        <v>299.95</v>
      </c>
      <c r="S14" s="22">
        <v>59.99</v>
      </c>
      <c r="T14" s="22">
        <v>239.96</v>
      </c>
      <c r="U14" s="22">
        <v>359.94</v>
      </c>
      <c r="V14" s="22">
        <v>59.99</v>
      </c>
      <c r="W14" s="22">
        <v>299.95</v>
      </c>
      <c r="X14" s="22">
        <v>299.95</v>
      </c>
      <c r="Y14" s="22">
        <v>179.97</v>
      </c>
      <c r="Z14" s="22">
        <v>239.96</v>
      </c>
      <c r="AA14" s="22">
        <v>299.95</v>
      </c>
      <c r="AB14" s="22">
        <v>299.95</v>
      </c>
      <c r="AC14" s="22">
        <v>239.96</v>
      </c>
      <c r="AD14" s="22">
        <v>59.99</v>
      </c>
      <c r="AE14" s="22">
        <v>0.0</v>
      </c>
      <c r="AF14" s="22">
        <v>179.97</v>
      </c>
    </row>
    <row r="15" outlineLevel="1">
      <c r="A15" s="21" t="s">
        <v>30</v>
      </c>
      <c r="B15" s="22">
        <v>557.92</v>
      </c>
      <c r="C15" s="22">
        <v>353.65</v>
      </c>
      <c r="D15" s="22">
        <v>385.26</v>
      </c>
      <c r="E15" s="22">
        <v>305.76</v>
      </c>
      <c r="F15" s="22">
        <v>501.63</v>
      </c>
      <c r="G15" s="22">
        <v>334.5</v>
      </c>
      <c r="H15" s="22">
        <v>350.7</v>
      </c>
      <c r="I15" s="22">
        <v>297.71</v>
      </c>
      <c r="J15" s="22">
        <v>569.74</v>
      </c>
      <c r="K15" s="22">
        <v>361.64</v>
      </c>
      <c r="L15" s="22">
        <v>530.35</v>
      </c>
      <c r="M15" s="22">
        <v>447.54</v>
      </c>
      <c r="N15" s="22">
        <v>420.75</v>
      </c>
      <c r="O15" s="22">
        <v>411.75</v>
      </c>
      <c r="P15" s="22">
        <v>2594.41</v>
      </c>
      <c r="Q15" s="22">
        <v>1561.32</v>
      </c>
      <c r="R15" s="22">
        <v>1055.71</v>
      </c>
      <c r="S15" s="22">
        <v>784.71</v>
      </c>
      <c r="T15" s="22">
        <v>779.03</v>
      </c>
      <c r="U15" s="22">
        <v>522.03</v>
      </c>
      <c r="V15" s="22">
        <v>537.96</v>
      </c>
      <c r="W15" s="22">
        <v>446.39</v>
      </c>
      <c r="X15" s="22">
        <v>823.26</v>
      </c>
      <c r="Y15" s="22">
        <v>745.87</v>
      </c>
      <c r="Z15" s="22">
        <v>1624.01</v>
      </c>
      <c r="AA15" s="22">
        <v>2757.99</v>
      </c>
      <c r="AB15" s="22">
        <v>2514.29</v>
      </c>
      <c r="AC15" s="22">
        <v>1549.41</v>
      </c>
      <c r="AD15" s="22">
        <v>1606.93</v>
      </c>
      <c r="AE15" s="22">
        <v>1800.97</v>
      </c>
      <c r="AF15" s="22">
        <v>2207.84</v>
      </c>
    </row>
    <row r="16" outlineLevel="1">
      <c r="A16" s="21" t="s">
        <v>31</v>
      </c>
      <c r="B16" s="22">
        <v>665.0</v>
      </c>
      <c r="C16" s="22">
        <v>377.0</v>
      </c>
      <c r="D16" s="22">
        <v>377.44</v>
      </c>
      <c r="E16" s="22">
        <v>401.5</v>
      </c>
      <c r="F16" s="22">
        <v>470.0</v>
      </c>
      <c r="G16" s="22">
        <v>377.0</v>
      </c>
      <c r="H16" s="22">
        <v>372.0</v>
      </c>
      <c r="I16" s="22">
        <v>354.21</v>
      </c>
      <c r="J16" s="22">
        <v>740.82</v>
      </c>
      <c r="K16" s="22">
        <v>429.16</v>
      </c>
      <c r="L16" s="22">
        <v>661.59</v>
      </c>
      <c r="M16" s="22">
        <v>400.0</v>
      </c>
      <c r="N16" s="22">
        <v>611.46</v>
      </c>
      <c r="O16" s="22">
        <v>395.0</v>
      </c>
      <c r="P16" s="22">
        <v>2880.0</v>
      </c>
      <c r="Q16" s="22">
        <v>1903.82</v>
      </c>
      <c r="R16" s="22">
        <v>1266.37</v>
      </c>
      <c r="S16" s="22">
        <v>971.54</v>
      </c>
      <c r="T16" s="22">
        <v>959.82</v>
      </c>
      <c r="U16" s="22">
        <v>565.0</v>
      </c>
      <c r="V16" s="22">
        <v>729.77</v>
      </c>
      <c r="W16" s="22">
        <v>742.02</v>
      </c>
      <c r="X16" s="22">
        <v>1141.61</v>
      </c>
      <c r="Y16" s="22">
        <v>1041.0</v>
      </c>
      <c r="Z16" s="22">
        <v>1963.37</v>
      </c>
      <c r="AA16" s="22">
        <v>3759.93</v>
      </c>
      <c r="AB16" s="22">
        <v>3343.1</v>
      </c>
      <c r="AC16" s="22">
        <v>1827.26</v>
      </c>
      <c r="AD16" s="22">
        <v>2360.23</v>
      </c>
      <c r="AE16" s="22">
        <v>2814.84</v>
      </c>
      <c r="AF16" s="22">
        <v>3217.13</v>
      </c>
    </row>
    <row r="17">
      <c r="A17" s="19" t="s">
        <v>32</v>
      </c>
      <c r="B17" s="20" t="s">
        <v>33</v>
      </c>
      <c r="C17" s="20" t="s">
        <v>33</v>
      </c>
      <c r="D17" s="20" t="s">
        <v>33</v>
      </c>
      <c r="E17" s="20" t="s">
        <v>33</v>
      </c>
      <c r="F17" s="20" t="s">
        <v>33</v>
      </c>
      <c r="G17" s="20" t="s">
        <v>33</v>
      </c>
      <c r="H17" s="20" t="s">
        <v>33</v>
      </c>
      <c r="I17" s="20" t="s">
        <v>33</v>
      </c>
      <c r="J17" s="20" t="s">
        <v>33</v>
      </c>
      <c r="K17" s="20">
        <f>SUM(K18:K24)</f>
        <v>599.19</v>
      </c>
      <c r="L17" s="20" t="s">
        <v>33</v>
      </c>
      <c r="M17" s="20" t="s">
        <v>33</v>
      </c>
      <c r="N17" s="20" t="s">
        <v>33</v>
      </c>
      <c r="O17" s="20" t="s">
        <v>33</v>
      </c>
      <c r="P17" s="20" t="s">
        <v>33</v>
      </c>
      <c r="Q17" s="20">
        <f t="shared" ref="Q17:AF17" si="3">SUM(Q18:Q24)</f>
        <v>1579.99</v>
      </c>
      <c r="R17" s="20">
        <f t="shared" si="3"/>
        <v>5894.45</v>
      </c>
      <c r="S17" s="20">
        <f t="shared" si="3"/>
        <v>3947.49</v>
      </c>
      <c r="T17" s="20">
        <f t="shared" si="3"/>
        <v>2042.12</v>
      </c>
      <c r="U17" s="20">
        <f t="shared" si="3"/>
        <v>352.15</v>
      </c>
      <c r="V17" s="20">
        <f t="shared" si="3"/>
        <v>1576.04</v>
      </c>
      <c r="W17" s="20">
        <f t="shared" si="3"/>
        <v>918.92</v>
      </c>
      <c r="X17" s="20">
        <f t="shared" si="3"/>
        <v>0</v>
      </c>
      <c r="Y17" s="20">
        <f t="shared" si="3"/>
        <v>1582.04</v>
      </c>
      <c r="Z17" s="20">
        <f t="shared" si="3"/>
        <v>1203.12</v>
      </c>
      <c r="AA17" s="20">
        <f t="shared" si="3"/>
        <v>380.2</v>
      </c>
      <c r="AB17" s="20">
        <f t="shared" si="3"/>
        <v>2027.67</v>
      </c>
      <c r="AC17" s="20">
        <f t="shared" si="3"/>
        <v>2633.45</v>
      </c>
      <c r="AD17" s="20">
        <f t="shared" si="3"/>
        <v>5769.97</v>
      </c>
      <c r="AE17" s="20">
        <f t="shared" si="3"/>
        <v>5354.57</v>
      </c>
      <c r="AF17" s="20">
        <f t="shared" si="3"/>
        <v>6908.08</v>
      </c>
    </row>
    <row r="18" outlineLevel="1">
      <c r="A18" s="21" t="s">
        <v>25</v>
      </c>
      <c r="B18" s="23"/>
      <c r="C18" s="23"/>
      <c r="D18" s="23"/>
      <c r="E18" s="23"/>
      <c r="F18" s="23"/>
      <c r="G18" s="23"/>
      <c r="H18" s="23"/>
      <c r="I18" s="23"/>
      <c r="J18" s="23"/>
      <c r="K18" s="22">
        <v>439.2</v>
      </c>
      <c r="L18" s="23"/>
      <c r="M18" s="23"/>
      <c r="N18" s="23"/>
      <c r="O18" s="23"/>
      <c r="P18" s="23"/>
      <c r="Q18" s="22">
        <v>919.49</v>
      </c>
      <c r="R18" s="22">
        <v>4182.37</v>
      </c>
      <c r="S18" s="22">
        <v>2749.13</v>
      </c>
      <c r="T18" s="22">
        <v>1423.83</v>
      </c>
      <c r="U18" s="22">
        <v>268.58</v>
      </c>
      <c r="V18" s="22">
        <v>1106.58</v>
      </c>
      <c r="W18" s="22">
        <v>661.09</v>
      </c>
      <c r="X18" s="22">
        <v>0.0</v>
      </c>
      <c r="Y18" s="22">
        <v>951.68</v>
      </c>
      <c r="Z18" s="22">
        <v>751.39</v>
      </c>
      <c r="AA18" s="22">
        <v>241.08</v>
      </c>
      <c r="AB18" s="22">
        <v>1360.58</v>
      </c>
      <c r="AC18" s="22">
        <v>1737.92</v>
      </c>
      <c r="AD18" s="22">
        <v>4080.63</v>
      </c>
      <c r="AE18" s="22">
        <v>3749.85</v>
      </c>
      <c r="AF18" s="22">
        <v>4759.75</v>
      </c>
    </row>
    <row r="19" outlineLevel="1">
      <c r="A19" s="21" t="s">
        <v>26</v>
      </c>
      <c r="B19" s="23"/>
      <c r="C19" s="23"/>
      <c r="D19" s="23"/>
      <c r="E19" s="23"/>
      <c r="F19" s="23"/>
      <c r="G19" s="23"/>
      <c r="H19" s="23"/>
      <c r="I19" s="23"/>
      <c r="J19" s="23"/>
      <c r="K19" s="22">
        <v>0.0</v>
      </c>
      <c r="L19" s="23"/>
      <c r="M19" s="23"/>
      <c r="N19" s="23"/>
      <c r="O19" s="23"/>
      <c r="P19" s="23"/>
      <c r="Q19" s="22">
        <v>289.11</v>
      </c>
      <c r="R19" s="22">
        <v>245.13</v>
      </c>
      <c r="S19" s="22">
        <v>208.74</v>
      </c>
      <c r="T19" s="22">
        <v>122.68</v>
      </c>
      <c r="U19" s="22">
        <v>0.0</v>
      </c>
      <c r="V19" s="22">
        <v>76.56</v>
      </c>
      <c r="W19" s="22">
        <v>16.81</v>
      </c>
      <c r="X19" s="22">
        <v>0.0</v>
      </c>
      <c r="Y19" s="22">
        <v>244.45</v>
      </c>
      <c r="Z19" s="22">
        <v>170.76</v>
      </c>
      <c r="AA19" s="22">
        <v>33.92</v>
      </c>
      <c r="AB19" s="22">
        <v>165.2</v>
      </c>
      <c r="AC19" s="22">
        <v>264.52</v>
      </c>
      <c r="AD19" s="22">
        <v>242.44</v>
      </c>
      <c r="AE19" s="22">
        <v>297.85</v>
      </c>
      <c r="AF19" s="22">
        <v>448.91</v>
      </c>
    </row>
    <row r="20" outlineLevel="1">
      <c r="A20" s="21" t="s">
        <v>27</v>
      </c>
      <c r="B20" s="23"/>
      <c r="C20" s="23"/>
      <c r="D20" s="23"/>
      <c r="E20" s="23"/>
      <c r="F20" s="23"/>
      <c r="G20" s="23"/>
      <c r="H20" s="23"/>
      <c r="I20" s="23"/>
      <c r="J20" s="23"/>
      <c r="K20" s="22">
        <v>0.0</v>
      </c>
      <c r="L20" s="23"/>
      <c r="M20" s="23"/>
      <c r="N20" s="23"/>
      <c r="O20" s="23"/>
      <c r="P20" s="23"/>
      <c r="Q20" s="22">
        <v>0.0</v>
      </c>
      <c r="R20" s="22">
        <v>0.0</v>
      </c>
      <c r="S20" s="22">
        <v>0.0</v>
      </c>
      <c r="T20" s="22">
        <v>0.0</v>
      </c>
      <c r="U20" s="22">
        <v>0.0</v>
      </c>
      <c r="V20" s="22">
        <v>0.0</v>
      </c>
      <c r="W20" s="22">
        <v>0.0</v>
      </c>
      <c r="X20" s="22">
        <v>0.0</v>
      </c>
      <c r="Y20" s="22">
        <v>0.0</v>
      </c>
      <c r="Z20" s="22">
        <v>0.0</v>
      </c>
      <c r="AA20" s="22">
        <v>0.0</v>
      </c>
      <c r="AB20" s="22">
        <v>0.0</v>
      </c>
      <c r="AC20" s="22">
        <v>0.0</v>
      </c>
      <c r="AD20" s="22">
        <v>0.0</v>
      </c>
      <c r="AE20" s="22">
        <v>0.0</v>
      </c>
      <c r="AF20" s="22">
        <v>0.0</v>
      </c>
    </row>
    <row r="21" outlineLevel="1">
      <c r="A21" s="21" t="s">
        <v>28</v>
      </c>
      <c r="B21" s="23"/>
      <c r="C21" s="23"/>
      <c r="D21" s="23"/>
      <c r="E21" s="23"/>
      <c r="F21" s="23"/>
      <c r="G21" s="23"/>
      <c r="H21" s="23"/>
      <c r="I21" s="23"/>
      <c r="J21" s="23"/>
      <c r="K21" s="22">
        <v>0.0</v>
      </c>
      <c r="L21" s="23"/>
      <c r="M21" s="23"/>
      <c r="N21" s="23"/>
      <c r="O21" s="23"/>
      <c r="P21" s="23"/>
      <c r="Q21" s="22">
        <v>0.0</v>
      </c>
      <c r="R21" s="22">
        <v>0.0</v>
      </c>
      <c r="S21" s="22">
        <v>0.0</v>
      </c>
      <c r="T21" s="22">
        <v>0.0</v>
      </c>
      <c r="U21" s="22">
        <v>0.0</v>
      </c>
      <c r="V21" s="22">
        <v>0.0</v>
      </c>
      <c r="W21" s="22">
        <v>0.0</v>
      </c>
      <c r="X21" s="22">
        <v>0.0</v>
      </c>
      <c r="Y21" s="22">
        <v>0.0</v>
      </c>
      <c r="Z21" s="22">
        <v>0.0</v>
      </c>
      <c r="AA21" s="22">
        <v>0.0</v>
      </c>
      <c r="AB21" s="22">
        <v>0.0</v>
      </c>
      <c r="AC21" s="22">
        <v>0.0</v>
      </c>
      <c r="AD21" s="22">
        <v>0.0</v>
      </c>
      <c r="AE21" s="22">
        <v>0.0</v>
      </c>
      <c r="AF21" s="22">
        <v>0.0</v>
      </c>
    </row>
    <row r="22" outlineLevel="1">
      <c r="A22" s="21" t="s">
        <v>29</v>
      </c>
      <c r="B22" s="23"/>
      <c r="C22" s="23"/>
      <c r="D22" s="23"/>
      <c r="E22" s="23"/>
      <c r="F22" s="23"/>
      <c r="G22" s="23"/>
      <c r="H22" s="23"/>
      <c r="I22" s="23"/>
      <c r="J22" s="23"/>
      <c r="K22" s="22">
        <v>0.0</v>
      </c>
      <c r="L22" s="23"/>
      <c r="M22" s="23"/>
      <c r="N22" s="23"/>
      <c r="O22" s="23"/>
      <c r="P22" s="23"/>
      <c r="Q22" s="22">
        <v>0.0</v>
      </c>
      <c r="R22" s="22">
        <v>0.0</v>
      </c>
      <c r="S22" s="22">
        <v>0.0</v>
      </c>
      <c r="T22" s="22">
        <v>0.0</v>
      </c>
      <c r="U22" s="22">
        <v>0.0</v>
      </c>
      <c r="V22" s="22">
        <v>0.0</v>
      </c>
      <c r="W22" s="22">
        <v>0.0</v>
      </c>
      <c r="X22" s="22">
        <v>0.0</v>
      </c>
      <c r="Y22" s="22">
        <v>0.0</v>
      </c>
      <c r="Z22" s="22">
        <v>0.0</v>
      </c>
      <c r="AA22" s="22">
        <v>0.0</v>
      </c>
      <c r="AB22" s="22">
        <v>0.0</v>
      </c>
      <c r="AC22" s="22">
        <v>0.0</v>
      </c>
      <c r="AD22" s="22">
        <v>0.0</v>
      </c>
      <c r="AE22" s="22">
        <v>0.0</v>
      </c>
      <c r="AF22" s="22">
        <v>0.0</v>
      </c>
    </row>
    <row r="23" outlineLevel="1">
      <c r="A23" s="21" t="s">
        <v>30</v>
      </c>
      <c r="B23" s="23"/>
      <c r="C23" s="23"/>
      <c r="D23" s="23"/>
      <c r="E23" s="23"/>
      <c r="F23" s="23"/>
      <c r="G23" s="23"/>
      <c r="H23" s="23"/>
      <c r="I23" s="23"/>
      <c r="J23" s="23"/>
      <c r="K23" s="22">
        <v>83.45</v>
      </c>
      <c r="L23" s="23"/>
      <c r="M23" s="23"/>
      <c r="N23" s="23"/>
      <c r="O23" s="23"/>
      <c r="P23" s="23"/>
      <c r="Q23" s="22">
        <v>241.08</v>
      </c>
      <c r="R23" s="22">
        <v>930.82</v>
      </c>
      <c r="S23" s="22">
        <v>636.21</v>
      </c>
      <c r="T23" s="22">
        <v>321.66</v>
      </c>
      <c r="U23" s="22">
        <v>56.4</v>
      </c>
      <c r="V23" s="22">
        <v>246.87</v>
      </c>
      <c r="W23" s="22">
        <v>160.03</v>
      </c>
      <c r="X23" s="22">
        <v>0.0</v>
      </c>
      <c r="Y23" s="22">
        <v>245.16</v>
      </c>
      <c r="Z23" s="22">
        <v>189.17</v>
      </c>
      <c r="AA23" s="22">
        <v>67.4</v>
      </c>
      <c r="AB23" s="22">
        <v>318.34</v>
      </c>
      <c r="AC23" s="22">
        <v>430.93</v>
      </c>
      <c r="AD23" s="22">
        <v>911.26</v>
      </c>
      <c r="AE23" s="22">
        <v>839.93</v>
      </c>
      <c r="AF23" s="22">
        <v>1100.8</v>
      </c>
    </row>
    <row r="24" outlineLevel="1">
      <c r="A24" s="21" t="s">
        <v>31</v>
      </c>
      <c r="B24" s="23"/>
      <c r="C24" s="23"/>
      <c r="D24" s="23"/>
      <c r="E24" s="23"/>
      <c r="F24" s="23"/>
      <c r="G24" s="23"/>
      <c r="H24" s="23"/>
      <c r="I24" s="23"/>
      <c r="J24" s="23"/>
      <c r="K24" s="22">
        <v>76.54</v>
      </c>
      <c r="L24" s="23"/>
      <c r="M24" s="23"/>
      <c r="N24" s="23"/>
      <c r="O24" s="23"/>
      <c r="P24" s="23"/>
      <c r="Q24" s="22">
        <v>130.31</v>
      </c>
      <c r="R24" s="22">
        <v>536.13</v>
      </c>
      <c r="S24" s="22">
        <v>353.41</v>
      </c>
      <c r="T24" s="22">
        <v>173.95</v>
      </c>
      <c r="U24" s="22">
        <v>27.17</v>
      </c>
      <c r="V24" s="22">
        <v>146.03</v>
      </c>
      <c r="W24" s="22">
        <v>80.99</v>
      </c>
      <c r="X24" s="22">
        <v>0.0</v>
      </c>
      <c r="Y24" s="22">
        <v>140.75</v>
      </c>
      <c r="Z24" s="22">
        <v>91.8</v>
      </c>
      <c r="AA24" s="22">
        <v>37.8</v>
      </c>
      <c r="AB24" s="22">
        <v>183.55</v>
      </c>
      <c r="AC24" s="22">
        <v>200.08</v>
      </c>
      <c r="AD24" s="22">
        <v>535.64</v>
      </c>
      <c r="AE24" s="22">
        <v>466.94</v>
      </c>
      <c r="AF24" s="22">
        <v>598.62</v>
      </c>
    </row>
    <row r="25">
      <c r="A25" s="17" t="s">
        <v>34</v>
      </c>
      <c r="B25" s="18">
        <f t="shared" ref="B25:AF25" si="4">B26+B27+B28+B29+B30</f>
        <v>7953.97</v>
      </c>
      <c r="C25" s="18">
        <f t="shared" si="4"/>
        <v>6765.07</v>
      </c>
      <c r="D25" s="18">
        <f t="shared" si="4"/>
        <v>7698.8</v>
      </c>
      <c r="E25" s="18">
        <f t="shared" si="4"/>
        <v>5011.15</v>
      </c>
      <c r="F25" s="18">
        <f t="shared" si="4"/>
        <v>2828.44</v>
      </c>
      <c r="G25" s="18">
        <f t="shared" si="4"/>
        <v>5401.75</v>
      </c>
      <c r="H25" s="18">
        <f t="shared" si="4"/>
        <v>5446.92</v>
      </c>
      <c r="I25" s="18">
        <f t="shared" si="4"/>
        <v>93468.46</v>
      </c>
      <c r="J25" s="18">
        <f t="shared" si="4"/>
        <v>80433.17</v>
      </c>
      <c r="K25" s="18">
        <f t="shared" si="4"/>
        <v>25890.85</v>
      </c>
      <c r="L25" s="18">
        <f t="shared" si="4"/>
        <v>6153.45</v>
      </c>
      <c r="M25" s="18">
        <f t="shared" si="4"/>
        <v>5755.25</v>
      </c>
      <c r="N25" s="18">
        <f t="shared" si="4"/>
        <v>5320.15</v>
      </c>
      <c r="O25" s="18">
        <f t="shared" si="4"/>
        <v>6555.93</v>
      </c>
      <c r="P25" s="18">
        <f t="shared" si="4"/>
        <v>6225.44</v>
      </c>
      <c r="Q25" s="18">
        <f t="shared" si="4"/>
        <v>13249.53</v>
      </c>
      <c r="R25" s="18">
        <f t="shared" si="4"/>
        <v>7638.48</v>
      </c>
      <c r="S25" s="18">
        <f t="shared" si="4"/>
        <v>7171.86</v>
      </c>
      <c r="T25" s="18">
        <f t="shared" si="4"/>
        <v>5552.03</v>
      </c>
      <c r="U25" s="18">
        <f t="shared" si="4"/>
        <v>6258.65</v>
      </c>
      <c r="V25" s="18">
        <f t="shared" si="4"/>
        <v>5248.11</v>
      </c>
      <c r="W25" s="18">
        <f t="shared" si="4"/>
        <v>6744.93</v>
      </c>
      <c r="X25" s="18">
        <f t="shared" si="4"/>
        <v>5155.92</v>
      </c>
      <c r="Y25" s="18">
        <f t="shared" si="4"/>
        <v>9083.88</v>
      </c>
      <c r="Z25" s="18">
        <f t="shared" si="4"/>
        <v>8976.4</v>
      </c>
      <c r="AA25" s="18">
        <f t="shared" si="4"/>
        <v>25747.15</v>
      </c>
      <c r="AB25" s="18">
        <f t="shared" si="4"/>
        <v>17219.03</v>
      </c>
      <c r="AC25" s="18">
        <f t="shared" si="4"/>
        <v>13761.81</v>
      </c>
      <c r="AD25" s="18">
        <f t="shared" si="4"/>
        <v>8856.36</v>
      </c>
      <c r="AE25" s="18">
        <f t="shared" si="4"/>
        <v>11607.13</v>
      </c>
      <c r="AF25" s="18">
        <f t="shared" si="4"/>
        <v>22434.14</v>
      </c>
    </row>
    <row r="26" outlineLevel="1">
      <c r="A26" s="21" t="s">
        <v>25</v>
      </c>
      <c r="B26" s="24">
        <v>7233.0</v>
      </c>
      <c r="C26" s="24">
        <v>6157.0</v>
      </c>
      <c r="D26" s="24">
        <v>6993.56</v>
      </c>
      <c r="E26" s="24">
        <v>4539.12</v>
      </c>
      <c r="F26" s="24">
        <v>2332.0</v>
      </c>
      <c r="G26" s="24">
        <v>4840.56</v>
      </c>
      <c r="H26" s="24">
        <v>4898.12</v>
      </c>
      <c r="I26" s="24">
        <v>86106.86</v>
      </c>
      <c r="J26" s="24">
        <v>74056.8</v>
      </c>
      <c r="K26" s="24">
        <v>23666.54</v>
      </c>
      <c r="L26" s="24">
        <v>5581.46</v>
      </c>
      <c r="M26" s="24">
        <v>5121.31</v>
      </c>
      <c r="N26" s="24">
        <v>4583.31</v>
      </c>
      <c r="O26" s="24">
        <v>5864.9</v>
      </c>
      <c r="P26" s="24">
        <v>5648.83</v>
      </c>
      <c r="Q26" s="24">
        <v>12202.86</v>
      </c>
      <c r="R26" s="24">
        <v>6977.94</v>
      </c>
      <c r="S26" s="24">
        <v>6400.65</v>
      </c>
      <c r="T26" s="24">
        <v>4855.8</v>
      </c>
      <c r="U26" s="24">
        <v>5597.88</v>
      </c>
      <c r="V26" s="24">
        <v>4804.65</v>
      </c>
      <c r="W26" s="24">
        <v>6103.23</v>
      </c>
      <c r="X26" s="24">
        <v>4677.63</v>
      </c>
      <c r="Y26" s="24">
        <v>8325.18</v>
      </c>
      <c r="Z26" s="24">
        <v>8135.0</v>
      </c>
      <c r="AA26" s="24">
        <v>23333.14</v>
      </c>
      <c r="AB26" s="24">
        <v>15867.14</v>
      </c>
      <c r="AC26" s="24">
        <v>12658.76</v>
      </c>
      <c r="AD26" s="24">
        <v>7984.94</v>
      </c>
      <c r="AE26" s="24">
        <v>10435.0</v>
      </c>
      <c r="AF26" s="24">
        <v>20447.5</v>
      </c>
    </row>
    <row r="27" outlineLevel="1">
      <c r="A27" s="21" t="s">
        <v>26</v>
      </c>
      <c r="B27" s="24">
        <v>213.0</v>
      </c>
      <c r="C27" s="24">
        <v>164.0</v>
      </c>
      <c r="D27" s="24">
        <v>222.0</v>
      </c>
      <c r="E27" s="24">
        <v>154.0</v>
      </c>
      <c r="F27" s="24">
        <v>309.0</v>
      </c>
      <c r="G27" s="24">
        <v>184.0</v>
      </c>
      <c r="H27" s="24">
        <v>203.0</v>
      </c>
      <c r="I27" s="24">
        <v>1207.2</v>
      </c>
      <c r="J27" s="24">
        <v>1096.0</v>
      </c>
      <c r="K27" s="24">
        <v>511.0</v>
      </c>
      <c r="L27" s="24">
        <v>162.46</v>
      </c>
      <c r="M27" s="24">
        <v>252.0</v>
      </c>
      <c r="N27" s="24">
        <v>375.48</v>
      </c>
      <c r="O27" s="24">
        <v>242.0</v>
      </c>
      <c r="P27" s="24">
        <v>144.0</v>
      </c>
      <c r="Q27" s="24">
        <v>146.2</v>
      </c>
      <c r="R27" s="24">
        <v>174.0</v>
      </c>
      <c r="S27" s="24">
        <v>193.0</v>
      </c>
      <c r="T27" s="24">
        <v>300.0</v>
      </c>
      <c r="U27" s="24">
        <v>271.0</v>
      </c>
      <c r="V27" s="24">
        <v>145.0</v>
      </c>
      <c r="W27" s="24">
        <v>220.06</v>
      </c>
      <c r="X27" s="24">
        <v>193.0</v>
      </c>
      <c r="Y27" s="24">
        <v>242.0</v>
      </c>
      <c r="Z27" s="24">
        <v>242.0</v>
      </c>
      <c r="AA27" s="24">
        <v>701.33</v>
      </c>
      <c r="AB27" s="24">
        <v>233.0</v>
      </c>
      <c r="AC27" s="24">
        <v>309.0</v>
      </c>
      <c r="AD27" s="24">
        <v>289.0</v>
      </c>
      <c r="AE27" s="24">
        <v>415.0</v>
      </c>
      <c r="AF27" s="24">
        <v>522.0</v>
      </c>
    </row>
    <row r="28" outlineLevel="1">
      <c r="A28" s="21" t="s">
        <v>35</v>
      </c>
      <c r="B28" s="24">
        <v>503.48</v>
      </c>
      <c r="C28" s="24">
        <v>439.58</v>
      </c>
      <c r="D28" s="24">
        <v>451.32</v>
      </c>
      <c r="E28" s="24">
        <v>296.65</v>
      </c>
      <c r="F28" s="24">
        <v>175.96</v>
      </c>
      <c r="G28" s="24">
        <v>367.96</v>
      </c>
      <c r="H28" s="24">
        <v>327.34</v>
      </c>
      <c r="I28" s="24">
        <v>6084.31</v>
      </c>
      <c r="J28" s="24">
        <v>5208.44</v>
      </c>
      <c r="K28" s="24">
        <v>1708.17</v>
      </c>
      <c r="L28" s="24">
        <v>390.58</v>
      </c>
      <c r="M28" s="24">
        <v>377.7</v>
      </c>
      <c r="N28" s="24">
        <v>356.62</v>
      </c>
      <c r="O28" s="24">
        <v>444.54</v>
      </c>
      <c r="P28" s="24">
        <v>397.33</v>
      </c>
      <c r="Q28" s="24">
        <v>899.67</v>
      </c>
      <c r="R28" s="24">
        <v>480.85</v>
      </c>
      <c r="S28" s="24">
        <v>524.3</v>
      </c>
      <c r="T28" s="24">
        <v>391.74</v>
      </c>
      <c r="U28" s="24">
        <v>389.37</v>
      </c>
      <c r="V28" s="24">
        <v>298.46</v>
      </c>
      <c r="W28" s="24">
        <v>421.24</v>
      </c>
      <c r="X28" s="24">
        <v>275.91</v>
      </c>
      <c r="Y28" s="24">
        <v>490.38</v>
      </c>
      <c r="Z28" s="24">
        <v>599.4</v>
      </c>
      <c r="AA28" s="24">
        <v>1694.46</v>
      </c>
      <c r="AB28" s="24">
        <v>1106.21</v>
      </c>
      <c r="AC28" s="24">
        <v>776.62</v>
      </c>
      <c r="AD28" s="24">
        <v>572.79</v>
      </c>
      <c r="AE28" s="24">
        <v>757.13</v>
      </c>
      <c r="AF28" s="24">
        <v>1439.98</v>
      </c>
    </row>
    <row r="29" outlineLevel="1">
      <c r="A29" s="21" t="s">
        <v>31</v>
      </c>
      <c r="B29" s="24">
        <v>0.0</v>
      </c>
      <c r="C29" s="24">
        <v>0.0</v>
      </c>
      <c r="D29" s="24">
        <v>27.26</v>
      </c>
      <c r="E29" s="24">
        <v>21.04</v>
      </c>
      <c r="F29" s="24">
        <v>6.99</v>
      </c>
      <c r="G29" s="24">
        <v>0.08</v>
      </c>
      <c r="H29" s="24">
        <v>0.16</v>
      </c>
      <c r="I29" s="24">
        <v>49.97</v>
      </c>
      <c r="J29" s="24">
        <v>34.51</v>
      </c>
      <c r="K29" s="24">
        <v>0.33</v>
      </c>
      <c r="L29" s="24">
        <v>18.78</v>
      </c>
      <c r="M29" s="24">
        <v>0.08</v>
      </c>
      <c r="N29" s="24">
        <v>0.08</v>
      </c>
      <c r="O29" s="24">
        <v>0.0</v>
      </c>
      <c r="P29" s="24">
        <v>30.64</v>
      </c>
      <c r="Q29" s="24">
        <v>0.5</v>
      </c>
      <c r="R29" s="24">
        <v>0.75</v>
      </c>
      <c r="S29" s="24">
        <v>49.42</v>
      </c>
      <c r="T29" s="24">
        <v>0.0</v>
      </c>
      <c r="U29" s="24">
        <v>0.25</v>
      </c>
      <c r="V29" s="24">
        <v>0.0</v>
      </c>
      <c r="W29" s="24">
        <v>0.25</v>
      </c>
      <c r="X29" s="24">
        <v>0.25</v>
      </c>
      <c r="Y29" s="24">
        <v>17.19</v>
      </c>
      <c r="Z29" s="24">
        <v>0.0</v>
      </c>
      <c r="AA29" s="24">
        <v>13.28</v>
      </c>
      <c r="AB29" s="24">
        <v>7.74</v>
      </c>
      <c r="AC29" s="24">
        <v>12.64</v>
      </c>
      <c r="AD29" s="24">
        <v>0.33</v>
      </c>
      <c r="AE29" s="24">
        <v>0.0</v>
      </c>
      <c r="AF29" s="24">
        <v>14.89</v>
      </c>
    </row>
    <row r="30" outlineLevel="1">
      <c r="A30" s="21" t="s">
        <v>36</v>
      </c>
      <c r="B30" s="24">
        <v>4.49</v>
      </c>
      <c r="C30" s="24">
        <v>4.49</v>
      </c>
      <c r="D30" s="24">
        <v>4.66</v>
      </c>
      <c r="E30" s="24">
        <v>0.34</v>
      </c>
      <c r="F30" s="24">
        <v>4.49</v>
      </c>
      <c r="G30" s="24">
        <v>9.15</v>
      </c>
      <c r="H30" s="24">
        <v>18.3</v>
      </c>
      <c r="I30" s="24">
        <v>20.12</v>
      </c>
      <c r="J30" s="24">
        <v>37.42</v>
      </c>
      <c r="K30" s="24">
        <v>4.81</v>
      </c>
      <c r="L30" s="24">
        <v>0.17</v>
      </c>
      <c r="M30" s="24">
        <v>4.16</v>
      </c>
      <c r="N30" s="24">
        <v>4.66</v>
      </c>
      <c r="O30" s="24">
        <v>4.49</v>
      </c>
      <c r="P30" s="24">
        <v>4.64</v>
      </c>
      <c r="Q30" s="24">
        <v>0.3</v>
      </c>
      <c r="R30" s="24">
        <v>4.94</v>
      </c>
      <c r="S30" s="24">
        <v>4.49</v>
      </c>
      <c r="T30" s="24">
        <v>4.49</v>
      </c>
      <c r="U30" s="24">
        <v>0.15</v>
      </c>
      <c r="V30" s="24">
        <v>0.0</v>
      </c>
      <c r="W30" s="24">
        <v>0.15</v>
      </c>
      <c r="X30" s="24">
        <v>9.13</v>
      </c>
      <c r="Y30" s="24">
        <v>9.13</v>
      </c>
      <c r="Z30" s="24">
        <v>0.0</v>
      </c>
      <c r="AA30" s="24">
        <v>4.94</v>
      </c>
      <c r="AB30" s="24">
        <v>4.94</v>
      </c>
      <c r="AC30" s="24">
        <v>4.79</v>
      </c>
      <c r="AD30" s="24">
        <v>9.3</v>
      </c>
      <c r="AE30" s="24">
        <v>0.0</v>
      </c>
      <c r="AF30" s="24">
        <v>9.77</v>
      </c>
    </row>
    <row r="31" collapsed="1">
      <c r="A31" s="17" t="s">
        <v>37</v>
      </c>
      <c r="B31" s="25">
        <f t="shared" ref="B31:AF31" si="5">sum(B32:B34)</f>
        <v>0</v>
      </c>
      <c r="C31" s="25">
        <f t="shared" si="5"/>
        <v>0</v>
      </c>
      <c r="D31" s="25">
        <f t="shared" si="5"/>
        <v>0</v>
      </c>
      <c r="E31" s="25">
        <f t="shared" si="5"/>
        <v>0</v>
      </c>
      <c r="F31" s="25">
        <f t="shared" si="5"/>
        <v>0</v>
      </c>
      <c r="G31" s="25">
        <f t="shared" si="5"/>
        <v>0</v>
      </c>
      <c r="H31" s="25">
        <f t="shared" si="5"/>
        <v>321.43</v>
      </c>
      <c r="I31" s="25">
        <f t="shared" si="5"/>
        <v>316.94</v>
      </c>
      <c r="J31" s="25">
        <f t="shared" si="5"/>
        <v>0</v>
      </c>
      <c r="K31" s="25">
        <f t="shared" si="5"/>
        <v>0</v>
      </c>
      <c r="L31" s="25">
        <f t="shared" si="5"/>
        <v>0</v>
      </c>
      <c r="M31" s="25">
        <f t="shared" si="5"/>
        <v>0</v>
      </c>
      <c r="N31" s="25">
        <f t="shared" si="5"/>
        <v>0</v>
      </c>
      <c r="O31" s="25">
        <f t="shared" si="5"/>
        <v>0</v>
      </c>
      <c r="P31" s="25">
        <f t="shared" si="5"/>
        <v>0</v>
      </c>
      <c r="Q31" s="25">
        <f t="shared" si="5"/>
        <v>0</v>
      </c>
      <c r="R31" s="25">
        <f t="shared" si="5"/>
        <v>0</v>
      </c>
      <c r="S31" s="25">
        <f t="shared" si="5"/>
        <v>0</v>
      </c>
      <c r="T31" s="25">
        <f t="shared" si="5"/>
        <v>0</v>
      </c>
      <c r="U31" s="25">
        <f t="shared" si="5"/>
        <v>298.18</v>
      </c>
      <c r="V31" s="25">
        <f t="shared" si="5"/>
        <v>0</v>
      </c>
      <c r="W31" s="25">
        <f t="shared" si="5"/>
        <v>0</v>
      </c>
      <c r="X31" s="25">
        <f t="shared" si="5"/>
        <v>0</v>
      </c>
      <c r="Y31" s="25">
        <f t="shared" si="5"/>
        <v>0</v>
      </c>
      <c r="Z31" s="25">
        <f t="shared" si="5"/>
        <v>0</v>
      </c>
      <c r="AA31" s="25">
        <f t="shared" si="5"/>
        <v>249.1</v>
      </c>
      <c r="AB31" s="25">
        <f t="shared" si="5"/>
        <v>0</v>
      </c>
      <c r="AC31" s="25">
        <f t="shared" si="5"/>
        <v>0</v>
      </c>
      <c r="AD31" s="25">
        <f t="shared" si="5"/>
        <v>253.94</v>
      </c>
      <c r="AE31" s="25">
        <f t="shared" si="5"/>
        <v>0</v>
      </c>
      <c r="AF31" s="25">
        <f t="shared" si="5"/>
        <v>0</v>
      </c>
    </row>
    <row r="32" hidden="1" outlineLevel="1">
      <c r="A32" s="21" t="s">
        <v>25</v>
      </c>
      <c r="B32" s="26">
        <v>0.0</v>
      </c>
      <c r="C32" s="26">
        <v>0.0</v>
      </c>
      <c r="D32" s="26">
        <v>0.0</v>
      </c>
      <c r="E32" s="26">
        <v>0.0</v>
      </c>
      <c r="F32" s="26">
        <v>0.0</v>
      </c>
      <c r="G32" s="26">
        <v>0.0</v>
      </c>
      <c r="H32" s="26">
        <v>299.0</v>
      </c>
      <c r="I32" s="26">
        <v>299.0</v>
      </c>
      <c r="J32" s="26">
        <v>0.0</v>
      </c>
      <c r="K32" s="26">
        <v>0.0</v>
      </c>
      <c r="L32" s="26">
        <v>0.0</v>
      </c>
      <c r="M32" s="26">
        <v>0.0</v>
      </c>
      <c r="N32" s="26">
        <v>0.0</v>
      </c>
      <c r="O32" s="26">
        <v>0.0</v>
      </c>
      <c r="P32" s="26">
        <v>0.0</v>
      </c>
      <c r="Q32" s="26">
        <v>0.0</v>
      </c>
      <c r="R32" s="26">
        <v>0.0</v>
      </c>
      <c r="S32" s="26">
        <v>0.0</v>
      </c>
      <c r="T32" s="26">
        <v>0.0</v>
      </c>
      <c r="U32" s="26">
        <v>279.0</v>
      </c>
      <c r="V32" s="26">
        <v>0.0</v>
      </c>
      <c r="W32" s="26">
        <v>0.0</v>
      </c>
      <c r="X32" s="26">
        <v>0.0</v>
      </c>
      <c r="Y32" s="26">
        <v>0.0</v>
      </c>
      <c r="Z32" s="26">
        <v>0.0</v>
      </c>
      <c r="AA32" s="26">
        <v>239.0</v>
      </c>
      <c r="AB32" s="26">
        <v>0.0</v>
      </c>
      <c r="AC32" s="26">
        <v>0.0</v>
      </c>
      <c r="AD32" s="26">
        <v>239.0</v>
      </c>
      <c r="AE32" s="26">
        <v>0.0</v>
      </c>
      <c r="AF32" s="26">
        <v>0.0</v>
      </c>
    </row>
    <row r="33" hidden="1" outlineLevel="1">
      <c r="A33" s="21" t="s">
        <v>35</v>
      </c>
      <c r="B33" s="26">
        <v>0.0</v>
      </c>
      <c r="C33" s="26">
        <v>0.0</v>
      </c>
      <c r="D33" s="26">
        <v>0.0</v>
      </c>
      <c r="E33" s="26">
        <v>0.0</v>
      </c>
      <c r="F33" s="26">
        <v>0.0</v>
      </c>
      <c r="G33" s="26">
        <v>0.0</v>
      </c>
      <c r="H33" s="26">
        <v>22.43</v>
      </c>
      <c r="I33" s="26">
        <v>17.94</v>
      </c>
      <c r="J33" s="26">
        <v>0.0</v>
      </c>
      <c r="K33" s="26">
        <v>0.0</v>
      </c>
      <c r="L33" s="26">
        <v>0.0</v>
      </c>
      <c r="M33" s="26">
        <v>0.0</v>
      </c>
      <c r="N33" s="26">
        <v>0.0</v>
      </c>
      <c r="O33" s="26">
        <v>0.0</v>
      </c>
      <c r="P33" s="26">
        <v>0.0</v>
      </c>
      <c r="Q33" s="26">
        <v>0.0</v>
      </c>
      <c r="R33" s="26">
        <v>0.0</v>
      </c>
      <c r="S33" s="26">
        <v>0.0</v>
      </c>
      <c r="T33" s="26">
        <v>0.0</v>
      </c>
      <c r="U33" s="26">
        <v>19.18</v>
      </c>
      <c r="V33" s="26">
        <v>0.0</v>
      </c>
      <c r="W33" s="26">
        <v>0.0</v>
      </c>
      <c r="X33" s="26">
        <v>0.0</v>
      </c>
      <c r="Y33" s="26">
        <v>0.0</v>
      </c>
      <c r="Z33" s="26">
        <v>0.0</v>
      </c>
      <c r="AA33" s="26">
        <v>10.1</v>
      </c>
      <c r="AB33" s="26">
        <v>0.0</v>
      </c>
      <c r="AC33" s="26">
        <v>0.0</v>
      </c>
      <c r="AD33" s="26">
        <v>14.94</v>
      </c>
      <c r="AE33" s="26">
        <v>0.0</v>
      </c>
      <c r="AF33" s="26">
        <v>0.0</v>
      </c>
    </row>
    <row r="34" hidden="1" outlineLevel="1">
      <c r="A34" s="21" t="s">
        <v>31</v>
      </c>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8"/>
      <c r="AE34" s="28"/>
      <c r="AF34" s="28"/>
    </row>
    <row r="35" collapsed="1">
      <c r="A35" s="17" t="s">
        <v>38</v>
      </c>
      <c r="B35" s="18">
        <f t="shared" ref="B35:AF35" si="6">SUM(B40,B36)</f>
        <v>0</v>
      </c>
      <c r="C35" s="18">
        <f t="shared" si="6"/>
        <v>0</v>
      </c>
      <c r="D35" s="18">
        <f t="shared" si="6"/>
        <v>0</v>
      </c>
      <c r="E35" s="18">
        <f t="shared" si="6"/>
        <v>0</v>
      </c>
      <c r="F35" s="18">
        <f t="shared" si="6"/>
        <v>0</v>
      </c>
      <c r="G35" s="18">
        <f t="shared" si="6"/>
        <v>0</v>
      </c>
      <c r="H35" s="18">
        <f t="shared" si="6"/>
        <v>0</v>
      </c>
      <c r="I35" s="18">
        <f t="shared" si="6"/>
        <v>0</v>
      </c>
      <c r="J35" s="18">
        <f t="shared" si="6"/>
        <v>0</v>
      </c>
      <c r="K35" s="18">
        <f t="shared" si="6"/>
        <v>0</v>
      </c>
      <c r="L35" s="18">
        <f t="shared" si="6"/>
        <v>0</v>
      </c>
      <c r="M35" s="18">
        <f t="shared" si="6"/>
        <v>0</v>
      </c>
      <c r="N35" s="18">
        <f t="shared" si="6"/>
        <v>0</v>
      </c>
      <c r="O35" s="18">
        <f t="shared" si="6"/>
        <v>318.409386</v>
      </c>
      <c r="P35" s="18">
        <f t="shared" si="6"/>
        <v>0</v>
      </c>
      <c r="Q35" s="18">
        <f t="shared" si="6"/>
        <v>0</v>
      </c>
      <c r="R35" s="18">
        <f t="shared" si="6"/>
        <v>0</v>
      </c>
      <c r="S35" s="18">
        <f t="shared" si="6"/>
        <v>0</v>
      </c>
      <c r="T35" s="18">
        <f t="shared" si="6"/>
        <v>0</v>
      </c>
      <c r="U35" s="18">
        <f t="shared" si="6"/>
        <v>0</v>
      </c>
      <c r="V35" s="18">
        <f t="shared" si="6"/>
        <v>318.409386</v>
      </c>
      <c r="W35" s="18">
        <f t="shared" si="6"/>
        <v>0</v>
      </c>
      <c r="X35" s="18">
        <f t="shared" si="6"/>
        <v>0</v>
      </c>
      <c r="Y35" s="18">
        <f t="shared" si="6"/>
        <v>0</v>
      </c>
      <c r="Z35" s="18">
        <f t="shared" si="6"/>
        <v>0</v>
      </c>
      <c r="AA35" s="18">
        <f t="shared" si="6"/>
        <v>0</v>
      </c>
      <c r="AB35" s="18">
        <f t="shared" si="6"/>
        <v>0</v>
      </c>
      <c r="AC35" s="18">
        <f t="shared" si="6"/>
        <v>509.450772</v>
      </c>
      <c r="AD35" s="18">
        <f t="shared" si="6"/>
        <v>0</v>
      </c>
      <c r="AE35" s="18">
        <f t="shared" si="6"/>
        <v>0</v>
      </c>
      <c r="AF35" s="18">
        <f t="shared" si="6"/>
        <v>0</v>
      </c>
    </row>
    <row r="36" hidden="1" outlineLevel="1">
      <c r="A36" s="29" t="s">
        <v>39</v>
      </c>
      <c r="B36" s="30">
        <f t="shared" ref="B36:AF36" si="7">SUM(B37:B38)</f>
        <v>0</v>
      </c>
      <c r="C36" s="30">
        <f t="shared" si="7"/>
        <v>0</v>
      </c>
      <c r="D36" s="30">
        <f t="shared" si="7"/>
        <v>0</v>
      </c>
      <c r="E36" s="30">
        <f t="shared" si="7"/>
        <v>0</v>
      </c>
      <c r="F36" s="30">
        <f t="shared" si="7"/>
        <v>0</v>
      </c>
      <c r="G36" s="30">
        <f t="shared" si="7"/>
        <v>0</v>
      </c>
      <c r="H36" s="30">
        <f t="shared" si="7"/>
        <v>0</v>
      </c>
      <c r="I36" s="30">
        <f t="shared" si="7"/>
        <v>0</v>
      </c>
      <c r="J36" s="30">
        <f t="shared" si="7"/>
        <v>0</v>
      </c>
      <c r="K36" s="30">
        <f t="shared" si="7"/>
        <v>0</v>
      </c>
      <c r="L36" s="30">
        <f t="shared" si="7"/>
        <v>0</v>
      </c>
      <c r="M36" s="30">
        <f t="shared" si="7"/>
        <v>0</v>
      </c>
      <c r="N36" s="30">
        <f t="shared" si="7"/>
        <v>0</v>
      </c>
      <c r="O36" s="30">
        <f t="shared" si="7"/>
        <v>318.409386</v>
      </c>
      <c r="P36" s="30">
        <f t="shared" si="7"/>
        <v>0</v>
      </c>
      <c r="Q36" s="30">
        <f t="shared" si="7"/>
        <v>0</v>
      </c>
      <c r="R36" s="30">
        <f t="shared" si="7"/>
        <v>0</v>
      </c>
      <c r="S36" s="30">
        <f t="shared" si="7"/>
        <v>0</v>
      </c>
      <c r="T36" s="30">
        <f t="shared" si="7"/>
        <v>0</v>
      </c>
      <c r="U36" s="30">
        <f t="shared" si="7"/>
        <v>0</v>
      </c>
      <c r="V36" s="30">
        <f t="shared" si="7"/>
        <v>318.409386</v>
      </c>
      <c r="W36" s="30">
        <f t="shared" si="7"/>
        <v>0</v>
      </c>
      <c r="X36" s="30">
        <f t="shared" si="7"/>
        <v>0</v>
      </c>
      <c r="Y36" s="30">
        <f t="shared" si="7"/>
        <v>0</v>
      </c>
      <c r="Z36" s="30">
        <f t="shared" si="7"/>
        <v>0</v>
      </c>
      <c r="AA36" s="30">
        <f t="shared" si="7"/>
        <v>0</v>
      </c>
      <c r="AB36" s="30">
        <f t="shared" si="7"/>
        <v>0</v>
      </c>
      <c r="AC36" s="30">
        <f t="shared" si="7"/>
        <v>509.450772</v>
      </c>
      <c r="AD36" s="30">
        <f t="shared" si="7"/>
        <v>0</v>
      </c>
      <c r="AE36" s="30">
        <f t="shared" si="7"/>
        <v>0</v>
      </c>
      <c r="AF36" s="30">
        <f t="shared" si="7"/>
        <v>0</v>
      </c>
    </row>
    <row r="37" hidden="1" outlineLevel="1">
      <c r="A37" s="21" t="s">
        <v>25</v>
      </c>
      <c r="B37" s="24">
        <v>0.0</v>
      </c>
      <c r="C37" s="24">
        <v>0.0</v>
      </c>
      <c r="D37" s="24">
        <v>0.0</v>
      </c>
      <c r="E37" s="24">
        <v>0.0</v>
      </c>
      <c r="F37" s="24">
        <v>0.0</v>
      </c>
      <c r="G37" s="24">
        <v>0.0</v>
      </c>
      <c r="H37" s="24">
        <v>0.0</v>
      </c>
      <c r="I37" s="24">
        <v>0.0</v>
      </c>
      <c r="J37" s="24">
        <v>0.0</v>
      </c>
      <c r="K37" s="24">
        <v>0.0</v>
      </c>
      <c r="L37" s="24">
        <v>0.0</v>
      </c>
      <c r="M37" s="24">
        <v>0.0</v>
      </c>
      <c r="N37" s="24">
        <v>0.0</v>
      </c>
      <c r="O37" s="24">
        <v>299.99</v>
      </c>
      <c r="P37" s="24">
        <v>0.0</v>
      </c>
      <c r="Q37" s="24">
        <v>0.0</v>
      </c>
      <c r="R37" s="24">
        <v>0.0</v>
      </c>
      <c r="S37" s="24">
        <v>0.0</v>
      </c>
      <c r="T37" s="24">
        <v>0.0</v>
      </c>
      <c r="U37" s="24">
        <v>0.0</v>
      </c>
      <c r="V37" s="24">
        <v>299.99</v>
      </c>
      <c r="W37" s="24">
        <v>0.0</v>
      </c>
      <c r="X37" s="24">
        <v>0.0</v>
      </c>
      <c r="Y37" s="24">
        <v>0.0</v>
      </c>
      <c r="Z37" s="24">
        <v>0.0</v>
      </c>
      <c r="AA37" s="24">
        <v>0.0</v>
      </c>
      <c r="AB37" s="24">
        <v>0.0</v>
      </c>
      <c r="AC37" s="24">
        <v>479.98</v>
      </c>
      <c r="AD37" s="24">
        <v>0.0</v>
      </c>
      <c r="AE37" s="24">
        <v>0.0</v>
      </c>
      <c r="AF37" s="24">
        <v>0.0</v>
      </c>
    </row>
    <row r="38" hidden="1" outlineLevel="1">
      <c r="A38" s="21" t="s">
        <v>35</v>
      </c>
      <c r="B38" s="24">
        <f t="shared" ref="B38:AF38" si="8">0.0614*B37</f>
        <v>0</v>
      </c>
      <c r="C38" s="24">
        <f t="shared" si="8"/>
        <v>0</v>
      </c>
      <c r="D38" s="24">
        <f t="shared" si="8"/>
        <v>0</v>
      </c>
      <c r="E38" s="24">
        <f t="shared" si="8"/>
        <v>0</v>
      </c>
      <c r="F38" s="24">
        <f t="shared" si="8"/>
        <v>0</v>
      </c>
      <c r="G38" s="24">
        <f t="shared" si="8"/>
        <v>0</v>
      </c>
      <c r="H38" s="24">
        <f t="shared" si="8"/>
        <v>0</v>
      </c>
      <c r="I38" s="24">
        <f t="shared" si="8"/>
        <v>0</v>
      </c>
      <c r="J38" s="24">
        <f t="shared" si="8"/>
        <v>0</v>
      </c>
      <c r="K38" s="24">
        <f t="shared" si="8"/>
        <v>0</v>
      </c>
      <c r="L38" s="24">
        <f t="shared" si="8"/>
        <v>0</v>
      </c>
      <c r="M38" s="24">
        <f t="shared" si="8"/>
        <v>0</v>
      </c>
      <c r="N38" s="24">
        <f t="shared" si="8"/>
        <v>0</v>
      </c>
      <c r="O38" s="24">
        <f t="shared" si="8"/>
        <v>18.419386</v>
      </c>
      <c r="P38" s="24">
        <f t="shared" si="8"/>
        <v>0</v>
      </c>
      <c r="Q38" s="24">
        <f t="shared" si="8"/>
        <v>0</v>
      </c>
      <c r="R38" s="24">
        <f t="shared" si="8"/>
        <v>0</v>
      </c>
      <c r="S38" s="24">
        <f t="shared" si="8"/>
        <v>0</v>
      </c>
      <c r="T38" s="24">
        <f t="shared" si="8"/>
        <v>0</v>
      </c>
      <c r="U38" s="24">
        <f t="shared" si="8"/>
        <v>0</v>
      </c>
      <c r="V38" s="24">
        <f t="shared" si="8"/>
        <v>18.419386</v>
      </c>
      <c r="W38" s="24">
        <f t="shared" si="8"/>
        <v>0</v>
      </c>
      <c r="X38" s="24">
        <f t="shared" si="8"/>
        <v>0</v>
      </c>
      <c r="Y38" s="24">
        <f t="shared" si="8"/>
        <v>0</v>
      </c>
      <c r="Z38" s="24">
        <f t="shared" si="8"/>
        <v>0</v>
      </c>
      <c r="AA38" s="24">
        <f t="shared" si="8"/>
        <v>0</v>
      </c>
      <c r="AB38" s="24">
        <f t="shared" si="8"/>
        <v>0</v>
      </c>
      <c r="AC38" s="24">
        <f t="shared" si="8"/>
        <v>29.470772</v>
      </c>
      <c r="AD38" s="24">
        <f t="shared" si="8"/>
        <v>0</v>
      </c>
      <c r="AE38" s="24">
        <f t="shared" si="8"/>
        <v>0</v>
      </c>
      <c r="AF38" s="24">
        <f t="shared" si="8"/>
        <v>0</v>
      </c>
    </row>
    <row r="39" hidden="1" outlineLevel="1">
      <c r="A39" s="31" t="s">
        <v>31</v>
      </c>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row>
    <row r="40" hidden="1" outlineLevel="1">
      <c r="A40" s="21" t="s">
        <v>40</v>
      </c>
      <c r="B40" s="24">
        <f>SUM(B41:B43)</f>
        <v>0</v>
      </c>
      <c r="C40" s="24">
        <v>0.0</v>
      </c>
      <c r="D40" s="24">
        <f t="shared" ref="D40:AF40" si="9">SUM(D41:D43)</f>
        <v>0</v>
      </c>
      <c r="E40" s="24">
        <f t="shared" si="9"/>
        <v>0</v>
      </c>
      <c r="F40" s="24">
        <f t="shared" si="9"/>
        <v>0</v>
      </c>
      <c r="G40" s="24">
        <f t="shared" si="9"/>
        <v>0</v>
      </c>
      <c r="H40" s="24">
        <f t="shared" si="9"/>
        <v>0</v>
      </c>
      <c r="I40" s="24">
        <f t="shared" si="9"/>
        <v>0</v>
      </c>
      <c r="J40" s="24">
        <f t="shared" si="9"/>
        <v>0</v>
      </c>
      <c r="K40" s="24">
        <f t="shared" si="9"/>
        <v>0</v>
      </c>
      <c r="L40" s="24">
        <f t="shared" si="9"/>
        <v>0</v>
      </c>
      <c r="M40" s="24">
        <f t="shared" si="9"/>
        <v>0</v>
      </c>
      <c r="N40" s="24">
        <f t="shared" si="9"/>
        <v>0</v>
      </c>
      <c r="O40" s="24">
        <f t="shared" si="9"/>
        <v>0</v>
      </c>
      <c r="P40" s="24">
        <f t="shared" si="9"/>
        <v>0</v>
      </c>
      <c r="Q40" s="24">
        <f t="shared" si="9"/>
        <v>0</v>
      </c>
      <c r="R40" s="24">
        <f t="shared" si="9"/>
        <v>0</v>
      </c>
      <c r="S40" s="24">
        <f t="shared" si="9"/>
        <v>0</v>
      </c>
      <c r="T40" s="24">
        <f t="shared" si="9"/>
        <v>0</v>
      </c>
      <c r="U40" s="24">
        <f t="shared" si="9"/>
        <v>0</v>
      </c>
      <c r="V40" s="24">
        <f t="shared" si="9"/>
        <v>0</v>
      </c>
      <c r="W40" s="24">
        <f t="shared" si="9"/>
        <v>0</v>
      </c>
      <c r="X40" s="24">
        <f t="shared" si="9"/>
        <v>0</v>
      </c>
      <c r="Y40" s="24">
        <f t="shared" si="9"/>
        <v>0</v>
      </c>
      <c r="Z40" s="24">
        <f t="shared" si="9"/>
        <v>0</v>
      </c>
      <c r="AA40" s="24">
        <f t="shared" si="9"/>
        <v>0</v>
      </c>
      <c r="AB40" s="24">
        <f t="shared" si="9"/>
        <v>0</v>
      </c>
      <c r="AC40" s="24">
        <f t="shared" si="9"/>
        <v>0</v>
      </c>
      <c r="AD40" s="24">
        <f t="shared" si="9"/>
        <v>0</v>
      </c>
      <c r="AE40" s="24">
        <f t="shared" si="9"/>
        <v>0</v>
      </c>
      <c r="AF40" s="24">
        <f t="shared" si="9"/>
        <v>0</v>
      </c>
    </row>
    <row r="41" hidden="1" outlineLevel="1">
      <c r="A41" s="21" t="s">
        <v>25</v>
      </c>
      <c r="B41" s="24">
        <v>0.0</v>
      </c>
      <c r="C41" s="24">
        <v>0.0</v>
      </c>
      <c r="D41" s="24">
        <v>0.0</v>
      </c>
      <c r="E41" s="24">
        <v>0.0</v>
      </c>
      <c r="F41" s="24">
        <v>0.0</v>
      </c>
      <c r="G41" s="24">
        <v>0.0</v>
      </c>
      <c r="H41" s="24">
        <v>0.0</v>
      </c>
      <c r="I41" s="24">
        <v>0.0</v>
      </c>
      <c r="J41" s="24">
        <v>0.0</v>
      </c>
      <c r="K41" s="24">
        <v>0.0</v>
      </c>
      <c r="L41" s="24">
        <v>0.0</v>
      </c>
      <c r="M41" s="24">
        <v>0.0</v>
      </c>
      <c r="N41" s="24">
        <v>0.0</v>
      </c>
      <c r="O41" s="24">
        <v>0.0</v>
      </c>
      <c r="P41" s="24">
        <v>0.0</v>
      </c>
      <c r="Q41" s="24">
        <v>0.0</v>
      </c>
      <c r="R41" s="24">
        <v>0.0</v>
      </c>
      <c r="S41" s="24">
        <v>0.0</v>
      </c>
      <c r="T41" s="24">
        <v>0.0</v>
      </c>
      <c r="U41" s="24">
        <v>0.0</v>
      </c>
      <c r="V41" s="24">
        <v>0.0</v>
      </c>
      <c r="W41" s="24">
        <v>0.0</v>
      </c>
      <c r="X41" s="24">
        <v>0.0</v>
      </c>
      <c r="Y41" s="24">
        <v>0.0</v>
      </c>
      <c r="Z41" s="24">
        <v>0.0</v>
      </c>
      <c r="AA41" s="24">
        <v>0.0</v>
      </c>
      <c r="AB41" s="24">
        <v>0.0</v>
      </c>
      <c r="AC41" s="24">
        <v>0.0</v>
      </c>
      <c r="AD41" s="24">
        <v>0.0</v>
      </c>
      <c r="AE41" s="24">
        <v>0.0</v>
      </c>
      <c r="AF41" s="24">
        <v>0.0</v>
      </c>
    </row>
    <row r="42" hidden="1" outlineLevel="1">
      <c r="A42" s="21" t="s">
        <v>35</v>
      </c>
      <c r="B42" s="24">
        <f t="shared" ref="B42:AF42" si="10">0.0614*B41</f>
        <v>0</v>
      </c>
      <c r="C42" s="24">
        <f t="shared" si="10"/>
        <v>0</v>
      </c>
      <c r="D42" s="24">
        <f t="shared" si="10"/>
        <v>0</v>
      </c>
      <c r="E42" s="24">
        <f t="shared" si="10"/>
        <v>0</v>
      </c>
      <c r="F42" s="24">
        <f t="shared" si="10"/>
        <v>0</v>
      </c>
      <c r="G42" s="24">
        <f t="shared" si="10"/>
        <v>0</v>
      </c>
      <c r="H42" s="24">
        <f t="shared" si="10"/>
        <v>0</v>
      </c>
      <c r="I42" s="24">
        <f t="shared" si="10"/>
        <v>0</v>
      </c>
      <c r="J42" s="24">
        <f t="shared" si="10"/>
        <v>0</v>
      </c>
      <c r="K42" s="24">
        <f t="shared" si="10"/>
        <v>0</v>
      </c>
      <c r="L42" s="24">
        <f t="shared" si="10"/>
        <v>0</v>
      </c>
      <c r="M42" s="24">
        <f t="shared" si="10"/>
        <v>0</v>
      </c>
      <c r="N42" s="24">
        <f t="shared" si="10"/>
        <v>0</v>
      </c>
      <c r="O42" s="24">
        <f t="shared" si="10"/>
        <v>0</v>
      </c>
      <c r="P42" s="24">
        <f t="shared" si="10"/>
        <v>0</v>
      </c>
      <c r="Q42" s="24">
        <f t="shared" si="10"/>
        <v>0</v>
      </c>
      <c r="R42" s="24">
        <f t="shared" si="10"/>
        <v>0</v>
      </c>
      <c r="S42" s="24">
        <f t="shared" si="10"/>
        <v>0</v>
      </c>
      <c r="T42" s="24">
        <f t="shared" si="10"/>
        <v>0</v>
      </c>
      <c r="U42" s="24">
        <f t="shared" si="10"/>
        <v>0</v>
      </c>
      <c r="V42" s="24">
        <f t="shared" si="10"/>
        <v>0</v>
      </c>
      <c r="W42" s="24">
        <f t="shared" si="10"/>
        <v>0</v>
      </c>
      <c r="X42" s="24">
        <f t="shared" si="10"/>
        <v>0</v>
      </c>
      <c r="Y42" s="24">
        <f t="shared" si="10"/>
        <v>0</v>
      </c>
      <c r="Z42" s="24">
        <f t="shared" si="10"/>
        <v>0</v>
      </c>
      <c r="AA42" s="24">
        <f t="shared" si="10"/>
        <v>0</v>
      </c>
      <c r="AB42" s="24">
        <f t="shared" si="10"/>
        <v>0</v>
      </c>
      <c r="AC42" s="24">
        <f t="shared" si="10"/>
        <v>0</v>
      </c>
      <c r="AD42" s="24">
        <f t="shared" si="10"/>
        <v>0</v>
      </c>
      <c r="AE42" s="24">
        <f t="shared" si="10"/>
        <v>0</v>
      </c>
      <c r="AF42" s="24">
        <f t="shared" si="10"/>
        <v>0</v>
      </c>
    </row>
    <row r="43" hidden="1" outlineLevel="1">
      <c r="A43" s="31" t="s">
        <v>31</v>
      </c>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row>
    <row r="44" hidden="1" outlineLevel="1">
      <c r="A44" s="21" t="s">
        <v>41</v>
      </c>
      <c r="B44" s="33">
        <f t="shared" ref="B44:AF44" si="11">SUM(B45:B47)</f>
        <v>0</v>
      </c>
      <c r="C44" s="33">
        <f t="shared" si="11"/>
        <v>0</v>
      </c>
      <c r="D44" s="33">
        <f t="shared" si="11"/>
        <v>0</v>
      </c>
      <c r="E44" s="33">
        <f t="shared" si="11"/>
        <v>0</v>
      </c>
      <c r="F44" s="33">
        <f t="shared" si="11"/>
        <v>0</v>
      </c>
      <c r="G44" s="33">
        <f t="shared" si="11"/>
        <v>0</v>
      </c>
      <c r="H44" s="33">
        <f t="shared" si="11"/>
        <v>0</v>
      </c>
      <c r="I44" s="33">
        <f t="shared" si="11"/>
        <v>0</v>
      </c>
      <c r="J44" s="33">
        <f t="shared" si="11"/>
        <v>0</v>
      </c>
      <c r="K44" s="33">
        <f t="shared" si="11"/>
        <v>0</v>
      </c>
      <c r="L44" s="33">
        <f t="shared" si="11"/>
        <v>0</v>
      </c>
      <c r="M44" s="33">
        <f t="shared" si="11"/>
        <v>0</v>
      </c>
      <c r="N44" s="33">
        <f t="shared" si="11"/>
        <v>0</v>
      </c>
      <c r="O44" s="33">
        <f t="shared" si="11"/>
        <v>0</v>
      </c>
      <c r="P44" s="33">
        <f t="shared" si="11"/>
        <v>0</v>
      </c>
      <c r="Q44" s="33">
        <f t="shared" si="11"/>
        <v>0</v>
      </c>
      <c r="R44" s="33">
        <f t="shared" si="11"/>
        <v>0</v>
      </c>
      <c r="S44" s="33">
        <f t="shared" si="11"/>
        <v>0</v>
      </c>
      <c r="T44" s="33">
        <f t="shared" si="11"/>
        <v>0</v>
      </c>
      <c r="U44" s="33">
        <f t="shared" si="11"/>
        <v>0</v>
      </c>
      <c r="V44" s="33">
        <f t="shared" si="11"/>
        <v>0</v>
      </c>
      <c r="W44" s="33">
        <f t="shared" si="11"/>
        <v>0</v>
      </c>
      <c r="X44" s="33">
        <f t="shared" si="11"/>
        <v>0</v>
      </c>
      <c r="Y44" s="33">
        <f t="shared" si="11"/>
        <v>0</v>
      </c>
      <c r="Z44" s="33">
        <f t="shared" si="11"/>
        <v>0</v>
      </c>
      <c r="AA44" s="33">
        <f t="shared" si="11"/>
        <v>0</v>
      </c>
      <c r="AB44" s="33">
        <f t="shared" si="11"/>
        <v>0</v>
      </c>
      <c r="AC44" s="33">
        <f t="shared" si="11"/>
        <v>0</v>
      </c>
      <c r="AD44" s="33">
        <f t="shared" si="11"/>
        <v>0</v>
      </c>
      <c r="AE44" s="33">
        <f t="shared" si="11"/>
        <v>0</v>
      </c>
      <c r="AF44" s="33">
        <f t="shared" si="11"/>
        <v>0</v>
      </c>
    </row>
    <row r="45" hidden="1" outlineLevel="1">
      <c r="A45" s="21" t="s">
        <v>25</v>
      </c>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row>
    <row r="46" hidden="1" outlineLevel="1">
      <c r="A46" s="21" t="s">
        <v>35</v>
      </c>
      <c r="B46" s="24">
        <f t="shared" ref="B46:AF46" si="12">0.0614*B45</f>
        <v>0</v>
      </c>
      <c r="C46" s="24">
        <f t="shared" si="12"/>
        <v>0</v>
      </c>
      <c r="D46" s="24">
        <f t="shared" si="12"/>
        <v>0</v>
      </c>
      <c r="E46" s="24">
        <f t="shared" si="12"/>
        <v>0</v>
      </c>
      <c r="F46" s="24">
        <f t="shared" si="12"/>
        <v>0</v>
      </c>
      <c r="G46" s="24">
        <f t="shared" si="12"/>
        <v>0</v>
      </c>
      <c r="H46" s="24">
        <f t="shared" si="12"/>
        <v>0</v>
      </c>
      <c r="I46" s="24">
        <f t="shared" si="12"/>
        <v>0</v>
      </c>
      <c r="J46" s="24">
        <f t="shared" si="12"/>
        <v>0</v>
      </c>
      <c r="K46" s="24">
        <f t="shared" si="12"/>
        <v>0</v>
      </c>
      <c r="L46" s="24">
        <f t="shared" si="12"/>
        <v>0</v>
      </c>
      <c r="M46" s="24">
        <f t="shared" si="12"/>
        <v>0</v>
      </c>
      <c r="N46" s="24">
        <f t="shared" si="12"/>
        <v>0</v>
      </c>
      <c r="O46" s="24">
        <f t="shared" si="12"/>
        <v>0</v>
      </c>
      <c r="P46" s="24">
        <f t="shared" si="12"/>
        <v>0</v>
      </c>
      <c r="Q46" s="24">
        <f t="shared" si="12"/>
        <v>0</v>
      </c>
      <c r="R46" s="24">
        <f t="shared" si="12"/>
        <v>0</v>
      </c>
      <c r="S46" s="24">
        <f t="shared" si="12"/>
        <v>0</v>
      </c>
      <c r="T46" s="24">
        <f t="shared" si="12"/>
        <v>0</v>
      </c>
      <c r="U46" s="24">
        <f t="shared" si="12"/>
        <v>0</v>
      </c>
      <c r="V46" s="24">
        <f t="shared" si="12"/>
        <v>0</v>
      </c>
      <c r="W46" s="24">
        <f t="shared" si="12"/>
        <v>0</v>
      </c>
      <c r="X46" s="24">
        <f t="shared" si="12"/>
        <v>0</v>
      </c>
      <c r="Y46" s="24">
        <f t="shared" si="12"/>
        <v>0</v>
      </c>
      <c r="Z46" s="24">
        <f t="shared" si="12"/>
        <v>0</v>
      </c>
      <c r="AA46" s="24">
        <f t="shared" si="12"/>
        <v>0</v>
      </c>
      <c r="AB46" s="24">
        <f t="shared" si="12"/>
        <v>0</v>
      </c>
      <c r="AC46" s="24">
        <f t="shared" si="12"/>
        <v>0</v>
      </c>
      <c r="AD46" s="24">
        <f t="shared" si="12"/>
        <v>0</v>
      </c>
      <c r="AE46" s="24">
        <f t="shared" si="12"/>
        <v>0</v>
      </c>
      <c r="AF46" s="24">
        <f t="shared" si="12"/>
        <v>0</v>
      </c>
    </row>
    <row r="47" hidden="1" outlineLevel="1">
      <c r="A47" s="31" t="s">
        <v>31</v>
      </c>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row>
    <row r="48">
      <c r="A48" s="35" t="s">
        <v>42</v>
      </c>
      <c r="B48" s="36">
        <f t="shared" ref="B48:AF48" si="13">SUM(B8+B25+B35)</f>
        <v>17178.81</v>
      </c>
      <c r="C48" s="36">
        <f t="shared" si="13"/>
        <v>12596.87</v>
      </c>
      <c r="D48" s="36">
        <f t="shared" si="13"/>
        <v>14429.86</v>
      </c>
      <c r="E48" s="36">
        <f t="shared" si="13"/>
        <v>10171.31</v>
      </c>
      <c r="F48" s="36">
        <f t="shared" si="13"/>
        <v>10354.06</v>
      </c>
      <c r="G48" s="36">
        <f t="shared" si="13"/>
        <v>10648.64</v>
      </c>
      <c r="H48" s="36">
        <f t="shared" si="13"/>
        <v>10805.22</v>
      </c>
      <c r="I48" s="36">
        <f t="shared" si="13"/>
        <v>98430.12</v>
      </c>
      <c r="J48" s="36">
        <f t="shared" si="13"/>
        <v>89510.11</v>
      </c>
      <c r="K48" s="36">
        <f t="shared" si="13"/>
        <v>32183.51</v>
      </c>
      <c r="L48" s="36">
        <f t="shared" si="13"/>
        <v>13954.32</v>
      </c>
      <c r="M48" s="36">
        <f t="shared" si="13"/>
        <v>12130.85</v>
      </c>
      <c r="N48" s="36">
        <f t="shared" si="13"/>
        <v>13531.27</v>
      </c>
      <c r="O48" s="36">
        <f t="shared" si="13"/>
        <v>13350.51939</v>
      </c>
      <c r="P48" s="36">
        <f t="shared" si="13"/>
        <v>50050.92</v>
      </c>
      <c r="Q48" s="36">
        <f t="shared" si="13"/>
        <v>41123.73</v>
      </c>
      <c r="R48" s="36">
        <f t="shared" si="13"/>
        <v>30771.76</v>
      </c>
      <c r="S48" s="36">
        <f t="shared" si="13"/>
        <v>23870.31</v>
      </c>
      <c r="T48" s="36">
        <f t="shared" si="13"/>
        <v>20044.4</v>
      </c>
      <c r="U48" s="36">
        <f t="shared" si="13"/>
        <v>15057.99</v>
      </c>
      <c r="V48" s="36">
        <f t="shared" si="13"/>
        <v>16440.62939</v>
      </c>
      <c r="W48" s="36">
        <f t="shared" si="13"/>
        <v>16255.85</v>
      </c>
      <c r="X48" s="36">
        <f t="shared" si="13"/>
        <v>17952.13</v>
      </c>
      <c r="Y48" s="36">
        <f t="shared" si="13"/>
        <v>23349.9</v>
      </c>
      <c r="Z48" s="36">
        <f t="shared" si="13"/>
        <v>35798.46</v>
      </c>
      <c r="AA48" s="36">
        <f t="shared" si="13"/>
        <v>70499.87</v>
      </c>
      <c r="AB48" s="36">
        <f t="shared" si="13"/>
        <v>58915.64</v>
      </c>
      <c r="AC48" s="36">
        <f t="shared" si="13"/>
        <v>40776.68077</v>
      </c>
      <c r="AD48" s="36">
        <f t="shared" si="13"/>
        <v>39038.42</v>
      </c>
      <c r="AE48" s="36">
        <f t="shared" si="13"/>
        <v>46800.51</v>
      </c>
      <c r="AF48" s="36">
        <f t="shared" si="13"/>
        <v>63685.19</v>
      </c>
    </row>
    <row r="50">
      <c r="A50" s="17" t="s">
        <v>43</v>
      </c>
    </row>
    <row r="51">
      <c r="A51" s="37" t="s">
        <v>44</v>
      </c>
      <c r="B51" s="38">
        <f>iferror(sum(B52:B54),"")</f>
        <v>0</v>
      </c>
      <c r="C51" s="38">
        <f t="shared" ref="C51:AF51" si="14">sum(C52:C54)</f>
        <v>317.3586</v>
      </c>
      <c r="D51" s="38">
        <f t="shared" si="14"/>
        <v>317.3586</v>
      </c>
      <c r="E51" s="38">
        <f t="shared" si="14"/>
        <v>1269.4344</v>
      </c>
      <c r="F51" s="38">
        <f t="shared" si="14"/>
        <v>1904.1516</v>
      </c>
      <c r="G51" s="38">
        <f t="shared" si="14"/>
        <v>0</v>
      </c>
      <c r="H51" s="38">
        <f t="shared" si="14"/>
        <v>317.3586</v>
      </c>
      <c r="I51" s="38">
        <f t="shared" si="14"/>
        <v>317.3586</v>
      </c>
      <c r="J51" s="38">
        <f t="shared" si="14"/>
        <v>952.0758</v>
      </c>
      <c r="K51" s="38">
        <f t="shared" si="14"/>
        <v>317.3586</v>
      </c>
      <c r="L51" s="38">
        <f t="shared" si="14"/>
        <v>317.3586</v>
      </c>
      <c r="M51" s="38">
        <f t="shared" si="14"/>
        <v>1586.793</v>
      </c>
      <c r="N51" s="38">
        <f t="shared" si="14"/>
        <v>0</v>
      </c>
      <c r="O51" s="38">
        <f t="shared" si="14"/>
        <v>0</v>
      </c>
      <c r="P51" s="38">
        <f t="shared" si="14"/>
        <v>952.0758</v>
      </c>
      <c r="Q51" s="38">
        <f t="shared" si="14"/>
        <v>634.7172</v>
      </c>
      <c r="R51" s="38">
        <f t="shared" si="14"/>
        <v>0</v>
      </c>
      <c r="S51" s="38">
        <f t="shared" si="14"/>
        <v>0</v>
      </c>
      <c r="T51" s="38">
        <f t="shared" si="14"/>
        <v>0</v>
      </c>
      <c r="U51" s="38">
        <f t="shared" si="14"/>
        <v>0</v>
      </c>
      <c r="V51" s="38">
        <f t="shared" si="14"/>
        <v>0</v>
      </c>
      <c r="W51" s="38">
        <f t="shared" si="14"/>
        <v>1269.4344</v>
      </c>
      <c r="X51" s="38">
        <f t="shared" si="14"/>
        <v>0</v>
      </c>
      <c r="Y51" s="38">
        <f t="shared" si="14"/>
        <v>0</v>
      </c>
      <c r="Z51" s="38">
        <f t="shared" si="14"/>
        <v>1014.6984</v>
      </c>
      <c r="AA51" s="38">
        <f t="shared" si="14"/>
        <v>253.6746</v>
      </c>
      <c r="AB51" s="38">
        <f t="shared" si="14"/>
        <v>0</v>
      </c>
      <c r="AC51" s="38">
        <f t="shared" si="14"/>
        <v>253.6746</v>
      </c>
      <c r="AD51" s="38">
        <f t="shared" si="14"/>
        <v>507.3492</v>
      </c>
      <c r="AE51" s="38">
        <f t="shared" si="14"/>
        <v>253.6746</v>
      </c>
      <c r="AF51" s="38">
        <f t="shared" si="14"/>
        <v>253.6746</v>
      </c>
    </row>
    <row r="52" outlineLevel="1">
      <c r="A52" s="21" t="s">
        <v>25</v>
      </c>
      <c r="B52" s="26">
        <v>0.0</v>
      </c>
      <c r="C52" s="26">
        <v>299.0</v>
      </c>
      <c r="D52" s="26">
        <v>299.0</v>
      </c>
      <c r="E52" s="26">
        <v>1196.0</v>
      </c>
      <c r="F52" s="26">
        <v>1794.0</v>
      </c>
      <c r="G52" s="26">
        <v>0.0</v>
      </c>
      <c r="H52" s="26">
        <v>299.0</v>
      </c>
      <c r="I52" s="26">
        <v>299.0</v>
      </c>
      <c r="J52" s="26">
        <v>897.0</v>
      </c>
      <c r="K52" s="26">
        <v>299.0</v>
      </c>
      <c r="L52" s="26">
        <v>299.0</v>
      </c>
      <c r="M52" s="26">
        <v>1495.0</v>
      </c>
      <c r="N52" s="25">
        <v>0.0</v>
      </c>
      <c r="O52" s="25">
        <v>0.0</v>
      </c>
      <c r="P52" s="25">
        <v>897.0</v>
      </c>
      <c r="Q52" s="25">
        <v>598.0</v>
      </c>
      <c r="R52" s="26">
        <v>0.0</v>
      </c>
      <c r="S52" s="26">
        <v>0.0</v>
      </c>
      <c r="T52" s="26">
        <v>0.0</v>
      </c>
      <c r="U52" s="26">
        <v>0.0</v>
      </c>
      <c r="V52" s="26">
        <v>0.0</v>
      </c>
      <c r="W52" s="26">
        <v>1196.0</v>
      </c>
      <c r="X52" s="26">
        <v>0.0</v>
      </c>
      <c r="Y52" s="26">
        <v>0.0</v>
      </c>
      <c r="Z52" s="26">
        <v>956.0</v>
      </c>
      <c r="AA52" s="26">
        <v>239.0</v>
      </c>
      <c r="AB52" s="26">
        <v>0.0</v>
      </c>
      <c r="AC52" s="26">
        <v>239.0</v>
      </c>
      <c r="AD52" s="26">
        <v>478.0</v>
      </c>
      <c r="AE52" s="26">
        <v>239.0</v>
      </c>
      <c r="AF52" s="26">
        <v>239.0</v>
      </c>
    </row>
    <row r="53" outlineLevel="1">
      <c r="A53" s="21" t="s">
        <v>35</v>
      </c>
      <c r="B53" s="26">
        <f>B52*'Data - P&amp;L'!$U$3</f>
        <v>0</v>
      </c>
      <c r="C53" s="26">
        <f>C52*'Data - P&amp;L'!$U$3</f>
        <v>18.3586</v>
      </c>
      <c r="D53" s="26">
        <f>D52*'Data - P&amp;L'!$U$3</f>
        <v>18.3586</v>
      </c>
      <c r="E53" s="26">
        <f>E52*'Data - P&amp;L'!$U$3</f>
        <v>73.4344</v>
      </c>
      <c r="F53" s="26">
        <f>F52*'Data - P&amp;L'!$U$3</f>
        <v>110.1516</v>
      </c>
      <c r="G53" s="26">
        <f>G52*'Data - P&amp;L'!$U$3</f>
        <v>0</v>
      </c>
      <c r="H53" s="26">
        <f>H52*'Data - P&amp;L'!$U$3</f>
        <v>18.3586</v>
      </c>
      <c r="I53" s="26">
        <f>I52*'Data - P&amp;L'!$U$3</f>
        <v>18.3586</v>
      </c>
      <c r="J53" s="26">
        <f>J52*'Data - P&amp;L'!$U$3</f>
        <v>55.0758</v>
      </c>
      <c r="K53" s="26">
        <f>K52*'Data - P&amp;L'!$U$3</f>
        <v>18.3586</v>
      </c>
      <c r="L53" s="26">
        <f>L52*'Data - P&amp;L'!$U$3</f>
        <v>18.3586</v>
      </c>
      <c r="M53" s="26">
        <f>M52*'Data - P&amp;L'!$U$3</f>
        <v>91.793</v>
      </c>
      <c r="N53" s="26">
        <f>N52*'Data - P&amp;L'!$U$3</f>
        <v>0</v>
      </c>
      <c r="O53" s="26">
        <f>O52*'Data - P&amp;L'!$U$3</f>
        <v>0</v>
      </c>
      <c r="P53" s="26">
        <f>P52*'Data - P&amp;L'!$U$3</f>
        <v>55.0758</v>
      </c>
      <c r="Q53" s="26">
        <f>Q52*'Data - P&amp;L'!$U$3</f>
        <v>36.7172</v>
      </c>
      <c r="R53" s="26">
        <f>R52*'Data - P&amp;L'!$U$3</f>
        <v>0</v>
      </c>
      <c r="S53" s="26">
        <f>S52*'Data - P&amp;L'!$U$3</f>
        <v>0</v>
      </c>
      <c r="T53" s="26">
        <f>T52*'Data - P&amp;L'!$U$3</f>
        <v>0</v>
      </c>
      <c r="U53" s="26">
        <f>U52*'Data - P&amp;L'!$U$3</f>
        <v>0</v>
      </c>
      <c r="V53" s="26">
        <f>V52*'Data - P&amp;L'!$U$3</f>
        <v>0</v>
      </c>
      <c r="W53" s="26">
        <f>W52*'Data - P&amp;L'!$U$3</f>
        <v>73.4344</v>
      </c>
      <c r="X53" s="26">
        <f>X52*'Data - P&amp;L'!$U$3</f>
        <v>0</v>
      </c>
      <c r="Y53" s="26">
        <f>Y52*'Data - P&amp;L'!$U$3</f>
        <v>0</v>
      </c>
      <c r="Z53" s="26">
        <f>Z52*'Data - P&amp;L'!$U$3</f>
        <v>58.6984</v>
      </c>
      <c r="AA53" s="26">
        <f>AA52*'Data - P&amp;L'!$U$3</f>
        <v>14.6746</v>
      </c>
      <c r="AB53" s="26">
        <f>AB52*'Data - P&amp;L'!$U$3</f>
        <v>0</v>
      </c>
      <c r="AC53" s="26">
        <f>AC52*'Data - P&amp;L'!$U$3</f>
        <v>14.6746</v>
      </c>
      <c r="AD53" s="26">
        <f>AD52*'Data - P&amp;L'!$U$3</f>
        <v>29.3492</v>
      </c>
      <c r="AE53" s="26">
        <f>AE52*'Data - P&amp;L'!$U$3</f>
        <v>14.6746</v>
      </c>
      <c r="AF53" s="26">
        <f>AF52*'Data - P&amp;L'!$U$3</f>
        <v>14.6746</v>
      </c>
    </row>
    <row r="54" outlineLevel="1">
      <c r="A54" s="21" t="s">
        <v>31</v>
      </c>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8"/>
      <c r="AE54" s="28"/>
      <c r="AF54" s="28"/>
    </row>
    <row r="55">
      <c r="A55" s="21" t="s">
        <v>45</v>
      </c>
      <c r="B55" s="39">
        <f t="shared" ref="B55:AF55" si="15">sum(B56:B58)</f>
        <v>0</v>
      </c>
      <c r="C55" s="39">
        <f t="shared" si="15"/>
        <v>0</v>
      </c>
      <c r="D55" s="39">
        <f t="shared" si="15"/>
        <v>0</v>
      </c>
      <c r="E55" s="39">
        <f t="shared" si="15"/>
        <v>0</v>
      </c>
      <c r="F55" s="39">
        <f t="shared" si="15"/>
        <v>0</v>
      </c>
      <c r="G55" s="39">
        <f t="shared" si="15"/>
        <v>0</v>
      </c>
      <c r="H55" s="39">
        <f t="shared" si="15"/>
        <v>0</v>
      </c>
      <c r="I55" s="39">
        <f t="shared" si="15"/>
        <v>0</v>
      </c>
      <c r="J55" s="39">
        <f t="shared" si="15"/>
        <v>0</v>
      </c>
      <c r="K55" s="39">
        <f t="shared" si="15"/>
        <v>0</v>
      </c>
      <c r="L55" s="39">
        <f t="shared" si="15"/>
        <v>0</v>
      </c>
      <c r="M55" s="39">
        <f t="shared" si="15"/>
        <v>0</v>
      </c>
      <c r="N55" s="39">
        <f t="shared" si="15"/>
        <v>0</v>
      </c>
      <c r="O55" s="39">
        <f t="shared" si="15"/>
        <v>2197.098</v>
      </c>
      <c r="P55" s="39">
        <f t="shared" si="15"/>
        <v>1565.565</v>
      </c>
      <c r="Q55" s="39">
        <f t="shared" si="15"/>
        <v>636.84</v>
      </c>
      <c r="R55" s="39">
        <f t="shared" si="15"/>
        <v>0</v>
      </c>
      <c r="S55" s="39">
        <f t="shared" si="15"/>
        <v>0</v>
      </c>
      <c r="T55" s="39">
        <f t="shared" si="15"/>
        <v>0</v>
      </c>
      <c r="U55" s="39">
        <f t="shared" si="15"/>
        <v>620.919</v>
      </c>
      <c r="V55" s="39">
        <f t="shared" si="15"/>
        <v>318.42</v>
      </c>
      <c r="W55" s="39">
        <f t="shared" si="15"/>
        <v>318.42</v>
      </c>
      <c r="X55" s="39">
        <f t="shared" si="15"/>
        <v>626.226</v>
      </c>
      <c r="Y55" s="39">
        <f t="shared" si="15"/>
        <v>0</v>
      </c>
      <c r="Z55" s="39">
        <f t="shared" si="15"/>
        <v>318.42</v>
      </c>
      <c r="AA55" s="39">
        <f t="shared" si="15"/>
        <v>890.5146</v>
      </c>
      <c r="AB55" s="39">
        <f t="shared" si="15"/>
        <v>1440.3198</v>
      </c>
      <c r="AC55" s="39">
        <f t="shared" si="15"/>
        <v>1955.0988</v>
      </c>
      <c r="AD55" s="39">
        <f t="shared" si="15"/>
        <v>1257.759</v>
      </c>
      <c r="AE55" s="39">
        <f t="shared" si="15"/>
        <v>459.5862</v>
      </c>
      <c r="AF55" s="39">
        <f t="shared" si="15"/>
        <v>246.2448</v>
      </c>
    </row>
    <row r="56" outlineLevel="1">
      <c r="A56" s="21" t="s">
        <v>25</v>
      </c>
      <c r="B56" s="25">
        <v>0.0</v>
      </c>
      <c r="C56" s="25">
        <v>0.0</v>
      </c>
      <c r="D56" s="25">
        <v>0.0</v>
      </c>
      <c r="E56" s="25">
        <v>0.0</v>
      </c>
      <c r="F56" s="25">
        <v>0.0</v>
      </c>
      <c r="G56" s="25">
        <v>0.0</v>
      </c>
      <c r="H56" s="25">
        <v>0.0</v>
      </c>
      <c r="I56" s="25">
        <v>0.0</v>
      </c>
      <c r="J56" s="25">
        <v>0.0</v>
      </c>
      <c r="K56" s="25">
        <v>0.0</v>
      </c>
      <c r="L56" s="25">
        <v>0.0</v>
      </c>
      <c r="M56" s="25">
        <v>0.0</v>
      </c>
      <c r="N56" s="25">
        <v>0.0</v>
      </c>
      <c r="O56" s="25">
        <v>2070.0</v>
      </c>
      <c r="P56" s="25">
        <v>1475.0</v>
      </c>
      <c r="Q56" s="26">
        <v>600.0</v>
      </c>
      <c r="R56" s="26">
        <v>0.0</v>
      </c>
      <c r="S56" s="26">
        <v>0.0</v>
      </c>
      <c r="T56" s="26">
        <v>0.0</v>
      </c>
      <c r="U56" s="26">
        <v>585.0</v>
      </c>
      <c r="V56" s="26">
        <v>300.0</v>
      </c>
      <c r="W56" s="26">
        <v>300.0</v>
      </c>
      <c r="X56" s="26">
        <v>590.0</v>
      </c>
      <c r="Y56" s="26">
        <v>0.0</v>
      </c>
      <c r="Z56" s="26">
        <v>300.0</v>
      </c>
      <c r="AA56" s="26">
        <v>839.0</v>
      </c>
      <c r="AB56" s="26">
        <v>1357.0</v>
      </c>
      <c r="AC56" s="26">
        <v>1842.0</v>
      </c>
      <c r="AD56" s="26">
        <v>1185.0</v>
      </c>
      <c r="AE56" s="26">
        <v>433.0</v>
      </c>
      <c r="AF56" s="26">
        <v>232.0</v>
      </c>
    </row>
    <row r="57" outlineLevel="1">
      <c r="A57" s="21" t="s">
        <v>35</v>
      </c>
      <c r="B57" s="26">
        <f>B56*'Data - P&amp;L'!$U$3</f>
        <v>0</v>
      </c>
      <c r="C57" s="26">
        <f>C56*'Data - P&amp;L'!$U$3</f>
        <v>0</v>
      </c>
      <c r="D57" s="26">
        <f>D56*'Data - P&amp;L'!$U$3</f>
        <v>0</v>
      </c>
      <c r="E57" s="26">
        <f>E56*'Data - P&amp;L'!$U$3</f>
        <v>0</v>
      </c>
      <c r="F57" s="26">
        <f>F56*'Data - P&amp;L'!$U$3</f>
        <v>0</v>
      </c>
      <c r="G57" s="26">
        <f>G56*'Data - P&amp;L'!$U$3</f>
        <v>0</v>
      </c>
      <c r="H57" s="26">
        <f>H56*'Data - P&amp;L'!$U$3</f>
        <v>0</v>
      </c>
      <c r="I57" s="26">
        <f>I56*'Data - P&amp;L'!$U$3</f>
        <v>0</v>
      </c>
      <c r="J57" s="26">
        <f>J56*'Data - P&amp;L'!$U$3</f>
        <v>0</v>
      </c>
      <c r="K57" s="26">
        <f>K56*'Data - P&amp;L'!$U$3</f>
        <v>0</v>
      </c>
      <c r="L57" s="26">
        <f>L56*'Data - P&amp;L'!$U$3</f>
        <v>0</v>
      </c>
      <c r="M57" s="26">
        <f>M56*'Data - P&amp;L'!$U$3</f>
        <v>0</v>
      </c>
      <c r="N57" s="26">
        <f>N56*'Data - P&amp;L'!$U$3</f>
        <v>0</v>
      </c>
      <c r="O57" s="26">
        <f>O56*'Data - P&amp;L'!$U$3</f>
        <v>127.098</v>
      </c>
      <c r="P57" s="26">
        <f>P56*'Data - P&amp;L'!$U$3</f>
        <v>90.565</v>
      </c>
      <c r="Q57" s="26">
        <f>Q56*'Data - P&amp;L'!$U$3</f>
        <v>36.84</v>
      </c>
      <c r="R57" s="26">
        <f>R56*'Data - P&amp;L'!$U$3</f>
        <v>0</v>
      </c>
      <c r="S57" s="26">
        <f>S56*'Data - P&amp;L'!$U$3</f>
        <v>0</v>
      </c>
      <c r="T57" s="26">
        <f>T56*'Data - P&amp;L'!$U$3</f>
        <v>0</v>
      </c>
      <c r="U57" s="26">
        <f>U56*'Data - P&amp;L'!$U$3</f>
        <v>35.919</v>
      </c>
      <c r="V57" s="26">
        <f>V56*'Data - P&amp;L'!$U$3</f>
        <v>18.42</v>
      </c>
      <c r="W57" s="26">
        <f>W56*'Data - P&amp;L'!$U$3</f>
        <v>18.42</v>
      </c>
      <c r="X57" s="26">
        <f>X56*'Data - P&amp;L'!$U$3</f>
        <v>36.226</v>
      </c>
      <c r="Y57" s="26">
        <f>Y56*'Data - P&amp;L'!$U$3</f>
        <v>0</v>
      </c>
      <c r="Z57" s="26">
        <f>Z56*'Data - P&amp;L'!$U$3</f>
        <v>18.42</v>
      </c>
      <c r="AA57" s="26">
        <f>AA56*'Data - P&amp;L'!$U$3</f>
        <v>51.5146</v>
      </c>
      <c r="AB57" s="26">
        <f>AB56*'Data - P&amp;L'!$U$3</f>
        <v>83.3198</v>
      </c>
      <c r="AC57" s="26">
        <f>AC56*'Data - P&amp;L'!$U$3</f>
        <v>113.0988</v>
      </c>
      <c r="AD57" s="26">
        <f>AD56*'Data - P&amp;L'!$U$3</f>
        <v>72.759</v>
      </c>
      <c r="AE57" s="26">
        <f>AE56*'Data - P&amp;L'!$U$3</f>
        <v>26.5862</v>
      </c>
      <c r="AF57" s="26">
        <f>AF56*'Data - P&amp;L'!$U$3</f>
        <v>14.2448</v>
      </c>
    </row>
    <row r="58" outlineLevel="1">
      <c r="A58" s="21" t="s">
        <v>31</v>
      </c>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8"/>
      <c r="AE58" s="28"/>
      <c r="AF58" s="28"/>
    </row>
    <row r="59">
      <c r="A59" s="35" t="s">
        <v>42</v>
      </c>
      <c r="B59" s="36">
        <f t="shared" ref="B59:AF59" si="16">B51+B55+B44+B31</f>
        <v>0</v>
      </c>
      <c r="C59" s="36">
        <f t="shared" si="16"/>
        <v>317.3586</v>
      </c>
      <c r="D59" s="36">
        <f t="shared" si="16"/>
        <v>317.3586</v>
      </c>
      <c r="E59" s="36">
        <f t="shared" si="16"/>
        <v>1269.4344</v>
      </c>
      <c r="F59" s="36">
        <f t="shared" si="16"/>
        <v>1904.1516</v>
      </c>
      <c r="G59" s="36">
        <f t="shared" si="16"/>
        <v>0</v>
      </c>
      <c r="H59" s="36">
        <f t="shared" si="16"/>
        <v>638.7886</v>
      </c>
      <c r="I59" s="36">
        <f t="shared" si="16"/>
        <v>634.2986</v>
      </c>
      <c r="J59" s="36">
        <f t="shared" si="16"/>
        <v>952.0758</v>
      </c>
      <c r="K59" s="36">
        <f t="shared" si="16"/>
        <v>317.3586</v>
      </c>
      <c r="L59" s="36">
        <f t="shared" si="16"/>
        <v>317.3586</v>
      </c>
      <c r="M59" s="36">
        <f t="shared" si="16"/>
        <v>1586.793</v>
      </c>
      <c r="N59" s="36">
        <f t="shared" si="16"/>
        <v>0</v>
      </c>
      <c r="O59" s="36">
        <f t="shared" si="16"/>
        <v>2197.098</v>
      </c>
      <c r="P59" s="36">
        <f t="shared" si="16"/>
        <v>2517.6408</v>
      </c>
      <c r="Q59" s="36">
        <f t="shared" si="16"/>
        <v>1271.5572</v>
      </c>
      <c r="R59" s="36">
        <f t="shared" si="16"/>
        <v>0</v>
      </c>
      <c r="S59" s="36">
        <f t="shared" si="16"/>
        <v>0</v>
      </c>
      <c r="T59" s="36">
        <f t="shared" si="16"/>
        <v>0</v>
      </c>
      <c r="U59" s="36">
        <f t="shared" si="16"/>
        <v>919.099</v>
      </c>
      <c r="V59" s="36">
        <f t="shared" si="16"/>
        <v>318.42</v>
      </c>
      <c r="W59" s="36">
        <f t="shared" si="16"/>
        <v>1587.8544</v>
      </c>
      <c r="X59" s="36">
        <f t="shared" si="16"/>
        <v>626.226</v>
      </c>
      <c r="Y59" s="36">
        <f t="shared" si="16"/>
        <v>0</v>
      </c>
      <c r="Z59" s="36">
        <f t="shared" si="16"/>
        <v>1333.1184</v>
      </c>
      <c r="AA59" s="36">
        <f t="shared" si="16"/>
        <v>1393.2892</v>
      </c>
      <c r="AB59" s="36">
        <f t="shared" si="16"/>
        <v>1440.3198</v>
      </c>
      <c r="AC59" s="36">
        <f t="shared" si="16"/>
        <v>2208.7734</v>
      </c>
      <c r="AD59" s="36">
        <f t="shared" si="16"/>
        <v>2019.0482</v>
      </c>
      <c r="AE59" s="36">
        <f t="shared" si="16"/>
        <v>713.2608</v>
      </c>
      <c r="AF59" s="36">
        <f t="shared" si="16"/>
        <v>499.9194</v>
      </c>
    </row>
    <row r="61" collapsed="1">
      <c r="A61" s="17" t="s">
        <v>46</v>
      </c>
      <c r="L61" s="40"/>
    </row>
    <row r="62" hidden="1" outlineLevel="1">
      <c r="A62" s="37" t="s">
        <v>47</v>
      </c>
      <c r="B62" s="41">
        <f>'App - P&amp;L'!B90</f>
        <v>2632.28</v>
      </c>
      <c r="C62" s="41">
        <f>'App - P&amp;L'!C90</f>
        <v>2930.3325</v>
      </c>
      <c r="D62" s="41">
        <f>'App - P&amp;L'!D90</f>
        <v>358.411</v>
      </c>
      <c r="E62" s="41">
        <f>'App - P&amp;L'!E90</f>
        <v>224.5105</v>
      </c>
      <c r="F62" s="41">
        <f>'App - P&amp;L'!F90</f>
        <v>197.098</v>
      </c>
      <c r="G62" s="41">
        <f>'App - P&amp;L'!G90</f>
        <v>224.264</v>
      </c>
      <c r="H62" s="41">
        <f>'App - P&amp;L'!H90</f>
        <v>347.463</v>
      </c>
      <c r="I62" s="41">
        <f>'App - P&amp;L'!I90</f>
        <v>187.3995</v>
      </c>
      <c r="J62" s="41">
        <f>'App - P&amp;L'!J90</f>
        <v>201.9515</v>
      </c>
      <c r="K62" s="41">
        <f>'App - P&amp;L'!K90</f>
        <v>433.313</v>
      </c>
      <c r="L62" s="41">
        <f>'App - P&amp;L'!L90</f>
        <v>503.608</v>
      </c>
      <c r="M62" s="41">
        <f>'App - P&amp;L'!M90</f>
        <v>445.893</v>
      </c>
      <c r="N62" s="41">
        <f>'App - P&amp;L'!N90</f>
        <v>427.1845</v>
      </c>
      <c r="O62" s="41">
        <f>'App - P&amp;L'!O90</f>
        <v>260.6015</v>
      </c>
      <c r="P62" s="41">
        <f>'App - P&amp;L'!P90</f>
        <v>274.3375</v>
      </c>
      <c r="Q62" s="41">
        <f>'App - P&amp;L'!Q90</f>
        <v>331.1855</v>
      </c>
      <c r="R62" s="41">
        <f>'App - P&amp;L'!R90</f>
        <v>319.3535</v>
      </c>
      <c r="S62" s="41">
        <f>'App - P&amp;L'!S90</f>
        <v>248.149</v>
      </c>
      <c r="T62" s="41">
        <f>'App - P&amp;L'!T90</f>
        <v>375.173</v>
      </c>
      <c r="U62" s="41">
        <f>'App - P&amp;L'!U90</f>
        <v>182.1465</v>
      </c>
      <c r="V62" s="41">
        <f>'App - P&amp;L'!V90</f>
        <v>376.1505</v>
      </c>
      <c r="W62" s="41">
        <f>'App - P&amp;L'!W90</f>
        <v>489.566</v>
      </c>
      <c r="X62" s="41">
        <f>'App - P&amp;L'!X90</f>
        <v>256.054</v>
      </c>
      <c r="Y62" s="41">
        <f>'App - P&amp;L'!Y90</f>
        <v>303.314</v>
      </c>
      <c r="Z62" s="41">
        <f>'App - P&amp;L'!Z90</f>
        <v>346.987</v>
      </c>
      <c r="AA62" s="41">
        <f>'App - P&amp;L'!AA90</f>
        <v>282.5485</v>
      </c>
      <c r="AB62" s="41">
        <f>'App - P&amp;L'!AB90</f>
        <v>219.895</v>
      </c>
      <c r="AC62" s="41">
        <f>'App - P&amp;L'!AC90</f>
        <v>492.252</v>
      </c>
      <c r="AD62" s="41">
        <f>'App - P&amp;L'!AD90</f>
        <v>615.3065</v>
      </c>
      <c r="AE62" s="41">
        <f>'App - P&amp;L'!AE90</f>
        <v>787.5165</v>
      </c>
      <c r="AF62" s="41">
        <f>'App - P&amp;L'!AF90</f>
        <v>542.232</v>
      </c>
    </row>
    <row r="63" hidden="1" outlineLevel="1">
      <c r="A63" s="37" t="s">
        <v>48</v>
      </c>
      <c r="B63" s="41">
        <f>'App - P&amp;L'!B91</f>
        <v>6519.652339</v>
      </c>
      <c r="C63" s="41">
        <f>'App - P&amp;L'!C91</f>
        <v>5328.531129</v>
      </c>
      <c r="D63" s="41">
        <f>'App - P&amp;L'!D91</f>
        <v>733.7793694</v>
      </c>
      <c r="E63" s="41">
        <f>'App - P&amp;L'!E91</f>
        <v>927.8295082</v>
      </c>
      <c r="F63" s="41">
        <f>'App - P&amp;L'!F91</f>
        <v>873.1810787</v>
      </c>
      <c r="G63" s="41">
        <f>'App - P&amp;L'!G91</f>
        <v>1086.157332</v>
      </c>
      <c r="H63" s="41">
        <f>'App - P&amp;L'!H91</f>
        <v>851.2258783</v>
      </c>
      <c r="I63" s="41">
        <f>'App - P&amp;L'!I91</f>
        <v>884.5917528</v>
      </c>
      <c r="J63" s="41">
        <f>'App - P&amp;L'!J91</f>
        <v>808.8955056</v>
      </c>
      <c r="K63" s="41">
        <f>'App - P&amp;L'!K91</f>
        <v>1050.406687</v>
      </c>
      <c r="L63" s="41">
        <f>'App - P&amp;L'!L91</f>
        <v>1065.558879</v>
      </c>
      <c r="M63" s="41">
        <f>'App - P&amp;L'!M91</f>
        <v>1296.793275</v>
      </c>
      <c r="N63" s="41">
        <f>'App - P&amp;L'!N91</f>
        <v>1470.495356</v>
      </c>
      <c r="O63" s="41">
        <f>'App - P&amp;L'!O91</f>
        <v>1425.014119</v>
      </c>
      <c r="P63" s="41">
        <f>'App - P&amp;L'!P91</f>
        <v>1236.843882</v>
      </c>
      <c r="Q63" s="41">
        <f>'App - P&amp;L'!Q91</f>
        <v>1326.776488</v>
      </c>
      <c r="R63" s="41">
        <f>'App - P&amp;L'!R91</f>
        <v>775.1482991</v>
      </c>
      <c r="S63" s="41">
        <f>'App - P&amp;L'!S91</f>
        <v>964.1474423</v>
      </c>
      <c r="T63" s="41">
        <f>'App - P&amp;L'!T91</f>
        <v>874.2807787</v>
      </c>
      <c r="U63" s="41">
        <f>'App - P&amp;L'!U91</f>
        <v>1108.921284</v>
      </c>
      <c r="V63" s="41">
        <f>'App - P&amp;L'!V91</f>
        <v>1407.417241</v>
      </c>
      <c r="W63" s="41">
        <f>'App - P&amp;L'!W91</f>
        <v>1212.663686</v>
      </c>
      <c r="X63" s="41">
        <f>'App - P&amp;L'!X91</f>
        <v>1083.599546</v>
      </c>
      <c r="Y63" s="41">
        <f>'App - P&amp;L'!Y91</f>
        <v>810.9355163</v>
      </c>
      <c r="Z63" s="41">
        <f>'App - P&amp;L'!Z91</f>
        <v>1348.165672</v>
      </c>
      <c r="AA63" s="41">
        <f>'App - P&amp;L'!AA91</f>
        <v>1527.905382</v>
      </c>
      <c r="AB63" s="41">
        <f>'App - P&amp;L'!AB91</f>
        <v>1394.395199</v>
      </c>
      <c r="AC63" s="41">
        <f>'App - P&amp;L'!AC91</f>
        <v>965.0764403</v>
      </c>
      <c r="AD63" s="41">
        <f>'App - P&amp;L'!AD91</f>
        <v>1209.727219</v>
      </c>
      <c r="AE63" s="41">
        <f>'App - P&amp;L'!AE91</f>
        <v>2341.340338</v>
      </c>
      <c r="AF63" s="41">
        <f>'App - P&amp;L'!AF91</f>
        <v>1768.24914</v>
      </c>
    </row>
    <row r="64" hidden="1" outlineLevel="1">
      <c r="A64" s="37" t="s">
        <v>49</v>
      </c>
      <c r="B64" s="41">
        <f>'App - P&amp;L'!B67</f>
        <v>3258.656717</v>
      </c>
      <c r="C64" s="41">
        <f>'App - P&amp;L'!C67</f>
        <v>2800.773698</v>
      </c>
      <c r="D64" s="41">
        <f>'App - P&amp;L'!D67</f>
        <v>377.7258726</v>
      </c>
      <c r="E64" s="41">
        <f>'App - P&amp;L'!E67</f>
        <v>437.2607178</v>
      </c>
      <c r="F64" s="41">
        <f>'App - P&amp;L'!F67</f>
        <v>409.0024623</v>
      </c>
      <c r="G64" s="41">
        <f>'App - P&amp;L'!G67</f>
        <v>505.0719996</v>
      </c>
      <c r="H64" s="41">
        <f>'App - P&amp;L'!H67</f>
        <v>426.1280907</v>
      </c>
      <c r="I64" s="41">
        <f>'App - P&amp;L'!I67</f>
        <v>412.1812512</v>
      </c>
      <c r="J64" s="41">
        <f>'App - P&amp;L'!J67</f>
        <v>382.3080024</v>
      </c>
      <c r="K64" s="41">
        <f>'App - P&amp;L'!K67</f>
        <v>526.6412946</v>
      </c>
      <c r="L64" s="41">
        <f>'App - P&amp;L'!L67</f>
        <v>545.540091</v>
      </c>
      <c r="M64" s="41">
        <f>'App - P&amp;L'!M67</f>
        <v>634.4555466</v>
      </c>
      <c r="N64" s="41">
        <f>'App - P&amp;L'!N67</f>
        <v>705.5977956</v>
      </c>
      <c r="O64" s="41">
        <f>'App - P&amp;L'!O67</f>
        <v>656.7088365</v>
      </c>
      <c r="P64" s="41">
        <f>'App - P&amp;L'!P67</f>
        <v>578.4884496</v>
      </c>
      <c r="Q64" s="41">
        <f>'App - P&amp;L'!Q67</f>
        <v>627.0629949</v>
      </c>
      <c r="R64" s="41">
        <f>'App - P&amp;L'!R67</f>
        <v>388.5629139</v>
      </c>
      <c r="S64" s="41">
        <f>'App - P&amp;L'!S67</f>
        <v>456.9970467</v>
      </c>
      <c r="T64" s="41">
        <f>'App - P&amp;L'!T67</f>
        <v>440.8987623</v>
      </c>
      <c r="U64" s="41">
        <f>'App - P&amp;L'!U67</f>
        <v>507.3954789</v>
      </c>
      <c r="V64" s="41">
        <f>'App - P&amp;L'!V67</f>
        <v>669.5583174</v>
      </c>
      <c r="W64" s="41">
        <f>'App - P&amp;L'!W67</f>
        <v>606.1070082</v>
      </c>
      <c r="X64" s="41">
        <f>'App - P&amp;L'!X67</f>
        <v>509.5858056</v>
      </c>
      <c r="Y64" s="41">
        <f>'App - P&amp;L'!Y67</f>
        <v>401.0697927</v>
      </c>
      <c r="Z64" s="41">
        <f>'App - P&amp;L'!Z67</f>
        <v>639.018288</v>
      </c>
      <c r="AA64" s="41">
        <f>'App - P&amp;L'!AA67</f>
        <v>704.6780922</v>
      </c>
      <c r="AB64" s="41">
        <f>'App - P&amp;L'!AB67</f>
        <v>636.4029423</v>
      </c>
      <c r="AC64" s="41">
        <f>'App - P&amp;L'!AC67</f>
        <v>500.4721887</v>
      </c>
      <c r="AD64" s="41">
        <f>'App - P&amp;L'!AD67</f>
        <v>627.0380223</v>
      </c>
      <c r="AE64" s="41">
        <f>'App - P&amp;L'!AE67</f>
        <v>1142.405073</v>
      </c>
      <c r="AF64" s="41">
        <f>'App - P&amp;L'!AF67</f>
        <v>853.50906</v>
      </c>
    </row>
    <row r="65" hidden="1" outlineLevel="1">
      <c r="A65" s="37" t="s">
        <v>50</v>
      </c>
      <c r="B65" s="41">
        <f>'App - P&amp;L'!B68</f>
        <v>0</v>
      </c>
      <c r="C65" s="41">
        <f>'App - P&amp;L'!C68</f>
        <v>0</v>
      </c>
      <c r="D65" s="41">
        <f>'App - P&amp;L'!D68</f>
        <v>0</v>
      </c>
      <c r="E65" s="41">
        <f>'App - P&amp;L'!E68</f>
        <v>0</v>
      </c>
      <c r="F65" s="41">
        <f>'App - P&amp;L'!F68</f>
        <v>0</v>
      </c>
      <c r="G65" s="41">
        <f>'App - P&amp;L'!G68</f>
        <v>0</v>
      </c>
      <c r="H65" s="41">
        <f>'App - P&amp;L'!H68</f>
        <v>0</v>
      </c>
      <c r="I65" s="41">
        <f>'App - P&amp;L'!I68</f>
        <v>0</v>
      </c>
      <c r="J65" s="41">
        <f>'App - P&amp;L'!J68</f>
        <v>0</v>
      </c>
      <c r="K65" s="41">
        <f>'App - P&amp;L'!K68</f>
        <v>0</v>
      </c>
      <c r="L65" s="41">
        <f>'App - P&amp;L'!L68</f>
        <v>0</v>
      </c>
      <c r="M65" s="41">
        <f>'App - P&amp;L'!M68</f>
        <v>0</v>
      </c>
      <c r="N65" s="41">
        <f>'App - P&amp;L'!N68</f>
        <v>0</v>
      </c>
      <c r="O65" s="41">
        <f>'App - P&amp;L'!O68</f>
        <v>0</v>
      </c>
      <c r="P65" s="41">
        <f>'App - P&amp;L'!P68</f>
        <v>0</v>
      </c>
      <c r="Q65" s="41">
        <f>'App - P&amp;L'!Q68</f>
        <v>0</v>
      </c>
      <c r="R65" s="41">
        <f>'App - P&amp;L'!R68</f>
        <v>0</v>
      </c>
      <c r="S65" s="41">
        <f>'App - P&amp;L'!S68</f>
        <v>0</v>
      </c>
      <c r="T65" s="41">
        <f>'App - P&amp;L'!T68</f>
        <v>0</v>
      </c>
      <c r="U65" s="41">
        <f>'App - P&amp;L'!U68</f>
        <v>0</v>
      </c>
      <c r="V65" s="41">
        <f>'App - P&amp;L'!V68</f>
        <v>0</v>
      </c>
      <c r="W65" s="41">
        <f>'App - P&amp;L'!W68</f>
        <v>0</v>
      </c>
      <c r="X65" s="41">
        <f>'App - P&amp;L'!X68</f>
        <v>0</v>
      </c>
      <c r="Y65" s="41">
        <f>'App - P&amp;L'!Y68</f>
        <v>0</v>
      </c>
      <c r="Z65" s="41">
        <f>'App - P&amp;L'!Z68</f>
        <v>0</v>
      </c>
      <c r="AA65" s="41">
        <f>'App - P&amp;L'!AA68</f>
        <v>0</v>
      </c>
      <c r="AB65" s="41">
        <f>'App - P&amp;L'!AB68</f>
        <v>0</v>
      </c>
      <c r="AC65" s="41">
        <f>'App - P&amp;L'!AC68</f>
        <v>0</v>
      </c>
      <c r="AD65" s="41">
        <f>'App - P&amp;L'!AD68</f>
        <v>0</v>
      </c>
      <c r="AE65" s="41">
        <f>'App - P&amp;L'!AE68</f>
        <v>0</v>
      </c>
      <c r="AF65" s="41">
        <f>'App - P&amp;L'!AF68</f>
        <v>0</v>
      </c>
    </row>
    <row r="66">
      <c r="A66" s="35" t="s">
        <v>42</v>
      </c>
      <c r="B66" s="42">
        <f t="shared" ref="B66:AF66" si="17">sum(B62:B65)</f>
        <v>12410.58906</v>
      </c>
      <c r="C66" s="42">
        <f t="shared" si="17"/>
        <v>11059.63733</v>
      </c>
      <c r="D66" s="42">
        <f t="shared" si="17"/>
        <v>1469.916242</v>
      </c>
      <c r="E66" s="42">
        <f t="shared" si="17"/>
        <v>1589.600726</v>
      </c>
      <c r="F66" s="42">
        <f t="shared" si="17"/>
        <v>1479.281541</v>
      </c>
      <c r="G66" s="42">
        <f t="shared" si="17"/>
        <v>1815.493332</v>
      </c>
      <c r="H66" s="42">
        <f t="shared" si="17"/>
        <v>1624.816969</v>
      </c>
      <c r="I66" s="42">
        <f t="shared" si="17"/>
        <v>1484.172504</v>
      </c>
      <c r="J66" s="42">
        <f t="shared" si="17"/>
        <v>1393.155008</v>
      </c>
      <c r="K66" s="42">
        <f t="shared" si="17"/>
        <v>2010.360982</v>
      </c>
      <c r="L66" s="42">
        <f t="shared" si="17"/>
        <v>2114.70697</v>
      </c>
      <c r="M66" s="42">
        <f t="shared" si="17"/>
        <v>2377.141822</v>
      </c>
      <c r="N66" s="42">
        <f t="shared" si="17"/>
        <v>2603.277652</v>
      </c>
      <c r="O66" s="42">
        <f t="shared" si="17"/>
        <v>2342.324455</v>
      </c>
      <c r="P66" s="42">
        <f t="shared" si="17"/>
        <v>2089.669832</v>
      </c>
      <c r="Q66" s="42">
        <f t="shared" si="17"/>
        <v>2285.024983</v>
      </c>
      <c r="R66" s="42">
        <f t="shared" si="17"/>
        <v>1483.064713</v>
      </c>
      <c r="S66" s="42">
        <f t="shared" si="17"/>
        <v>1669.293489</v>
      </c>
      <c r="T66" s="42">
        <f t="shared" si="17"/>
        <v>1690.352541</v>
      </c>
      <c r="U66" s="42">
        <f t="shared" si="17"/>
        <v>1798.463263</v>
      </c>
      <c r="V66" s="42">
        <f t="shared" si="17"/>
        <v>2453.126058</v>
      </c>
      <c r="W66" s="42">
        <f t="shared" si="17"/>
        <v>2308.336694</v>
      </c>
      <c r="X66" s="42">
        <f t="shared" si="17"/>
        <v>1849.239352</v>
      </c>
      <c r="Y66" s="42">
        <f t="shared" si="17"/>
        <v>1515.319309</v>
      </c>
      <c r="Z66" s="42">
        <f t="shared" si="17"/>
        <v>2334.17096</v>
      </c>
      <c r="AA66" s="42">
        <f t="shared" si="17"/>
        <v>2515.131974</v>
      </c>
      <c r="AB66" s="42">
        <f t="shared" si="17"/>
        <v>2250.693141</v>
      </c>
      <c r="AC66" s="42">
        <f t="shared" si="17"/>
        <v>1957.800629</v>
      </c>
      <c r="AD66" s="42">
        <f t="shared" si="17"/>
        <v>2452.071741</v>
      </c>
      <c r="AE66" s="42">
        <f t="shared" si="17"/>
        <v>4271.261911</v>
      </c>
      <c r="AF66" s="42">
        <f t="shared" si="17"/>
        <v>3163.9902</v>
      </c>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row>
    <row r="69">
      <c r="A69" s="17" t="s">
        <v>51</v>
      </c>
      <c r="B69" s="44">
        <f t="shared" ref="B69:AF69" si="18">sum(B70,B76)</f>
        <v>58</v>
      </c>
      <c r="C69" s="44">
        <f t="shared" si="18"/>
        <v>36</v>
      </c>
      <c r="D69" s="44">
        <f t="shared" si="18"/>
        <v>35</v>
      </c>
      <c r="E69" s="44">
        <f t="shared" si="18"/>
        <v>37</v>
      </c>
      <c r="F69" s="44">
        <f t="shared" si="18"/>
        <v>41</v>
      </c>
      <c r="G69" s="44">
        <f t="shared" si="18"/>
        <v>39</v>
      </c>
      <c r="H69" s="44">
        <f t="shared" si="18"/>
        <v>29</v>
      </c>
      <c r="I69" s="44">
        <f t="shared" si="18"/>
        <v>27</v>
      </c>
      <c r="J69" s="44">
        <f t="shared" si="18"/>
        <v>45</v>
      </c>
      <c r="K69" s="44">
        <f t="shared" si="18"/>
        <v>42</v>
      </c>
      <c r="L69" s="44">
        <f t="shared" si="18"/>
        <v>41</v>
      </c>
      <c r="M69" s="44">
        <f t="shared" si="18"/>
        <v>35</v>
      </c>
      <c r="N69" s="44">
        <f t="shared" si="18"/>
        <v>41</v>
      </c>
      <c r="O69" s="44">
        <f t="shared" si="18"/>
        <v>36</v>
      </c>
      <c r="P69" s="44">
        <f t="shared" si="18"/>
        <v>241</v>
      </c>
      <c r="Q69" s="44">
        <f t="shared" si="18"/>
        <v>159</v>
      </c>
      <c r="R69" s="44">
        <f t="shared" si="18"/>
        <v>127</v>
      </c>
      <c r="S69" s="44">
        <f t="shared" si="18"/>
        <v>94</v>
      </c>
      <c r="T69" s="44">
        <f t="shared" si="18"/>
        <v>79</v>
      </c>
      <c r="U69" s="44">
        <f t="shared" si="18"/>
        <v>63</v>
      </c>
      <c r="V69" s="44">
        <f t="shared" si="18"/>
        <v>67</v>
      </c>
      <c r="W69" s="44">
        <f t="shared" si="18"/>
        <v>63</v>
      </c>
      <c r="X69" s="44">
        <f t="shared" si="18"/>
        <v>74</v>
      </c>
      <c r="Y69" s="44">
        <f t="shared" si="18"/>
        <v>82</v>
      </c>
      <c r="Z69" s="44">
        <f t="shared" si="18"/>
        <v>120</v>
      </c>
      <c r="AA69" s="44">
        <f t="shared" si="18"/>
        <v>179</v>
      </c>
      <c r="AB69" s="44">
        <f t="shared" si="18"/>
        <v>167</v>
      </c>
      <c r="AC69" s="44">
        <f t="shared" si="18"/>
        <v>116</v>
      </c>
      <c r="AD69" s="44">
        <f t="shared" si="18"/>
        <v>125</v>
      </c>
      <c r="AE69" s="44">
        <f t="shared" si="18"/>
        <v>140</v>
      </c>
      <c r="AF69" s="44">
        <f t="shared" si="18"/>
        <v>163</v>
      </c>
    </row>
    <row r="70">
      <c r="A70" s="31" t="s">
        <v>52</v>
      </c>
      <c r="B70" s="45">
        <v>58.0</v>
      </c>
      <c r="C70" s="45">
        <v>36.0</v>
      </c>
      <c r="D70" s="45">
        <v>35.0</v>
      </c>
      <c r="E70" s="45">
        <v>37.0</v>
      </c>
      <c r="F70" s="45">
        <v>41.0</v>
      </c>
      <c r="G70" s="45">
        <v>39.0</v>
      </c>
      <c r="H70" s="45">
        <v>29.0</v>
      </c>
      <c r="I70" s="45">
        <v>27.0</v>
      </c>
      <c r="J70" s="45">
        <v>45.0</v>
      </c>
      <c r="K70" s="45">
        <v>41.0</v>
      </c>
      <c r="L70" s="45">
        <v>41.0</v>
      </c>
      <c r="M70" s="45">
        <v>35.0</v>
      </c>
      <c r="N70" s="45">
        <v>41.0</v>
      </c>
      <c r="O70" s="45">
        <v>36.0</v>
      </c>
      <c r="P70" s="45">
        <v>241.0</v>
      </c>
      <c r="Q70" s="45">
        <v>156.0</v>
      </c>
      <c r="R70" s="45">
        <v>111.0</v>
      </c>
      <c r="S70" s="45">
        <v>81.0</v>
      </c>
      <c r="T70" s="45">
        <v>72.0</v>
      </c>
      <c r="U70" s="45">
        <v>62.0</v>
      </c>
      <c r="V70" s="45">
        <v>61.0</v>
      </c>
      <c r="W70" s="45">
        <v>60.0</v>
      </c>
      <c r="X70" s="45">
        <v>74.0</v>
      </c>
      <c r="Y70" s="45">
        <v>75.0</v>
      </c>
      <c r="Z70" s="45">
        <v>116.0</v>
      </c>
      <c r="AA70" s="45">
        <v>177.0</v>
      </c>
      <c r="AB70" s="45">
        <v>159.0</v>
      </c>
      <c r="AC70" s="45">
        <v>109.0</v>
      </c>
      <c r="AD70" s="45">
        <v>104.0</v>
      </c>
      <c r="AE70" s="45">
        <v>121.0</v>
      </c>
      <c r="AF70" s="45">
        <v>144.0</v>
      </c>
    </row>
    <row r="71" outlineLevel="1">
      <c r="A71" s="31" t="s">
        <v>53</v>
      </c>
      <c r="B71" s="31">
        <f>sum('DTC US&amp;CA - P&amp;L'!B23:B30,'DTC US&amp;CA - P&amp;L'!B33:B34)</f>
        <v>19</v>
      </c>
      <c r="C71" s="46">
        <f>sum('DTC US&amp;CA - P&amp;L'!C23:C30,'DTC US&amp;CA - P&amp;L'!C33:C34)</f>
        <v>14</v>
      </c>
      <c r="D71" s="46">
        <f>sum('DTC US&amp;CA - P&amp;L'!D23:D30,'DTC US&amp;CA - P&amp;L'!D33:D34)</f>
        <v>16</v>
      </c>
      <c r="E71" s="46">
        <f>sum('DTC US&amp;CA - P&amp;L'!E23:E30,'DTC US&amp;CA - P&amp;L'!E33:E34)</f>
        <v>12</v>
      </c>
      <c r="F71" s="31">
        <f>sum('DTC US&amp;CA - P&amp;L'!F23:F30,'DTC US&amp;CA - P&amp;L'!F33:F34)</f>
        <v>18</v>
      </c>
      <c r="G71" s="46">
        <f>sum('DTC US&amp;CA - P&amp;L'!G23:G30,'DTC US&amp;CA - P&amp;L'!G33:G34)</f>
        <v>11</v>
      </c>
      <c r="H71" s="46">
        <f>sum('DTC US&amp;CA - P&amp;L'!H23:H30,'DTC US&amp;CA - P&amp;L'!H33:H34)</f>
        <v>13</v>
      </c>
      <c r="I71" s="31">
        <f>sum('DTC US&amp;CA - P&amp;L'!I23:I30,'DTC US&amp;CA - P&amp;L'!I33:I34)</f>
        <v>13</v>
      </c>
      <c r="J71" s="31">
        <f>sum('DTC US&amp;CA - P&amp;L'!J23:J30,'DTC US&amp;CA - P&amp;L'!J33:J34)</f>
        <v>19</v>
      </c>
      <c r="K71" s="31">
        <f>sum('DTC US&amp;CA - P&amp;L'!K23:K30,'DTC US&amp;CA - P&amp;L'!K33:K34)</f>
        <v>12</v>
      </c>
      <c r="L71" s="31">
        <f>sum('DTC US&amp;CA - P&amp;L'!L23:L30,'DTC US&amp;CA - P&amp;L'!L33:L34)</f>
        <v>16</v>
      </c>
      <c r="M71" s="31">
        <f>sum('DTC US&amp;CA - P&amp;L'!M23:M30,'DTC US&amp;CA - P&amp;L'!M33:M34)</f>
        <v>15</v>
      </c>
      <c r="N71" s="31">
        <f>sum('DTC US&amp;CA - P&amp;L'!N23:N30,'DTC US&amp;CA - P&amp;L'!N33:N34)</f>
        <v>18</v>
      </c>
      <c r="O71" s="47">
        <f>sum('DTC US&amp;CA - P&amp;L'!O23:O30,'DTC US&amp;CA - P&amp;L'!O33:O34)</f>
        <v>15</v>
      </c>
      <c r="P71" s="31">
        <f>sum('DTC US&amp;CA - P&amp;L'!P23:P30,'DTC US&amp;CA - P&amp;L'!P33:P34)</f>
        <v>40</v>
      </c>
      <c r="Q71" s="31">
        <f>sum('DTC US&amp;CA - P&amp;L'!Q23:Q30,'DTC US&amp;CA - P&amp;L'!Q33:Q34)</f>
        <v>30</v>
      </c>
      <c r="R71" s="31">
        <f>sum('DTC US&amp;CA - P&amp;L'!R23:R30,'DTC US&amp;CA - P&amp;L'!R33:R34)</f>
        <v>22</v>
      </c>
      <c r="S71" s="31">
        <f>sum('DTC US&amp;CA - P&amp;L'!S23:S30,'DTC US&amp;CA - P&amp;L'!S33:S34)</f>
        <v>19</v>
      </c>
      <c r="T71" s="31">
        <f>sum('DTC US&amp;CA - P&amp;L'!T23:T30,'DTC US&amp;CA - P&amp;L'!T33:T34)</f>
        <v>22</v>
      </c>
      <c r="U71" s="31">
        <f>sum('DTC US&amp;CA - P&amp;L'!U23:U30,'DTC US&amp;CA - P&amp;L'!U33:U34)</f>
        <v>9</v>
      </c>
      <c r="V71" s="31">
        <f>sum('DTC US&amp;CA - P&amp;L'!V23:V30,'DTC US&amp;CA - P&amp;L'!V33:V34)</f>
        <v>19</v>
      </c>
      <c r="W71" s="31">
        <f>sum('DTC US&amp;CA - P&amp;L'!W23:W30,'DTC US&amp;CA - P&amp;L'!W33:W34)</f>
        <v>15</v>
      </c>
      <c r="X71" s="31">
        <f>sum('DTC US&amp;CA - P&amp;L'!X23:X30,'DTC US&amp;CA - P&amp;L'!X33:X34)</f>
        <v>32</v>
      </c>
      <c r="Y71" s="31">
        <f>sum('DTC US&amp;CA - P&amp;L'!Y23:Y30,'DTC US&amp;CA - P&amp;L'!Y33:Y34)</f>
        <v>29</v>
      </c>
      <c r="Z71" s="47">
        <f>sum('DTC US&amp;CA - P&amp;L'!Z23:Z30,'DTC US&amp;CA - P&amp;L'!Z33:Z34)</f>
        <v>59</v>
      </c>
      <c r="AA71" s="31">
        <f>sum('DTC US&amp;CA - P&amp;L'!AA23:AA30,'DTC US&amp;CA - P&amp;L'!AA33:AA34)</f>
        <v>130</v>
      </c>
      <c r="AB71" s="31">
        <f>sum('DTC US&amp;CA - P&amp;L'!AB23:AB30,'DTC US&amp;CA - P&amp;L'!AB33:AB34)</f>
        <v>118</v>
      </c>
      <c r="AC71" s="47">
        <f>sum('DTC US&amp;CA - P&amp;L'!AC23:AC30,'DTC US&amp;CA - P&amp;L'!AC33:AC34)</f>
        <v>59</v>
      </c>
      <c r="AD71" s="47">
        <f>sum('DTC US&amp;CA - P&amp;L'!AD23:AD30,'DTC US&amp;CA - P&amp;L'!AD33:AD34)</f>
        <v>66</v>
      </c>
      <c r="AE71" s="47">
        <f>sum('DTC US&amp;CA - P&amp;L'!AE23:AE30,'DTC US&amp;CA - P&amp;L'!AE33:AE34)</f>
        <v>85</v>
      </c>
      <c r="AF71" s="47">
        <f>sum('DTC US&amp;CA - P&amp;L'!AF23:AF30,'DTC US&amp;CA - P&amp;L'!AF33:AF34)</f>
        <v>105</v>
      </c>
    </row>
    <row r="72" outlineLevel="1">
      <c r="A72" s="31" t="s">
        <v>54</v>
      </c>
      <c r="B72" s="46">
        <f>sum('DTC US&amp;CA - P&amp;L'!B37:B47)</f>
        <v>41</v>
      </c>
      <c r="C72" s="46">
        <f>sum('DTC US&amp;CA - P&amp;L'!C37:C47)</f>
        <v>11</v>
      </c>
      <c r="D72" s="46">
        <f>sum('DTC US&amp;CA - P&amp;L'!D37:D47)</f>
        <v>11</v>
      </c>
      <c r="E72" s="46">
        <f>sum('DTC US&amp;CA - P&amp;L'!E37:E47)</f>
        <v>7</v>
      </c>
      <c r="F72" s="46">
        <f>sum('DTC US&amp;CA - P&amp;L'!F37:F47)</f>
        <v>10</v>
      </c>
      <c r="G72" s="46">
        <f>sum('DTC US&amp;CA - P&amp;L'!G37:G47)</f>
        <v>14</v>
      </c>
      <c r="H72" s="46">
        <f>sum('DTC US&amp;CA - P&amp;L'!H37:H47)</f>
        <v>9</v>
      </c>
      <c r="I72" s="31">
        <f>sum('DTC US&amp;CA - P&amp;L'!I37:I47)</f>
        <v>8</v>
      </c>
      <c r="J72" s="31">
        <f>sum('DTC US&amp;CA - P&amp;L'!J37:J47)</f>
        <v>27</v>
      </c>
      <c r="K72" s="31">
        <f>sum('DTC US&amp;CA - P&amp;L'!K37:K47)</f>
        <v>24</v>
      </c>
      <c r="L72" s="31">
        <f>sum('DTC US&amp;CA - P&amp;L'!L37:L47)</f>
        <v>21</v>
      </c>
      <c r="M72" s="31">
        <f>sum('DTC US&amp;CA - P&amp;L'!M37:M47)</f>
        <v>16</v>
      </c>
      <c r="N72" s="31">
        <f>sum('DTC US&amp;CA - P&amp;L'!N37:N47)</f>
        <v>18</v>
      </c>
      <c r="O72" s="31">
        <f>sum('DTC US&amp;CA - P&amp;L'!O37:O47)</f>
        <v>15</v>
      </c>
      <c r="P72" s="31">
        <f>sum('DTC US&amp;CA - P&amp;L'!P37:P47)</f>
        <v>235</v>
      </c>
      <c r="Q72" s="31">
        <f>sum('DTC US&amp;CA - P&amp;L'!Q37:Q47)</f>
        <v>140</v>
      </c>
      <c r="R72" s="31">
        <f>sum('DTC US&amp;CA - P&amp;L'!R37:R47)</f>
        <v>92</v>
      </c>
      <c r="S72" s="31">
        <f>sum('DTC US&amp;CA - P&amp;L'!S37:S47)</f>
        <v>62</v>
      </c>
      <c r="T72" s="31">
        <f>sum('DTC US&amp;CA - P&amp;L'!T37:T47)</f>
        <v>50</v>
      </c>
      <c r="U72" s="31">
        <f>sum('DTC US&amp;CA - P&amp;L'!U37:U47)</f>
        <v>48</v>
      </c>
      <c r="V72" s="31">
        <f>sum('DTC US&amp;CA - P&amp;L'!V37:V47)</f>
        <v>38</v>
      </c>
      <c r="W72" s="31">
        <f>sum('DTC US&amp;CA - P&amp;L'!W37:W47)</f>
        <v>60</v>
      </c>
      <c r="X72" s="31">
        <f>sum('DTC US&amp;CA - P&amp;L'!X37:X47)</f>
        <v>48</v>
      </c>
      <c r="Y72" s="31">
        <f>sum('DTC US&amp;CA - P&amp;L'!Y37:Y47)</f>
        <v>58</v>
      </c>
      <c r="Z72" s="31">
        <f>sum('DTC US&amp;CA - P&amp;L'!Z37:Z47)</f>
        <v>82</v>
      </c>
      <c r="AA72" s="31">
        <f>sum('DTC US&amp;CA - P&amp;L'!AA37:AA47)</f>
        <v>113</v>
      </c>
      <c r="AB72" s="31">
        <f>sum('DTC US&amp;CA - P&amp;L'!AB37:AB47)</f>
        <v>99</v>
      </c>
      <c r="AC72" s="31">
        <f>sum('DTC US&amp;CA - P&amp;L'!AC37:AC47)</f>
        <v>108</v>
      </c>
      <c r="AD72" s="31">
        <f>sum('DTC US&amp;CA - P&amp;L'!AD37:AD47)</f>
        <v>107</v>
      </c>
      <c r="AE72" s="31">
        <f>sum('DTC US&amp;CA - P&amp;L'!AE37:AE47)</f>
        <v>149</v>
      </c>
      <c r="AF72" s="31">
        <f>sum('DTC US&amp;CA - P&amp;L'!AF37:AF47)</f>
        <v>144</v>
      </c>
    </row>
    <row r="73" outlineLevel="1">
      <c r="A73" s="31" t="s">
        <v>55</v>
      </c>
      <c r="B73" s="31">
        <v>0.0</v>
      </c>
      <c r="C73" s="31">
        <v>0.0</v>
      </c>
      <c r="D73" s="31">
        <v>0.0</v>
      </c>
      <c r="E73" s="31">
        <v>0.0</v>
      </c>
      <c r="F73" s="31">
        <v>0.0</v>
      </c>
      <c r="G73" s="31">
        <v>0.0</v>
      </c>
      <c r="H73" s="31">
        <v>0.0</v>
      </c>
      <c r="I73" s="31">
        <v>0.0</v>
      </c>
      <c r="J73" s="31">
        <v>21.0</v>
      </c>
      <c r="K73" s="31">
        <v>0.0</v>
      </c>
      <c r="L73" s="31">
        <v>0.0</v>
      </c>
      <c r="M73" s="31">
        <v>0.0</v>
      </c>
      <c r="N73" s="31">
        <v>0.0</v>
      </c>
      <c r="O73" s="31">
        <v>0.0</v>
      </c>
      <c r="P73" s="31">
        <v>0.0</v>
      </c>
      <c r="Q73" s="31">
        <v>0.0</v>
      </c>
      <c r="R73" s="31">
        <v>0.0</v>
      </c>
      <c r="S73" s="31">
        <v>0.0</v>
      </c>
      <c r="T73" s="31">
        <v>0.0</v>
      </c>
      <c r="U73" s="31">
        <v>0.0</v>
      </c>
      <c r="V73" s="31">
        <v>0.0</v>
      </c>
      <c r="W73" s="31">
        <v>0.0</v>
      </c>
      <c r="X73" s="31">
        <v>0.0</v>
      </c>
      <c r="Y73" s="31">
        <v>0.0</v>
      </c>
      <c r="Z73" s="31">
        <v>0.0</v>
      </c>
      <c r="AA73" s="31">
        <v>0.0</v>
      </c>
      <c r="AB73" s="31">
        <v>0.0</v>
      </c>
      <c r="AC73" s="31">
        <v>0.0</v>
      </c>
      <c r="AD73" s="31">
        <v>1.0</v>
      </c>
      <c r="AE73" s="31">
        <v>0.0</v>
      </c>
      <c r="AF73" s="31">
        <v>0.0</v>
      </c>
    </row>
    <row r="74" outlineLevel="1">
      <c r="A74" s="31" t="s">
        <v>56</v>
      </c>
      <c r="B74" s="46">
        <f>'DTC US&amp;CA - P&amp;L'!B58</f>
        <v>23</v>
      </c>
      <c r="C74" s="46">
        <f>'DTC US&amp;CA - P&amp;L'!C58</f>
        <v>15</v>
      </c>
      <c r="D74" s="46">
        <f>'DTC US&amp;CA - P&amp;L'!D58</f>
        <v>18</v>
      </c>
      <c r="E74" s="46">
        <f>'DTC US&amp;CA - P&amp;L'!E58</f>
        <v>21</v>
      </c>
      <c r="F74" s="46">
        <f>'DTC US&amp;CA - P&amp;L'!F58</f>
        <v>23</v>
      </c>
      <c r="G74" s="46">
        <f>'DTC US&amp;CA - P&amp;L'!G58</f>
        <v>17</v>
      </c>
      <c r="H74" s="46">
        <f>'DTC US&amp;CA - P&amp;L'!H58</f>
        <v>12</v>
      </c>
      <c r="I74" s="46">
        <f>'DTC US&amp;CA - P&amp;L'!I58</f>
        <v>9</v>
      </c>
      <c r="J74" s="46">
        <f>'DTC US&amp;CA - P&amp;L'!J58</f>
        <v>14</v>
      </c>
      <c r="K74" s="46">
        <f>'DTC US&amp;CA - P&amp;L'!K58</f>
        <v>14</v>
      </c>
      <c r="L74" s="46">
        <f>'DTC US&amp;CA - P&amp;L'!L58</f>
        <v>13</v>
      </c>
      <c r="M74" s="46">
        <f>'DTC US&amp;CA - P&amp;L'!M58</f>
        <v>8</v>
      </c>
      <c r="N74" s="46">
        <f>'DTC US&amp;CA - P&amp;L'!N58</f>
        <v>8</v>
      </c>
      <c r="O74" s="46">
        <f>'DTC US&amp;CA - P&amp;L'!O58</f>
        <v>8</v>
      </c>
      <c r="P74" s="46">
        <f>'DTC US&amp;CA - P&amp;L'!P58</f>
        <v>21</v>
      </c>
      <c r="Q74" s="46">
        <f>'DTC US&amp;CA - P&amp;L'!Q58</f>
        <v>14</v>
      </c>
      <c r="R74" s="46">
        <f>'DTC US&amp;CA - P&amp;L'!R58</f>
        <v>14</v>
      </c>
      <c r="S74" s="46">
        <f>'DTC US&amp;CA - P&amp;L'!S58</f>
        <v>6</v>
      </c>
      <c r="T74" s="46">
        <f>'DTC US&amp;CA - P&amp;L'!T58</f>
        <v>6</v>
      </c>
      <c r="U74" s="46">
        <f>'DTC US&amp;CA - P&amp;L'!U58</f>
        <v>10</v>
      </c>
      <c r="V74" s="46">
        <f>'DTC US&amp;CA - P&amp;L'!V58</f>
        <v>16</v>
      </c>
      <c r="W74" s="46">
        <f>'DTC US&amp;CA - P&amp;L'!W58</f>
        <v>8</v>
      </c>
      <c r="X74" s="46">
        <f>'DTC US&amp;CA - P&amp;L'!X58</f>
        <v>8</v>
      </c>
      <c r="Y74" s="46">
        <f>'DTC US&amp;CA - P&amp;L'!Y58</f>
        <v>12</v>
      </c>
      <c r="Z74" s="46">
        <f>'DTC US&amp;CA - P&amp;L'!Z58</f>
        <v>8</v>
      </c>
      <c r="AA74" s="46">
        <f>'DTC US&amp;CA - P&amp;L'!AA58</f>
        <v>16</v>
      </c>
      <c r="AB74" s="46">
        <f>'DTC US&amp;CA - P&amp;L'!AB58</f>
        <v>19</v>
      </c>
      <c r="AC74" s="46">
        <f>'DTC US&amp;CA - P&amp;L'!AC58</f>
        <v>12</v>
      </c>
      <c r="AD74" s="46">
        <f>'DTC US&amp;CA - P&amp;L'!AD58</f>
        <v>8</v>
      </c>
      <c r="AE74" s="46">
        <f>'DTC US&amp;CA - P&amp;L'!AE58</f>
        <v>8</v>
      </c>
      <c r="AF74" s="46">
        <f>'DTC US&amp;CA - P&amp;L'!AF58</f>
        <v>17</v>
      </c>
    </row>
    <row r="75" outlineLevel="1">
      <c r="A75" s="31" t="s">
        <v>57</v>
      </c>
      <c r="B75" s="31">
        <v>11.0</v>
      </c>
      <c r="C75" s="31">
        <v>8.0</v>
      </c>
      <c r="D75" s="31">
        <v>4.0</v>
      </c>
      <c r="E75" s="31">
        <v>3.0</v>
      </c>
      <c r="F75" s="31">
        <v>2.0</v>
      </c>
      <c r="G75" s="31">
        <v>3.0</v>
      </c>
      <c r="H75" s="31">
        <v>1.0</v>
      </c>
      <c r="I75" s="31">
        <v>1.0</v>
      </c>
      <c r="J75" s="31">
        <v>3.0</v>
      </c>
      <c r="K75" s="31">
        <v>8.0</v>
      </c>
      <c r="L75" s="31">
        <v>2.0</v>
      </c>
      <c r="M75" s="31">
        <v>6.0</v>
      </c>
      <c r="N75" s="31">
        <v>13.0</v>
      </c>
      <c r="O75" s="31">
        <v>9.0</v>
      </c>
      <c r="P75" s="31">
        <v>14.0</v>
      </c>
      <c r="Q75" s="31">
        <v>13.0</v>
      </c>
      <c r="R75" s="31">
        <v>11.0</v>
      </c>
      <c r="S75" s="31">
        <v>7.0</v>
      </c>
      <c r="T75" s="31">
        <v>6.0</v>
      </c>
      <c r="U75" s="31">
        <v>6.0</v>
      </c>
      <c r="V75" s="31">
        <v>6.0</v>
      </c>
      <c r="W75" s="31">
        <v>9.0</v>
      </c>
      <c r="X75" s="31">
        <v>10.0</v>
      </c>
      <c r="Y75" s="31">
        <v>9.0</v>
      </c>
      <c r="Z75" s="31">
        <v>40.0</v>
      </c>
      <c r="AA75" s="31">
        <v>80.0</v>
      </c>
      <c r="AB75" s="31">
        <v>64.0</v>
      </c>
      <c r="AC75" s="31">
        <v>30.0</v>
      </c>
      <c r="AD75" s="31">
        <v>34.0</v>
      </c>
      <c r="AE75" s="31">
        <v>50.0</v>
      </c>
      <c r="AF75" s="31">
        <v>67.0</v>
      </c>
    </row>
    <row r="76">
      <c r="A76" s="31" t="s">
        <v>58</v>
      </c>
      <c r="B76" s="31"/>
      <c r="C76" s="31"/>
      <c r="D76" s="31"/>
      <c r="E76" s="31"/>
      <c r="F76" s="31"/>
      <c r="G76" s="31"/>
      <c r="H76" s="31"/>
      <c r="I76" s="31"/>
      <c r="J76" s="31"/>
      <c r="K76" s="21">
        <v>1.0</v>
      </c>
      <c r="L76" s="31"/>
      <c r="M76" s="31"/>
      <c r="N76" s="31"/>
      <c r="O76" s="31"/>
      <c r="P76" s="31"/>
      <c r="Q76" s="21">
        <v>3.0</v>
      </c>
      <c r="R76" s="21">
        <v>16.0</v>
      </c>
      <c r="S76" s="21">
        <v>13.0</v>
      </c>
      <c r="T76" s="21">
        <v>7.0</v>
      </c>
      <c r="U76" s="21">
        <v>1.0</v>
      </c>
      <c r="V76" s="21">
        <v>6.0</v>
      </c>
      <c r="W76" s="21">
        <v>3.0</v>
      </c>
      <c r="X76" s="21">
        <v>0.0</v>
      </c>
      <c r="Y76" s="21">
        <v>7.0</v>
      </c>
      <c r="Z76" s="21">
        <v>4.0</v>
      </c>
      <c r="AA76" s="21">
        <v>2.0</v>
      </c>
      <c r="AB76" s="21">
        <v>8.0</v>
      </c>
      <c r="AC76" s="21">
        <v>7.0</v>
      </c>
      <c r="AD76" s="21">
        <v>21.0</v>
      </c>
      <c r="AE76" s="21">
        <v>19.0</v>
      </c>
      <c r="AF76" s="21">
        <v>19.0</v>
      </c>
    </row>
    <row r="77" outlineLevel="1">
      <c r="A77" s="21" t="s">
        <v>53</v>
      </c>
      <c r="B77" s="31"/>
      <c r="C77" s="31"/>
      <c r="D77" s="31"/>
      <c r="E77" s="31"/>
      <c r="F77" s="31"/>
      <c r="G77" s="31"/>
      <c r="H77" s="31"/>
      <c r="I77" s="31"/>
      <c r="J77" s="31"/>
      <c r="K77" s="31">
        <v>2.0</v>
      </c>
      <c r="L77" s="31"/>
      <c r="M77" s="31"/>
      <c r="N77" s="31"/>
      <c r="O77" s="31"/>
      <c r="P77" s="31"/>
      <c r="Q77" s="31">
        <f>sum('DTC EU - P&amp;L'!Q23:Q30)</f>
        <v>4</v>
      </c>
      <c r="R77" s="31">
        <f>sum('DTC EU - P&amp;L'!R23:R30)</f>
        <v>19</v>
      </c>
      <c r="S77" s="31">
        <f>sum('DTC EU - P&amp;L'!S23:S30)</f>
        <v>13</v>
      </c>
      <c r="T77" s="31">
        <f>sum('DTC EU - P&amp;L'!T23:T30)</f>
        <v>6</v>
      </c>
      <c r="U77" s="31">
        <f>sum('DTC EU - P&amp;L'!U23:U30)</f>
        <v>1</v>
      </c>
      <c r="V77" s="31">
        <f>sum('DTC EU - P&amp;L'!V23:V30)</f>
        <v>5</v>
      </c>
      <c r="W77" s="31">
        <f>sum('DTC EU - P&amp;L'!W23:W30)</f>
        <v>3</v>
      </c>
      <c r="X77" s="31">
        <f>sum('DTC EU - P&amp;L'!X23:X30)</f>
        <v>0</v>
      </c>
      <c r="Y77" s="31">
        <f>sum('DTC EU - P&amp;L'!Y23:Y30)</f>
        <v>4</v>
      </c>
      <c r="Z77" s="47">
        <f>sum('DTC EU - P&amp;L'!Z23:Z30)</f>
        <v>3</v>
      </c>
      <c r="AA77" s="31">
        <f>sum('DTC EU - P&amp;L'!AA23:AA30)</f>
        <v>1</v>
      </c>
      <c r="AB77" s="31">
        <f>sum('DTC EU - P&amp;L'!AB23:AB30)</f>
        <v>6</v>
      </c>
      <c r="AC77" s="47">
        <f>sum('DTC EU - P&amp;L'!AC23:AC30)</f>
        <v>7</v>
      </c>
      <c r="AD77" s="47">
        <f>sum('DTC EU - P&amp;L'!AD23:AD30)</f>
        <v>19</v>
      </c>
      <c r="AE77" s="47">
        <f>sum('DTC EU - P&amp;L'!AE23:AE30)</f>
        <v>16</v>
      </c>
      <c r="AF77" s="47">
        <f>sum('DTC EU - P&amp;L'!AF23:AF30)</f>
        <v>22</v>
      </c>
    </row>
    <row r="78" outlineLevel="1">
      <c r="A78" s="21" t="s">
        <v>54</v>
      </c>
      <c r="B78" s="31"/>
      <c r="C78" s="31"/>
      <c r="D78" s="31"/>
      <c r="E78" s="31"/>
      <c r="F78" s="31"/>
      <c r="G78" s="31"/>
      <c r="H78" s="31"/>
      <c r="I78" s="31"/>
      <c r="J78" s="31"/>
      <c r="K78" s="31">
        <v>0.0</v>
      </c>
      <c r="L78" s="31"/>
      <c r="M78" s="31"/>
      <c r="N78" s="31"/>
      <c r="O78" s="31"/>
      <c r="P78" s="31"/>
      <c r="Q78" s="31">
        <f>sum('DTC EU - P&amp;L'!Q37:Q44)</f>
        <v>11</v>
      </c>
      <c r="R78" s="31">
        <f>sum('DTC EU - P&amp;L'!R37:R44)</f>
        <v>9</v>
      </c>
      <c r="S78" s="31">
        <f>sum('DTC EU - P&amp;L'!S37:S44)</f>
        <v>8</v>
      </c>
      <c r="T78" s="31">
        <f>sum('DTC EU - P&amp;L'!T37:T44)</f>
        <v>5</v>
      </c>
      <c r="U78" s="31">
        <f>sum('DTC EU - P&amp;L'!U37:U44)</f>
        <v>0</v>
      </c>
      <c r="V78" s="31">
        <f>sum('DTC EU - P&amp;L'!V37:V44)</f>
        <v>3</v>
      </c>
      <c r="W78" s="31">
        <f>sum('DTC EU - P&amp;L'!W37:W44)</f>
        <v>1</v>
      </c>
      <c r="X78" s="31">
        <f>sum('DTC EU - P&amp;L'!X37:X44)</f>
        <v>0</v>
      </c>
      <c r="Y78" s="31">
        <f>sum('DTC EU - P&amp;L'!Y37:Y44)</f>
        <v>9</v>
      </c>
      <c r="Z78" s="31">
        <f>sum('DTC EU - P&amp;L'!Z37:Z44)</f>
        <v>8</v>
      </c>
      <c r="AA78" s="31">
        <f>sum('DTC EU - P&amp;L'!AA37:AA44)</f>
        <v>2</v>
      </c>
      <c r="AB78" s="31">
        <f>sum('DTC EU - P&amp;L'!AB37:AB44)</f>
        <v>6</v>
      </c>
      <c r="AC78" s="31">
        <f>sum('DTC EU - P&amp;L'!AC37:AC44)</f>
        <v>13</v>
      </c>
      <c r="AD78" s="31">
        <f>sum('DTC EU - P&amp;L'!AD37:AD44)</f>
        <v>10</v>
      </c>
      <c r="AE78" s="31">
        <f>sum('DTC EU - P&amp;L'!AE37:AE44)</f>
        <v>13</v>
      </c>
      <c r="AF78" s="31">
        <f>sum('DTC EU - P&amp;L'!AF37:AF44)</f>
        <v>21</v>
      </c>
    </row>
    <row r="79" outlineLevel="1">
      <c r="A79" s="21" t="s">
        <v>55</v>
      </c>
      <c r="B79" s="31"/>
      <c r="C79" s="31"/>
      <c r="D79" s="31"/>
      <c r="E79" s="31"/>
      <c r="F79" s="31"/>
      <c r="G79" s="31"/>
      <c r="H79" s="31"/>
      <c r="I79" s="31"/>
      <c r="J79" s="31"/>
      <c r="K79" s="31">
        <v>0.0</v>
      </c>
      <c r="L79" s="31"/>
      <c r="M79" s="31"/>
      <c r="N79" s="31"/>
      <c r="O79" s="31"/>
      <c r="P79" s="31"/>
      <c r="Q79" s="31">
        <v>0.0</v>
      </c>
      <c r="R79" s="31">
        <v>0.0</v>
      </c>
      <c r="S79" s="31">
        <v>0.0</v>
      </c>
      <c r="T79" s="31">
        <v>0.0</v>
      </c>
      <c r="U79" s="31">
        <v>0.0</v>
      </c>
      <c r="V79" s="31">
        <v>0.0</v>
      </c>
      <c r="W79" s="31">
        <v>0.0</v>
      </c>
      <c r="X79" s="31">
        <v>0.0</v>
      </c>
      <c r="Y79" s="31">
        <v>0.0</v>
      </c>
      <c r="Z79" s="31">
        <v>0.0</v>
      </c>
      <c r="AA79" s="31">
        <v>0.0</v>
      </c>
      <c r="AB79" s="31">
        <v>0.0</v>
      </c>
      <c r="AC79" s="31">
        <v>0.0</v>
      </c>
      <c r="AD79" s="31">
        <v>0.0</v>
      </c>
      <c r="AE79" s="31">
        <v>0.0</v>
      </c>
      <c r="AF79" s="31">
        <v>0.0</v>
      </c>
    </row>
    <row r="80" outlineLevel="1">
      <c r="A80" s="21" t="s">
        <v>56</v>
      </c>
      <c r="B80" s="31"/>
      <c r="C80" s="31"/>
      <c r="D80" s="31"/>
      <c r="E80" s="31"/>
      <c r="F80" s="31"/>
      <c r="G80" s="31"/>
      <c r="H80" s="31"/>
      <c r="I80" s="31"/>
      <c r="J80" s="31"/>
      <c r="K80" s="31">
        <v>0.0</v>
      </c>
      <c r="L80" s="31"/>
      <c r="M80" s="31"/>
      <c r="N80" s="31"/>
      <c r="O80" s="31"/>
      <c r="P80" s="31"/>
      <c r="Q80" s="31">
        <v>0.0</v>
      </c>
      <c r="R80" s="31">
        <v>0.0</v>
      </c>
      <c r="S80" s="31">
        <v>0.0</v>
      </c>
      <c r="T80" s="31">
        <v>0.0</v>
      </c>
      <c r="U80" s="31">
        <v>0.0</v>
      </c>
      <c r="V80" s="31">
        <v>0.0</v>
      </c>
      <c r="W80" s="31">
        <v>0.0</v>
      </c>
      <c r="X80" s="31">
        <v>0.0</v>
      </c>
      <c r="Y80" s="31">
        <v>0.0</v>
      </c>
      <c r="Z80" s="31">
        <v>0.0</v>
      </c>
      <c r="AA80" s="31">
        <v>0.0</v>
      </c>
      <c r="AB80" s="31">
        <v>0.0</v>
      </c>
      <c r="AC80" s="31">
        <v>0.0</v>
      </c>
      <c r="AD80" s="31">
        <v>0.0</v>
      </c>
      <c r="AE80" s="31">
        <v>0.0</v>
      </c>
      <c r="AF80" s="31">
        <v>0.0</v>
      </c>
    </row>
    <row r="81" outlineLevel="1">
      <c r="A81" s="21" t="s">
        <v>57</v>
      </c>
      <c r="B81" s="31"/>
      <c r="C81" s="31"/>
      <c r="D81" s="31"/>
      <c r="E81" s="31"/>
      <c r="F81" s="31"/>
      <c r="G81" s="31"/>
      <c r="H81" s="31"/>
      <c r="I81" s="31"/>
      <c r="J81" s="31"/>
      <c r="K81" s="31">
        <v>0.0</v>
      </c>
      <c r="L81" s="31"/>
      <c r="M81" s="31"/>
      <c r="N81" s="31"/>
      <c r="O81" s="31"/>
      <c r="P81" s="31"/>
      <c r="Q81" s="31">
        <v>0.0</v>
      </c>
      <c r="R81" s="31">
        <v>0.0</v>
      </c>
      <c r="S81" s="31">
        <v>0.0</v>
      </c>
      <c r="T81" s="31">
        <v>0.0</v>
      </c>
      <c r="U81" s="31">
        <v>0.0</v>
      </c>
      <c r="V81" s="31">
        <v>0.0</v>
      </c>
      <c r="W81" s="31">
        <v>0.0</v>
      </c>
      <c r="X81" s="31">
        <v>0.0</v>
      </c>
      <c r="Y81" s="31">
        <v>0.0</v>
      </c>
      <c r="Z81" s="31">
        <v>0.0</v>
      </c>
      <c r="AA81" s="31">
        <v>0.0</v>
      </c>
      <c r="AB81" s="31">
        <v>0.0</v>
      </c>
      <c r="AC81" s="31">
        <v>0.0</v>
      </c>
      <c r="AD81" s="31">
        <v>0.0</v>
      </c>
      <c r="AE81" s="31">
        <v>0.0</v>
      </c>
      <c r="AF81" s="31">
        <v>0.0</v>
      </c>
    </row>
    <row r="82">
      <c r="A82" s="17" t="s">
        <v>59</v>
      </c>
      <c r="B82" s="2">
        <v>40.0</v>
      </c>
      <c r="C82" s="2">
        <v>29.0</v>
      </c>
      <c r="D82" s="2">
        <v>28.0</v>
      </c>
      <c r="E82" s="2">
        <v>20.0</v>
      </c>
      <c r="F82" s="2">
        <v>20.0</v>
      </c>
      <c r="G82" s="2">
        <v>25.0</v>
      </c>
      <c r="H82" s="2">
        <v>21.0</v>
      </c>
      <c r="I82" s="2">
        <v>527.0</v>
      </c>
      <c r="J82" s="2">
        <v>348.0</v>
      </c>
      <c r="K82" s="2">
        <v>24.0</v>
      </c>
      <c r="L82" s="2">
        <v>23.0</v>
      </c>
      <c r="M82" s="2">
        <v>26.0</v>
      </c>
      <c r="N82" s="2">
        <v>30.0</v>
      </c>
      <c r="O82" s="2">
        <v>28.0</v>
      </c>
      <c r="P82" s="2">
        <v>26.0</v>
      </c>
      <c r="Q82" s="2">
        <v>55.0</v>
      </c>
      <c r="R82" s="2">
        <v>30.0</v>
      </c>
      <c r="S82" s="2">
        <v>29.0</v>
      </c>
      <c r="T82" s="2">
        <v>29.0</v>
      </c>
      <c r="U82" s="2">
        <v>31.0</v>
      </c>
      <c r="V82" s="2">
        <v>21.0</v>
      </c>
      <c r="W82" s="2">
        <v>35.0</v>
      </c>
      <c r="X82" s="2">
        <v>24.0</v>
      </c>
      <c r="Y82" s="2">
        <v>49.0</v>
      </c>
      <c r="Z82" s="2">
        <v>42.0</v>
      </c>
      <c r="AA82" s="2">
        <v>115.0</v>
      </c>
      <c r="AB82" s="2">
        <v>67.0</v>
      </c>
      <c r="AC82" s="2">
        <v>56.0</v>
      </c>
      <c r="AD82" s="2">
        <v>47.0</v>
      </c>
      <c r="AE82" s="2">
        <v>56.0</v>
      </c>
      <c r="AF82" s="2">
        <v>101.0</v>
      </c>
    </row>
    <row r="83" outlineLevel="1">
      <c r="A83" s="21" t="s">
        <v>53</v>
      </c>
      <c r="B83" s="48">
        <f>SUM('AMAZON - P&amp;L'!B28:B35, 'AMAZON - P&amp;L'!B38:B39)</f>
        <v>27</v>
      </c>
      <c r="C83" s="48">
        <f>SUM('AMAZON - P&amp;L'!C28:C35, 'AMAZON - P&amp;L'!C38:C39)</f>
        <v>23</v>
      </c>
      <c r="D83" s="48">
        <f>SUM('AMAZON - P&amp;L'!D28:D35, 'AMAZON - P&amp;L'!D38:D39)</f>
        <v>24</v>
      </c>
      <c r="E83" s="48">
        <f>SUM('AMAZON - P&amp;L'!E28:E35, 'AMAZON - P&amp;L'!E38:E39)</f>
        <v>16</v>
      </c>
      <c r="F83" s="48">
        <f>SUM('AMAZON - P&amp;L'!F28:F35, 'AMAZON - P&amp;L'!F38:F39)</f>
        <v>8</v>
      </c>
      <c r="G83" s="48">
        <f>SUM('AMAZON - P&amp;L'!G28:G35, 'AMAZON - P&amp;L'!G38:G39)</f>
        <v>17</v>
      </c>
      <c r="H83" s="48">
        <f>SUM('AMAZON - P&amp;L'!H28:H35, 'AMAZON - P&amp;L'!H38:H39)</f>
        <v>17</v>
      </c>
      <c r="I83" s="48">
        <f>SUM('AMAZON - P&amp;L'!I28:I35, 'AMAZON - P&amp;L'!I38:I39)</f>
        <v>412</v>
      </c>
      <c r="J83" s="48">
        <f>SUM('AMAZON - P&amp;L'!J28:J35, 'AMAZON - P&amp;L'!J38:J39)</f>
        <v>357</v>
      </c>
      <c r="K83" s="48">
        <f>SUM('AMAZON - P&amp;L'!K28:K35, 'AMAZON - P&amp;L'!K38:K39)</f>
        <v>110</v>
      </c>
      <c r="L83" s="48">
        <f>SUM('AMAZON - P&amp;L'!L28:L35, 'AMAZON - P&amp;L'!L38:L39)</f>
        <v>21</v>
      </c>
      <c r="M83" s="48">
        <f>SUM('AMAZON - P&amp;L'!M28:M35, 'AMAZON - P&amp;L'!M38:M39)</f>
        <v>19</v>
      </c>
      <c r="N83" s="48">
        <f>SUM('AMAZON - P&amp;L'!N28:N35, 'AMAZON - P&amp;L'!N38:N39)</f>
        <v>17</v>
      </c>
      <c r="O83" s="48">
        <f>SUM('AMAZON - P&amp;L'!O28:O35, 'AMAZON - P&amp;L'!O38:O39)</f>
        <v>22</v>
      </c>
      <c r="P83" s="48">
        <f>SUM('AMAZON - P&amp;L'!P28:P35, 'AMAZON - P&amp;L'!P38:P39)</f>
        <v>22</v>
      </c>
      <c r="Q83" s="48">
        <f>SUM('AMAZON - P&amp;L'!Q28:Q35, 'AMAZON - P&amp;L'!Q38:Q39)</f>
        <v>48</v>
      </c>
      <c r="R83" s="48">
        <f>SUM('AMAZON - P&amp;L'!R28:R35, 'AMAZON - P&amp;L'!R38:R39)</f>
        <v>29</v>
      </c>
      <c r="S83" s="48">
        <f>SUM('AMAZON - P&amp;L'!S28:S35, 'AMAZON - P&amp;L'!S38:S39)</f>
        <v>26</v>
      </c>
      <c r="T83" s="48">
        <f>SUM('AMAZON - P&amp;L'!T28:T35, 'AMAZON - P&amp;L'!T38:T39)</f>
        <v>20</v>
      </c>
      <c r="U83" s="48">
        <f>SUM('AMAZON - P&amp;L'!U28:U35, 'AMAZON - P&amp;L'!U38:U39)</f>
        <v>23</v>
      </c>
      <c r="V83" s="48">
        <f>SUM('AMAZON - P&amp;L'!V28:V35, 'AMAZON - P&amp;L'!V38:V39)</f>
        <v>20</v>
      </c>
      <c r="W83" s="48">
        <f>SUM('AMAZON - P&amp;L'!W28:W35, 'AMAZON - P&amp;L'!W38:W39)</f>
        <v>26</v>
      </c>
      <c r="X83" s="48">
        <f>SUM('AMAZON - P&amp;L'!X28:X35, 'AMAZON - P&amp;L'!X38:X39)</f>
        <v>21</v>
      </c>
      <c r="Y83" s="48">
        <f>SUM('AMAZON - P&amp;L'!Y28:Y35, 'AMAZON - P&amp;L'!Y38:Y39)</f>
        <v>37</v>
      </c>
      <c r="Z83" s="48">
        <f>SUM('AMAZON - P&amp;L'!Z28:Z35, 'AMAZON - P&amp;L'!Z38:Z39)</f>
        <v>35</v>
      </c>
      <c r="AA83" s="48">
        <f>SUM('AMAZON - P&amp;L'!AA28:AA35, 'AMAZON - P&amp;L'!AA38:AA39)</f>
        <v>104</v>
      </c>
      <c r="AB83" s="48">
        <f>SUM('AMAZON - P&amp;L'!AB28:AB35, 'AMAZON - P&amp;L'!AB38:AB39)</f>
        <v>70</v>
      </c>
      <c r="AC83" s="48">
        <f>SUM('AMAZON - P&amp;L'!AC28:AC35, 'AMAZON - P&amp;L'!AC38:AC39)</f>
        <v>56</v>
      </c>
      <c r="AD83" s="48">
        <f>SUM('AMAZON - P&amp;L'!AD28:AD35, 'AMAZON - P&amp;L'!AD38:AD39)</f>
        <v>35</v>
      </c>
      <c r="AE83" s="48">
        <f>SUM('AMAZON - P&amp;L'!AE28:AE35, 'AMAZON - P&amp;L'!AE38:AE39)</f>
        <v>45</v>
      </c>
      <c r="AF83" s="48">
        <f>SUM('AMAZON - P&amp;L'!AF28:AF35, 'AMAZON - P&amp;L'!AF38:AF39)</f>
        <v>92</v>
      </c>
    </row>
    <row r="84" outlineLevel="1">
      <c r="A84" s="21" t="s">
        <v>54</v>
      </c>
      <c r="B84" s="48">
        <f>SUM('AMAZON - P&amp;L'!B42:B49)</f>
        <v>7</v>
      </c>
      <c r="C84" s="48">
        <f>SUM('AMAZON - P&amp;L'!C42:C49)</f>
        <v>6</v>
      </c>
      <c r="D84" s="48">
        <f>SUM('AMAZON - P&amp;L'!D42:D49)</f>
        <v>8</v>
      </c>
      <c r="E84" s="48">
        <f>SUM('AMAZON - P&amp;L'!E42:E49)</f>
        <v>6</v>
      </c>
      <c r="F84" s="48">
        <f>SUM('AMAZON - P&amp;L'!F42:F49)</f>
        <v>11</v>
      </c>
      <c r="G84" s="48">
        <f>SUM('AMAZON - P&amp;L'!G42:G49)</f>
        <v>6</v>
      </c>
      <c r="H84" s="48">
        <f>SUM('AMAZON - P&amp;L'!H42:H49)</f>
        <v>7</v>
      </c>
      <c r="I84" s="48">
        <f>SUM('AMAZON - P&amp;L'!I42:I49)</f>
        <v>43</v>
      </c>
      <c r="J84" s="48">
        <f>SUM('AMAZON - P&amp;L'!J42:J49)</f>
        <v>43</v>
      </c>
      <c r="K84" s="48">
        <f>SUM('AMAZON - P&amp;L'!K42:K49)</f>
        <v>19</v>
      </c>
      <c r="L84" s="48">
        <f>SUM('AMAZON - P&amp;L'!L42:L49)</f>
        <v>5</v>
      </c>
      <c r="M84" s="21">
        <f>SUM('AMAZON - P&amp;L'!M42:M49)</f>
        <v>8</v>
      </c>
      <c r="N84" s="21">
        <f>SUM('AMAZON - P&amp;L'!N42:N49)</f>
        <v>13</v>
      </c>
      <c r="O84" s="21">
        <f>SUM('AMAZON - P&amp;L'!O42:O49)</f>
        <v>8</v>
      </c>
      <c r="P84" s="21">
        <f>SUM('AMAZON - P&amp;L'!P42:P49)</f>
        <v>6</v>
      </c>
      <c r="Q84" s="21">
        <f>SUM('AMAZON - P&amp;L'!Q42:Q49)</f>
        <v>6</v>
      </c>
      <c r="R84" s="21">
        <f>SUM('AMAZON - P&amp;L'!R42:R49)</f>
        <v>6</v>
      </c>
      <c r="S84" s="21">
        <f>SUM('AMAZON - P&amp;L'!S42:S49)</f>
        <v>7</v>
      </c>
      <c r="T84" s="21">
        <f>SUM('AMAZON - P&amp;L'!T42:T49)</f>
        <v>10</v>
      </c>
      <c r="U84" s="21">
        <f>SUM('AMAZON - P&amp;L'!U42:U49)</f>
        <v>9</v>
      </c>
      <c r="V84" s="21">
        <f>SUM('AMAZON - P&amp;L'!V42:V49)</f>
        <v>5</v>
      </c>
      <c r="W84" s="21">
        <f>SUM('AMAZON - P&amp;L'!W42:W49)</f>
        <v>8</v>
      </c>
      <c r="X84" s="21">
        <f>SUM('AMAZON - P&amp;L'!X42:X49)</f>
        <v>7</v>
      </c>
      <c r="Y84" s="21">
        <f>SUM('AMAZON - P&amp;L'!Y42:Y49)</f>
        <v>8</v>
      </c>
      <c r="Z84" s="21">
        <f>SUM('AMAZON - P&amp;L'!Z42:Z49)</f>
        <v>8</v>
      </c>
      <c r="AA84" s="21">
        <f>SUM('AMAZON - P&amp;L'!AA42:AA49)</f>
        <v>23</v>
      </c>
      <c r="AB84" s="21">
        <f>SUM('AMAZON - P&amp;L'!AB42:AB49)</f>
        <v>7</v>
      </c>
      <c r="AC84" s="21">
        <f>SUM('AMAZON - P&amp;L'!AC42:AC49)</f>
        <v>11</v>
      </c>
      <c r="AD84" s="21">
        <f>SUM('AMAZON - P&amp;L'!AD42:AD49)</f>
        <v>12</v>
      </c>
      <c r="AE84" s="21">
        <f>SUM('AMAZON - P&amp;L'!AE42:AE49)</f>
        <v>15</v>
      </c>
      <c r="AF84" s="21">
        <f>SUM('AMAZON - P&amp;L'!AF42:AF49)</f>
        <v>18</v>
      </c>
    </row>
    <row r="85">
      <c r="A85" s="17" t="s">
        <v>60</v>
      </c>
      <c r="B85" s="2">
        <v>0.0</v>
      </c>
      <c r="C85" s="2">
        <v>0.0</v>
      </c>
      <c r="D85" s="2">
        <v>0.0</v>
      </c>
      <c r="E85" s="2">
        <v>0.0</v>
      </c>
      <c r="F85" s="2">
        <v>0.0</v>
      </c>
      <c r="G85" s="2">
        <v>0.0</v>
      </c>
      <c r="H85" s="2">
        <v>1.0</v>
      </c>
      <c r="I85" s="2">
        <v>1.0</v>
      </c>
      <c r="J85" s="2">
        <v>0.0</v>
      </c>
      <c r="K85" s="2">
        <v>0.0</v>
      </c>
      <c r="L85" s="2">
        <v>0.0</v>
      </c>
      <c r="M85" s="2">
        <v>0.0</v>
      </c>
      <c r="N85" s="2">
        <v>0.0</v>
      </c>
      <c r="O85" s="2">
        <v>0.0</v>
      </c>
      <c r="P85" s="2">
        <v>0.0</v>
      </c>
      <c r="Q85" s="2">
        <v>0.0</v>
      </c>
      <c r="R85" s="2">
        <v>0.0</v>
      </c>
      <c r="S85" s="2">
        <v>0.0</v>
      </c>
      <c r="T85" s="2">
        <v>0.0</v>
      </c>
      <c r="U85" s="2">
        <v>1.0</v>
      </c>
      <c r="V85" s="2">
        <v>0.0</v>
      </c>
      <c r="W85" s="2">
        <v>0.0</v>
      </c>
      <c r="X85" s="2">
        <v>0.0</v>
      </c>
      <c r="Y85" s="2">
        <v>0.0</v>
      </c>
      <c r="Z85" s="2">
        <v>0.0</v>
      </c>
      <c r="AA85" s="2">
        <v>1.0</v>
      </c>
      <c r="AB85" s="2">
        <v>0.0</v>
      </c>
      <c r="AC85" s="2">
        <v>0.0</v>
      </c>
      <c r="AD85" s="2">
        <v>1.0</v>
      </c>
      <c r="AE85" s="2">
        <v>0.0</v>
      </c>
      <c r="AF85" s="2">
        <v>0.0</v>
      </c>
    </row>
    <row r="86" outlineLevel="1">
      <c r="A86" s="21" t="s">
        <v>53</v>
      </c>
      <c r="B86" s="21">
        <v>0.0</v>
      </c>
      <c r="C86" s="21">
        <v>0.0</v>
      </c>
      <c r="D86" s="21">
        <v>0.0</v>
      </c>
      <c r="E86" s="21">
        <v>0.0</v>
      </c>
      <c r="F86" s="21">
        <v>0.0</v>
      </c>
      <c r="G86" s="21">
        <v>0.0</v>
      </c>
      <c r="H86" s="21">
        <v>1.0</v>
      </c>
      <c r="I86" s="21">
        <v>1.0</v>
      </c>
      <c r="J86" s="21">
        <v>0.0</v>
      </c>
      <c r="K86" s="21">
        <v>0.0</v>
      </c>
      <c r="L86" s="21">
        <v>0.0</v>
      </c>
      <c r="M86" s="21">
        <v>0.0</v>
      </c>
      <c r="N86" s="21">
        <v>0.0</v>
      </c>
      <c r="O86" s="21">
        <v>0.0</v>
      </c>
      <c r="P86" s="21">
        <v>0.0</v>
      </c>
      <c r="Q86" s="21">
        <v>0.0</v>
      </c>
      <c r="R86" s="21">
        <v>0.0</v>
      </c>
      <c r="S86" s="21">
        <v>0.0</v>
      </c>
      <c r="T86" s="21">
        <v>0.0</v>
      </c>
      <c r="U86" s="21">
        <v>1.0</v>
      </c>
      <c r="V86" s="21">
        <v>0.0</v>
      </c>
      <c r="W86" s="21">
        <v>0.0</v>
      </c>
      <c r="X86" s="21">
        <v>0.0</v>
      </c>
      <c r="Y86" s="21">
        <v>0.0</v>
      </c>
      <c r="Z86" s="21">
        <v>0.0</v>
      </c>
      <c r="AA86" s="21">
        <v>1.0</v>
      </c>
      <c r="AB86" s="21">
        <v>0.0</v>
      </c>
      <c r="AC86" s="21">
        <v>0.0</v>
      </c>
      <c r="AD86" s="21">
        <v>1.0</v>
      </c>
      <c r="AE86" s="21">
        <v>0.0</v>
      </c>
      <c r="AF86" s="21">
        <v>0.0</v>
      </c>
    </row>
    <row r="87">
      <c r="A87" s="17" t="s">
        <v>61</v>
      </c>
      <c r="B87" s="49">
        <f t="shared" ref="B87:AF87" si="19">SUM(B88:B89)</f>
        <v>0</v>
      </c>
      <c r="C87" s="49">
        <f t="shared" si="19"/>
        <v>0</v>
      </c>
      <c r="D87" s="50">
        <f t="shared" si="19"/>
        <v>0</v>
      </c>
      <c r="E87" s="51">
        <f t="shared" si="19"/>
        <v>0</v>
      </c>
      <c r="F87" s="52">
        <f t="shared" si="19"/>
        <v>0</v>
      </c>
      <c r="G87" s="52">
        <f t="shared" si="19"/>
        <v>0</v>
      </c>
      <c r="H87" s="50">
        <f t="shared" si="19"/>
        <v>0</v>
      </c>
      <c r="I87" s="49">
        <f t="shared" si="19"/>
        <v>0</v>
      </c>
      <c r="J87" s="49">
        <f t="shared" si="19"/>
        <v>0</v>
      </c>
      <c r="K87" s="52">
        <f t="shared" si="19"/>
        <v>0</v>
      </c>
      <c r="L87" s="52">
        <f t="shared" si="19"/>
        <v>0</v>
      </c>
      <c r="M87" s="49">
        <f t="shared" si="19"/>
        <v>0</v>
      </c>
      <c r="N87" s="52">
        <f t="shared" si="19"/>
        <v>0</v>
      </c>
      <c r="O87" s="52">
        <f t="shared" si="19"/>
        <v>1</v>
      </c>
      <c r="P87" s="52">
        <f t="shared" si="19"/>
        <v>0</v>
      </c>
      <c r="Q87" s="51">
        <f t="shared" si="19"/>
        <v>0</v>
      </c>
      <c r="R87" s="52">
        <f t="shared" si="19"/>
        <v>0</v>
      </c>
      <c r="S87" s="52">
        <f t="shared" si="19"/>
        <v>0</v>
      </c>
      <c r="T87" s="49">
        <f t="shared" si="19"/>
        <v>0</v>
      </c>
      <c r="U87" s="52">
        <f t="shared" si="19"/>
        <v>0</v>
      </c>
      <c r="V87" s="52">
        <f t="shared" si="19"/>
        <v>1</v>
      </c>
      <c r="W87" s="52">
        <f t="shared" si="19"/>
        <v>0</v>
      </c>
      <c r="X87" s="51">
        <f t="shared" si="19"/>
        <v>0</v>
      </c>
      <c r="Y87" s="52">
        <f t="shared" si="19"/>
        <v>0</v>
      </c>
      <c r="Z87" s="52">
        <f t="shared" si="19"/>
        <v>0</v>
      </c>
      <c r="AA87" s="52">
        <f t="shared" si="19"/>
        <v>0</v>
      </c>
      <c r="AB87" s="50">
        <f t="shared" si="19"/>
        <v>0</v>
      </c>
      <c r="AC87" s="51">
        <f t="shared" si="19"/>
        <v>1</v>
      </c>
      <c r="AD87" s="52">
        <f t="shared" si="19"/>
        <v>0</v>
      </c>
      <c r="AE87" s="52">
        <f t="shared" si="19"/>
        <v>0</v>
      </c>
      <c r="AF87" s="52">
        <f t="shared" si="19"/>
        <v>0</v>
      </c>
    </row>
    <row r="88" outlineLevel="1">
      <c r="A88" s="21" t="s">
        <v>62</v>
      </c>
      <c r="B88" s="21">
        <v>0.0</v>
      </c>
      <c r="C88" s="21">
        <v>0.0</v>
      </c>
      <c r="D88" s="21">
        <v>0.0</v>
      </c>
      <c r="E88" s="21">
        <v>0.0</v>
      </c>
      <c r="F88" s="21">
        <v>0.0</v>
      </c>
      <c r="G88" s="21">
        <v>0.0</v>
      </c>
      <c r="H88" s="21">
        <v>0.0</v>
      </c>
      <c r="I88" s="21">
        <v>0.0</v>
      </c>
      <c r="J88" s="21">
        <v>0.0</v>
      </c>
      <c r="K88" s="21">
        <v>0.0</v>
      </c>
      <c r="L88" s="21">
        <v>0.0</v>
      </c>
      <c r="M88" s="21">
        <v>0.0</v>
      </c>
      <c r="N88" s="21">
        <v>0.0</v>
      </c>
      <c r="O88" s="21">
        <v>1.0</v>
      </c>
      <c r="P88" s="21">
        <v>0.0</v>
      </c>
      <c r="Q88" s="21">
        <v>0.0</v>
      </c>
      <c r="R88" s="21">
        <v>0.0</v>
      </c>
      <c r="S88" s="21">
        <v>0.0</v>
      </c>
      <c r="T88" s="21">
        <v>0.0</v>
      </c>
      <c r="U88" s="21">
        <v>0.0</v>
      </c>
      <c r="V88" s="21">
        <v>1.0</v>
      </c>
      <c r="W88" s="21">
        <v>0.0</v>
      </c>
      <c r="X88" s="21">
        <v>0.0</v>
      </c>
      <c r="Y88" s="21">
        <v>0.0</v>
      </c>
      <c r="Z88" s="21">
        <v>0.0</v>
      </c>
      <c r="AA88" s="21">
        <v>0.0</v>
      </c>
      <c r="AB88" s="21">
        <v>0.0</v>
      </c>
      <c r="AC88" s="21">
        <v>1.0</v>
      </c>
      <c r="AD88" s="21">
        <v>0.0</v>
      </c>
      <c r="AE88" s="21">
        <v>0.0</v>
      </c>
      <c r="AF88" s="21">
        <v>0.0</v>
      </c>
    </row>
    <row r="89" outlineLevel="1">
      <c r="A89" s="21" t="s">
        <v>63</v>
      </c>
      <c r="B89" s="21">
        <v>0.0</v>
      </c>
      <c r="C89" s="21">
        <v>0.0</v>
      </c>
      <c r="D89" s="21">
        <v>0.0</v>
      </c>
      <c r="E89" s="21">
        <v>0.0</v>
      </c>
      <c r="F89" s="21">
        <v>0.0</v>
      </c>
      <c r="G89" s="21">
        <v>0.0</v>
      </c>
      <c r="H89" s="21">
        <v>0.0</v>
      </c>
      <c r="I89" s="21">
        <v>0.0</v>
      </c>
      <c r="J89" s="21">
        <v>0.0</v>
      </c>
      <c r="K89" s="21">
        <v>0.0</v>
      </c>
      <c r="L89" s="21">
        <v>0.0</v>
      </c>
      <c r="M89" s="21">
        <v>0.0</v>
      </c>
      <c r="N89" s="21">
        <v>0.0</v>
      </c>
      <c r="O89" s="21">
        <v>0.0</v>
      </c>
      <c r="P89" s="21">
        <v>0.0</v>
      </c>
      <c r="Q89" s="21">
        <v>0.0</v>
      </c>
      <c r="R89" s="21">
        <v>0.0</v>
      </c>
      <c r="S89" s="21">
        <v>0.0</v>
      </c>
      <c r="T89" s="21">
        <v>0.0</v>
      </c>
      <c r="U89" s="21">
        <v>0.0</v>
      </c>
      <c r="V89" s="21">
        <v>0.0</v>
      </c>
      <c r="W89" s="21">
        <v>0.0</v>
      </c>
      <c r="X89" s="21">
        <v>0.0</v>
      </c>
      <c r="Y89" s="21">
        <v>0.0</v>
      </c>
      <c r="Z89" s="21">
        <v>0.0</v>
      </c>
      <c r="AA89" s="21">
        <v>0.0</v>
      </c>
      <c r="AB89" s="21">
        <v>0.0</v>
      </c>
      <c r="AC89" s="21">
        <v>0.0</v>
      </c>
      <c r="AD89" s="21">
        <v>0.0</v>
      </c>
      <c r="AE89" s="21">
        <v>0.0</v>
      </c>
      <c r="AF89" s="21">
        <v>0.0</v>
      </c>
    </row>
    <row r="90" outlineLevel="1">
      <c r="A90" s="21" t="s">
        <v>64</v>
      </c>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53">
        <v>4.0</v>
      </c>
    </row>
    <row r="91">
      <c r="A91" s="35" t="s">
        <v>65</v>
      </c>
      <c r="B91" s="54">
        <f t="shared" ref="B91:AF91" si="20">SUM(B69+B82+B88+B89)</f>
        <v>98</v>
      </c>
      <c r="C91" s="54">
        <f t="shared" si="20"/>
        <v>65</v>
      </c>
      <c r="D91" s="54">
        <f t="shared" si="20"/>
        <v>63</v>
      </c>
      <c r="E91" s="54">
        <f t="shared" si="20"/>
        <v>57</v>
      </c>
      <c r="F91" s="54">
        <f t="shared" si="20"/>
        <v>61</v>
      </c>
      <c r="G91" s="54">
        <f t="shared" si="20"/>
        <v>64</v>
      </c>
      <c r="H91" s="54">
        <f t="shared" si="20"/>
        <v>50</v>
      </c>
      <c r="I91" s="54">
        <f t="shared" si="20"/>
        <v>554</v>
      </c>
      <c r="J91" s="54">
        <f t="shared" si="20"/>
        <v>393</v>
      </c>
      <c r="K91" s="54">
        <f t="shared" si="20"/>
        <v>66</v>
      </c>
      <c r="L91" s="54">
        <f t="shared" si="20"/>
        <v>64</v>
      </c>
      <c r="M91" s="54">
        <f t="shared" si="20"/>
        <v>61</v>
      </c>
      <c r="N91" s="54">
        <f t="shared" si="20"/>
        <v>71</v>
      </c>
      <c r="O91" s="54">
        <f t="shared" si="20"/>
        <v>65</v>
      </c>
      <c r="P91" s="54">
        <f t="shared" si="20"/>
        <v>267</v>
      </c>
      <c r="Q91" s="54">
        <f t="shared" si="20"/>
        <v>214</v>
      </c>
      <c r="R91" s="54">
        <f t="shared" si="20"/>
        <v>157</v>
      </c>
      <c r="S91" s="54">
        <f t="shared" si="20"/>
        <v>123</v>
      </c>
      <c r="T91" s="54">
        <f t="shared" si="20"/>
        <v>108</v>
      </c>
      <c r="U91" s="54">
        <f t="shared" si="20"/>
        <v>94</v>
      </c>
      <c r="V91" s="54">
        <f t="shared" si="20"/>
        <v>89</v>
      </c>
      <c r="W91" s="54">
        <f t="shared" si="20"/>
        <v>98</v>
      </c>
      <c r="X91" s="54">
        <f t="shared" si="20"/>
        <v>98</v>
      </c>
      <c r="Y91" s="54">
        <f t="shared" si="20"/>
        <v>131</v>
      </c>
      <c r="Z91" s="54">
        <f t="shared" si="20"/>
        <v>162</v>
      </c>
      <c r="AA91" s="54">
        <f t="shared" si="20"/>
        <v>294</v>
      </c>
      <c r="AB91" s="54">
        <f t="shared" si="20"/>
        <v>234</v>
      </c>
      <c r="AC91" s="54">
        <f t="shared" si="20"/>
        <v>173</v>
      </c>
      <c r="AD91" s="54">
        <f t="shared" si="20"/>
        <v>172</v>
      </c>
      <c r="AE91" s="54">
        <f t="shared" si="20"/>
        <v>196</v>
      </c>
      <c r="AF91" s="54">
        <f t="shared" si="20"/>
        <v>264</v>
      </c>
    </row>
    <row r="93">
      <c r="A93" s="17" t="s">
        <v>66</v>
      </c>
    </row>
    <row r="94">
      <c r="A94" s="37" t="s">
        <v>44</v>
      </c>
      <c r="B94" s="2">
        <v>0.0</v>
      </c>
      <c r="C94" s="2">
        <v>1.0</v>
      </c>
      <c r="D94" s="2">
        <v>1.0</v>
      </c>
      <c r="E94" s="2">
        <v>4.0</v>
      </c>
      <c r="F94" s="2">
        <v>6.0</v>
      </c>
      <c r="G94" s="2">
        <v>0.0</v>
      </c>
      <c r="H94" s="2">
        <v>1.0</v>
      </c>
      <c r="I94" s="2">
        <v>1.0</v>
      </c>
      <c r="J94" s="2">
        <v>3.0</v>
      </c>
      <c r="K94" s="2">
        <v>1.0</v>
      </c>
      <c r="L94" s="2">
        <v>1.0</v>
      </c>
      <c r="M94" s="2">
        <v>5.0</v>
      </c>
      <c r="N94" s="2">
        <v>0.0</v>
      </c>
      <c r="O94" s="2">
        <v>0.0</v>
      </c>
      <c r="P94" s="2">
        <v>3.0</v>
      </c>
      <c r="Q94" s="2">
        <v>2.0</v>
      </c>
      <c r="R94" s="2">
        <v>0.0</v>
      </c>
      <c r="S94" s="2">
        <v>0.0</v>
      </c>
      <c r="T94" s="2">
        <v>0.0</v>
      </c>
      <c r="U94" s="2">
        <v>0.0</v>
      </c>
      <c r="V94" s="2">
        <v>0.0</v>
      </c>
      <c r="W94" s="2">
        <v>4.0</v>
      </c>
      <c r="X94" s="2">
        <v>0.0</v>
      </c>
      <c r="Y94" s="2">
        <v>0.0</v>
      </c>
      <c r="Z94" s="2">
        <v>4.0</v>
      </c>
      <c r="AA94" s="2">
        <v>1.0</v>
      </c>
      <c r="AB94" s="2">
        <v>0.0</v>
      </c>
      <c r="AC94" s="2">
        <v>1.0</v>
      </c>
      <c r="AD94" s="2">
        <v>2.0</v>
      </c>
      <c r="AE94" s="2">
        <v>1.0</v>
      </c>
      <c r="AF94" s="2">
        <v>1.0</v>
      </c>
    </row>
    <row r="95">
      <c r="A95" s="37" t="s">
        <v>45</v>
      </c>
      <c r="B95" s="2">
        <v>0.0</v>
      </c>
      <c r="C95" s="2">
        <v>0.0</v>
      </c>
      <c r="D95" s="2">
        <v>0.0</v>
      </c>
      <c r="E95" s="2">
        <v>0.0</v>
      </c>
      <c r="F95" s="2">
        <v>0.0</v>
      </c>
      <c r="G95" s="2">
        <v>0.0</v>
      </c>
      <c r="H95" s="2">
        <v>0.0</v>
      </c>
      <c r="I95" s="2">
        <v>0.0</v>
      </c>
      <c r="J95" s="2">
        <v>0.0</v>
      </c>
      <c r="K95" s="2">
        <v>0.0</v>
      </c>
      <c r="L95" s="2">
        <v>0.0</v>
      </c>
      <c r="M95" s="2">
        <v>0.0</v>
      </c>
      <c r="N95" s="2">
        <v>0.0</v>
      </c>
      <c r="O95" s="2">
        <v>7.0</v>
      </c>
      <c r="P95" s="2">
        <v>5.0</v>
      </c>
      <c r="Q95" s="2">
        <v>2.0</v>
      </c>
      <c r="R95" s="2">
        <v>0.0</v>
      </c>
      <c r="S95" s="2">
        <v>0.0</v>
      </c>
      <c r="T95" s="2">
        <v>0.0</v>
      </c>
      <c r="U95" s="2">
        <v>2.0</v>
      </c>
      <c r="V95" s="2">
        <v>1.0</v>
      </c>
      <c r="W95" s="2">
        <v>1.0</v>
      </c>
      <c r="X95" s="2">
        <v>2.0</v>
      </c>
      <c r="Y95" s="2">
        <v>0.0</v>
      </c>
      <c r="Z95" s="2">
        <v>1.0</v>
      </c>
      <c r="AA95" s="2">
        <v>3.0</v>
      </c>
      <c r="AB95" s="2">
        <v>6.0</v>
      </c>
      <c r="AC95" s="2">
        <v>8.0</v>
      </c>
      <c r="AD95" s="2">
        <v>5.0</v>
      </c>
      <c r="AE95" s="2">
        <v>2.0</v>
      </c>
      <c r="AF95" s="2">
        <v>1.0</v>
      </c>
    </row>
    <row r="96">
      <c r="A96" s="35" t="s">
        <v>65</v>
      </c>
      <c r="B96" s="55">
        <f t="shared" ref="B96:AF96" si="21">B94+B95+B90+B85</f>
        <v>0</v>
      </c>
      <c r="C96" s="55">
        <f t="shared" si="21"/>
        <v>1</v>
      </c>
      <c r="D96" s="55">
        <f t="shared" si="21"/>
        <v>1</v>
      </c>
      <c r="E96" s="55">
        <f t="shared" si="21"/>
        <v>4</v>
      </c>
      <c r="F96" s="55">
        <f t="shared" si="21"/>
        <v>6</v>
      </c>
      <c r="G96" s="55">
        <f t="shared" si="21"/>
        <v>0</v>
      </c>
      <c r="H96" s="55">
        <f t="shared" si="21"/>
        <v>2</v>
      </c>
      <c r="I96" s="55">
        <f t="shared" si="21"/>
        <v>2</v>
      </c>
      <c r="J96" s="55">
        <f t="shared" si="21"/>
        <v>3</v>
      </c>
      <c r="K96" s="55">
        <f t="shared" si="21"/>
        <v>1</v>
      </c>
      <c r="L96" s="55">
        <f t="shared" si="21"/>
        <v>1</v>
      </c>
      <c r="M96" s="55">
        <f t="shared" si="21"/>
        <v>5</v>
      </c>
      <c r="N96" s="55">
        <f t="shared" si="21"/>
        <v>0</v>
      </c>
      <c r="O96" s="55">
        <f t="shared" si="21"/>
        <v>7</v>
      </c>
      <c r="P96" s="55">
        <f t="shared" si="21"/>
        <v>8</v>
      </c>
      <c r="Q96" s="55">
        <f t="shared" si="21"/>
        <v>4</v>
      </c>
      <c r="R96" s="55">
        <f t="shared" si="21"/>
        <v>0</v>
      </c>
      <c r="S96" s="55">
        <f t="shared" si="21"/>
        <v>0</v>
      </c>
      <c r="T96" s="55">
        <f t="shared" si="21"/>
        <v>0</v>
      </c>
      <c r="U96" s="55">
        <f t="shared" si="21"/>
        <v>3</v>
      </c>
      <c r="V96" s="55">
        <f t="shared" si="21"/>
        <v>1</v>
      </c>
      <c r="W96" s="55">
        <f t="shared" si="21"/>
        <v>5</v>
      </c>
      <c r="X96" s="55">
        <f t="shared" si="21"/>
        <v>2</v>
      </c>
      <c r="Y96" s="55">
        <f t="shared" si="21"/>
        <v>0</v>
      </c>
      <c r="Z96" s="55">
        <f t="shared" si="21"/>
        <v>5</v>
      </c>
      <c r="AA96" s="55">
        <f t="shared" si="21"/>
        <v>5</v>
      </c>
      <c r="AB96" s="55">
        <f t="shared" si="21"/>
        <v>6</v>
      </c>
      <c r="AC96" s="55">
        <f t="shared" si="21"/>
        <v>9</v>
      </c>
      <c r="AD96" s="55">
        <f t="shared" si="21"/>
        <v>8</v>
      </c>
      <c r="AE96" s="55">
        <f t="shared" si="21"/>
        <v>3</v>
      </c>
      <c r="AF96" s="55">
        <f t="shared" si="21"/>
        <v>6</v>
      </c>
    </row>
    <row r="98" collapsed="1">
      <c r="A98" s="17" t="s">
        <v>67</v>
      </c>
      <c r="L98" s="40"/>
    </row>
    <row r="99" hidden="1" outlineLevel="1">
      <c r="A99" s="37" t="s">
        <v>47</v>
      </c>
      <c r="B99" s="56">
        <f>'App - P&amp;L'!B17</f>
        <v>103</v>
      </c>
      <c r="C99" s="56">
        <f>'App - P&amp;L'!C17</f>
        <v>120</v>
      </c>
      <c r="D99" s="56">
        <f>'App - P&amp;L'!D17</f>
        <v>21</v>
      </c>
      <c r="E99" s="56">
        <f>'App - P&amp;L'!E17</f>
        <v>21</v>
      </c>
      <c r="F99" s="56">
        <f>'App - P&amp;L'!F17</f>
        <v>18</v>
      </c>
      <c r="G99" s="56">
        <f>'App - P&amp;L'!G17</f>
        <v>13</v>
      </c>
      <c r="H99" s="56">
        <f>'App - P&amp;L'!H17</f>
        <v>22</v>
      </c>
      <c r="I99" s="56">
        <f>'App - P&amp;L'!I17</f>
        <v>21</v>
      </c>
      <c r="J99" s="56">
        <f>'App - P&amp;L'!J17</f>
        <v>27</v>
      </c>
      <c r="K99" s="56">
        <f>'App - P&amp;L'!K17</f>
        <v>27</v>
      </c>
      <c r="L99" s="56">
        <f>'App - P&amp;L'!L17</f>
        <v>26</v>
      </c>
      <c r="M99" s="56">
        <f>'App - P&amp;L'!M17</f>
        <v>23</v>
      </c>
      <c r="N99" s="56">
        <f>'App - P&amp;L'!N17</f>
        <v>31</v>
      </c>
      <c r="O99" s="56">
        <f>'App - P&amp;L'!O17</f>
        <v>24</v>
      </c>
      <c r="P99" s="56">
        <f>'App - P&amp;L'!P17</f>
        <v>22</v>
      </c>
      <c r="Q99" s="56">
        <f>'App - P&amp;L'!Q17</f>
        <v>23</v>
      </c>
      <c r="R99" s="56">
        <f>'App - P&amp;L'!R17</f>
        <v>18</v>
      </c>
      <c r="S99" s="56">
        <f>'App - P&amp;L'!S17</f>
        <v>19</v>
      </c>
      <c r="T99" s="56">
        <f>'App - P&amp;L'!T17</f>
        <v>30</v>
      </c>
      <c r="U99" s="56">
        <f>'App - P&amp;L'!U17</f>
        <v>21</v>
      </c>
      <c r="V99" s="56">
        <f>'App - P&amp;L'!V17</f>
        <v>32</v>
      </c>
      <c r="W99" s="56">
        <f>'App - P&amp;L'!W17</f>
        <v>25</v>
      </c>
      <c r="X99" s="56">
        <f>'App - P&amp;L'!X17</f>
        <v>23</v>
      </c>
      <c r="Y99" s="56">
        <f>'App - P&amp;L'!Y17</f>
        <v>24</v>
      </c>
      <c r="Z99" s="56">
        <f>'App - P&amp;L'!Z17</f>
        <v>28</v>
      </c>
      <c r="AA99" s="56">
        <f>'App - P&amp;L'!AA17</f>
        <v>24</v>
      </c>
      <c r="AB99" s="56">
        <f>'App - P&amp;L'!AB17</f>
        <v>17</v>
      </c>
      <c r="AC99" s="56">
        <f>'App - P&amp;L'!AC17</f>
        <v>46</v>
      </c>
      <c r="AD99" s="56">
        <f>'App - P&amp;L'!AD17</f>
        <v>56</v>
      </c>
      <c r="AE99" s="56">
        <f>'App - P&amp;L'!AE17</f>
        <v>33</v>
      </c>
      <c r="AF99" s="56">
        <f>'App - P&amp;L'!AF17</f>
        <v>18</v>
      </c>
    </row>
    <row r="100" hidden="1" outlineLevel="1">
      <c r="A100" s="37" t="s">
        <v>48</v>
      </c>
      <c r="B100" s="56">
        <f>'App - P&amp;L'!B14</f>
        <v>380</v>
      </c>
      <c r="C100" s="56">
        <f>'App - P&amp;L'!C14</f>
        <v>307</v>
      </c>
      <c r="D100" s="56">
        <f>'App - P&amp;L'!D14</f>
        <v>121</v>
      </c>
      <c r="E100" s="56">
        <f>'App - P&amp;L'!E14</f>
        <v>115</v>
      </c>
      <c r="F100" s="56">
        <f>'App - P&amp;L'!F14</f>
        <v>90</v>
      </c>
      <c r="G100" s="56">
        <f>'App - P&amp;L'!G14</f>
        <v>94</v>
      </c>
      <c r="H100" s="56">
        <f>'App - P&amp;L'!H14</f>
        <v>94</v>
      </c>
      <c r="I100" s="56">
        <f>'App - P&amp;L'!I14</f>
        <v>95</v>
      </c>
      <c r="J100" s="56">
        <f>'App - P&amp;L'!J14</f>
        <v>96</v>
      </c>
      <c r="K100" s="56">
        <f>'App - P&amp;L'!K14</f>
        <v>110</v>
      </c>
      <c r="L100" s="56">
        <f>'App - P&amp;L'!L14</f>
        <v>122</v>
      </c>
      <c r="M100" s="56">
        <f>'App - P&amp;L'!M14</f>
        <v>123</v>
      </c>
      <c r="N100" s="56">
        <f>'App - P&amp;L'!N14</f>
        <v>127</v>
      </c>
      <c r="O100" s="56">
        <f>'App - P&amp;L'!O14</f>
        <v>123</v>
      </c>
      <c r="P100" s="56">
        <f>'App - P&amp;L'!P14</f>
        <v>122</v>
      </c>
      <c r="Q100" s="56">
        <f>'App - P&amp;L'!Q14</f>
        <v>124</v>
      </c>
      <c r="R100" s="56">
        <f>'App - P&amp;L'!R14</f>
        <v>87</v>
      </c>
      <c r="S100" s="56">
        <f>'App - P&amp;L'!S14</f>
        <v>91</v>
      </c>
      <c r="T100" s="56">
        <f>'App - P&amp;L'!T14</f>
        <v>96</v>
      </c>
      <c r="U100" s="56">
        <f>'App - P&amp;L'!U14</f>
        <v>90</v>
      </c>
      <c r="V100" s="56">
        <f>'App - P&amp;L'!V14</f>
        <v>130</v>
      </c>
      <c r="W100" s="56">
        <f>'App - P&amp;L'!W14</f>
        <v>100</v>
      </c>
      <c r="X100" s="56">
        <f>'App - P&amp;L'!X14</f>
        <v>107</v>
      </c>
      <c r="Y100" s="56">
        <f>'App - P&amp;L'!Y14</f>
        <v>105</v>
      </c>
      <c r="Z100" s="56">
        <f>'App - P&amp;L'!Z14</f>
        <v>170</v>
      </c>
      <c r="AA100" s="56">
        <f>'App - P&amp;L'!AA14</f>
        <v>176</v>
      </c>
      <c r="AB100" s="56">
        <f>'App - P&amp;L'!AB14</f>
        <v>143</v>
      </c>
      <c r="AC100" s="56">
        <f>'App - P&amp;L'!AC14</f>
        <v>130</v>
      </c>
      <c r="AD100" s="56">
        <f>'App - P&amp;L'!AD14</f>
        <v>130</v>
      </c>
      <c r="AE100" s="56">
        <f>'App - P&amp;L'!AE14</f>
        <v>145</v>
      </c>
      <c r="AF100" s="56">
        <f>'App - P&amp;L'!AF14</f>
        <v>118</v>
      </c>
    </row>
    <row r="101">
      <c r="A101" s="35" t="s">
        <v>65</v>
      </c>
      <c r="B101" s="56">
        <f t="shared" ref="B101:AF101" si="22">sum(B99:B100)</f>
        <v>483</v>
      </c>
      <c r="C101" s="56">
        <f t="shared" si="22"/>
        <v>427</v>
      </c>
      <c r="D101" s="56">
        <f t="shared" si="22"/>
        <v>142</v>
      </c>
      <c r="E101" s="56">
        <f t="shared" si="22"/>
        <v>136</v>
      </c>
      <c r="F101" s="56">
        <f t="shared" si="22"/>
        <v>108</v>
      </c>
      <c r="G101" s="56">
        <f t="shared" si="22"/>
        <v>107</v>
      </c>
      <c r="H101" s="56">
        <f t="shared" si="22"/>
        <v>116</v>
      </c>
      <c r="I101" s="56">
        <f t="shared" si="22"/>
        <v>116</v>
      </c>
      <c r="J101" s="56">
        <f t="shared" si="22"/>
        <v>123</v>
      </c>
      <c r="K101" s="56">
        <f t="shared" si="22"/>
        <v>137</v>
      </c>
      <c r="L101" s="56">
        <f t="shared" si="22"/>
        <v>148</v>
      </c>
      <c r="M101" s="56">
        <f t="shared" si="22"/>
        <v>146</v>
      </c>
      <c r="N101" s="56">
        <f t="shared" si="22"/>
        <v>158</v>
      </c>
      <c r="O101" s="56">
        <f t="shared" si="22"/>
        <v>147</v>
      </c>
      <c r="P101" s="56">
        <f t="shared" si="22"/>
        <v>144</v>
      </c>
      <c r="Q101" s="56">
        <f t="shared" si="22"/>
        <v>147</v>
      </c>
      <c r="R101" s="56">
        <f t="shared" si="22"/>
        <v>105</v>
      </c>
      <c r="S101" s="56">
        <f t="shared" si="22"/>
        <v>110</v>
      </c>
      <c r="T101" s="56">
        <f t="shared" si="22"/>
        <v>126</v>
      </c>
      <c r="U101" s="56">
        <f t="shared" si="22"/>
        <v>111</v>
      </c>
      <c r="V101" s="56">
        <f t="shared" si="22"/>
        <v>162</v>
      </c>
      <c r="W101" s="56">
        <f t="shared" si="22"/>
        <v>125</v>
      </c>
      <c r="X101" s="56">
        <f t="shared" si="22"/>
        <v>130</v>
      </c>
      <c r="Y101" s="56">
        <f t="shared" si="22"/>
        <v>129</v>
      </c>
      <c r="Z101" s="56">
        <f t="shared" si="22"/>
        <v>198</v>
      </c>
      <c r="AA101" s="56">
        <f t="shared" si="22"/>
        <v>200</v>
      </c>
      <c r="AB101" s="56">
        <f t="shared" si="22"/>
        <v>160</v>
      </c>
      <c r="AC101" s="56">
        <f t="shared" si="22"/>
        <v>176</v>
      </c>
      <c r="AD101" s="56">
        <f t="shared" si="22"/>
        <v>186</v>
      </c>
      <c r="AE101" s="56">
        <f t="shared" si="22"/>
        <v>178</v>
      </c>
      <c r="AF101" s="56">
        <f t="shared" si="22"/>
        <v>136</v>
      </c>
    </row>
    <row r="102">
      <c r="A102" s="57" t="s">
        <v>68</v>
      </c>
      <c r="B102" s="58">
        <v>1559.32</v>
      </c>
      <c r="C102" s="58">
        <v>1766.79</v>
      </c>
      <c r="D102" s="58">
        <v>1415.63</v>
      </c>
      <c r="E102" s="58">
        <v>1602.44</v>
      </c>
      <c r="F102" s="58">
        <v>1757.91</v>
      </c>
      <c r="G102" s="58">
        <v>1950.43</v>
      </c>
      <c r="H102" s="58">
        <v>1678.55</v>
      </c>
      <c r="I102" s="58">
        <v>1577.0</v>
      </c>
      <c r="J102" s="58">
        <v>2157.98</v>
      </c>
      <c r="K102" s="58">
        <v>2547.93</v>
      </c>
      <c r="L102" s="58">
        <v>2306.11</v>
      </c>
      <c r="M102" s="58">
        <v>1759.03</v>
      </c>
      <c r="N102" s="58">
        <v>2079.78</v>
      </c>
      <c r="O102" s="58">
        <v>2330.2</v>
      </c>
      <c r="P102" s="58">
        <v>2857.78</v>
      </c>
      <c r="Q102" s="58">
        <v>12113.32</v>
      </c>
      <c r="R102" s="58">
        <v>6733.74</v>
      </c>
      <c r="S102" s="58">
        <v>3074.15</v>
      </c>
      <c r="T102" s="58">
        <v>2868.51</v>
      </c>
      <c r="U102" s="58">
        <v>2822.46</v>
      </c>
      <c r="V102" s="58">
        <v>1191.31</v>
      </c>
      <c r="W102" s="58">
        <v>0.0</v>
      </c>
      <c r="X102" s="58">
        <v>3577.05</v>
      </c>
      <c r="Y102" s="58">
        <v>4724.98</v>
      </c>
      <c r="Z102" s="58">
        <v>24874.97</v>
      </c>
      <c r="AA102" s="58">
        <v>26154.52</v>
      </c>
      <c r="AB102" s="58">
        <v>27814.85</v>
      </c>
      <c r="AC102" s="58">
        <v>9934.19</v>
      </c>
      <c r="AD102" s="58">
        <v>8230.84</v>
      </c>
      <c r="AE102" s="58">
        <v>13937.84</v>
      </c>
      <c r="AF102" s="58">
        <v>28192.79</v>
      </c>
    </row>
    <row r="103">
      <c r="A103" s="57" t="s">
        <v>69</v>
      </c>
      <c r="B103" s="59"/>
      <c r="C103" s="59"/>
      <c r="D103" s="59"/>
      <c r="E103" s="59"/>
      <c r="F103" s="59"/>
      <c r="G103" s="59"/>
      <c r="H103" s="59"/>
      <c r="I103" s="59"/>
      <c r="J103" s="59"/>
      <c r="K103" s="59"/>
      <c r="L103" s="59"/>
      <c r="M103" s="59"/>
      <c r="N103" s="59"/>
      <c r="O103" s="59"/>
      <c r="P103" s="59"/>
      <c r="Q103" s="58">
        <v>149.19</v>
      </c>
      <c r="R103" s="58">
        <v>363.0</v>
      </c>
      <c r="S103" s="58">
        <v>375.8</v>
      </c>
      <c r="T103" s="58">
        <v>422.99</v>
      </c>
      <c r="U103" s="58">
        <v>402.58</v>
      </c>
      <c r="V103" s="58">
        <v>732.76</v>
      </c>
      <c r="W103" s="58">
        <v>136.26</v>
      </c>
      <c r="X103" s="58">
        <v>0.0</v>
      </c>
      <c r="Y103" s="58">
        <v>0.0</v>
      </c>
      <c r="Z103" s="58">
        <v>0.0</v>
      </c>
      <c r="AA103" s="58">
        <v>0.0</v>
      </c>
      <c r="AB103" s="58">
        <v>106.41</v>
      </c>
      <c r="AC103" s="58">
        <v>415.69</v>
      </c>
      <c r="AD103" s="58">
        <v>1263.43</v>
      </c>
      <c r="AE103" s="58">
        <v>2128.78</v>
      </c>
      <c r="AF103" s="58">
        <v>2485.07</v>
      </c>
    </row>
    <row r="104">
      <c r="A104" s="60" t="s">
        <v>70</v>
      </c>
      <c r="B104" s="61">
        <v>1.1068</v>
      </c>
      <c r="C104" s="61">
        <v>1.1047</v>
      </c>
      <c r="D104" s="61">
        <v>1.1035</v>
      </c>
      <c r="E104" s="61">
        <v>1.098</v>
      </c>
      <c r="F104" s="61">
        <v>1.0982</v>
      </c>
      <c r="G104" s="61">
        <v>1.097</v>
      </c>
      <c r="H104" s="61">
        <v>1.0976</v>
      </c>
      <c r="I104" s="61">
        <v>1.098</v>
      </c>
      <c r="J104" s="61">
        <v>1.0941</v>
      </c>
      <c r="K104" s="61">
        <v>1.0934</v>
      </c>
      <c r="L104" s="61">
        <v>1.0948</v>
      </c>
      <c r="M104" s="61">
        <v>1.0943</v>
      </c>
      <c r="N104" s="61">
        <v>1.0939</v>
      </c>
      <c r="O104" s="61">
        <v>1.0909</v>
      </c>
      <c r="P104" s="61">
        <v>1.089</v>
      </c>
      <c r="Q104" s="61">
        <v>1.0859</v>
      </c>
      <c r="R104" s="61">
        <v>1.0831</v>
      </c>
      <c r="S104" s="61">
        <v>1.0874</v>
      </c>
      <c r="T104" s="61">
        <v>1.0872</v>
      </c>
      <c r="U104" s="61">
        <v>1.0869</v>
      </c>
      <c r="V104" s="61">
        <v>1.0817</v>
      </c>
      <c r="W104" s="61">
        <v>1.0798</v>
      </c>
      <c r="X104" s="61">
        <v>1.0782</v>
      </c>
      <c r="Y104" s="61">
        <v>1.0827</v>
      </c>
      <c r="Z104" s="61">
        <v>1.08</v>
      </c>
      <c r="AA104" s="61">
        <v>1.0801</v>
      </c>
      <c r="AB104" s="61">
        <v>1.0797</v>
      </c>
      <c r="AC104" s="61">
        <v>1.0815</v>
      </c>
      <c r="AD104" s="61">
        <v>1.0821</v>
      </c>
      <c r="AE104" s="61">
        <v>1.0859</v>
      </c>
      <c r="AF104" s="61">
        <v>1.0884</v>
      </c>
    </row>
    <row r="105" collapsed="1">
      <c r="A105" s="21" t="s">
        <v>71</v>
      </c>
      <c r="B105" s="62">
        <f t="shared" ref="B105:AF105" si="23">sum(B106,B107)</f>
        <v>1725.855376</v>
      </c>
      <c r="C105" s="62">
        <f t="shared" si="23"/>
        <v>1951.772913</v>
      </c>
      <c r="D105" s="62">
        <f t="shared" si="23"/>
        <v>1562.147705</v>
      </c>
      <c r="E105" s="62">
        <f t="shared" si="23"/>
        <v>1759.47912</v>
      </c>
      <c r="F105" s="62">
        <f t="shared" si="23"/>
        <v>1930.536762</v>
      </c>
      <c r="G105" s="62">
        <f t="shared" si="23"/>
        <v>2139.62171</v>
      </c>
      <c r="H105" s="62">
        <f t="shared" si="23"/>
        <v>1842.37648</v>
      </c>
      <c r="I105" s="62">
        <f t="shared" si="23"/>
        <v>1731.546</v>
      </c>
      <c r="J105" s="62">
        <f t="shared" si="23"/>
        <v>2361.045918</v>
      </c>
      <c r="K105" s="62">
        <f t="shared" si="23"/>
        <v>2785.906662</v>
      </c>
      <c r="L105" s="62">
        <f t="shared" si="23"/>
        <v>2524.729228</v>
      </c>
      <c r="M105" s="62">
        <f t="shared" si="23"/>
        <v>1924.906529</v>
      </c>
      <c r="N105" s="62">
        <f t="shared" si="23"/>
        <v>2275.071342</v>
      </c>
      <c r="O105" s="62">
        <f t="shared" si="23"/>
        <v>2542.01518</v>
      </c>
      <c r="P105" s="62">
        <f t="shared" si="23"/>
        <v>3112.12242</v>
      </c>
      <c r="Q105" s="62">
        <f t="shared" si="23"/>
        <v>13315.85961</v>
      </c>
      <c r="R105" s="62">
        <f t="shared" si="23"/>
        <v>7686.479094</v>
      </c>
      <c r="S105" s="62">
        <f t="shared" si="23"/>
        <v>3751.47563</v>
      </c>
      <c r="T105" s="62">
        <f t="shared" si="23"/>
        <v>3578.5188</v>
      </c>
      <c r="U105" s="62">
        <f t="shared" si="23"/>
        <v>3505.295976</v>
      </c>
      <c r="V105" s="62">
        <f t="shared" si="23"/>
        <v>2081.266519</v>
      </c>
      <c r="W105" s="62">
        <f t="shared" si="23"/>
        <v>147.133548</v>
      </c>
      <c r="X105" s="62">
        <f t="shared" si="23"/>
        <v>3856.77531</v>
      </c>
      <c r="Y105" s="62">
        <f t="shared" si="23"/>
        <v>5115.735846</v>
      </c>
      <c r="Z105" s="62">
        <f t="shared" si="23"/>
        <v>26864.9676</v>
      </c>
      <c r="AA105" s="62">
        <f t="shared" si="23"/>
        <v>28249.49705</v>
      </c>
      <c r="AB105" s="62">
        <f t="shared" si="23"/>
        <v>30146.58442</v>
      </c>
      <c r="AC105" s="62">
        <f t="shared" si="23"/>
        <v>11193.39522</v>
      </c>
      <c r="AD105" s="62">
        <f t="shared" si="23"/>
        <v>10273.74957</v>
      </c>
      <c r="AE105" s="62">
        <f t="shared" si="23"/>
        <v>17446.74266</v>
      </c>
      <c r="AF105" s="62">
        <f t="shared" si="23"/>
        <v>33389.78282</v>
      </c>
    </row>
    <row r="106" hidden="1" outlineLevel="1">
      <c r="A106" s="21" t="s">
        <v>72</v>
      </c>
      <c r="B106" s="63">
        <f t="shared" ref="B106:AF106" si="24">B102*B104</f>
        <v>1725.855376</v>
      </c>
      <c r="C106" s="63">
        <f t="shared" si="24"/>
        <v>1951.772913</v>
      </c>
      <c r="D106" s="63">
        <f t="shared" si="24"/>
        <v>1562.147705</v>
      </c>
      <c r="E106" s="63">
        <f t="shared" si="24"/>
        <v>1759.47912</v>
      </c>
      <c r="F106" s="63">
        <f t="shared" si="24"/>
        <v>1930.536762</v>
      </c>
      <c r="G106" s="63">
        <f t="shared" si="24"/>
        <v>2139.62171</v>
      </c>
      <c r="H106" s="63">
        <f t="shared" si="24"/>
        <v>1842.37648</v>
      </c>
      <c r="I106" s="63">
        <f t="shared" si="24"/>
        <v>1731.546</v>
      </c>
      <c r="J106" s="63">
        <f t="shared" si="24"/>
        <v>2361.045918</v>
      </c>
      <c r="K106" s="63">
        <f t="shared" si="24"/>
        <v>2785.906662</v>
      </c>
      <c r="L106" s="63">
        <f t="shared" si="24"/>
        <v>2524.729228</v>
      </c>
      <c r="M106" s="63">
        <f t="shared" si="24"/>
        <v>1924.906529</v>
      </c>
      <c r="N106" s="63">
        <f t="shared" si="24"/>
        <v>2275.071342</v>
      </c>
      <c r="O106" s="63">
        <f t="shared" si="24"/>
        <v>2542.01518</v>
      </c>
      <c r="P106" s="63">
        <f t="shared" si="24"/>
        <v>3112.12242</v>
      </c>
      <c r="Q106" s="63">
        <f t="shared" si="24"/>
        <v>13153.85419</v>
      </c>
      <c r="R106" s="63">
        <f t="shared" si="24"/>
        <v>7293.313794</v>
      </c>
      <c r="S106" s="63">
        <f t="shared" si="24"/>
        <v>3342.83071</v>
      </c>
      <c r="T106" s="63">
        <f t="shared" si="24"/>
        <v>3118.644072</v>
      </c>
      <c r="U106" s="63">
        <f t="shared" si="24"/>
        <v>3067.731774</v>
      </c>
      <c r="V106" s="63">
        <f t="shared" si="24"/>
        <v>1288.640027</v>
      </c>
      <c r="W106" s="63">
        <f t="shared" si="24"/>
        <v>0</v>
      </c>
      <c r="X106" s="63">
        <f t="shared" si="24"/>
        <v>3856.77531</v>
      </c>
      <c r="Y106" s="63">
        <f t="shared" si="24"/>
        <v>5115.735846</v>
      </c>
      <c r="Z106" s="63">
        <f t="shared" si="24"/>
        <v>26864.9676</v>
      </c>
      <c r="AA106" s="63">
        <f t="shared" si="24"/>
        <v>28249.49705</v>
      </c>
      <c r="AB106" s="63">
        <f t="shared" si="24"/>
        <v>30031.69355</v>
      </c>
      <c r="AC106" s="63">
        <f t="shared" si="24"/>
        <v>10743.82649</v>
      </c>
      <c r="AD106" s="63">
        <f t="shared" si="24"/>
        <v>8906.591964</v>
      </c>
      <c r="AE106" s="63">
        <f t="shared" si="24"/>
        <v>15135.10046</v>
      </c>
      <c r="AF106" s="63">
        <f t="shared" si="24"/>
        <v>30685.03264</v>
      </c>
    </row>
    <row r="107" hidden="1" outlineLevel="1">
      <c r="A107" s="21" t="s">
        <v>73</v>
      </c>
      <c r="B107" s="64"/>
      <c r="C107" s="64"/>
      <c r="D107" s="64"/>
      <c r="E107" s="64"/>
      <c r="F107" s="64"/>
      <c r="G107" s="64"/>
      <c r="H107" s="64"/>
      <c r="I107" s="64"/>
      <c r="J107" s="64"/>
      <c r="K107" s="64"/>
      <c r="L107" s="64"/>
      <c r="M107" s="64"/>
      <c r="N107" s="64"/>
      <c r="O107" s="64"/>
      <c r="P107" s="64"/>
      <c r="Q107" s="63">
        <f t="shared" ref="Q107:AF107" si="25">Q103*Q104</f>
        <v>162.005421</v>
      </c>
      <c r="R107" s="63">
        <f t="shared" si="25"/>
        <v>393.1653</v>
      </c>
      <c r="S107" s="63">
        <f t="shared" si="25"/>
        <v>408.64492</v>
      </c>
      <c r="T107" s="63">
        <f t="shared" si="25"/>
        <v>459.874728</v>
      </c>
      <c r="U107" s="63">
        <f t="shared" si="25"/>
        <v>437.564202</v>
      </c>
      <c r="V107" s="63">
        <f t="shared" si="25"/>
        <v>792.626492</v>
      </c>
      <c r="W107" s="63">
        <f t="shared" si="25"/>
        <v>147.133548</v>
      </c>
      <c r="X107" s="63">
        <f t="shared" si="25"/>
        <v>0</v>
      </c>
      <c r="Y107" s="63">
        <f t="shared" si="25"/>
        <v>0</v>
      </c>
      <c r="Z107" s="63">
        <f t="shared" si="25"/>
        <v>0</v>
      </c>
      <c r="AA107" s="63">
        <f t="shared" si="25"/>
        <v>0</v>
      </c>
      <c r="AB107" s="63">
        <f t="shared" si="25"/>
        <v>114.890877</v>
      </c>
      <c r="AC107" s="63">
        <f t="shared" si="25"/>
        <v>449.568735</v>
      </c>
      <c r="AD107" s="63">
        <f t="shared" si="25"/>
        <v>1367.157603</v>
      </c>
      <c r="AE107" s="63">
        <f t="shared" si="25"/>
        <v>2311.642202</v>
      </c>
      <c r="AF107" s="63">
        <f t="shared" si="25"/>
        <v>2704.750188</v>
      </c>
    </row>
    <row r="108">
      <c r="A108" s="21" t="s">
        <v>74</v>
      </c>
      <c r="B108" s="26">
        <v>518.87</v>
      </c>
      <c r="C108" s="26">
        <v>512.42</v>
      </c>
      <c r="D108" s="26">
        <v>548.46</v>
      </c>
      <c r="E108" s="26">
        <v>476.27</v>
      </c>
      <c r="F108" s="26">
        <v>289.02</v>
      </c>
      <c r="G108" s="26">
        <v>399.65</v>
      </c>
      <c r="H108" s="26">
        <v>321.04</v>
      </c>
      <c r="I108" s="26">
        <v>296.38</v>
      </c>
      <c r="J108" s="26">
        <v>246.17</v>
      </c>
      <c r="K108" s="26">
        <v>421.23</v>
      </c>
      <c r="L108" s="26">
        <v>224.42</v>
      </c>
      <c r="M108" s="26">
        <v>221.06</v>
      </c>
      <c r="N108" s="26">
        <v>246.04</v>
      </c>
      <c r="O108" s="26">
        <v>858.46</v>
      </c>
      <c r="P108" s="26">
        <v>488.67</v>
      </c>
      <c r="Q108" s="26">
        <v>407.14</v>
      </c>
      <c r="R108" s="26">
        <v>2334.06</v>
      </c>
      <c r="S108" s="26">
        <v>637.47</v>
      </c>
      <c r="T108" s="26">
        <v>848.28</v>
      </c>
      <c r="U108" s="26">
        <v>1013.32</v>
      </c>
      <c r="V108" s="26">
        <v>866.82</v>
      </c>
      <c r="W108" s="26">
        <v>1423.11</v>
      </c>
      <c r="X108" s="26">
        <v>809.26</v>
      </c>
      <c r="Y108" s="26">
        <v>983.89</v>
      </c>
      <c r="Z108" s="26">
        <v>1816.63</v>
      </c>
      <c r="AA108" s="26">
        <v>5083.5</v>
      </c>
      <c r="AB108" s="26">
        <v>2664.98</v>
      </c>
      <c r="AC108" s="26">
        <v>1524.21</v>
      </c>
      <c r="AD108" s="26">
        <v>1169.38</v>
      </c>
      <c r="AE108" s="26">
        <v>965.95</v>
      </c>
      <c r="AF108" s="26">
        <v>1171.76</v>
      </c>
    </row>
    <row r="109" outlineLevel="1">
      <c r="A109" s="21" t="s">
        <v>75</v>
      </c>
      <c r="B109" s="39">
        <v>518.87</v>
      </c>
      <c r="C109" s="39">
        <v>512.42</v>
      </c>
      <c r="D109" s="39">
        <v>548.46</v>
      </c>
      <c r="E109" s="39">
        <v>476.27</v>
      </c>
      <c r="F109" s="39">
        <v>289.02</v>
      </c>
      <c r="G109" s="39">
        <v>399.65</v>
      </c>
      <c r="H109" s="39">
        <v>321.04</v>
      </c>
      <c r="I109" s="39">
        <v>296.38</v>
      </c>
      <c r="J109" s="39">
        <v>246.17</v>
      </c>
      <c r="K109" s="39">
        <v>421.23</v>
      </c>
      <c r="L109" s="39">
        <v>224.42</v>
      </c>
      <c r="M109" s="39">
        <v>221.06</v>
      </c>
      <c r="N109" s="39">
        <v>246.04</v>
      </c>
      <c r="O109" s="39">
        <v>858.46</v>
      </c>
      <c r="P109" s="39">
        <v>488.67</v>
      </c>
      <c r="Q109" s="39">
        <f t="shared" ref="Q109:AF109" si="26">Q108-Q110</f>
        <v>407.14</v>
      </c>
      <c r="R109" s="39">
        <f t="shared" si="26"/>
        <v>2334.06</v>
      </c>
      <c r="S109" s="39">
        <f t="shared" si="26"/>
        <v>637.47</v>
      </c>
      <c r="T109" s="39">
        <f t="shared" si="26"/>
        <v>845.75</v>
      </c>
      <c r="U109" s="39">
        <f t="shared" si="26"/>
        <v>1011.6</v>
      </c>
      <c r="V109" s="39">
        <f t="shared" si="26"/>
        <v>865.57</v>
      </c>
      <c r="W109" s="39">
        <f t="shared" si="26"/>
        <v>1423.11</v>
      </c>
      <c r="X109" s="39">
        <f t="shared" si="26"/>
        <v>809.26</v>
      </c>
      <c r="Y109" s="39">
        <f t="shared" si="26"/>
        <v>983.89</v>
      </c>
      <c r="Z109" s="39">
        <f t="shared" si="26"/>
        <v>1814.59</v>
      </c>
      <c r="AA109" s="39">
        <f t="shared" si="26"/>
        <v>5083.5</v>
      </c>
      <c r="AB109" s="39">
        <f t="shared" si="26"/>
        <v>2664.6</v>
      </c>
      <c r="AC109" s="39">
        <f t="shared" si="26"/>
        <v>1524.21</v>
      </c>
      <c r="AD109" s="39">
        <f t="shared" si="26"/>
        <v>1167.23</v>
      </c>
      <c r="AE109" s="39">
        <f t="shared" si="26"/>
        <v>965.58</v>
      </c>
      <c r="AF109" s="39">
        <f t="shared" si="26"/>
        <v>1170.92</v>
      </c>
    </row>
    <row r="110" outlineLevel="1">
      <c r="A110" s="21" t="s">
        <v>76</v>
      </c>
      <c r="B110" s="27"/>
      <c r="C110" s="27"/>
      <c r="D110" s="27"/>
      <c r="E110" s="27"/>
      <c r="F110" s="27"/>
      <c r="G110" s="27"/>
      <c r="H110" s="27"/>
      <c r="I110" s="27"/>
      <c r="J110" s="27"/>
      <c r="K110" s="27"/>
      <c r="L110" s="27"/>
      <c r="M110" s="27"/>
      <c r="N110" s="27"/>
      <c r="O110" s="27"/>
      <c r="P110" s="27"/>
      <c r="Q110" s="39">
        <v>0.0</v>
      </c>
      <c r="R110" s="39">
        <v>0.0</v>
      </c>
      <c r="S110" s="39">
        <v>0.0</v>
      </c>
      <c r="T110" s="39">
        <f>1.92+0.61</f>
        <v>2.53</v>
      </c>
      <c r="U110" s="39">
        <f>1.72</f>
        <v>1.72</v>
      </c>
      <c r="V110" s="39">
        <v>1.25</v>
      </c>
      <c r="W110" s="39">
        <v>0.0</v>
      </c>
      <c r="X110" s="39">
        <v>0.0</v>
      </c>
      <c r="Y110" s="39">
        <v>0.0</v>
      </c>
      <c r="Z110" s="39">
        <v>2.04</v>
      </c>
      <c r="AA110" s="39">
        <v>0.0</v>
      </c>
      <c r="AB110" s="39">
        <v>0.38</v>
      </c>
      <c r="AC110" s="39">
        <v>0.0</v>
      </c>
      <c r="AD110" s="39">
        <v>2.15</v>
      </c>
      <c r="AE110" s="39">
        <v>0.37</v>
      </c>
      <c r="AF110" s="39">
        <f>0.29+0.55</f>
        <v>0.84</v>
      </c>
    </row>
    <row r="111">
      <c r="A111" s="21" t="s">
        <v>77</v>
      </c>
      <c r="B111" s="26">
        <v>45.97</v>
      </c>
      <c r="C111" s="26">
        <v>49.3</v>
      </c>
      <c r="D111" s="26">
        <v>38.61</v>
      </c>
      <c r="E111" s="26">
        <v>39.19</v>
      </c>
      <c r="F111" s="26">
        <v>45.61</v>
      </c>
      <c r="G111" s="26">
        <v>15.91</v>
      </c>
      <c r="H111" s="26">
        <v>31.05</v>
      </c>
      <c r="I111" s="26">
        <v>43.16</v>
      </c>
      <c r="J111" s="26">
        <v>36.17</v>
      </c>
      <c r="K111" s="26">
        <v>35.48</v>
      </c>
      <c r="L111" s="26">
        <v>35.55</v>
      </c>
      <c r="M111" s="26">
        <v>33.47</v>
      </c>
      <c r="N111" s="26">
        <v>17.25</v>
      </c>
      <c r="O111" s="26">
        <v>18.76</v>
      </c>
      <c r="P111" s="26">
        <v>59.98</v>
      </c>
      <c r="Q111" s="26">
        <v>20.68</v>
      </c>
      <c r="R111" s="26">
        <v>32.24</v>
      </c>
      <c r="S111" s="26">
        <v>49.03</v>
      </c>
      <c r="T111" s="26">
        <v>53.99</v>
      </c>
      <c r="U111" s="26">
        <v>49.61</v>
      </c>
      <c r="V111" s="26">
        <v>53.43</v>
      </c>
      <c r="W111" s="26">
        <v>33.43</v>
      </c>
      <c r="X111" s="26">
        <v>32.46</v>
      </c>
      <c r="Y111" s="26">
        <v>41.65</v>
      </c>
      <c r="Z111" s="26">
        <v>85.83</v>
      </c>
      <c r="AA111" s="26">
        <v>198.63</v>
      </c>
      <c r="AB111" s="26">
        <v>82.0</v>
      </c>
      <c r="AC111" s="26">
        <v>82.11</v>
      </c>
      <c r="AD111" s="26">
        <v>68.73</v>
      </c>
      <c r="AE111" s="26">
        <v>89.51</v>
      </c>
      <c r="AF111" s="26">
        <v>38.96</v>
      </c>
    </row>
    <row r="112">
      <c r="A112" s="21" t="s">
        <v>78</v>
      </c>
      <c r="B112" s="26">
        <v>0.0</v>
      </c>
      <c r="C112" s="26">
        <v>0.0</v>
      </c>
      <c r="D112" s="26">
        <v>0.0</v>
      </c>
      <c r="E112" s="26">
        <v>0.0</v>
      </c>
      <c r="F112" s="26">
        <v>0.0</v>
      </c>
      <c r="G112" s="26">
        <v>0.0</v>
      </c>
      <c r="H112" s="26">
        <v>0.0</v>
      </c>
      <c r="I112" s="26">
        <v>60.58</v>
      </c>
      <c r="J112" s="26">
        <v>146.46</v>
      </c>
      <c r="K112" s="26">
        <v>66.64</v>
      </c>
      <c r="L112" s="26">
        <v>149.28</v>
      </c>
      <c r="M112" s="26">
        <v>250.0</v>
      </c>
      <c r="N112" s="26">
        <v>203.72</v>
      </c>
      <c r="O112" s="26">
        <v>201.33</v>
      </c>
      <c r="P112" s="26">
        <v>201.96</v>
      </c>
      <c r="Q112" s="26">
        <v>201.46</v>
      </c>
      <c r="R112" s="26">
        <v>198.07</v>
      </c>
      <c r="S112" s="26">
        <v>198.43</v>
      </c>
      <c r="T112" s="26">
        <v>195.03</v>
      </c>
      <c r="U112" s="26">
        <v>201.82</v>
      </c>
      <c r="V112" s="26">
        <v>202.77</v>
      </c>
      <c r="W112" s="26">
        <v>203.05</v>
      </c>
      <c r="X112" s="26">
        <v>199.5</v>
      </c>
      <c r="Y112" s="26">
        <v>201.06</v>
      </c>
      <c r="Z112" s="26">
        <v>198.15</v>
      </c>
      <c r="AA112" s="26">
        <v>193.65</v>
      </c>
      <c r="AB112" s="26">
        <v>203.33</v>
      </c>
      <c r="AC112" s="26">
        <v>202.45</v>
      </c>
      <c r="AD112" s="26">
        <v>199.97</v>
      </c>
      <c r="AE112" s="26">
        <v>201.26</v>
      </c>
      <c r="AF112" s="26">
        <v>199.72</v>
      </c>
    </row>
    <row r="113">
      <c r="A113" s="21" t="s">
        <v>79</v>
      </c>
      <c r="B113" s="26">
        <v>3291.0</v>
      </c>
      <c r="C113" s="26">
        <v>2157.0</v>
      </c>
      <c r="D113" s="26">
        <v>1863.0</v>
      </c>
      <c r="E113" s="26">
        <v>1730.0</v>
      </c>
      <c r="F113" s="26">
        <v>2039.0</v>
      </c>
      <c r="G113" s="26">
        <v>2372.0</v>
      </c>
      <c r="H113" s="26">
        <v>2533.0</v>
      </c>
      <c r="I113" s="26">
        <v>15403.0</v>
      </c>
      <c r="J113" s="26">
        <v>10690.0</v>
      </c>
      <c r="K113" s="26">
        <v>2023.0</v>
      </c>
      <c r="L113" s="26">
        <v>1791.0</v>
      </c>
      <c r="M113" s="26">
        <v>2144.0</v>
      </c>
      <c r="N113" s="26">
        <v>1807.0</v>
      </c>
      <c r="O113" s="26">
        <v>1841.0</v>
      </c>
      <c r="P113" s="26">
        <v>2569.0</v>
      </c>
      <c r="Q113" s="26">
        <v>3026.0</v>
      </c>
      <c r="R113" s="26">
        <v>1955.0</v>
      </c>
      <c r="S113" s="26">
        <v>1438.0</v>
      </c>
      <c r="T113" s="26">
        <v>2181.0</v>
      </c>
      <c r="U113" s="26">
        <v>2324.0</v>
      </c>
      <c r="V113" s="26">
        <v>1608.0</v>
      </c>
      <c r="W113" s="26">
        <v>1516.0</v>
      </c>
      <c r="X113" s="26">
        <v>2649.0</v>
      </c>
      <c r="Y113" s="26">
        <v>4489.0</v>
      </c>
      <c r="Z113" s="26">
        <v>2900.0</v>
      </c>
      <c r="AA113" s="26">
        <v>4089.0</v>
      </c>
      <c r="AB113" s="26">
        <v>2794.0</v>
      </c>
      <c r="AC113" s="26">
        <v>1973.0</v>
      </c>
      <c r="AD113" s="26">
        <v>2025.0</v>
      </c>
      <c r="AE113" s="26">
        <v>2255.0</v>
      </c>
      <c r="AF113" s="26">
        <v>4081.0</v>
      </c>
    </row>
    <row r="114">
      <c r="A114" s="21" t="s">
        <v>80</v>
      </c>
      <c r="B114" s="38"/>
      <c r="C114" s="38"/>
      <c r="D114" s="38"/>
      <c r="E114" s="38"/>
      <c r="F114" s="38"/>
      <c r="G114" s="38"/>
      <c r="H114" s="38"/>
      <c r="I114" s="38"/>
      <c r="J114" s="38"/>
      <c r="K114" s="38"/>
      <c r="L114" s="38"/>
      <c r="M114" s="38"/>
      <c r="N114" s="38"/>
      <c r="O114" s="38"/>
      <c r="P114" s="38"/>
      <c r="Q114" s="38"/>
      <c r="R114" s="38"/>
      <c r="S114" s="38"/>
      <c r="T114" s="38"/>
      <c r="U114" s="65"/>
      <c r="V114" s="65"/>
      <c r="W114" s="65"/>
      <c r="X114" s="65"/>
      <c r="Y114" s="65"/>
      <c r="Z114" s="38"/>
      <c r="AA114" s="65"/>
      <c r="AB114" s="65"/>
      <c r="AC114" s="65"/>
      <c r="AD114" s="38"/>
      <c r="AE114" s="38"/>
      <c r="AF114" s="38"/>
    </row>
    <row r="115">
      <c r="A115" s="21" t="s">
        <v>81</v>
      </c>
      <c r="B115" s="38"/>
      <c r="C115" s="38"/>
      <c r="D115" s="38"/>
      <c r="E115" s="38"/>
      <c r="F115" s="38"/>
      <c r="G115" s="38"/>
      <c r="H115" s="38"/>
      <c r="I115" s="38"/>
      <c r="J115" s="38"/>
      <c r="K115" s="38"/>
      <c r="L115" s="38"/>
      <c r="M115" s="38"/>
      <c r="N115" s="38"/>
      <c r="O115" s="38"/>
      <c r="P115" s="38"/>
      <c r="Q115" s="38"/>
      <c r="R115" s="38"/>
      <c r="S115" s="38"/>
      <c r="T115" s="38"/>
      <c r="U115" s="65"/>
      <c r="V115" s="65"/>
      <c r="W115" s="65"/>
      <c r="X115" s="65"/>
      <c r="Y115" s="65"/>
      <c r="Z115" s="38"/>
      <c r="AA115" s="65"/>
      <c r="AB115" s="65"/>
      <c r="AC115" s="65"/>
      <c r="AD115" s="38"/>
      <c r="AE115" s="38"/>
      <c r="AF115" s="38"/>
    </row>
    <row r="116">
      <c r="A116" s="21" t="s">
        <v>82</v>
      </c>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row>
    <row r="117">
      <c r="A117" s="21" t="s">
        <v>83</v>
      </c>
      <c r="B117" s="26">
        <f t="shared" ref="B117:AF117" si="27">B36*0.2</f>
        <v>0</v>
      </c>
      <c r="C117" s="26">
        <f t="shared" si="27"/>
        <v>0</v>
      </c>
      <c r="D117" s="26">
        <f t="shared" si="27"/>
        <v>0</v>
      </c>
      <c r="E117" s="26">
        <f t="shared" si="27"/>
        <v>0</v>
      </c>
      <c r="F117" s="26">
        <f t="shared" si="27"/>
        <v>0</v>
      </c>
      <c r="G117" s="26">
        <f t="shared" si="27"/>
        <v>0</v>
      </c>
      <c r="H117" s="26">
        <f t="shared" si="27"/>
        <v>0</v>
      </c>
      <c r="I117" s="26">
        <f t="shared" si="27"/>
        <v>0</v>
      </c>
      <c r="J117" s="26">
        <f t="shared" si="27"/>
        <v>0</v>
      </c>
      <c r="K117" s="26">
        <f t="shared" si="27"/>
        <v>0</v>
      </c>
      <c r="L117" s="26">
        <f t="shared" si="27"/>
        <v>0</v>
      </c>
      <c r="M117" s="26">
        <f t="shared" si="27"/>
        <v>0</v>
      </c>
      <c r="N117" s="26">
        <f t="shared" si="27"/>
        <v>0</v>
      </c>
      <c r="O117" s="26">
        <f t="shared" si="27"/>
        <v>63.6818772</v>
      </c>
      <c r="P117" s="26">
        <f t="shared" si="27"/>
        <v>0</v>
      </c>
      <c r="Q117" s="26">
        <f t="shared" si="27"/>
        <v>0</v>
      </c>
      <c r="R117" s="26">
        <f t="shared" si="27"/>
        <v>0</v>
      </c>
      <c r="S117" s="26">
        <f t="shared" si="27"/>
        <v>0</v>
      </c>
      <c r="T117" s="26">
        <f t="shared" si="27"/>
        <v>0</v>
      </c>
      <c r="U117" s="26">
        <f t="shared" si="27"/>
        <v>0</v>
      </c>
      <c r="V117" s="26">
        <f t="shared" si="27"/>
        <v>63.6818772</v>
      </c>
      <c r="W117" s="26">
        <f t="shared" si="27"/>
        <v>0</v>
      </c>
      <c r="X117" s="26">
        <f t="shared" si="27"/>
        <v>0</v>
      </c>
      <c r="Y117" s="26">
        <f t="shared" si="27"/>
        <v>0</v>
      </c>
      <c r="Z117" s="26">
        <f t="shared" si="27"/>
        <v>0</v>
      </c>
      <c r="AA117" s="26">
        <f t="shared" si="27"/>
        <v>0</v>
      </c>
      <c r="AB117" s="26">
        <f t="shared" si="27"/>
        <v>0</v>
      </c>
      <c r="AC117" s="26">
        <f t="shared" si="27"/>
        <v>101.8901544</v>
      </c>
      <c r="AD117" s="26">
        <f t="shared" si="27"/>
        <v>0</v>
      </c>
      <c r="AE117" s="26">
        <f t="shared" si="27"/>
        <v>0</v>
      </c>
      <c r="AF117" s="26">
        <f t="shared" si="27"/>
        <v>0</v>
      </c>
    </row>
    <row r="118">
      <c r="A118" s="21" t="s">
        <v>84</v>
      </c>
      <c r="B118" s="66">
        <f t="shared" ref="B118:AF118" si="28">B40*0.15</f>
        <v>0</v>
      </c>
      <c r="C118" s="66">
        <f t="shared" si="28"/>
        <v>0</v>
      </c>
      <c r="D118" s="66">
        <f t="shared" si="28"/>
        <v>0</v>
      </c>
      <c r="E118" s="66">
        <f t="shared" si="28"/>
        <v>0</v>
      </c>
      <c r="F118" s="66">
        <f t="shared" si="28"/>
        <v>0</v>
      </c>
      <c r="G118" s="66">
        <f t="shared" si="28"/>
        <v>0</v>
      </c>
      <c r="H118" s="66">
        <f t="shared" si="28"/>
        <v>0</v>
      </c>
      <c r="I118" s="66">
        <f t="shared" si="28"/>
        <v>0</v>
      </c>
      <c r="J118" s="66">
        <f t="shared" si="28"/>
        <v>0</v>
      </c>
      <c r="K118" s="66">
        <f t="shared" si="28"/>
        <v>0</v>
      </c>
      <c r="L118" s="66">
        <f t="shared" si="28"/>
        <v>0</v>
      </c>
      <c r="M118" s="66">
        <f t="shared" si="28"/>
        <v>0</v>
      </c>
      <c r="N118" s="66">
        <f t="shared" si="28"/>
        <v>0</v>
      </c>
      <c r="O118" s="66">
        <f t="shared" si="28"/>
        <v>0</v>
      </c>
      <c r="P118" s="66">
        <f t="shared" si="28"/>
        <v>0</v>
      </c>
      <c r="Q118" s="66">
        <f t="shared" si="28"/>
        <v>0</v>
      </c>
      <c r="R118" s="66">
        <f t="shared" si="28"/>
        <v>0</v>
      </c>
      <c r="S118" s="66">
        <f t="shared" si="28"/>
        <v>0</v>
      </c>
      <c r="T118" s="66">
        <f t="shared" si="28"/>
        <v>0</v>
      </c>
      <c r="U118" s="66">
        <f t="shared" si="28"/>
        <v>0</v>
      </c>
      <c r="V118" s="66">
        <f t="shared" si="28"/>
        <v>0</v>
      </c>
      <c r="W118" s="66">
        <f t="shared" si="28"/>
        <v>0</v>
      </c>
      <c r="X118" s="66">
        <f t="shared" si="28"/>
        <v>0</v>
      </c>
      <c r="Y118" s="66">
        <f t="shared" si="28"/>
        <v>0</v>
      </c>
      <c r="Z118" s="66">
        <f t="shared" si="28"/>
        <v>0</v>
      </c>
      <c r="AA118" s="66">
        <f t="shared" si="28"/>
        <v>0</v>
      </c>
      <c r="AB118" s="66">
        <f t="shared" si="28"/>
        <v>0</v>
      </c>
      <c r="AC118" s="66">
        <f t="shared" si="28"/>
        <v>0</v>
      </c>
      <c r="AD118" s="66">
        <f t="shared" si="28"/>
        <v>0</v>
      </c>
      <c r="AE118" s="66">
        <f t="shared" si="28"/>
        <v>0</v>
      </c>
      <c r="AF118" s="66">
        <f t="shared" si="28"/>
        <v>0</v>
      </c>
    </row>
    <row r="119">
      <c r="A119" s="21" t="s">
        <v>85</v>
      </c>
      <c r="B119" s="67">
        <v>2.84</v>
      </c>
      <c r="C119" s="67">
        <v>16.64</v>
      </c>
      <c r="D119" s="67">
        <v>14.49</v>
      </c>
      <c r="E119" s="67">
        <v>13.52</v>
      </c>
      <c r="F119" s="67">
        <v>46.68</v>
      </c>
      <c r="G119" s="67">
        <v>43.87</v>
      </c>
      <c r="H119" s="67">
        <v>34.74</v>
      </c>
      <c r="I119" s="67">
        <v>30.43</v>
      </c>
      <c r="J119" s="67">
        <v>41.58</v>
      </c>
      <c r="K119" s="67">
        <v>44.33</v>
      </c>
      <c r="L119" s="67">
        <v>91.38</v>
      </c>
      <c r="M119" s="67">
        <v>96.08</v>
      </c>
      <c r="N119" s="67">
        <v>79.04</v>
      </c>
      <c r="O119" s="67">
        <v>51.5</v>
      </c>
      <c r="P119" s="67">
        <v>51.55</v>
      </c>
      <c r="Q119" s="67">
        <v>77.86</v>
      </c>
      <c r="R119" s="67">
        <v>71.0</v>
      </c>
      <c r="S119" s="67">
        <v>53.56</v>
      </c>
      <c r="T119" s="67">
        <v>66.66</v>
      </c>
      <c r="U119" s="67">
        <v>93.75</v>
      </c>
      <c r="V119" s="67">
        <v>40.15</v>
      </c>
      <c r="W119" s="67">
        <v>34.8</v>
      </c>
      <c r="X119" s="67">
        <v>34.32</v>
      </c>
      <c r="Y119" s="67">
        <v>58.74</v>
      </c>
      <c r="Z119" s="67">
        <v>88.98</v>
      </c>
      <c r="AA119" s="67">
        <v>178.13</v>
      </c>
      <c r="AB119" s="67">
        <v>0.0</v>
      </c>
      <c r="AC119" s="67">
        <v>57.99</v>
      </c>
      <c r="AD119" s="67">
        <v>53.99</v>
      </c>
      <c r="AE119" s="67">
        <v>45.85</v>
      </c>
      <c r="AF119" s="67">
        <v>54.15</v>
      </c>
    </row>
    <row r="120">
      <c r="A120" s="21" t="s">
        <v>86</v>
      </c>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row>
    <row r="121">
      <c r="A121" s="69" t="s">
        <v>87</v>
      </c>
      <c r="B121" s="70">
        <f t="shared" ref="B121:AF121" si="29">B105+B108+B111+B112+B114+B116</f>
        <v>2290.695376</v>
      </c>
      <c r="C121" s="70">
        <f t="shared" si="29"/>
        <v>2513.492913</v>
      </c>
      <c r="D121" s="70">
        <f t="shared" si="29"/>
        <v>2149.217705</v>
      </c>
      <c r="E121" s="70">
        <f t="shared" si="29"/>
        <v>2274.93912</v>
      </c>
      <c r="F121" s="70">
        <f t="shared" si="29"/>
        <v>2265.166762</v>
      </c>
      <c r="G121" s="70">
        <f t="shared" si="29"/>
        <v>2555.18171</v>
      </c>
      <c r="H121" s="70">
        <f t="shared" si="29"/>
        <v>2194.46648</v>
      </c>
      <c r="I121" s="70">
        <f t="shared" si="29"/>
        <v>2131.666</v>
      </c>
      <c r="J121" s="70">
        <f t="shared" si="29"/>
        <v>2789.845918</v>
      </c>
      <c r="K121" s="70">
        <f t="shared" si="29"/>
        <v>3309.256662</v>
      </c>
      <c r="L121" s="70">
        <f t="shared" si="29"/>
        <v>2933.979228</v>
      </c>
      <c r="M121" s="70">
        <f t="shared" si="29"/>
        <v>2429.436529</v>
      </c>
      <c r="N121" s="70">
        <f t="shared" si="29"/>
        <v>2742.081342</v>
      </c>
      <c r="O121" s="70">
        <f t="shared" si="29"/>
        <v>3620.56518</v>
      </c>
      <c r="P121" s="70">
        <f t="shared" si="29"/>
        <v>3862.73242</v>
      </c>
      <c r="Q121" s="70">
        <f t="shared" si="29"/>
        <v>13945.13961</v>
      </c>
      <c r="R121" s="70">
        <f t="shared" si="29"/>
        <v>10250.84909</v>
      </c>
      <c r="S121" s="70">
        <f t="shared" si="29"/>
        <v>4636.40563</v>
      </c>
      <c r="T121" s="70">
        <f t="shared" si="29"/>
        <v>4675.8188</v>
      </c>
      <c r="U121" s="70">
        <f t="shared" si="29"/>
        <v>4770.045976</v>
      </c>
      <c r="V121" s="70">
        <f t="shared" si="29"/>
        <v>3204.286519</v>
      </c>
      <c r="W121" s="70">
        <f t="shared" si="29"/>
        <v>1806.723548</v>
      </c>
      <c r="X121" s="70">
        <f t="shared" si="29"/>
        <v>4897.99531</v>
      </c>
      <c r="Y121" s="70">
        <f t="shared" si="29"/>
        <v>6342.335846</v>
      </c>
      <c r="Z121" s="70">
        <f t="shared" si="29"/>
        <v>28965.5776</v>
      </c>
      <c r="AA121" s="70">
        <f t="shared" si="29"/>
        <v>33725.27705</v>
      </c>
      <c r="AB121" s="70">
        <f t="shared" si="29"/>
        <v>33096.89442</v>
      </c>
      <c r="AC121" s="70">
        <f t="shared" si="29"/>
        <v>13002.16522</v>
      </c>
      <c r="AD121" s="70">
        <f t="shared" si="29"/>
        <v>11711.82957</v>
      </c>
      <c r="AE121" s="70">
        <f t="shared" si="29"/>
        <v>18703.46266</v>
      </c>
      <c r="AF121" s="70">
        <f t="shared" si="29"/>
        <v>34800.22282</v>
      </c>
    </row>
    <row r="122" outlineLevel="1">
      <c r="A122" s="71" t="s">
        <v>88</v>
      </c>
      <c r="B122" s="72">
        <f t="shared" ref="B122:AF122" si="30">SUM(B106,B109,B111,B112)</f>
        <v>2290.695376</v>
      </c>
      <c r="C122" s="72">
        <f t="shared" si="30"/>
        <v>2513.492913</v>
      </c>
      <c r="D122" s="72">
        <f t="shared" si="30"/>
        <v>2149.217705</v>
      </c>
      <c r="E122" s="72">
        <f t="shared" si="30"/>
        <v>2274.93912</v>
      </c>
      <c r="F122" s="72">
        <f t="shared" si="30"/>
        <v>2265.166762</v>
      </c>
      <c r="G122" s="72">
        <f t="shared" si="30"/>
        <v>2555.18171</v>
      </c>
      <c r="H122" s="72">
        <f t="shared" si="30"/>
        <v>2194.46648</v>
      </c>
      <c r="I122" s="72">
        <f t="shared" si="30"/>
        <v>2131.666</v>
      </c>
      <c r="J122" s="72">
        <f t="shared" si="30"/>
        <v>2789.845918</v>
      </c>
      <c r="K122" s="72">
        <f t="shared" si="30"/>
        <v>3309.256662</v>
      </c>
      <c r="L122" s="72">
        <f t="shared" si="30"/>
        <v>2933.979228</v>
      </c>
      <c r="M122" s="72">
        <f t="shared" si="30"/>
        <v>2429.436529</v>
      </c>
      <c r="N122" s="72">
        <f t="shared" si="30"/>
        <v>2742.081342</v>
      </c>
      <c r="O122" s="72">
        <f t="shared" si="30"/>
        <v>3620.56518</v>
      </c>
      <c r="P122" s="72">
        <f t="shared" si="30"/>
        <v>3862.73242</v>
      </c>
      <c r="Q122" s="72">
        <f t="shared" si="30"/>
        <v>13783.13419</v>
      </c>
      <c r="R122" s="72">
        <f t="shared" si="30"/>
        <v>9857.683794</v>
      </c>
      <c r="S122" s="72">
        <f t="shared" si="30"/>
        <v>4227.76071</v>
      </c>
      <c r="T122" s="72">
        <f t="shared" si="30"/>
        <v>4213.414072</v>
      </c>
      <c r="U122" s="72">
        <f t="shared" si="30"/>
        <v>4330.761774</v>
      </c>
      <c r="V122" s="72">
        <f t="shared" si="30"/>
        <v>2410.410027</v>
      </c>
      <c r="W122" s="72">
        <f t="shared" si="30"/>
        <v>1659.59</v>
      </c>
      <c r="X122" s="72">
        <f t="shared" si="30"/>
        <v>4897.99531</v>
      </c>
      <c r="Y122" s="72">
        <f t="shared" si="30"/>
        <v>6342.335846</v>
      </c>
      <c r="Z122" s="72">
        <f t="shared" si="30"/>
        <v>28963.5376</v>
      </c>
      <c r="AA122" s="72">
        <f t="shared" si="30"/>
        <v>33725.27705</v>
      </c>
      <c r="AB122" s="72">
        <f t="shared" si="30"/>
        <v>32981.62355</v>
      </c>
      <c r="AC122" s="72">
        <f t="shared" si="30"/>
        <v>12552.59649</v>
      </c>
      <c r="AD122" s="72">
        <f t="shared" si="30"/>
        <v>10342.52196</v>
      </c>
      <c r="AE122" s="72">
        <f t="shared" si="30"/>
        <v>16391.45046</v>
      </c>
      <c r="AF122" s="72">
        <f t="shared" si="30"/>
        <v>32094.63264</v>
      </c>
    </row>
    <row r="123" outlineLevel="1">
      <c r="A123" s="71" t="s">
        <v>89</v>
      </c>
      <c r="B123" s="28"/>
      <c r="C123" s="28"/>
      <c r="D123" s="28"/>
      <c r="E123" s="28"/>
      <c r="F123" s="28"/>
      <c r="G123" s="28"/>
      <c r="H123" s="28"/>
      <c r="I123" s="28"/>
      <c r="J123" s="28"/>
      <c r="K123" s="72">
        <f>SUM(K107,K110)</f>
        <v>0</v>
      </c>
      <c r="L123" s="28"/>
      <c r="M123" s="28"/>
      <c r="N123" s="28"/>
      <c r="O123" s="28"/>
      <c r="P123" s="28"/>
      <c r="Q123" s="72">
        <f t="shared" ref="Q123:AF123" si="31">SUM(Q107,Q110)</f>
        <v>162.005421</v>
      </c>
      <c r="R123" s="72">
        <f t="shared" si="31"/>
        <v>393.1653</v>
      </c>
      <c r="S123" s="72">
        <f t="shared" si="31"/>
        <v>408.64492</v>
      </c>
      <c r="T123" s="72">
        <f t="shared" si="31"/>
        <v>462.404728</v>
      </c>
      <c r="U123" s="72">
        <f t="shared" si="31"/>
        <v>439.284202</v>
      </c>
      <c r="V123" s="72">
        <f t="shared" si="31"/>
        <v>793.876492</v>
      </c>
      <c r="W123" s="72">
        <f t="shared" si="31"/>
        <v>147.133548</v>
      </c>
      <c r="X123" s="72">
        <f t="shared" si="31"/>
        <v>0</v>
      </c>
      <c r="Y123" s="72">
        <f t="shared" si="31"/>
        <v>0</v>
      </c>
      <c r="Z123" s="72">
        <f t="shared" si="31"/>
        <v>2.04</v>
      </c>
      <c r="AA123" s="72">
        <f t="shared" si="31"/>
        <v>0</v>
      </c>
      <c r="AB123" s="72">
        <f t="shared" si="31"/>
        <v>115.270877</v>
      </c>
      <c r="AC123" s="72">
        <f t="shared" si="31"/>
        <v>449.568735</v>
      </c>
      <c r="AD123" s="72">
        <f t="shared" si="31"/>
        <v>1369.307603</v>
      </c>
      <c r="AE123" s="72">
        <f t="shared" si="31"/>
        <v>2312.012202</v>
      </c>
      <c r="AF123" s="72">
        <f t="shared" si="31"/>
        <v>2705.590188</v>
      </c>
    </row>
    <row r="124">
      <c r="A124" s="73" t="s">
        <v>90</v>
      </c>
      <c r="B124" s="74">
        <f t="shared" ref="B124:AF124" si="32">SUM(B111:B120,B105,B108)</f>
        <v>5584.535376</v>
      </c>
      <c r="C124" s="74">
        <f t="shared" si="32"/>
        <v>4687.132913</v>
      </c>
      <c r="D124" s="74">
        <f t="shared" si="32"/>
        <v>4026.707705</v>
      </c>
      <c r="E124" s="74">
        <f t="shared" si="32"/>
        <v>4018.45912</v>
      </c>
      <c r="F124" s="74">
        <f t="shared" si="32"/>
        <v>4350.846762</v>
      </c>
      <c r="G124" s="74">
        <f t="shared" si="32"/>
        <v>4971.05171</v>
      </c>
      <c r="H124" s="74">
        <f t="shared" si="32"/>
        <v>4762.20648</v>
      </c>
      <c r="I124" s="74">
        <f t="shared" si="32"/>
        <v>17565.096</v>
      </c>
      <c r="J124" s="74">
        <f t="shared" si="32"/>
        <v>13521.42592</v>
      </c>
      <c r="K124" s="74">
        <f t="shared" si="32"/>
        <v>5376.586662</v>
      </c>
      <c r="L124" s="74">
        <f t="shared" si="32"/>
        <v>4816.359228</v>
      </c>
      <c r="M124" s="74">
        <f t="shared" si="32"/>
        <v>4669.516529</v>
      </c>
      <c r="N124" s="74">
        <f t="shared" si="32"/>
        <v>4628.121342</v>
      </c>
      <c r="O124" s="74">
        <f t="shared" si="32"/>
        <v>5576.747057</v>
      </c>
      <c r="P124" s="74">
        <f t="shared" si="32"/>
        <v>6483.28242</v>
      </c>
      <c r="Q124" s="74">
        <f t="shared" si="32"/>
        <v>17048.99961</v>
      </c>
      <c r="R124" s="74">
        <f t="shared" si="32"/>
        <v>12276.84909</v>
      </c>
      <c r="S124" s="74">
        <f t="shared" si="32"/>
        <v>6127.96563</v>
      </c>
      <c r="T124" s="74">
        <f t="shared" si="32"/>
        <v>6923.4788</v>
      </c>
      <c r="U124" s="74">
        <f t="shared" si="32"/>
        <v>7187.795976</v>
      </c>
      <c r="V124" s="74">
        <f t="shared" si="32"/>
        <v>4916.118396</v>
      </c>
      <c r="W124" s="74">
        <f t="shared" si="32"/>
        <v>3357.523548</v>
      </c>
      <c r="X124" s="74">
        <f t="shared" si="32"/>
        <v>7581.31531</v>
      </c>
      <c r="Y124" s="74">
        <f t="shared" si="32"/>
        <v>10890.07585</v>
      </c>
      <c r="Z124" s="74">
        <f t="shared" si="32"/>
        <v>31954.5576</v>
      </c>
      <c r="AA124" s="74">
        <f t="shared" si="32"/>
        <v>37992.40705</v>
      </c>
      <c r="AB124" s="74">
        <f t="shared" si="32"/>
        <v>35890.89442</v>
      </c>
      <c r="AC124" s="74">
        <f t="shared" si="32"/>
        <v>15135.04537</v>
      </c>
      <c r="AD124" s="74">
        <f t="shared" si="32"/>
        <v>13790.81957</v>
      </c>
      <c r="AE124" s="74">
        <f t="shared" si="32"/>
        <v>21004.31266</v>
      </c>
      <c r="AF124" s="74">
        <f t="shared" si="32"/>
        <v>38935.37282</v>
      </c>
    </row>
    <row r="126">
      <c r="A126" s="17" t="s">
        <v>91</v>
      </c>
      <c r="B126" s="75"/>
      <c r="C126" s="75"/>
      <c r="D126" s="75"/>
      <c r="E126" s="75"/>
      <c r="F126" s="75"/>
      <c r="G126" s="75"/>
      <c r="H126" s="75"/>
      <c r="I126" s="75"/>
      <c r="J126" s="75"/>
      <c r="K126" s="76"/>
      <c r="L126" s="76"/>
      <c r="M126" s="76"/>
      <c r="N126" s="76"/>
      <c r="O126" s="75"/>
      <c r="P126" s="75"/>
      <c r="Q126" s="75"/>
      <c r="R126" s="75"/>
      <c r="S126" s="75"/>
      <c r="T126" s="75"/>
      <c r="U126" s="75"/>
      <c r="V126" s="75"/>
      <c r="W126" s="75"/>
      <c r="X126" s="75"/>
      <c r="Y126" s="75"/>
      <c r="Z126" s="77"/>
      <c r="AA126" s="77"/>
      <c r="AB126" s="77"/>
      <c r="AC126" s="77"/>
      <c r="AD126" s="77"/>
      <c r="AE126" s="77"/>
      <c r="AF126" s="77"/>
    </row>
    <row r="127">
      <c r="A127" s="2" t="s">
        <v>71</v>
      </c>
      <c r="B127" s="26">
        <v>0.0</v>
      </c>
      <c r="C127" s="26">
        <v>0.0</v>
      </c>
      <c r="D127" s="26">
        <v>0.0</v>
      </c>
      <c r="E127" s="26">
        <v>0.0</v>
      </c>
      <c r="F127" s="26">
        <v>0.0</v>
      </c>
      <c r="G127" s="26">
        <v>0.0</v>
      </c>
      <c r="H127" s="26">
        <v>0.0</v>
      </c>
      <c r="I127" s="26">
        <v>0.0</v>
      </c>
      <c r="J127" s="26">
        <v>0.0</v>
      </c>
      <c r="K127" s="26">
        <v>0.0</v>
      </c>
      <c r="L127" s="26">
        <v>0.0</v>
      </c>
      <c r="M127" s="26">
        <v>0.0</v>
      </c>
      <c r="N127" s="26">
        <v>0.0</v>
      </c>
      <c r="O127" s="26">
        <v>0.0</v>
      </c>
      <c r="P127" s="26">
        <v>0.0</v>
      </c>
      <c r="Q127" s="26">
        <v>0.0</v>
      </c>
      <c r="R127" s="26">
        <v>0.0</v>
      </c>
      <c r="S127" s="26">
        <v>0.0</v>
      </c>
      <c r="T127" s="26">
        <v>0.0</v>
      </c>
      <c r="U127" s="26">
        <v>0.0</v>
      </c>
      <c r="V127" s="26">
        <v>0.0</v>
      </c>
      <c r="W127" s="26">
        <v>0.0</v>
      </c>
      <c r="X127" s="26">
        <v>0.0</v>
      </c>
      <c r="Y127" s="26">
        <v>0.0</v>
      </c>
      <c r="Z127" s="26">
        <v>0.0</v>
      </c>
      <c r="AA127" s="26">
        <v>0.0</v>
      </c>
      <c r="AB127" s="26">
        <v>0.0</v>
      </c>
      <c r="AC127" s="26">
        <v>0.0</v>
      </c>
      <c r="AD127" s="26">
        <v>0.0</v>
      </c>
      <c r="AE127" s="26">
        <v>0.0</v>
      </c>
      <c r="AF127" s="26">
        <v>0.0</v>
      </c>
    </row>
    <row r="128">
      <c r="A128" s="2" t="s">
        <v>92</v>
      </c>
      <c r="B128" s="26">
        <v>0.0</v>
      </c>
      <c r="C128" s="26">
        <v>0.0</v>
      </c>
      <c r="D128" s="26">
        <v>0.0</v>
      </c>
      <c r="E128" s="26">
        <v>0.0</v>
      </c>
      <c r="F128" s="26">
        <v>0.0</v>
      </c>
      <c r="G128" s="26">
        <v>0.0</v>
      </c>
      <c r="H128" s="26">
        <v>0.0</v>
      </c>
      <c r="I128" s="26">
        <v>0.0</v>
      </c>
      <c r="J128" s="26">
        <v>0.0</v>
      </c>
      <c r="K128" s="26">
        <v>0.0</v>
      </c>
      <c r="L128" s="26">
        <v>0.0</v>
      </c>
      <c r="M128" s="26">
        <v>0.0</v>
      </c>
      <c r="N128" s="26">
        <v>0.0</v>
      </c>
      <c r="O128" s="26">
        <v>0.0</v>
      </c>
      <c r="P128" s="26">
        <v>0.0</v>
      </c>
      <c r="Q128" s="26">
        <v>0.0</v>
      </c>
      <c r="R128" s="26">
        <v>0.0</v>
      </c>
      <c r="S128" s="26">
        <v>0.0</v>
      </c>
      <c r="T128" s="26">
        <v>0.0</v>
      </c>
      <c r="U128" s="26">
        <v>0.0</v>
      </c>
      <c r="V128" s="26">
        <v>0.0</v>
      </c>
      <c r="W128" s="26">
        <v>0.0</v>
      </c>
      <c r="X128" s="26">
        <v>0.0</v>
      </c>
      <c r="Y128" s="26">
        <v>0.0</v>
      </c>
      <c r="Z128" s="26">
        <v>0.0</v>
      </c>
      <c r="AA128" s="26">
        <v>0.0</v>
      </c>
      <c r="AB128" s="26">
        <v>0.0</v>
      </c>
      <c r="AC128" s="26">
        <v>0.0</v>
      </c>
      <c r="AD128" s="26">
        <v>0.0</v>
      </c>
      <c r="AE128" s="26">
        <v>0.0</v>
      </c>
      <c r="AF128" s="26">
        <v>0.0</v>
      </c>
    </row>
    <row r="129">
      <c r="A129" s="2" t="s">
        <v>74</v>
      </c>
      <c r="B129" s="26">
        <v>0.0</v>
      </c>
      <c r="C129" s="26">
        <v>0.0</v>
      </c>
      <c r="D129" s="26">
        <v>0.0</v>
      </c>
      <c r="E129" s="26">
        <v>0.0</v>
      </c>
      <c r="F129" s="26">
        <v>0.0</v>
      </c>
      <c r="G129" s="26">
        <v>0.0</v>
      </c>
      <c r="H129" s="26">
        <v>0.0</v>
      </c>
      <c r="I129" s="26">
        <v>0.0</v>
      </c>
      <c r="J129" s="26">
        <v>0.0</v>
      </c>
      <c r="K129" s="26">
        <v>0.0</v>
      </c>
      <c r="L129" s="26">
        <v>0.0</v>
      </c>
      <c r="M129" s="26">
        <v>0.0</v>
      </c>
      <c r="N129" s="26">
        <v>0.0</v>
      </c>
      <c r="O129" s="26">
        <v>0.0</v>
      </c>
      <c r="P129" s="26">
        <v>0.0</v>
      </c>
      <c r="Q129" s="26">
        <v>0.0</v>
      </c>
      <c r="R129" s="26">
        <v>0.0</v>
      </c>
      <c r="S129" s="26">
        <v>0.0</v>
      </c>
      <c r="T129" s="26">
        <v>0.0</v>
      </c>
      <c r="U129" s="26">
        <v>0.0</v>
      </c>
      <c r="V129" s="26">
        <v>0.0</v>
      </c>
      <c r="W129" s="26">
        <v>0.0</v>
      </c>
      <c r="X129" s="26">
        <v>0.0</v>
      </c>
      <c r="Y129" s="26">
        <v>0.0</v>
      </c>
      <c r="Z129" s="26">
        <v>0.0</v>
      </c>
      <c r="AA129" s="26">
        <v>0.0</v>
      </c>
      <c r="AB129" s="26">
        <v>0.0</v>
      </c>
      <c r="AC129" s="26">
        <v>0.0</v>
      </c>
      <c r="AD129" s="26">
        <v>0.0</v>
      </c>
      <c r="AE129" s="26">
        <v>0.0</v>
      </c>
      <c r="AF129" s="26">
        <v>0.0</v>
      </c>
    </row>
    <row r="130">
      <c r="A130" s="78" t="s">
        <v>93</v>
      </c>
      <c r="B130" s="79">
        <f t="shared" ref="B130:AF130" si="33">SUM(B127:B128)</f>
        <v>0</v>
      </c>
      <c r="C130" s="79">
        <f t="shared" si="33"/>
        <v>0</v>
      </c>
      <c r="D130" s="79">
        <f t="shared" si="33"/>
        <v>0</v>
      </c>
      <c r="E130" s="79">
        <f t="shared" si="33"/>
        <v>0</v>
      </c>
      <c r="F130" s="79">
        <f t="shared" si="33"/>
        <v>0</v>
      </c>
      <c r="G130" s="79">
        <f t="shared" si="33"/>
        <v>0</v>
      </c>
      <c r="H130" s="79">
        <f t="shared" si="33"/>
        <v>0</v>
      </c>
      <c r="I130" s="79">
        <f t="shared" si="33"/>
        <v>0</v>
      </c>
      <c r="J130" s="79">
        <f t="shared" si="33"/>
        <v>0</v>
      </c>
      <c r="K130" s="79">
        <f t="shared" si="33"/>
        <v>0</v>
      </c>
      <c r="L130" s="79">
        <f t="shared" si="33"/>
        <v>0</v>
      </c>
      <c r="M130" s="79">
        <f t="shared" si="33"/>
        <v>0</v>
      </c>
      <c r="N130" s="79">
        <f t="shared" si="33"/>
        <v>0</v>
      </c>
      <c r="O130" s="79">
        <f t="shared" si="33"/>
        <v>0</v>
      </c>
      <c r="P130" s="79">
        <f t="shared" si="33"/>
        <v>0</v>
      </c>
      <c r="Q130" s="79">
        <f t="shared" si="33"/>
        <v>0</v>
      </c>
      <c r="R130" s="79">
        <f t="shared" si="33"/>
        <v>0</v>
      </c>
      <c r="S130" s="79">
        <f t="shared" si="33"/>
        <v>0</v>
      </c>
      <c r="T130" s="79">
        <f t="shared" si="33"/>
        <v>0</v>
      </c>
      <c r="U130" s="79">
        <f t="shared" si="33"/>
        <v>0</v>
      </c>
      <c r="V130" s="79">
        <f t="shared" si="33"/>
        <v>0</v>
      </c>
      <c r="W130" s="79">
        <f t="shared" si="33"/>
        <v>0</v>
      </c>
      <c r="X130" s="79">
        <f t="shared" si="33"/>
        <v>0</v>
      </c>
      <c r="Y130" s="79">
        <f t="shared" si="33"/>
        <v>0</v>
      </c>
      <c r="Z130" s="79">
        <f t="shared" si="33"/>
        <v>0</v>
      </c>
      <c r="AA130" s="79">
        <f t="shared" si="33"/>
        <v>0</v>
      </c>
      <c r="AB130" s="79">
        <f t="shared" si="33"/>
        <v>0</v>
      </c>
      <c r="AC130" s="79">
        <f t="shared" si="33"/>
        <v>0</v>
      </c>
      <c r="AD130" s="79">
        <f t="shared" si="33"/>
        <v>0</v>
      </c>
      <c r="AE130" s="79">
        <f t="shared" si="33"/>
        <v>0</v>
      </c>
      <c r="AF130" s="79">
        <f t="shared" si="33"/>
        <v>0</v>
      </c>
    </row>
    <row r="132">
      <c r="A132" s="80" t="s">
        <v>94</v>
      </c>
      <c r="B132" s="81">
        <f t="shared" ref="B132:AF132" si="34">B48/B124</f>
        <v>3.076139525</v>
      </c>
      <c r="C132" s="81">
        <f t="shared" si="34"/>
        <v>2.687542733</v>
      </c>
      <c r="D132" s="81">
        <f t="shared" si="34"/>
        <v>3.583537981</v>
      </c>
      <c r="E132" s="81">
        <f t="shared" si="34"/>
        <v>2.531146814</v>
      </c>
      <c r="F132" s="81">
        <f t="shared" si="34"/>
        <v>2.379780435</v>
      </c>
      <c r="G132" s="81">
        <f t="shared" si="34"/>
        <v>2.142130201</v>
      </c>
      <c r="H132" s="81">
        <f t="shared" si="34"/>
        <v>2.268952437</v>
      </c>
      <c r="I132" s="81">
        <f t="shared" si="34"/>
        <v>5.603733677</v>
      </c>
      <c r="J132" s="81">
        <f t="shared" si="34"/>
        <v>6.619872086</v>
      </c>
      <c r="K132" s="81">
        <f t="shared" si="34"/>
        <v>5.985862783</v>
      </c>
      <c r="L132" s="81">
        <f t="shared" si="34"/>
        <v>2.897275585</v>
      </c>
      <c r="M132" s="81">
        <f t="shared" si="34"/>
        <v>2.597881371</v>
      </c>
      <c r="N132" s="81">
        <f t="shared" si="34"/>
        <v>2.923706835</v>
      </c>
      <c r="O132" s="81">
        <f t="shared" si="34"/>
        <v>2.393961793</v>
      </c>
      <c r="P132" s="81">
        <f t="shared" si="34"/>
        <v>7.719996872</v>
      </c>
      <c r="Q132" s="81">
        <f t="shared" si="34"/>
        <v>2.412090501</v>
      </c>
      <c r="R132" s="81">
        <f t="shared" si="34"/>
        <v>2.506486784</v>
      </c>
      <c r="S132" s="81">
        <f t="shared" si="34"/>
        <v>3.895307422</v>
      </c>
      <c r="T132" s="81">
        <f t="shared" si="34"/>
        <v>2.895134163</v>
      </c>
      <c r="U132" s="81">
        <f t="shared" si="34"/>
        <v>2.094938428</v>
      </c>
      <c r="V132" s="81">
        <f t="shared" si="34"/>
        <v>3.344229748</v>
      </c>
      <c r="W132" s="81">
        <f t="shared" si="34"/>
        <v>4.841619059</v>
      </c>
      <c r="X132" s="81">
        <f t="shared" si="34"/>
        <v>2.367943987</v>
      </c>
      <c r="Y132" s="81">
        <f t="shared" si="34"/>
        <v>2.144144846</v>
      </c>
      <c r="Z132" s="81">
        <f t="shared" si="34"/>
        <v>1.120292775</v>
      </c>
      <c r="AA132" s="81">
        <f t="shared" si="34"/>
        <v>1.855630519</v>
      </c>
      <c r="AB132" s="81">
        <f t="shared" si="34"/>
        <v>1.641520529</v>
      </c>
      <c r="AC132" s="81">
        <f t="shared" si="34"/>
        <v>2.694189529</v>
      </c>
      <c r="AD132" s="81">
        <f t="shared" si="34"/>
        <v>2.83075417</v>
      </c>
      <c r="AE132" s="81">
        <f t="shared" si="34"/>
        <v>2.228138133</v>
      </c>
      <c r="AF132" s="81">
        <f t="shared" si="34"/>
        <v>1.63566406</v>
      </c>
    </row>
    <row r="133">
      <c r="A133" s="21" t="s">
        <v>95</v>
      </c>
      <c r="B133" s="81">
        <f t="shared" ref="B133:AF133" si="35">B8/B121</f>
        <v>4.027091553</v>
      </c>
      <c r="C133" s="81">
        <f t="shared" si="35"/>
        <v>2.320197511</v>
      </c>
      <c r="D133" s="81">
        <f t="shared" si="35"/>
        <v>3.131865136</v>
      </c>
      <c r="E133" s="81">
        <f t="shared" si="35"/>
        <v>2.268262898</v>
      </c>
      <c r="F133" s="81">
        <f t="shared" si="35"/>
        <v>3.322324928</v>
      </c>
      <c r="G133" s="81">
        <f t="shared" si="35"/>
        <v>2.053431261</v>
      </c>
      <c r="H133" s="81">
        <f t="shared" si="35"/>
        <v>2.441732443</v>
      </c>
      <c r="I133" s="81">
        <f t="shared" si="35"/>
        <v>2.327597288</v>
      </c>
      <c r="J133" s="81">
        <f t="shared" si="35"/>
        <v>3.253563196</v>
      </c>
      <c r="K133" s="81">
        <f t="shared" si="35"/>
        <v>1.901532774</v>
      </c>
      <c r="L133" s="81">
        <f t="shared" si="35"/>
        <v>2.658802055</v>
      </c>
      <c r="M133" s="81">
        <f t="shared" si="35"/>
        <v>2.624312232</v>
      </c>
      <c r="N133" s="81">
        <f t="shared" si="35"/>
        <v>2.994484472</v>
      </c>
      <c r="O133" s="81">
        <f t="shared" si="35"/>
        <v>1.788720732</v>
      </c>
      <c r="P133" s="81">
        <f t="shared" si="35"/>
        <v>11.34571988</v>
      </c>
      <c r="Q133" s="81">
        <f t="shared" si="35"/>
        <v>1.998846966</v>
      </c>
      <c r="R133" s="81">
        <f t="shared" si="35"/>
        <v>2.256718423</v>
      </c>
      <c r="S133" s="81">
        <f t="shared" si="35"/>
        <v>3.601593849</v>
      </c>
      <c r="T133" s="81">
        <f t="shared" si="35"/>
        <v>3.099429345</v>
      </c>
      <c r="U133" s="81">
        <f t="shared" si="35"/>
        <v>1.844707587</v>
      </c>
      <c r="V133" s="81">
        <f t="shared" si="35"/>
        <v>3.393613504</v>
      </c>
      <c r="W133" s="81">
        <f t="shared" si="35"/>
        <v>5.264181125</v>
      </c>
      <c r="X133" s="81">
        <f t="shared" si="35"/>
        <v>2.612540272</v>
      </c>
      <c r="Y133" s="81">
        <f t="shared" si="35"/>
        <v>2.249332162</v>
      </c>
      <c r="Z133" s="81">
        <f t="shared" si="35"/>
        <v>0.9259977609</v>
      </c>
      <c r="AA133" s="81">
        <f t="shared" si="35"/>
        <v>1.326978573</v>
      </c>
      <c r="AB133" s="81">
        <f t="shared" si="35"/>
        <v>1.259834517</v>
      </c>
      <c r="AC133" s="81">
        <f t="shared" si="35"/>
        <v>2.038538932</v>
      </c>
      <c r="AD133" s="81">
        <f t="shared" si="35"/>
        <v>2.577057652</v>
      </c>
      <c r="AE133" s="81">
        <f t="shared" si="35"/>
        <v>1.881650507</v>
      </c>
      <c r="AF133" s="81">
        <f t="shared" si="35"/>
        <v>1.18536741</v>
      </c>
    </row>
    <row r="134" outlineLevel="1">
      <c r="A134" s="21" t="s">
        <v>96</v>
      </c>
      <c r="B134" s="82">
        <f t="shared" ref="B134:AF134" si="36">B9/B122</f>
        <v>4.027091553</v>
      </c>
      <c r="C134" s="82">
        <f t="shared" si="36"/>
        <v>2.320197511</v>
      </c>
      <c r="D134" s="82">
        <f t="shared" si="36"/>
        <v>3.131865136</v>
      </c>
      <c r="E134" s="82">
        <f t="shared" si="36"/>
        <v>2.268262898</v>
      </c>
      <c r="F134" s="82">
        <f t="shared" si="36"/>
        <v>3.322324928</v>
      </c>
      <c r="G134" s="82">
        <f t="shared" si="36"/>
        <v>2.053431261</v>
      </c>
      <c r="H134" s="82">
        <f t="shared" si="36"/>
        <v>2.441732443</v>
      </c>
      <c r="I134" s="82">
        <f t="shared" si="36"/>
        <v>2.327597288</v>
      </c>
      <c r="J134" s="82">
        <f t="shared" si="36"/>
        <v>3.253563196</v>
      </c>
      <c r="K134" s="82">
        <f t="shared" si="36"/>
        <v>1.720467942</v>
      </c>
      <c r="L134" s="82">
        <f t="shared" si="36"/>
        <v>2.658802055</v>
      </c>
      <c r="M134" s="82">
        <f t="shared" si="36"/>
        <v>2.624312232</v>
      </c>
      <c r="N134" s="82">
        <f t="shared" si="36"/>
        <v>2.994484472</v>
      </c>
      <c r="O134" s="82">
        <f t="shared" si="36"/>
        <v>1.788720732</v>
      </c>
      <c r="P134" s="82">
        <f t="shared" si="36"/>
        <v>11.34571988</v>
      </c>
      <c r="Q134" s="82">
        <f t="shared" si="36"/>
        <v>1.907709062</v>
      </c>
      <c r="R134" s="82">
        <f t="shared" si="36"/>
        <v>1.748770843</v>
      </c>
      <c r="S134" s="82">
        <f t="shared" si="36"/>
        <v>3.016007971</v>
      </c>
      <c r="T134" s="82">
        <f t="shared" si="36"/>
        <v>2.954907775</v>
      </c>
      <c r="U134" s="82">
        <f t="shared" si="36"/>
        <v>1.950509042</v>
      </c>
      <c r="V134" s="82">
        <f t="shared" si="36"/>
        <v>3.85746404</v>
      </c>
      <c r="W134" s="82">
        <f t="shared" si="36"/>
        <v>5.177182316</v>
      </c>
      <c r="X134" s="82">
        <f t="shared" si="36"/>
        <v>2.612540272</v>
      </c>
      <c r="Y134" s="82">
        <f t="shared" si="36"/>
        <v>1.99989094</v>
      </c>
      <c r="Z134" s="82">
        <f t="shared" si="36"/>
        <v>0.8845238573</v>
      </c>
      <c r="AA134" s="82">
        <f t="shared" si="36"/>
        <v>1.315705129</v>
      </c>
      <c r="AB134" s="82">
        <f t="shared" si="36"/>
        <v>1.202758862</v>
      </c>
      <c r="AC134" s="82">
        <f t="shared" si="36"/>
        <v>1.901755547</v>
      </c>
      <c r="AD134" s="82">
        <f t="shared" si="36"/>
        <v>2.360361437</v>
      </c>
      <c r="AE134" s="82">
        <f t="shared" si="36"/>
        <v>1.820388628</v>
      </c>
      <c r="AF134" s="82">
        <f t="shared" si="36"/>
        <v>1.070053376</v>
      </c>
    </row>
    <row r="135" outlineLevel="1">
      <c r="A135" s="21" t="s">
        <v>97</v>
      </c>
      <c r="B135" s="83"/>
      <c r="C135" s="83"/>
      <c r="D135" s="83"/>
      <c r="E135" s="83"/>
      <c r="F135" s="83"/>
      <c r="G135" s="83"/>
      <c r="H135" s="83"/>
      <c r="I135" s="83"/>
      <c r="J135" s="83"/>
      <c r="K135" s="82" t="str">
        <f>K17/K123</f>
        <v>#DIV/0!</v>
      </c>
      <c r="L135" s="83"/>
      <c r="M135" s="83"/>
      <c r="N135" s="83"/>
      <c r="O135" s="83"/>
      <c r="P135" s="83"/>
      <c r="Q135" s="82">
        <f t="shared" ref="Q135:AF135" si="37">Q17/Q123</f>
        <v>9.752698337</v>
      </c>
      <c r="R135" s="82">
        <f t="shared" si="37"/>
        <v>14.99229459</v>
      </c>
      <c r="S135" s="82">
        <f t="shared" si="37"/>
        <v>9.659951236</v>
      </c>
      <c r="T135" s="82">
        <f t="shared" si="37"/>
        <v>4.416304325</v>
      </c>
      <c r="U135" s="82">
        <f t="shared" si="37"/>
        <v>0.8016450362</v>
      </c>
      <c r="V135" s="82">
        <f t="shared" si="37"/>
        <v>1.985245836</v>
      </c>
      <c r="W135" s="82">
        <f t="shared" si="37"/>
        <v>6.245482505</v>
      </c>
      <c r="X135" s="82" t="str">
        <f t="shared" si="37"/>
        <v>#DIV/0!</v>
      </c>
      <c r="Y135" s="82" t="str">
        <f t="shared" si="37"/>
        <v>#DIV/0!</v>
      </c>
      <c r="Z135" s="82">
        <f t="shared" si="37"/>
        <v>589.7647059</v>
      </c>
      <c r="AA135" s="82" t="str">
        <f t="shared" si="37"/>
        <v>#DIV/0!</v>
      </c>
      <c r="AB135" s="82">
        <f t="shared" si="37"/>
        <v>17.59047951</v>
      </c>
      <c r="AC135" s="82">
        <f t="shared" si="37"/>
        <v>5.857724959</v>
      </c>
      <c r="AD135" s="82">
        <f t="shared" si="37"/>
        <v>4.213786579</v>
      </c>
      <c r="AE135" s="82">
        <f t="shared" si="37"/>
        <v>2.315978261</v>
      </c>
      <c r="AF135" s="82">
        <f t="shared" si="37"/>
        <v>2.553261773</v>
      </c>
    </row>
    <row r="136">
      <c r="A136" s="21" t="s">
        <v>98</v>
      </c>
      <c r="B136" s="81">
        <f t="shared" ref="B136:AF136" si="38">B25/B113</f>
        <v>2.416885445</v>
      </c>
      <c r="C136" s="81">
        <f t="shared" si="38"/>
        <v>3.13633287</v>
      </c>
      <c r="D136" s="81">
        <f t="shared" si="38"/>
        <v>4.132474503</v>
      </c>
      <c r="E136" s="81">
        <f t="shared" si="38"/>
        <v>2.896618497</v>
      </c>
      <c r="F136" s="81">
        <f t="shared" si="38"/>
        <v>1.387170181</v>
      </c>
      <c r="G136" s="81">
        <f t="shared" si="38"/>
        <v>2.277297639</v>
      </c>
      <c r="H136" s="81">
        <f t="shared" si="38"/>
        <v>2.150382945</v>
      </c>
      <c r="I136" s="81">
        <f t="shared" si="38"/>
        <v>6.068198403</v>
      </c>
      <c r="J136" s="81">
        <f t="shared" si="38"/>
        <v>7.524150608</v>
      </c>
      <c r="K136" s="81">
        <f t="shared" si="38"/>
        <v>12.79824518</v>
      </c>
      <c r="L136" s="81">
        <f t="shared" si="38"/>
        <v>3.435762144</v>
      </c>
      <c r="M136" s="81">
        <f t="shared" si="38"/>
        <v>2.684351679</v>
      </c>
      <c r="N136" s="81">
        <f t="shared" si="38"/>
        <v>2.944189264</v>
      </c>
      <c r="O136" s="81">
        <f t="shared" si="38"/>
        <v>3.561070071</v>
      </c>
      <c r="P136" s="81">
        <f t="shared" si="38"/>
        <v>2.42329311</v>
      </c>
      <c r="Q136" s="81">
        <f t="shared" si="38"/>
        <v>4.378562459</v>
      </c>
      <c r="R136" s="81">
        <f t="shared" si="38"/>
        <v>3.907150895</v>
      </c>
      <c r="S136" s="81">
        <f t="shared" si="38"/>
        <v>4.987385257</v>
      </c>
      <c r="T136" s="81">
        <f t="shared" si="38"/>
        <v>2.54563503</v>
      </c>
      <c r="U136" s="81">
        <f t="shared" si="38"/>
        <v>2.693050775</v>
      </c>
      <c r="V136" s="81">
        <f t="shared" si="38"/>
        <v>3.26375</v>
      </c>
      <c r="W136" s="81">
        <f t="shared" si="38"/>
        <v>4.449162269</v>
      </c>
      <c r="X136" s="81">
        <f t="shared" si="38"/>
        <v>1.946364666</v>
      </c>
      <c r="Y136" s="81">
        <f t="shared" si="38"/>
        <v>2.023586545</v>
      </c>
      <c r="Z136" s="81">
        <f t="shared" si="38"/>
        <v>3.095310345</v>
      </c>
      <c r="AA136" s="81">
        <f t="shared" si="38"/>
        <v>6.296686231</v>
      </c>
      <c r="AB136" s="81">
        <f t="shared" si="38"/>
        <v>6.162859699</v>
      </c>
      <c r="AC136" s="81">
        <f t="shared" si="38"/>
        <v>6.975068424</v>
      </c>
      <c r="AD136" s="81">
        <f t="shared" si="38"/>
        <v>4.373511111</v>
      </c>
      <c r="AE136" s="81">
        <f t="shared" si="38"/>
        <v>5.147286031</v>
      </c>
      <c r="AF136" s="81">
        <f t="shared" si="38"/>
        <v>5.497216369</v>
      </c>
    </row>
    <row r="137">
      <c r="A137" s="21" t="s">
        <v>99</v>
      </c>
      <c r="B137" s="84" t="str">
        <f t="shared" ref="B137:AF137" si="39">B66/B130</f>
        <v>#DIV/0!</v>
      </c>
      <c r="C137" s="84" t="str">
        <f t="shared" si="39"/>
        <v>#DIV/0!</v>
      </c>
      <c r="D137" s="84" t="str">
        <f t="shared" si="39"/>
        <v>#DIV/0!</v>
      </c>
      <c r="E137" s="84" t="str">
        <f t="shared" si="39"/>
        <v>#DIV/0!</v>
      </c>
      <c r="F137" s="84" t="str">
        <f t="shared" si="39"/>
        <v>#DIV/0!</v>
      </c>
      <c r="G137" s="84" t="str">
        <f t="shared" si="39"/>
        <v>#DIV/0!</v>
      </c>
      <c r="H137" s="84" t="str">
        <f t="shared" si="39"/>
        <v>#DIV/0!</v>
      </c>
      <c r="I137" s="84" t="str">
        <f t="shared" si="39"/>
        <v>#DIV/0!</v>
      </c>
      <c r="J137" s="84" t="str">
        <f t="shared" si="39"/>
        <v>#DIV/0!</v>
      </c>
      <c r="K137" s="84" t="str">
        <f t="shared" si="39"/>
        <v>#DIV/0!</v>
      </c>
      <c r="L137" s="84" t="str">
        <f t="shared" si="39"/>
        <v>#DIV/0!</v>
      </c>
      <c r="M137" s="84" t="str">
        <f t="shared" si="39"/>
        <v>#DIV/0!</v>
      </c>
      <c r="N137" s="84" t="str">
        <f t="shared" si="39"/>
        <v>#DIV/0!</v>
      </c>
      <c r="O137" s="84" t="str">
        <f t="shared" si="39"/>
        <v>#DIV/0!</v>
      </c>
      <c r="P137" s="84" t="str">
        <f t="shared" si="39"/>
        <v>#DIV/0!</v>
      </c>
      <c r="Q137" s="84" t="str">
        <f t="shared" si="39"/>
        <v>#DIV/0!</v>
      </c>
      <c r="R137" s="84" t="str">
        <f t="shared" si="39"/>
        <v>#DIV/0!</v>
      </c>
      <c r="S137" s="84" t="str">
        <f t="shared" si="39"/>
        <v>#DIV/0!</v>
      </c>
      <c r="T137" s="84" t="str">
        <f t="shared" si="39"/>
        <v>#DIV/0!</v>
      </c>
      <c r="U137" s="84" t="str">
        <f t="shared" si="39"/>
        <v>#DIV/0!</v>
      </c>
      <c r="V137" s="84" t="str">
        <f t="shared" si="39"/>
        <v>#DIV/0!</v>
      </c>
      <c r="W137" s="84" t="str">
        <f t="shared" si="39"/>
        <v>#DIV/0!</v>
      </c>
      <c r="X137" s="84" t="str">
        <f t="shared" si="39"/>
        <v>#DIV/0!</v>
      </c>
      <c r="Y137" s="84" t="str">
        <f t="shared" si="39"/>
        <v>#DIV/0!</v>
      </c>
      <c r="Z137" s="84" t="str">
        <f t="shared" si="39"/>
        <v>#DIV/0!</v>
      </c>
      <c r="AA137" s="84" t="str">
        <f t="shared" si="39"/>
        <v>#DIV/0!</v>
      </c>
      <c r="AB137" s="84" t="str">
        <f t="shared" si="39"/>
        <v>#DIV/0!</v>
      </c>
      <c r="AC137" s="84" t="str">
        <f t="shared" si="39"/>
        <v>#DIV/0!</v>
      </c>
      <c r="AD137" s="84" t="str">
        <f t="shared" si="39"/>
        <v>#DIV/0!</v>
      </c>
      <c r="AE137" s="84" t="str">
        <f t="shared" si="39"/>
        <v>#DIV/0!</v>
      </c>
      <c r="AF137" s="84" t="str">
        <f t="shared" si="39"/>
        <v>#DIV/0!</v>
      </c>
    </row>
    <row r="139">
      <c r="A139" s="80" t="s">
        <v>100</v>
      </c>
      <c r="B139" s="62">
        <f>B124/SUM('DTC - P&amp;L'!B63,'DTC - P&amp;L'!B67,'AMAZON - P&amp;L'!B36,'AMAZON - P&amp;L'!B40,'Digital Marketplaces - P&amp;L'!B17,'Digital Marketplaces - P&amp;L'!B129)</f>
        <v>121.402943</v>
      </c>
      <c r="C139" s="62">
        <f>C124/SUM('DTC - P&amp;L'!C63,'DTC - P&amp;L'!C67,'AMAZON - P&amp;L'!C36,'AMAZON - P&amp;L'!C40,'Digital Marketplaces - P&amp;L'!C17,'Digital Marketplaces - P&amp;L'!C129)</f>
        <v>126.6792679</v>
      </c>
      <c r="D139" s="62">
        <f>D124/SUM('DTC - P&amp;L'!D63,'DTC - P&amp;L'!D67,'AMAZON - P&amp;L'!D36,'AMAZON - P&amp;L'!D40,'Digital Marketplaces - P&amp;L'!D17,'Digital Marketplaces - P&amp;L'!D129)</f>
        <v>100.6676926</v>
      </c>
      <c r="E139" s="62">
        <f>E124/SUM('DTC - P&amp;L'!E63,'DTC - P&amp;L'!E67,'AMAZON - P&amp;L'!E36,'AMAZON - P&amp;L'!E40,'Digital Marketplaces - P&amp;L'!E17,'Digital Marketplaces - P&amp;L'!E129)</f>
        <v>143.5163971</v>
      </c>
      <c r="F139" s="62">
        <f>F124/SUM('DTC - P&amp;L'!F63,'DTC - P&amp;L'!F67,'AMAZON - P&amp;L'!F36,'AMAZON - P&amp;L'!F40,'Digital Marketplaces - P&amp;L'!F17,'Digital Marketplaces - P&amp;L'!F129)</f>
        <v>167.3402601</v>
      </c>
      <c r="G139" s="62">
        <f>G124/SUM('DTC - P&amp;L'!G63,'DTC - P&amp;L'!G67,'AMAZON - P&amp;L'!G36,'AMAZON - P&amp;L'!G40,'Digital Marketplaces - P&amp;L'!G17,'Digital Marketplaces - P&amp;L'!G129)</f>
        <v>177.5375611</v>
      </c>
      <c r="H139" s="62">
        <f>H124/SUM('DTC - P&amp;L'!H63,'DTC - P&amp;L'!H67,'AMAZON - P&amp;L'!H36,'AMAZON - P&amp;L'!H40,'Digital Marketplaces - P&amp;L'!H17,'Digital Marketplaces - P&amp;L'!H129)</f>
        <v>158.740216</v>
      </c>
      <c r="I139" s="62">
        <f>I124/SUM('DTC - P&amp;L'!I63,'DTC - P&amp;L'!I67,'AMAZON - P&amp;L'!I36,'AMAZON - P&amp;L'!I40,'Digital Marketplaces - P&amp;L'!I17,'Digital Marketplaces - P&amp;L'!I129)</f>
        <v>41.32963765</v>
      </c>
      <c r="J139" s="62">
        <f>J124/SUM('DTC - P&amp;L'!J63,'DTC - P&amp;L'!J67,'AMAZON - P&amp;L'!J36,'AMAZON - P&amp;L'!J40,'Digital Marketplaces - P&amp;L'!J17,'Digital Marketplaces - P&amp;L'!J129)</f>
        <v>35.96123914</v>
      </c>
      <c r="K139" s="62">
        <f>K124/SUM('DTC - P&amp;L'!K63,'DTC - P&amp;L'!K67,'AMAZON - P&amp;L'!K36,'AMAZON - P&amp;L'!K40,'Digital Marketplaces - P&amp;L'!K17,'Digital Marketplaces - P&amp;L'!K129)</f>
        <v>43.35956985</v>
      </c>
      <c r="L139" s="62">
        <f>L124/SUM('DTC - P&amp;L'!L63,'DTC - P&amp;L'!L67,'AMAZON - P&amp;L'!L36,'AMAZON - P&amp;L'!L40,'Digital Marketplaces - P&amp;L'!L17,'Digital Marketplaces - P&amp;L'!L129)</f>
        <v>130.171871</v>
      </c>
      <c r="M139" s="62">
        <f>M124/SUM('DTC - P&amp;L'!M63,'DTC - P&amp;L'!M67,'AMAZON - P&amp;L'!M36,'AMAZON - P&amp;L'!M40,'Digital Marketplaces - P&amp;L'!M17,'Digital Marketplaces - P&amp;L'!M129)</f>
        <v>137.3387214</v>
      </c>
      <c r="N139" s="62">
        <f>N124/SUM('DTC - P&amp;L'!N63,'DTC - P&amp;L'!N67,'AMAZON - P&amp;L'!N36,'AMAZON - P&amp;L'!N40,'Digital Marketplaces - P&amp;L'!N17,'Digital Marketplaces - P&amp;L'!N129)</f>
        <v>132.2320383</v>
      </c>
      <c r="O139" s="62">
        <f>O124/SUM('DTC - P&amp;L'!O63,'DTC - P&amp;L'!O67,'AMAZON - P&amp;L'!O36,'AMAZON - P&amp;L'!O40,'Digital Marketplaces - P&amp;L'!O17,'Digital Marketplaces - P&amp;L'!O129)</f>
        <v>146.7565015</v>
      </c>
      <c r="P139" s="62">
        <f>P124/SUM('DTC - P&amp;L'!P63,'DTC - P&amp;L'!P67,'AMAZON - P&amp;L'!P36,'AMAZON - P&amp;L'!P40,'Digital Marketplaces - P&amp;L'!P17,'Digital Marketplaces - P&amp;L'!P129)</f>
        <v>104.5690713</v>
      </c>
      <c r="Q139" s="62">
        <f>Q124/SUM('DTC - P&amp;L'!Q63,'DTC - P&amp;L'!Q67,'AMAZON - P&amp;L'!Q36,'AMAZON - P&amp;L'!Q40,'Digital Marketplaces - P&amp;L'!Q17,'Digital Marketplaces - P&amp;L'!Q129)</f>
        <v>207.9146294</v>
      </c>
      <c r="R139" s="62">
        <f>R124/SUM('DTC - P&amp;L'!R63,'DTC - P&amp;L'!R67,'AMAZON - P&amp;L'!R36,'AMAZON - P&amp;L'!R40,'Digital Marketplaces - P&amp;L'!R17,'Digital Marketplaces - P&amp;L'!R129)</f>
        <v>175.3835585</v>
      </c>
      <c r="S139" s="62">
        <f>S124/SUM('DTC - P&amp;L'!S63,'DTC - P&amp;L'!S67,'AMAZON - P&amp;L'!S36,'AMAZON - P&amp;L'!S40,'Digital Marketplaces - P&amp;L'!S17,'Digital Marketplaces - P&amp;L'!S129)</f>
        <v>105.6545798</v>
      </c>
      <c r="T139" s="62">
        <f>T124/SUM('DTC - P&amp;L'!T63,'DTC - P&amp;L'!T67,'AMAZON - P&amp;L'!T36,'AMAZON - P&amp;L'!T40,'Digital Marketplaces - P&amp;L'!T17,'Digital Marketplaces - P&amp;L'!T129)</f>
        <v>144.2391417</v>
      </c>
      <c r="U139" s="62">
        <f>U124/SUM('DTC - P&amp;L'!U63,'DTC - P&amp;L'!U67,'AMAZON - P&amp;L'!U36,'AMAZON - P&amp;L'!U40,'Digital Marketplaces - P&amp;L'!U17,'Digital Marketplaces - P&amp;L'!U129)</f>
        <v>217.8119993</v>
      </c>
      <c r="V139" s="62">
        <f>V124/SUM('DTC - P&amp;L'!V63,'DTC - P&amp;L'!V67,'AMAZON - P&amp;L'!V36,'AMAZON - P&amp;L'!V40,'Digital Marketplaces - P&amp;L'!V17,'Digital Marketplaces - P&amp;L'!V129)</f>
        <v>109.2470755</v>
      </c>
      <c r="W139" s="62">
        <f>W124/SUM('DTC - P&amp;L'!W63,'DTC - P&amp;L'!W67,'AMAZON - P&amp;L'!W36,'AMAZON - P&amp;L'!W40,'Digital Marketplaces - P&amp;L'!W17,'Digital Marketplaces - P&amp;L'!W129)</f>
        <v>76.30735336</v>
      </c>
      <c r="X139" s="62">
        <f>X124/SUM('DTC - P&amp;L'!X63,'DTC - P&amp;L'!X67,'AMAZON - P&amp;L'!X36,'AMAZON - P&amp;L'!X40,'Digital Marketplaces - P&amp;L'!X17,'Digital Marketplaces - P&amp;L'!X129)</f>
        <v>143.0436851</v>
      </c>
      <c r="Y139" s="62">
        <f>Y124/SUM('DTC - P&amp;L'!Y63,'DTC - P&amp;L'!Y67,'AMAZON - P&amp;L'!Y36,'AMAZON - P&amp;L'!Y40,'Digital Marketplaces - P&amp;L'!Y17,'Digital Marketplaces - P&amp;L'!Y129)</f>
        <v>155.5725121</v>
      </c>
      <c r="Z139" s="62">
        <f>Z124/SUM('DTC - P&amp;L'!Z63,'DTC - P&amp;L'!Z67,'AMAZON - P&amp;L'!Z36,'AMAZON - P&amp;L'!Z40,'Digital Marketplaces - P&amp;L'!Z17,'Digital Marketplaces - P&amp;L'!Z129)</f>
        <v>329.4284289</v>
      </c>
      <c r="AA139" s="62">
        <f>AA124/SUM('DTC - P&amp;L'!AA63,'DTC - P&amp;L'!AA67,'AMAZON - P&amp;L'!AA36,'AMAZON - P&amp;L'!AA40,'Digital Marketplaces - P&amp;L'!AA17,'Digital Marketplaces - P&amp;L'!AA129)</f>
        <v>161.6698172</v>
      </c>
      <c r="AB139" s="62">
        <f>AB124/SUM('DTC - P&amp;L'!AB63,'DTC - P&amp;L'!AB67,'AMAZON - P&amp;L'!AB36,'AMAZON - P&amp;L'!AB40,'Digital Marketplaces - P&amp;L'!AB17,'Digital Marketplaces - P&amp;L'!AB129)</f>
        <v>185.0046104</v>
      </c>
      <c r="AC139" s="62">
        <f>AC124/SUM('DTC - P&amp;L'!AC63,'DTC - P&amp;L'!AC67,'AMAZON - P&amp;L'!AC36,'AMAZON - P&amp;L'!AC40,'Digital Marketplaces - P&amp;L'!AC17,'Digital Marketplaces - P&amp;L'!AC129)</f>
        <v>122.0568175</v>
      </c>
      <c r="AD139" s="62">
        <f>AD124/SUM('DTC - P&amp;L'!AD63,'DTC - P&amp;L'!AD67,'AMAZON - P&amp;L'!AD36,'AMAZON - P&amp;L'!AD40,'Digital Marketplaces - P&amp;L'!AD17,'Digital Marketplaces - P&amp;L'!AD129)</f>
        <v>114.9234964</v>
      </c>
      <c r="AE139" s="62">
        <f>AE124/SUM('DTC - P&amp;L'!AE63,'DTC - P&amp;L'!AE67,'AMAZON - P&amp;L'!AE36,'AMAZON - P&amp;L'!AE40,'Digital Marketplaces - P&amp;L'!AE17,'Digital Marketplaces - P&amp;L'!AE129)</f>
        <v>143.8651552</v>
      </c>
      <c r="AF139" s="62">
        <f>AF124/SUM('DTC - P&amp;L'!AF63,'DTC - P&amp;L'!AF67,'AMAZON - P&amp;L'!AF36,'AMAZON - P&amp;L'!AF40,'Digital Marketplaces - P&amp;L'!AF17,'Digital Marketplaces - P&amp;L'!AF129)</f>
        <v>177.7870905</v>
      </c>
    </row>
    <row r="140" collapsed="1">
      <c r="A140" s="21" t="s">
        <v>101</v>
      </c>
      <c r="B140" s="62">
        <f>B121/SUM('DTC - P&amp;L'!B63,'DTC - P&amp;L'!B67)</f>
        <v>120.5629145</v>
      </c>
      <c r="C140" s="62">
        <f>C121/SUM('DTC - P&amp;L'!C63,'DTC - P&amp;L'!C67)</f>
        <v>179.5352081</v>
      </c>
      <c r="D140" s="62">
        <f>D121/SUM('DTC - P&amp;L'!D63,'DTC - P&amp;L'!D67)</f>
        <v>134.3261066</v>
      </c>
      <c r="E140" s="62">
        <f>E121/SUM('DTC - P&amp;L'!E63,'DTC - P&amp;L'!E67)</f>
        <v>189.57826</v>
      </c>
      <c r="F140" s="62">
        <f>F121/SUM('DTC - P&amp;L'!F63,'DTC - P&amp;L'!F67)</f>
        <v>125.8425979</v>
      </c>
      <c r="G140" s="62">
        <f>G121/SUM('DTC - P&amp;L'!G63,'DTC - P&amp;L'!G67)</f>
        <v>232.2892464</v>
      </c>
      <c r="H140" s="62">
        <f>H121/SUM('DTC - P&amp;L'!H63,'DTC - P&amp;L'!H67)</f>
        <v>168.8051138</v>
      </c>
      <c r="I140" s="62">
        <f>I121/SUM('DTC - P&amp;L'!I63,'DTC - P&amp;L'!I67)</f>
        <v>163.9743077</v>
      </c>
      <c r="J140" s="62">
        <f>J121/SUM('DTC - P&amp;L'!J63,'DTC - P&amp;L'!J67)</f>
        <v>146.8339957</v>
      </c>
      <c r="K140" s="62">
        <f>K121/SUM('DTC - P&amp;L'!K63,'DTC - P&amp;L'!K67)</f>
        <v>236.3754759</v>
      </c>
      <c r="L140" s="62">
        <f>L121/SUM('DTC - P&amp;L'!L63,'DTC - P&amp;L'!L67)</f>
        <v>183.3737018</v>
      </c>
      <c r="M140" s="62">
        <f>M121/SUM('DTC - P&amp;L'!M63,'DTC - P&amp;L'!M67)</f>
        <v>161.9624353</v>
      </c>
      <c r="N140" s="62">
        <f>N121/SUM('DTC - P&amp;L'!N63,'DTC - P&amp;L'!N67)</f>
        <v>152.3378523</v>
      </c>
      <c r="O140" s="62">
        <f>O121/SUM('DTC - P&amp;L'!O63,'DTC - P&amp;L'!O67)</f>
        <v>241.371012</v>
      </c>
      <c r="P140" s="62">
        <f>P121/SUM('DTC - P&amp;L'!P63,'DTC - P&amp;L'!P67)</f>
        <v>96.5683105</v>
      </c>
      <c r="Q140" s="62">
        <f>Q121/SUM('DTC - P&amp;L'!Q63,'DTC - P&amp;L'!Q67)</f>
        <v>410.151165</v>
      </c>
      <c r="R140" s="62">
        <f>R121/SUM('DTC - P&amp;L'!R63,'DTC - P&amp;L'!R67)</f>
        <v>250.0207096</v>
      </c>
      <c r="S140" s="62">
        <f>S121/SUM('DTC - P&amp;L'!S63,'DTC - P&amp;L'!S67)</f>
        <v>144.8876759</v>
      </c>
      <c r="T140" s="62">
        <f>T121/SUM('DTC - P&amp;L'!T63,'DTC - P&amp;L'!T67)</f>
        <v>166.9935286</v>
      </c>
      <c r="U140" s="62">
        <f>U121/SUM('DTC - P&amp;L'!U63,'DTC - P&amp;L'!U67)</f>
        <v>477.0045976</v>
      </c>
      <c r="V140" s="62">
        <f>V121/SUM('DTC - P&amp;L'!V63,'DTC - P&amp;L'!V67)</f>
        <v>133.5119383</v>
      </c>
      <c r="W140" s="62">
        <f>W121/SUM('DTC - P&amp;L'!W63,'DTC - P&amp;L'!W67)</f>
        <v>100.3735304</v>
      </c>
      <c r="X140" s="62">
        <f>X121/SUM('DTC - P&amp;L'!X63,'DTC - P&amp;L'!X67)</f>
        <v>153.0623534</v>
      </c>
      <c r="Y140" s="62">
        <f>Y121/SUM('DTC - P&amp;L'!Y63,'DTC - P&amp;L'!Y67)</f>
        <v>192.1919953</v>
      </c>
      <c r="Z140" s="62">
        <f>Z121/SUM('DTC - P&amp;L'!Z63,'DTC - P&amp;L'!Z67)</f>
        <v>467.1867355</v>
      </c>
      <c r="AA140" s="62">
        <f>AA121/SUM('DTC - P&amp;L'!AA63,'DTC - P&amp;L'!AA67)</f>
        <v>257.444863</v>
      </c>
      <c r="AB140" s="62">
        <f>AB121/SUM('DTC - P&amp;L'!AB63,'DTC - P&amp;L'!AB67)</f>
        <v>266.9104389</v>
      </c>
      <c r="AC140" s="62">
        <f>AC121/SUM('DTC - P&amp;L'!AC63,'DTC - P&amp;L'!AC67)</f>
        <v>197.0025033</v>
      </c>
      <c r="AD140" s="62">
        <f>AD121/SUM('DTC - P&amp;L'!AD63,'DTC - P&amp;L'!AD67)</f>
        <v>137.7862302</v>
      </c>
      <c r="AE140" s="62">
        <f>AE121/SUM('DTC - P&amp;L'!AE63,'DTC - P&amp;L'!AE67)</f>
        <v>185.1827986</v>
      </c>
      <c r="AF140" s="62">
        <f>AF121/SUM('DTC - P&amp;L'!AF63,'DTC - P&amp;L'!AF67)</f>
        <v>274.0175026</v>
      </c>
    </row>
    <row r="141" hidden="1" outlineLevel="1">
      <c r="A141" s="21" t="s">
        <v>102</v>
      </c>
      <c r="B141" s="85">
        <f>B122/SUM('DTC US&amp;CA - P&amp;L'!B31,'DTC US&amp;CA - P&amp;L'!B35)</f>
        <v>120.5629145</v>
      </c>
      <c r="C141" s="85">
        <f>C122/SUM('DTC US&amp;CA - P&amp;L'!C31,'DTC US&amp;CA - P&amp;L'!C35)</f>
        <v>179.5352081</v>
      </c>
      <c r="D141" s="85">
        <f>D122/SUM('DTC US&amp;CA - P&amp;L'!D31,'DTC US&amp;CA - P&amp;L'!D35)</f>
        <v>134.3261066</v>
      </c>
      <c r="E141" s="85">
        <f>E122/SUM('DTC US&amp;CA - P&amp;L'!E31,'DTC US&amp;CA - P&amp;L'!E35)</f>
        <v>189.57826</v>
      </c>
      <c r="F141" s="85">
        <f>F122/SUM('DTC US&amp;CA - P&amp;L'!F31,'DTC US&amp;CA - P&amp;L'!F35)</f>
        <v>125.8425979</v>
      </c>
      <c r="G141" s="85">
        <f>G122/SUM('DTC US&amp;CA - P&amp;L'!G31,'DTC US&amp;CA - P&amp;L'!G35)</f>
        <v>232.2892464</v>
      </c>
      <c r="H141" s="85">
        <f>H122/SUM('DTC US&amp;CA - P&amp;L'!H31,'DTC US&amp;CA - P&amp;L'!H35)</f>
        <v>168.8051138</v>
      </c>
      <c r="I141" s="85">
        <f>I122/SUM('DTC US&amp;CA - P&amp;L'!I31,'DTC US&amp;CA - P&amp;L'!I35)</f>
        <v>163.9743077</v>
      </c>
      <c r="J141" s="85">
        <f>J122/SUM('DTC US&amp;CA - P&amp;L'!J31,'DTC US&amp;CA - P&amp;L'!J35)</f>
        <v>146.8339957</v>
      </c>
      <c r="K141" s="85">
        <f>K122/SUM('DTC US&amp;CA - P&amp;L'!K31,'DTC US&amp;CA - P&amp;L'!K35)</f>
        <v>275.7713885</v>
      </c>
      <c r="L141" s="85">
        <f>L122/SUM('DTC US&amp;CA - P&amp;L'!L31,'DTC US&amp;CA - P&amp;L'!L35)</f>
        <v>183.3737018</v>
      </c>
      <c r="M141" s="85">
        <f>M122/SUM('DTC US&amp;CA - P&amp;L'!M31,'DTC US&amp;CA - P&amp;L'!M35)</f>
        <v>161.9624353</v>
      </c>
      <c r="N141" s="85">
        <f>N122/SUM('DTC US&amp;CA - P&amp;L'!N31,'DTC US&amp;CA - P&amp;L'!N35)</f>
        <v>152.3378523</v>
      </c>
      <c r="O141" s="85">
        <f>O122/SUM('DTC US&amp;CA - P&amp;L'!O31,'DTC US&amp;CA - P&amp;L'!O35)</f>
        <v>241.371012</v>
      </c>
      <c r="P141" s="85">
        <f>P122/SUM('DTC US&amp;CA - P&amp;L'!P31,'DTC US&amp;CA - P&amp;L'!P35)</f>
        <v>96.5683105</v>
      </c>
      <c r="Q141" s="85">
        <f>Q122/SUM('DTC US&amp;CA - P&amp;L'!Q31,'DTC US&amp;CA - P&amp;L'!Q35)</f>
        <v>459.4378063</v>
      </c>
      <c r="R141" s="85">
        <f>R122/SUM('DTC US&amp;CA - P&amp;L'!R31,'DTC US&amp;CA - P&amp;L'!R35)</f>
        <v>448.0765361</v>
      </c>
      <c r="S141" s="85">
        <f>S122/SUM('DTC US&amp;CA - P&amp;L'!S31,'DTC US&amp;CA - P&amp;L'!S35)</f>
        <v>222.5137216</v>
      </c>
      <c r="T141" s="85">
        <f>T122/SUM('DTC US&amp;CA - P&amp;L'!T31,'DTC US&amp;CA - P&amp;L'!T35)</f>
        <v>191.5188215</v>
      </c>
      <c r="U141" s="85">
        <f>U122/SUM('DTC US&amp;CA - P&amp;L'!U31,'DTC US&amp;CA - P&amp;L'!U35)</f>
        <v>481.1957527</v>
      </c>
      <c r="V141" s="85">
        <f>V122/SUM('DTC US&amp;CA - P&amp;L'!V31,'DTC US&amp;CA - P&amp;L'!V35)</f>
        <v>126.8636856</v>
      </c>
      <c r="W141" s="85">
        <f>W122/SUM('DTC US&amp;CA - P&amp;L'!W31,'DTC US&amp;CA - P&amp;L'!W35)</f>
        <v>110.6393333</v>
      </c>
      <c r="X141" s="85">
        <f>X122/SUM('DTC US&amp;CA - P&amp;L'!X31,'DTC US&amp;CA - P&amp;L'!X35)</f>
        <v>153.0623534</v>
      </c>
      <c r="Y141" s="85">
        <f>Y122/SUM('DTC US&amp;CA - P&amp;L'!Y31,'DTC US&amp;CA - P&amp;L'!Y35)</f>
        <v>218.7012361</v>
      </c>
      <c r="Z141" s="85">
        <f>Z122/SUM('DTC US&amp;CA - P&amp;L'!Z31,'DTC US&amp;CA - P&amp;L'!Z35)</f>
        <v>490.9074169</v>
      </c>
      <c r="AA141" s="85">
        <f>AA122/SUM('DTC US&amp;CA - P&amp;L'!AA31,'DTC US&amp;CA - P&amp;L'!AA35)</f>
        <v>259.4252081</v>
      </c>
      <c r="AB141" s="85">
        <f>AB122/SUM('DTC US&amp;CA - P&amp;L'!AB31,'DTC US&amp;CA - P&amp;L'!AB35)</f>
        <v>279.5052843</v>
      </c>
      <c r="AC141" s="85">
        <f>AC122/SUM('DTC US&amp;CA - P&amp;L'!AC31,'DTC US&amp;CA - P&amp;L'!AC35)</f>
        <v>212.7558726</v>
      </c>
      <c r="AD141" s="85">
        <f>AD122/SUM('DTC US&amp;CA - P&amp;L'!AD31,'DTC US&amp;CA - P&amp;L'!AD35)</f>
        <v>156.7048782</v>
      </c>
      <c r="AE141" s="85">
        <f>AE122/SUM('DTC US&amp;CA - P&amp;L'!AE31,'DTC US&amp;CA - P&amp;L'!AE35)</f>
        <v>192.8405936</v>
      </c>
      <c r="AF141" s="85">
        <f>AF122/SUM('DTC US&amp;CA - P&amp;L'!AF31,'DTC US&amp;CA - P&amp;L'!AF35)</f>
        <v>305.663168</v>
      </c>
    </row>
    <row r="142" ht="15.0" hidden="1" customHeight="1" outlineLevel="1">
      <c r="A142" s="21" t="s">
        <v>103</v>
      </c>
      <c r="B142" s="28"/>
      <c r="C142" s="28"/>
      <c r="D142" s="28"/>
      <c r="E142" s="28"/>
      <c r="F142" s="28"/>
      <c r="G142" s="28"/>
      <c r="H142" s="28"/>
      <c r="I142" s="28"/>
      <c r="J142" s="28"/>
      <c r="K142" s="28">
        <f>K123/SUM('DTC EU - P&amp;L'!K31,'DTC EU - P&amp;L'!K35)</f>
        <v>0</v>
      </c>
      <c r="L142" s="28"/>
      <c r="M142" s="28"/>
      <c r="N142" s="28"/>
      <c r="O142" s="28"/>
      <c r="P142" s="28"/>
      <c r="Q142" s="86">
        <f>Q123/SUM('DTC EU - P&amp;L'!Q31,'DTC EU - P&amp;L'!Q35)</f>
        <v>40.50135525</v>
      </c>
      <c r="R142" s="86">
        <f>R123/SUM('DTC EU - P&amp;L'!R31,'DTC EU - P&amp;L'!R35)</f>
        <v>20.69291053</v>
      </c>
      <c r="S142" s="86">
        <f>S123/SUM('DTC EU - P&amp;L'!S31,'DTC EU - P&amp;L'!S35)</f>
        <v>31.43422462</v>
      </c>
      <c r="T142" s="86">
        <f>T123/SUM('DTC EU - P&amp;L'!T31,'DTC EU - P&amp;L'!T35)</f>
        <v>77.06745467</v>
      </c>
      <c r="U142" s="86">
        <f>U123/SUM('DTC EU - P&amp;L'!U31,'DTC EU - P&amp;L'!U35)</f>
        <v>439.284202</v>
      </c>
      <c r="V142" s="86">
        <f>V123/SUM('DTC EU - P&amp;L'!V31,'DTC EU - P&amp;L'!V35)</f>
        <v>158.7752984</v>
      </c>
      <c r="W142" s="86">
        <f>W123/SUM('DTC EU - P&amp;L'!W31,'DTC EU - P&amp;L'!W35)</f>
        <v>49.044516</v>
      </c>
      <c r="X142" s="86" t="str">
        <f>X123/SUM('DTC EU - P&amp;L'!X31,'DTC EU - P&amp;L'!X35)</f>
        <v>#DIV/0!</v>
      </c>
      <c r="Y142" s="86">
        <f>Y123/SUM('DTC EU - P&amp;L'!Y31,'DTC EU - P&amp;L'!Y35)</f>
        <v>0</v>
      </c>
      <c r="Z142" s="86">
        <f>Z123/SUM('DTC EU - P&amp;L'!Z31,'DTC EU - P&amp;L'!Z35)</f>
        <v>0.68</v>
      </c>
      <c r="AA142" s="86">
        <f>AA123/SUM('DTC EU - P&amp;L'!AA31,'DTC EU - P&amp;L'!AA35)</f>
        <v>0</v>
      </c>
      <c r="AB142" s="86">
        <f>AB123/SUM('DTC EU - P&amp;L'!AB31,'DTC EU - P&amp;L'!AB35)</f>
        <v>19.21181283</v>
      </c>
      <c r="AC142" s="86">
        <f>AC123/SUM('DTC EU - P&amp;L'!AC31,'DTC EU - P&amp;L'!AC35)</f>
        <v>64.224105</v>
      </c>
      <c r="AD142" s="86">
        <f>AD123/SUM('DTC EU - P&amp;L'!AD31,'DTC EU - P&amp;L'!AD35)</f>
        <v>72.06882121</v>
      </c>
      <c r="AE142" s="86">
        <f>AE123/SUM('DTC EU - P&amp;L'!AE31,'DTC EU - P&amp;L'!AE35)</f>
        <v>144.5007626</v>
      </c>
      <c r="AF142" s="86">
        <f>AF123/SUM('DTC EU - P&amp;L'!AF31,'DTC EU - P&amp;L'!AF35)</f>
        <v>122.9813722</v>
      </c>
    </row>
    <row r="143">
      <c r="A143" s="21" t="s">
        <v>104</v>
      </c>
      <c r="B143" s="62">
        <f>B113/SUM('AMAZON - P&amp;L'!B36,'AMAZON - P&amp;L'!B40)</f>
        <v>121.8888889</v>
      </c>
      <c r="C143" s="62">
        <f>C113/SUM('AMAZON - P&amp;L'!C36,'AMAZON - P&amp;L'!C40)</f>
        <v>93.7826087</v>
      </c>
      <c r="D143" s="62">
        <f>D113/SUM('AMAZON - P&amp;L'!D36,'AMAZON - P&amp;L'!D40)</f>
        <v>77.625</v>
      </c>
      <c r="E143" s="62">
        <f>E113/SUM('AMAZON - P&amp;L'!E36,'AMAZON - P&amp;L'!E40)</f>
        <v>108.125</v>
      </c>
      <c r="F143" s="62">
        <f>F113/SUM('AMAZON - P&amp;L'!F36,'AMAZON - P&amp;L'!F40)</f>
        <v>254.875</v>
      </c>
      <c r="G143" s="62">
        <f>G113/SUM('AMAZON - P&amp;L'!G36,'AMAZON - P&amp;L'!G40)</f>
        <v>139.5294118</v>
      </c>
      <c r="H143" s="62">
        <f>H113/SUM('AMAZON - P&amp;L'!H36,'AMAZON - P&amp;L'!H40)</f>
        <v>149</v>
      </c>
      <c r="I143" s="62">
        <f>I113/SUM('AMAZON - P&amp;L'!I36,'AMAZON - P&amp;L'!I40)</f>
        <v>37.38592233</v>
      </c>
      <c r="J143" s="62">
        <f>J113/SUM('AMAZON - P&amp;L'!J36,'AMAZON - P&amp;L'!J40)</f>
        <v>29.94397759</v>
      </c>
      <c r="K143" s="62">
        <f>K113/SUM('AMAZON - P&amp;L'!K36,'AMAZON - P&amp;L'!K40)</f>
        <v>18.39090909</v>
      </c>
      <c r="L143" s="62">
        <f>L113/SUM('AMAZON - P&amp;L'!L36,'AMAZON - P&amp;L'!L40)</f>
        <v>85.28571429</v>
      </c>
      <c r="M143" s="62">
        <f>M113/SUM('AMAZON - P&amp;L'!M36,'AMAZON - P&amp;L'!M40)</f>
        <v>112.8421053</v>
      </c>
      <c r="N143" s="62">
        <f>N113/SUM('AMAZON - P&amp;L'!N36,'AMAZON - P&amp;L'!N40)</f>
        <v>106.2941176</v>
      </c>
      <c r="O143" s="62">
        <f>O113/SUM('AMAZON - P&amp;L'!O36,'AMAZON - P&amp;L'!O40)</f>
        <v>83.68181818</v>
      </c>
      <c r="P143" s="62">
        <f>P113/SUM('AMAZON - P&amp;L'!P36,'AMAZON - P&amp;L'!P40)</f>
        <v>116.7727273</v>
      </c>
      <c r="Q143" s="62">
        <f>Q113/SUM('AMAZON - P&amp;L'!Q36,'AMAZON - P&amp;L'!Q40)</f>
        <v>63.04166667</v>
      </c>
      <c r="R143" s="62">
        <f>R113/SUM('AMAZON - P&amp;L'!R36,'AMAZON - P&amp;L'!R40)</f>
        <v>67.4137931</v>
      </c>
      <c r="S143" s="62">
        <f>S113/SUM('AMAZON - P&amp;L'!S36,'AMAZON - P&amp;L'!S40)</f>
        <v>55.30769231</v>
      </c>
      <c r="T143" s="62">
        <f>T113/SUM('AMAZON - P&amp;L'!T36,'AMAZON - P&amp;L'!T40)</f>
        <v>109.05</v>
      </c>
      <c r="U143" s="62">
        <f>U113/SUM('AMAZON - P&amp;L'!U36,'AMAZON - P&amp;L'!U40)</f>
        <v>101.0434783</v>
      </c>
      <c r="V143" s="62">
        <f>V113/SUM('AMAZON - P&amp;L'!V36,'AMAZON - P&amp;L'!V40)</f>
        <v>80.4</v>
      </c>
      <c r="W143" s="62">
        <f>W113/SUM('AMAZON - P&amp;L'!W36,'AMAZON - P&amp;L'!W40)</f>
        <v>58.30769231</v>
      </c>
      <c r="X143" s="62">
        <f>X113/SUM('AMAZON - P&amp;L'!X36,'AMAZON - P&amp;L'!X40)</f>
        <v>126.1428571</v>
      </c>
      <c r="Y143" s="62">
        <f>Y113/SUM('AMAZON - P&amp;L'!Y36,'AMAZON - P&amp;L'!Y40)</f>
        <v>121.3243243</v>
      </c>
      <c r="Z143" s="62">
        <f>Z113/SUM('AMAZON - P&amp;L'!Z36,'AMAZON - P&amp;L'!Z40)</f>
        <v>82.85714286</v>
      </c>
      <c r="AA143" s="62">
        <f>AA113/SUM('AMAZON - P&amp;L'!AA36,'AMAZON - P&amp;L'!AA40)</f>
        <v>39.31730769</v>
      </c>
      <c r="AB143" s="62">
        <f>AB113/SUM('AMAZON - P&amp;L'!AB36,'AMAZON - P&amp;L'!AB40)</f>
        <v>39.91428571</v>
      </c>
      <c r="AC143" s="62">
        <f>AC113/SUM('AMAZON - P&amp;L'!AC36,'AMAZON - P&amp;L'!AC40)</f>
        <v>35.23214286</v>
      </c>
      <c r="AD143" s="62">
        <f>AD113/SUM('AMAZON - P&amp;L'!AD36,'AMAZON - P&amp;L'!AD40)</f>
        <v>57.85714286</v>
      </c>
      <c r="AE143" s="62">
        <f>AE113/SUM('AMAZON - P&amp;L'!AE36,'AMAZON - P&amp;L'!AE40)</f>
        <v>50.11111111</v>
      </c>
      <c r="AF143" s="62">
        <f>AF113/SUM('AMAZON - P&amp;L'!AF36,'AMAZON - P&amp;L'!AF40)</f>
        <v>44.35869565</v>
      </c>
    </row>
    <row r="144">
      <c r="A144" s="21" t="s">
        <v>105</v>
      </c>
      <c r="B144" s="62">
        <f t="shared" ref="B144:AF144" si="40">B130/B101</f>
        <v>0</v>
      </c>
      <c r="C144" s="62">
        <f t="shared" si="40"/>
        <v>0</v>
      </c>
      <c r="D144" s="62">
        <f t="shared" si="40"/>
        <v>0</v>
      </c>
      <c r="E144" s="62">
        <f t="shared" si="40"/>
        <v>0</v>
      </c>
      <c r="F144" s="62">
        <f t="shared" si="40"/>
        <v>0</v>
      </c>
      <c r="G144" s="62">
        <f t="shared" si="40"/>
        <v>0</v>
      </c>
      <c r="H144" s="62">
        <f t="shared" si="40"/>
        <v>0</v>
      </c>
      <c r="I144" s="62">
        <f t="shared" si="40"/>
        <v>0</v>
      </c>
      <c r="J144" s="62">
        <f t="shared" si="40"/>
        <v>0</v>
      </c>
      <c r="K144" s="62">
        <f t="shared" si="40"/>
        <v>0</v>
      </c>
      <c r="L144" s="62">
        <f t="shared" si="40"/>
        <v>0</v>
      </c>
      <c r="M144" s="62">
        <f t="shared" si="40"/>
        <v>0</v>
      </c>
      <c r="N144" s="62">
        <f t="shared" si="40"/>
        <v>0</v>
      </c>
      <c r="O144" s="62">
        <f t="shared" si="40"/>
        <v>0</v>
      </c>
      <c r="P144" s="62">
        <f t="shared" si="40"/>
        <v>0</v>
      </c>
      <c r="Q144" s="62">
        <f t="shared" si="40"/>
        <v>0</v>
      </c>
      <c r="R144" s="62">
        <f t="shared" si="40"/>
        <v>0</v>
      </c>
      <c r="S144" s="62">
        <f t="shared" si="40"/>
        <v>0</v>
      </c>
      <c r="T144" s="62">
        <f t="shared" si="40"/>
        <v>0</v>
      </c>
      <c r="U144" s="62">
        <f t="shared" si="40"/>
        <v>0</v>
      </c>
      <c r="V144" s="62">
        <f t="shared" si="40"/>
        <v>0</v>
      </c>
      <c r="W144" s="62">
        <f t="shared" si="40"/>
        <v>0</v>
      </c>
      <c r="X144" s="62">
        <f t="shared" si="40"/>
        <v>0</v>
      </c>
      <c r="Y144" s="62">
        <f t="shared" si="40"/>
        <v>0</v>
      </c>
      <c r="Z144" s="62">
        <f t="shared" si="40"/>
        <v>0</v>
      </c>
      <c r="AA144" s="62">
        <f t="shared" si="40"/>
        <v>0</v>
      </c>
      <c r="AB144" s="62">
        <f t="shared" si="40"/>
        <v>0</v>
      </c>
      <c r="AC144" s="62">
        <f t="shared" si="40"/>
        <v>0</v>
      </c>
      <c r="AD144" s="62">
        <f t="shared" si="40"/>
        <v>0</v>
      </c>
      <c r="AE144" s="62">
        <f t="shared" si="40"/>
        <v>0</v>
      </c>
      <c r="AF144" s="62">
        <f t="shared" si="40"/>
        <v>0</v>
      </c>
    </row>
    <row r="145">
      <c r="C145" s="87"/>
      <c r="M145" s="7"/>
      <c r="N145" s="7"/>
      <c r="O145" s="7"/>
      <c r="P145" s="7"/>
      <c r="Q145" s="7"/>
    </row>
    <row r="146" collapsed="1">
      <c r="A146" s="21" t="s">
        <v>106</v>
      </c>
      <c r="B146" s="87">
        <f>(B147*B70 + B148*B76) / (B70 + B76)</f>
        <v>0.0105</v>
      </c>
      <c r="C146" s="87">
        <v>0.0021</v>
      </c>
      <c r="D146" s="87">
        <f t="shared" ref="D146:J146" si="41">(D147*D70 + D148*D76) / (D70 + D76)</f>
        <v>0.0071</v>
      </c>
      <c r="E146" s="87">
        <f t="shared" si="41"/>
        <v>0.0078</v>
      </c>
      <c r="F146" s="87">
        <f t="shared" si="41"/>
        <v>0.0091</v>
      </c>
      <c r="G146" s="87">
        <f t="shared" si="41"/>
        <v>0.0077</v>
      </c>
      <c r="H146" s="87">
        <f t="shared" si="41"/>
        <v>0.0072</v>
      </c>
      <c r="I146" s="87">
        <f t="shared" si="41"/>
        <v>0.0071</v>
      </c>
      <c r="J146" s="87">
        <f t="shared" si="41"/>
        <v>0.0165</v>
      </c>
      <c r="K146" s="87">
        <v>0.0096</v>
      </c>
      <c r="L146" s="87">
        <f t="shared" ref="L146:P146" si="42">(L147*L70 + L148*L76) / (L70 + L76)</f>
        <v>0.0108</v>
      </c>
      <c r="M146" s="87">
        <f t="shared" si="42"/>
        <v>0.0098</v>
      </c>
      <c r="N146" s="87">
        <f t="shared" si="42"/>
        <v>0.0105</v>
      </c>
      <c r="O146" s="87">
        <f t="shared" si="42"/>
        <v>0.0069</v>
      </c>
      <c r="P146" s="87">
        <f t="shared" si="42"/>
        <v>0.0313</v>
      </c>
      <c r="Q146" s="87">
        <v>0.0094</v>
      </c>
      <c r="R146" s="87">
        <v>0.0063</v>
      </c>
      <c r="S146" s="87">
        <v>0.0085</v>
      </c>
      <c r="T146" s="87">
        <v>0.0081</v>
      </c>
      <c r="U146" s="87">
        <v>0.0075</v>
      </c>
      <c r="V146" s="87">
        <v>0.0082</v>
      </c>
      <c r="W146" s="87">
        <v>0.0178</v>
      </c>
      <c r="X146" s="87">
        <v>0.0076</v>
      </c>
      <c r="Y146" s="87">
        <v>0.0092</v>
      </c>
      <c r="Z146" s="87">
        <v>0.0035</v>
      </c>
      <c r="AA146" s="87">
        <v>0.0066</v>
      </c>
      <c r="AB146" s="87">
        <v>0.0072</v>
      </c>
      <c r="AC146" s="87">
        <v>0.008</v>
      </c>
      <c r="AD146" s="87">
        <v>0.0103</v>
      </c>
      <c r="AE146" s="87">
        <v>0.0092</v>
      </c>
      <c r="AF146" s="87">
        <v>0.0073</v>
      </c>
    </row>
    <row r="147" ht="15.0" hidden="1" customHeight="1" outlineLevel="1">
      <c r="A147" s="21" t="s">
        <v>107</v>
      </c>
      <c r="B147" s="88">
        <v>0.0105</v>
      </c>
      <c r="C147" s="88">
        <v>0.0067</v>
      </c>
      <c r="D147" s="88">
        <v>0.0071</v>
      </c>
      <c r="E147" s="88">
        <v>0.0078</v>
      </c>
      <c r="F147" s="88">
        <v>0.0091</v>
      </c>
      <c r="G147" s="88">
        <v>0.0077</v>
      </c>
      <c r="H147" s="88">
        <v>0.0072</v>
      </c>
      <c r="I147" s="88">
        <v>0.0071</v>
      </c>
      <c r="J147" s="88">
        <v>0.0165</v>
      </c>
      <c r="K147" s="88">
        <v>0.0115</v>
      </c>
      <c r="L147" s="88">
        <v>0.0108</v>
      </c>
      <c r="M147" s="88">
        <v>0.0098</v>
      </c>
      <c r="N147" s="88">
        <v>0.0105</v>
      </c>
      <c r="O147" s="88">
        <v>0.0069</v>
      </c>
      <c r="P147" s="88">
        <v>0.0313</v>
      </c>
      <c r="Q147" s="88">
        <v>0.0095</v>
      </c>
      <c r="R147" s="88">
        <v>0.0059</v>
      </c>
      <c r="S147" s="88">
        <v>0.0085</v>
      </c>
      <c r="T147" s="88">
        <v>0.0097</v>
      </c>
      <c r="U147" s="88">
        <v>0.0098</v>
      </c>
      <c r="V147" s="88">
        <v>0.0145</v>
      </c>
      <c r="W147" s="88">
        <v>0.0211</v>
      </c>
      <c r="X147" s="88">
        <v>0.0077</v>
      </c>
      <c r="Y147" s="88">
        <v>0.0084</v>
      </c>
      <c r="Z147" s="88">
        <v>0.0034</v>
      </c>
      <c r="AA147" s="88">
        <v>0.0065</v>
      </c>
      <c r="AB147" s="88">
        <v>0.007</v>
      </c>
      <c r="AC147" s="88">
        <v>0.0086</v>
      </c>
      <c r="AD147" s="88">
        <v>0.0133</v>
      </c>
      <c r="AE147" s="88">
        <v>0.0122</v>
      </c>
      <c r="AF147" s="88">
        <v>0.0088</v>
      </c>
    </row>
    <row r="148" hidden="1" outlineLevel="1">
      <c r="A148" s="21" t="s">
        <v>108</v>
      </c>
      <c r="B148" s="89"/>
      <c r="C148" s="89"/>
      <c r="D148" s="89"/>
      <c r="E148" s="89"/>
      <c r="F148" s="89"/>
      <c r="G148" s="89"/>
      <c r="H148" s="89"/>
      <c r="I148" s="89"/>
      <c r="J148" s="89"/>
      <c r="K148" s="88">
        <v>0.0012</v>
      </c>
      <c r="L148" s="89"/>
      <c r="M148" s="89"/>
      <c r="N148" s="89"/>
      <c r="O148" s="89"/>
      <c r="P148" s="89"/>
      <c r="Q148" s="88">
        <v>0.0059</v>
      </c>
      <c r="R148" s="88">
        <v>0.014</v>
      </c>
      <c r="S148" s="88">
        <v>0.0087</v>
      </c>
      <c r="T148" s="88">
        <v>0.003</v>
      </c>
      <c r="U148" s="88">
        <v>5.0E-4</v>
      </c>
      <c r="V148" s="88">
        <v>0.0015</v>
      </c>
      <c r="W148" s="88">
        <v>0.0043</v>
      </c>
      <c r="X148" s="88">
        <v>0.0</v>
      </c>
      <c r="Y148" s="88">
        <v>0.1094</v>
      </c>
      <c r="Z148" s="88">
        <v>0.0625</v>
      </c>
      <c r="AA148" s="88">
        <v>0.0211</v>
      </c>
      <c r="AB148" s="88">
        <v>0.0126</v>
      </c>
      <c r="AC148" s="88">
        <v>0.004</v>
      </c>
      <c r="AD148" s="88">
        <v>0.005</v>
      </c>
      <c r="AE148" s="88">
        <v>0.0034</v>
      </c>
      <c r="AF148" s="88">
        <v>0.0032</v>
      </c>
    </row>
    <row r="149" collapsed="1">
      <c r="A149" s="21" t="s">
        <v>109</v>
      </c>
      <c r="B149" s="26">
        <f t="shared" ref="B149:AF149" si="43">B8/B69</f>
        <v>159.0489655</v>
      </c>
      <c r="C149" s="26">
        <f t="shared" si="43"/>
        <v>161.9944444</v>
      </c>
      <c r="D149" s="26">
        <f t="shared" si="43"/>
        <v>192.316</v>
      </c>
      <c r="E149" s="26">
        <f t="shared" si="43"/>
        <v>139.4637838</v>
      </c>
      <c r="F149" s="26">
        <f t="shared" si="43"/>
        <v>183.5517073</v>
      </c>
      <c r="G149" s="26">
        <f t="shared" si="43"/>
        <v>134.535641</v>
      </c>
      <c r="H149" s="26">
        <f t="shared" si="43"/>
        <v>184.7689655</v>
      </c>
      <c r="I149" s="26">
        <f t="shared" si="43"/>
        <v>183.7651852</v>
      </c>
      <c r="J149" s="26">
        <f t="shared" si="43"/>
        <v>201.7097778</v>
      </c>
      <c r="K149" s="26">
        <f t="shared" si="43"/>
        <v>149.8252381</v>
      </c>
      <c r="L149" s="26">
        <f t="shared" si="43"/>
        <v>190.265122</v>
      </c>
      <c r="M149" s="26">
        <f t="shared" si="43"/>
        <v>182.16</v>
      </c>
      <c r="N149" s="26">
        <f t="shared" si="43"/>
        <v>200.2712195</v>
      </c>
      <c r="O149" s="26">
        <f t="shared" si="43"/>
        <v>179.8938889</v>
      </c>
      <c r="P149" s="26">
        <f t="shared" si="43"/>
        <v>181.8484647</v>
      </c>
      <c r="Q149" s="26">
        <f t="shared" si="43"/>
        <v>175.309434</v>
      </c>
      <c r="R149" s="26">
        <f t="shared" si="43"/>
        <v>182.151811</v>
      </c>
      <c r="S149" s="26">
        <f t="shared" si="43"/>
        <v>177.6430851</v>
      </c>
      <c r="T149" s="26">
        <f t="shared" si="43"/>
        <v>183.4477215</v>
      </c>
      <c r="U149" s="26">
        <f t="shared" si="43"/>
        <v>139.6720635</v>
      </c>
      <c r="V149" s="26">
        <f t="shared" si="43"/>
        <v>162.3001493</v>
      </c>
      <c r="W149" s="26">
        <f t="shared" si="43"/>
        <v>150.9669841</v>
      </c>
      <c r="X149" s="26">
        <f t="shared" si="43"/>
        <v>172.9217568</v>
      </c>
      <c r="Y149" s="26">
        <f t="shared" si="43"/>
        <v>173.9758537</v>
      </c>
      <c r="Z149" s="26">
        <f t="shared" si="43"/>
        <v>223.5171667</v>
      </c>
      <c r="AA149" s="26">
        <f t="shared" si="43"/>
        <v>250.0151955</v>
      </c>
      <c r="AB149" s="26">
        <f t="shared" si="43"/>
        <v>249.6802994</v>
      </c>
      <c r="AC149" s="26">
        <f t="shared" si="43"/>
        <v>228.495</v>
      </c>
      <c r="AD149" s="26">
        <f t="shared" si="43"/>
        <v>241.45648</v>
      </c>
      <c r="AE149" s="26">
        <f t="shared" si="43"/>
        <v>251.3812857</v>
      </c>
      <c r="AF149" s="26">
        <f t="shared" si="43"/>
        <v>253.0739264</v>
      </c>
    </row>
    <row r="150" hidden="1" outlineLevel="1">
      <c r="A150" s="21" t="s">
        <v>110</v>
      </c>
      <c r="B150" s="26">
        <f t="shared" ref="B150:AF150" si="44">B9/B70</f>
        <v>159.0489655</v>
      </c>
      <c r="C150" s="26">
        <f t="shared" si="44"/>
        <v>161.9944444</v>
      </c>
      <c r="D150" s="26">
        <f t="shared" si="44"/>
        <v>192.316</v>
      </c>
      <c r="E150" s="26">
        <f t="shared" si="44"/>
        <v>139.4637838</v>
      </c>
      <c r="F150" s="26">
        <f t="shared" si="44"/>
        <v>183.5517073</v>
      </c>
      <c r="G150" s="26">
        <f t="shared" si="44"/>
        <v>134.535641</v>
      </c>
      <c r="H150" s="26">
        <f t="shared" si="44"/>
        <v>184.7689655</v>
      </c>
      <c r="I150" s="26">
        <f t="shared" si="44"/>
        <v>183.7651852</v>
      </c>
      <c r="J150" s="26">
        <f t="shared" si="44"/>
        <v>201.7097778</v>
      </c>
      <c r="K150" s="26">
        <f t="shared" si="44"/>
        <v>138.865122</v>
      </c>
      <c r="L150" s="26">
        <f t="shared" si="44"/>
        <v>190.265122</v>
      </c>
      <c r="M150" s="26">
        <f t="shared" si="44"/>
        <v>182.16</v>
      </c>
      <c r="N150" s="26">
        <f t="shared" si="44"/>
        <v>200.2712195</v>
      </c>
      <c r="O150" s="26">
        <f t="shared" si="44"/>
        <v>179.8938889</v>
      </c>
      <c r="P150" s="26">
        <f t="shared" si="44"/>
        <v>181.8484647</v>
      </c>
      <c r="Q150" s="26">
        <f t="shared" si="44"/>
        <v>168.5526282</v>
      </c>
      <c r="R150" s="26">
        <f t="shared" si="44"/>
        <v>155.3047748</v>
      </c>
      <c r="S150" s="26">
        <f t="shared" si="44"/>
        <v>157.4192593</v>
      </c>
      <c r="T150" s="26">
        <f t="shared" si="44"/>
        <v>172.9201389</v>
      </c>
      <c r="U150" s="26">
        <f t="shared" si="44"/>
        <v>136.245</v>
      </c>
      <c r="V150" s="26">
        <f t="shared" si="44"/>
        <v>152.427377</v>
      </c>
      <c r="W150" s="26">
        <f t="shared" si="44"/>
        <v>143.2</v>
      </c>
      <c r="X150" s="26">
        <f t="shared" si="44"/>
        <v>172.9217568</v>
      </c>
      <c r="Y150" s="26">
        <f t="shared" si="44"/>
        <v>169.1197333</v>
      </c>
      <c r="Z150" s="26">
        <f t="shared" si="44"/>
        <v>220.852931</v>
      </c>
      <c r="AA150" s="26">
        <f t="shared" si="44"/>
        <v>250.6922034</v>
      </c>
      <c r="AB150" s="26">
        <f t="shared" si="44"/>
        <v>249.4901887</v>
      </c>
      <c r="AC150" s="26">
        <f t="shared" si="44"/>
        <v>219.0088991</v>
      </c>
      <c r="AD150" s="26">
        <f t="shared" si="44"/>
        <v>234.7316346</v>
      </c>
      <c r="AE150" s="26">
        <f t="shared" si="44"/>
        <v>246.6017355</v>
      </c>
      <c r="AF150" s="26">
        <f t="shared" si="44"/>
        <v>238.4928472</v>
      </c>
    </row>
    <row r="151" hidden="1" outlineLevel="1">
      <c r="A151" s="21" t="s">
        <v>111</v>
      </c>
      <c r="B151" s="27"/>
      <c r="C151" s="27"/>
      <c r="D151" s="27"/>
      <c r="E151" s="27"/>
      <c r="F151" s="27"/>
      <c r="G151" s="27"/>
      <c r="H151" s="27"/>
      <c r="I151" s="27"/>
      <c r="J151" s="27"/>
      <c r="K151" s="26">
        <f>K17/K76</f>
        <v>599.19</v>
      </c>
      <c r="L151" s="27"/>
      <c r="M151" s="27"/>
      <c r="N151" s="27"/>
      <c r="O151" s="27"/>
      <c r="P151" s="27"/>
      <c r="Q151" s="26">
        <f t="shared" ref="Q151:AF151" si="45">Q17/Q76</f>
        <v>526.6633333</v>
      </c>
      <c r="R151" s="26">
        <f t="shared" si="45"/>
        <v>368.403125</v>
      </c>
      <c r="S151" s="26">
        <f t="shared" si="45"/>
        <v>303.6530769</v>
      </c>
      <c r="T151" s="26">
        <f t="shared" si="45"/>
        <v>291.7314286</v>
      </c>
      <c r="U151" s="26">
        <f t="shared" si="45"/>
        <v>352.15</v>
      </c>
      <c r="V151" s="26">
        <f t="shared" si="45"/>
        <v>262.6733333</v>
      </c>
      <c r="W151" s="26">
        <f t="shared" si="45"/>
        <v>306.3066667</v>
      </c>
      <c r="X151" s="26" t="str">
        <f t="shared" si="45"/>
        <v>#DIV/0!</v>
      </c>
      <c r="Y151" s="26">
        <f t="shared" si="45"/>
        <v>226.0057143</v>
      </c>
      <c r="Z151" s="26">
        <f t="shared" si="45"/>
        <v>300.78</v>
      </c>
      <c r="AA151" s="26">
        <f t="shared" si="45"/>
        <v>190.1</v>
      </c>
      <c r="AB151" s="26">
        <f t="shared" si="45"/>
        <v>253.45875</v>
      </c>
      <c r="AC151" s="26">
        <f t="shared" si="45"/>
        <v>376.2071429</v>
      </c>
      <c r="AD151" s="26">
        <f t="shared" si="45"/>
        <v>274.7604762</v>
      </c>
      <c r="AE151" s="26">
        <f t="shared" si="45"/>
        <v>281.8194737</v>
      </c>
      <c r="AF151" s="26">
        <f t="shared" si="45"/>
        <v>363.5831579</v>
      </c>
    </row>
    <row r="152" collapsed="1">
      <c r="A152" s="21" t="s">
        <v>112</v>
      </c>
      <c r="B152" s="66">
        <f>(B153*(B70-B169) + B154*(B76-B170)) / ((B70-B169)+ (B76-B170))</f>
        <v>257.6</v>
      </c>
      <c r="C152" s="66">
        <f t="shared" ref="C152:AF152" si="46">(C153*C161*C167 + C154*C162*C168) / (C161*C167 + C162*C168)</f>
        <v>336.75</v>
      </c>
      <c r="D152" s="66">
        <f t="shared" si="46"/>
        <v>432.26</v>
      </c>
      <c r="E152" s="66">
        <f t="shared" si="46"/>
        <v>273.37</v>
      </c>
      <c r="F152" s="66">
        <f t="shared" si="46"/>
        <v>381.37</v>
      </c>
      <c r="G152" s="66">
        <f t="shared" si="46"/>
        <v>206.1</v>
      </c>
      <c r="H152" s="66">
        <f t="shared" si="46"/>
        <v>284.33</v>
      </c>
      <c r="I152" s="66">
        <f t="shared" si="46"/>
        <v>279.88</v>
      </c>
      <c r="J152" s="66">
        <f t="shared" si="46"/>
        <v>322.13</v>
      </c>
      <c r="K152" s="66">
        <f t="shared" si="46"/>
        <v>256.578</v>
      </c>
      <c r="L152" s="66">
        <f t="shared" si="46"/>
        <v>314.37</v>
      </c>
      <c r="M152" s="66">
        <f t="shared" si="46"/>
        <v>352.7</v>
      </c>
      <c r="N152" s="66">
        <f t="shared" si="46"/>
        <v>347.26</v>
      </c>
      <c r="O152" s="66">
        <f t="shared" si="46"/>
        <v>336.94</v>
      </c>
      <c r="P152" s="66">
        <f t="shared" si="46"/>
        <v>196.43</v>
      </c>
      <c r="Q152" s="66">
        <f t="shared" si="46"/>
        <v>210.2068197</v>
      </c>
      <c r="R152" s="66">
        <f t="shared" si="46"/>
        <v>243.8992574</v>
      </c>
      <c r="S152" s="66">
        <f t="shared" si="46"/>
        <v>216.3022837</v>
      </c>
      <c r="T152" s="66">
        <f t="shared" si="46"/>
        <v>233.6042575</v>
      </c>
      <c r="U152" s="66">
        <f t="shared" si="46"/>
        <v>182.7881441</v>
      </c>
      <c r="V152" s="66">
        <f t="shared" si="46"/>
        <v>228.2225489</v>
      </c>
      <c r="W152" s="66">
        <f t="shared" si="46"/>
        <v>174.4611159</v>
      </c>
      <c r="X152" s="66">
        <f t="shared" si="46"/>
        <v>226.43</v>
      </c>
      <c r="Y152" s="66">
        <f t="shared" si="46"/>
        <v>216.3911193</v>
      </c>
      <c r="Z152" s="66">
        <f t="shared" si="46"/>
        <v>267.2385793</v>
      </c>
      <c r="AA152" s="66">
        <f t="shared" si="46"/>
        <v>303.1021687</v>
      </c>
      <c r="AB152" s="66">
        <f t="shared" si="46"/>
        <v>287.9200208</v>
      </c>
      <c r="AC152" s="66">
        <f t="shared" si="46"/>
        <v>277.9697796</v>
      </c>
      <c r="AD152" s="66">
        <f t="shared" si="46"/>
        <v>268.0926661</v>
      </c>
      <c r="AE152" s="66">
        <f t="shared" si="46"/>
        <v>271.5463133</v>
      </c>
      <c r="AF152" s="66">
        <f t="shared" si="46"/>
        <v>283.5697402</v>
      </c>
    </row>
    <row r="153" hidden="1" outlineLevel="1">
      <c r="A153" s="90" t="s">
        <v>113</v>
      </c>
      <c r="B153" s="91">
        <v>257.6</v>
      </c>
      <c r="C153" s="91">
        <v>336.75</v>
      </c>
      <c r="D153" s="91">
        <v>432.26</v>
      </c>
      <c r="E153" s="91">
        <v>273.37</v>
      </c>
      <c r="F153" s="91">
        <v>381.37</v>
      </c>
      <c r="G153" s="91">
        <v>206.1</v>
      </c>
      <c r="H153" s="91">
        <v>284.33</v>
      </c>
      <c r="I153" s="91">
        <v>279.88</v>
      </c>
      <c r="J153" s="91">
        <v>322.13</v>
      </c>
      <c r="K153" s="91">
        <v>241.24</v>
      </c>
      <c r="L153" s="91">
        <v>314.37</v>
      </c>
      <c r="M153" s="91">
        <v>352.7</v>
      </c>
      <c r="N153" s="91">
        <v>347.26</v>
      </c>
      <c r="O153" s="91">
        <v>336.94</v>
      </c>
      <c r="P153" s="91">
        <v>196.43</v>
      </c>
      <c r="Q153" s="91">
        <v>201.63</v>
      </c>
      <c r="R153" s="91">
        <v>205.11</v>
      </c>
      <c r="S153" s="91">
        <v>191.07</v>
      </c>
      <c r="T153" s="91">
        <v>222.9</v>
      </c>
      <c r="U153" s="91">
        <v>176.27</v>
      </c>
      <c r="V153" s="91">
        <v>221.33</v>
      </c>
      <c r="W153" s="91">
        <v>164.67</v>
      </c>
      <c r="X153" s="91">
        <v>226.43</v>
      </c>
      <c r="Y153" s="91">
        <v>214.99</v>
      </c>
      <c r="Z153" s="91">
        <v>265.54</v>
      </c>
      <c r="AA153" s="91">
        <v>304.94</v>
      </c>
      <c r="AB153" s="91">
        <v>290.18</v>
      </c>
      <c r="AC153" s="91">
        <v>267.39</v>
      </c>
      <c r="AD153" s="91">
        <v>266.15</v>
      </c>
      <c r="AE153" s="91">
        <v>269.47</v>
      </c>
      <c r="AF153" s="91">
        <v>274.89</v>
      </c>
    </row>
    <row r="154" hidden="1" outlineLevel="1">
      <c r="A154" s="90" t="s">
        <v>114</v>
      </c>
      <c r="B154" s="92"/>
      <c r="C154" s="92"/>
      <c r="D154" s="92"/>
      <c r="E154" s="92"/>
      <c r="F154" s="92"/>
      <c r="G154" s="92"/>
      <c r="H154" s="92"/>
      <c r="I154" s="92"/>
      <c r="J154" s="92"/>
      <c r="K154" s="91">
        <v>548.0</v>
      </c>
      <c r="L154" s="92"/>
      <c r="M154" s="92"/>
      <c r="N154" s="92"/>
      <c r="O154" s="92"/>
      <c r="P154" s="92"/>
      <c r="Q154" s="91">
        <f t="shared" ref="Q154:AF154" si="47">Q158*Q104</f>
        <v>427.486253</v>
      </c>
      <c r="R154" s="91">
        <f t="shared" si="47"/>
        <v>350.523653</v>
      </c>
      <c r="S154" s="91">
        <f t="shared" si="47"/>
        <v>303.65645</v>
      </c>
      <c r="T154" s="91">
        <f t="shared" si="47"/>
        <v>291.728376</v>
      </c>
      <c r="U154" s="91">
        <f t="shared" si="47"/>
        <v>352.1556</v>
      </c>
      <c r="V154" s="91">
        <f t="shared" si="47"/>
        <v>262.669211</v>
      </c>
      <c r="W154" s="91">
        <f t="shared" si="47"/>
        <v>306.6632</v>
      </c>
      <c r="X154" s="91">
        <f t="shared" si="47"/>
        <v>0</v>
      </c>
      <c r="Y154" s="91">
        <f t="shared" si="47"/>
        <v>226.002798</v>
      </c>
      <c r="Z154" s="91">
        <f t="shared" si="47"/>
        <v>300.78</v>
      </c>
      <c r="AA154" s="91">
        <f t="shared" si="47"/>
        <v>190.0976</v>
      </c>
      <c r="AB154" s="91">
        <f t="shared" si="47"/>
        <v>253.459575</v>
      </c>
      <c r="AC154" s="91">
        <f t="shared" si="47"/>
        <v>376.21059</v>
      </c>
      <c r="AD154" s="91">
        <f t="shared" si="47"/>
        <v>274.756011</v>
      </c>
      <c r="AE154" s="91">
        <f t="shared" si="47"/>
        <v>281.823627</v>
      </c>
      <c r="AF154" s="91">
        <f t="shared" si="47"/>
        <v>335.629908</v>
      </c>
    </row>
    <row r="155" collapsed="1">
      <c r="A155" s="21" t="s">
        <v>115</v>
      </c>
      <c r="B155" s="26">
        <f t="shared" ref="B155:J155" si="48">B156</f>
        <v>84.41</v>
      </c>
      <c r="C155" s="26">
        <f t="shared" si="48"/>
        <v>37.5</v>
      </c>
      <c r="D155" s="26">
        <f t="shared" si="48"/>
        <v>52.26</v>
      </c>
      <c r="E155" s="26">
        <f t="shared" si="48"/>
        <v>46.72</v>
      </c>
      <c r="F155" s="26">
        <f t="shared" si="48"/>
        <v>43.43</v>
      </c>
      <c r="G155" s="26">
        <f t="shared" si="48"/>
        <v>73.19</v>
      </c>
      <c r="H155" s="26">
        <f t="shared" si="48"/>
        <v>91.84</v>
      </c>
      <c r="I155" s="26">
        <f t="shared" si="48"/>
        <v>80.26</v>
      </c>
      <c r="J155" s="26">
        <f t="shared" si="48"/>
        <v>52.31</v>
      </c>
      <c r="K155" s="26">
        <f>(K156*K169 + K157*K170) / (K169 + K170)</f>
        <v>50.45</v>
      </c>
      <c r="L155" s="26">
        <f t="shared" ref="L155:P155" si="49">L156</f>
        <v>118.67</v>
      </c>
      <c r="M155" s="26">
        <f t="shared" si="49"/>
        <v>57.17</v>
      </c>
      <c r="N155" s="26">
        <f t="shared" si="49"/>
        <v>60.29</v>
      </c>
      <c r="O155" s="26">
        <f t="shared" si="49"/>
        <v>39.38</v>
      </c>
      <c r="P155" s="26">
        <f t="shared" si="49"/>
        <v>168.18</v>
      </c>
      <c r="Q155" s="26">
        <f t="shared" ref="Q155:AF155" si="50">(Q156*Q169 + Q157*Q170) / (Q169 + Q170)</f>
        <v>136.32</v>
      </c>
      <c r="R155" s="26">
        <f t="shared" si="50"/>
        <v>121.34</v>
      </c>
      <c r="S155" s="26">
        <f t="shared" si="50"/>
        <v>113.19</v>
      </c>
      <c r="T155" s="26">
        <f t="shared" si="50"/>
        <v>116.25</v>
      </c>
      <c r="U155" s="26">
        <f t="shared" si="50"/>
        <v>107.34</v>
      </c>
      <c r="V155" s="26">
        <f t="shared" si="50"/>
        <v>81.23</v>
      </c>
      <c r="W155" s="26">
        <f t="shared" si="50"/>
        <v>124.6042176</v>
      </c>
      <c r="X155" s="26">
        <f t="shared" si="50"/>
        <v>85.02</v>
      </c>
      <c r="Y155" s="26">
        <f t="shared" si="50"/>
        <v>78.15</v>
      </c>
      <c r="Z155" s="26">
        <f t="shared" si="50"/>
        <v>125.44</v>
      </c>
      <c r="AA155" s="26">
        <f t="shared" si="50"/>
        <v>114.28</v>
      </c>
      <c r="AB155" s="26">
        <f t="shared" si="50"/>
        <v>102.8</v>
      </c>
      <c r="AC155" s="26">
        <f t="shared" si="50"/>
        <v>146.36</v>
      </c>
      <c r="AD155" s="26">
        <f t="shared" si="50"/>
        <v>155.49</v>
      </c>
      <c r="AE155" s="26">
        <f t="shared" si="50"/>
        <v>163.06</v>
      </c>
      <c r="AF155" s="26">
        <f t="shared" si="50"/>
        <v>87.72</v>
      </c>
    </row>
    <row r="156" hidden="1" outlineLevel="1">
      <c r="A156" s="90" t="s">
        <v>116</v>
      </c>
      <c r="B156" s="93">
        <v>84.41</v>
      </c>
      <c r="C156" s="93">
        <v>37.5</v>
      </c>
      <c r="D156" s="93">
        <v>52.26</v>
      </c>
      <c r="E156" s="93">
        <v>46.72</v>
      </c>
      <c r="F156" s="93">
        <v>43.43</v>
      </c>
      <c r="G156" s="93">
        <v>73.19</v>
      </c>
      <c r="H156" s="93">
        <v>91.84</v>
      </c>
      <c r="I156" s="93">
        <v>80.26</v>
      </c>
      <c r="J156" s="93">
        <v>52.31</v>
      </c>
      <c r="K156" s="93">
        <v>50.45</v>
      </c>
      <c r="L156" s="93">
        <v>118.67</v>
      </c>
      <c r="M156" s="93">
        <v>57.17</v>
      </c>
      <c r="N156" s="93">
        <v>60.29</v>
      </c>
      <c r="O156" s="93">
        <v>39.38</v>
      </c>
      <c r="P156" s="93">
        <v>168.18</v>
      </c>
      <c r="Q156" s="93">
        <v>136.32</v>
      </c>
      <c r="R156" s="93">
        <v>121.34</v>
      </c>
      <c r="S156" s="93">
        <v>113.19</v>
      </c>
      <c r="T156" s="93">
        <v>116.25</v>
      </c>
      <c r="U156" s="93">
        <v>107.34</v>
      </c>
      <c r="V156" s="93">
        <v>81.23</v>
      </c>
      <c r="W156" s="93">
        <v>119.12</v>
      </c>
      <c r="X156" s="93">
        <v>85.02</v>
      </c>
      <c r="Y156" s="93">
        <v>78.15</v>
      </c>
      <c r="Z156" s="93">
        <v>125.44</v>
      </c>
      <c r="AA156" s="93">
        <v>114.28</v>
      </c>
      <c r="AB156" s="93">
        <v>102.8</v>
      </c>
      <c r="AC156" s="93">
        <v>146.36</v>
      </c>
      <c r="AD156" s="93">
        <v>155.49</v>
      </c>
      <c r="AE156" s="93">
        <v>163.06</v>
      </c>
      <c r="AF156" s="93">
        <v>87.72</v>
      </c>
    </row>
    <row r="157" hidden="1" outlineLevel="1">
      <c r="A157" s="90" t="s">
        <v>117</v>
      </c>
      <c r="B157" s="94"/>
      <c r="C157" s="94"/>
      <c r="D157" s="94"/>
      <c r="E157" s="94"/>
      <c r="F157" s="94"/>
      <c r="G157" s="94"/>
      <c r="H157" s="94"/>
      <c r="I157" s="94"/>
      <c r="J157" s="94"/>
      <c r="K157" s="93">
        <v>0.0</v>
      </c>
      <c r="L157" s="94"/>
      <c r="M157" s="94"/>
      <c r="N157" s="94"/>
      <c r="O157" s="94"/>
      <c r="P157" s="94"/>
      <c r="Q157" s="93">
        <f t="shared" ref="Q157:AF157" si="51">Q159*Q104</f>
        <v>0</v>
      </c>
      <c r="R157" s="93">
        <f t="shared" si="51"/>
        <v>0</v>
      </c>
      <c r="S157" s="93">
        <f t="shared" si="51"/>
        <v>0</v>
      </c>
      <c r="T157" s="93">
        <f t="shared" si="51"/>
        <v>0</v>
      </c>
      <c r="U157" s="93">
        <f t="shared" si="51"/>
        <v>0</v>
      </c>
      <c r="V157" s="93">
        <f t="shared" si="51"/>
        <v>0</v>
      </c>
      <c r="W157" s="93">
        <f t="shared" si="51"/>
        <v>305.5834</v>
      </c>
      <c r="X157" s="93">
        <f t="shared" si="51"/>
        <v>0</v>
      </c>
      <c r="Y157" s="93">
        <f t="shared" si="51"/>
        <v>0</v>
      </c>
      <c r="Z157" s="93">
        <f t="shared" si="51"/>
        <v>0</v>
      </c>
      <c r="AA157" s="93">
        <f t="shared" si="51"/>
        <v>0</v>
      </c>
      <c r="AB157" s="93">
        <f t="shared" si="51"/>
        <v>0</v>
      </c>
      <c r="AC157" s="93">
        <f t="shared" si="51"/>
        <v>0</v>
      </c>
      <c r="AD157" s="93">
        <f t="shared" si="51"/>
        <v>0</v>
      </c>
      <c r="AE157" s="93">
        <f t="shared" si="51"/>
        <v>0</v>
      </c>
      <c r="AF157" s="93">
        <f t="shared" si="51"/>
        <v>0</v>
      </c>
    </row>
    <row r="158">
      <c r="Q158" s="95">
        <v>393.67</v>
      </c>
      <c r="R158" s="95">
        <v>323.63</v>
      </c>
      <c r="S158" s="95">
        <v>279.25</v>
      </c>
      <c r="T158" s="95">
        <v>268.33</v>
      </c>
      <c r="U158" s="95">
        <v>324.0</v>
      </c>
      <c r="V158" s="95">
        <v>242.83</v>
      </c>
      <c r="W158" s="95">
        <v>284.0</v>
      </c>
      <c r="X158" s="95"/>
      <c r="Y158" s="95">
        <v>208.74</v>
      </c>
      <c r="Z158" s="95">
        <v>278.5</v>
      </c>
      <c r="AA158" s="95">
        <v>176.0</v>
      </c>
      <c r="AB158" s="95">
        <v>234.75</v>
      </c>
      <c r="AC158" s="95">
        <v>347.86</v>
      </c>
      <c r="AD158" s="96">
        <v>253.91</v>
      </c>
      <c r="AE158" s="96">
        <v>259.53</v>
      </c>
      <c r="AF158" s="97">
        <v>308.37</v>
      </c>
    </row>
    <row r="159">
      <c r="J159" s="87"/>
      <c r="K159" s="87"/>
      <c r="Q159" s="98">
        <v>0.0</v>
      </c>
      <c r="R159" s="98">
        <v>0.0</v>
      </c>
      <c r="S159" s="98">
        <v>0.0</v>
      </c>
      <c r="T159" s="98">
        <v>0.0</v>
      </c>
      <c r="U159" s="98">
        <v>0.0</v>
      </c>
      <c r="V159" s="98">
        <v>0.0</v>
      </c>
      <c r="W159" s="98">
        <v>283.0</v>
      </c>
      <c r="X159" s="98"/>
      <c r="Y159" s="98">
        <v>0.0</v>
      </c>
      <c r="Z159" s="98">
        <v>0.0</v>
      </c>
      <c r="AA159" s="98">
        <v>0.0</v>
      </c>
      <c r="AB159" s="98">
        <v>0.0</v>
      </c>
      <c r="AC159" s="98">
        <v>0.0</v>
      </c>
      <c r="AD159" s="96">
        <v>0.0</v>
      </c>
      <c r="AE159" s="96">
        <v>0.0</v>
      </c>
      <c r="AF159" s="96">
        <v>0.0</v>
      </c>
    </row>
    <row r="160" collapsed="1">
      <c r="A160" s="21" t="s">
        <v>118</v>
      </c>
      <c r="B160" s="56">
        <f t="shared" ref="B160:AF160" si="52">sum(B161:B162)</f>
        <v>54</v>
      </c>
      <c r="C160" s="56">
        <f t="shared" si="52"/>
        <v>32</v>
      </c>
      <c r="D160" s="56">
        <f t="shared" si="52"/>
        <v>32</v>
      </c>
      <c r="E160" s="56">
        <f t="shared" si="52"/>
        <v>38</v>
      </c>
      <c r="F160" s="56">
        <f t="shared" si="52"/>
        <v>39</v>
      </c>
      <c r="G160" s="56">
        <f t="shared" si="52"/>
        <v>38</v>
      </c>
      <c r="H160" s="56">
        <f t="shared" si="52"/>
        <v>29</v>
      </c>
      <c r="I160" s="56">
        <f t="shared" si="52"/>
        <v>26</v>
      </c>
      <c r="J160" s="56">
        <f t="shared" si="52"/>
        <v>44</v>
      </c>
      <c r="K160" s="56">
        <f t="shared" si="52"/>
        <v>39</v>
      </c>
      <c r="L160" s="56">
        <f t="shared" si="52"/>
        <v>39</v>
      </c>
      <c r="M160" s="56">
        <f t="shared" si="52"/>
        <v>32</v>
      </c>
      <c r="N160" s="56">
        <f t="shared" si="52"/>
        <v>38</v>
      </c>
      <c r="O160" s="56">
        <f t="shared" si="52"/>
        <v>34</v>
      </c>
      <c r="P160" s="56">
        <f t="shared" si="52"/>
        <v>224</v>
      </c>
      <c r="Q160" s="56">
        <f t="shared" si="52"/>
        <v>155</v>
      </c>
      <c r="R160" s="56">
        <f t="shared" si="52"/>
        <v>119</v>
      </c>
      <c r="S160" s="56">
        <f t="shared" si="52"/>
        <v>91</v>
      </c>
      <c r="T160" s="56">
        <f t="shared" si="52"/>
        <v>77</v>
      </c>
      <c r="U160" s="56">
        <f t="shared" si="52"/>
        <v>59</v>
      </c>
      <c r="V160" s="56">
        <f t="shared" si="52"/>
        <v>64</v>
      </c>
      <c r="W160" s="56">
        <f t="shared" si="52"/>
        <v>60</v>
      </c>
      <c r="X160" s="56">
        <f t="shared" si="52"/>
        <v>72</v>
      </c>
      <c r="Y160" s="56">
        <f t="shared" si="52"/>
        <v>77</v>
      </c>
      <c r="Z160" s="56">
        <f t="shared" si="52"/>
        <v>117</v>
      </c>
      <c r="AA160" s="56">
        <f t="shared" si="52"/>
        <v>170</v>
      </c>
      <c r="AB160" s="56">
        <f t="shared" si="52"/>
        <v>163</v>
      </c>
      <c r="AC160" s="56">
        <f t="shared" si="52"/>
        <v>111</v>
      </c>
      <c r="AD160" s="56">
        <f t="shared" si="52"/>
        <v>119</v>
      </c>
      <c r="AE160" s="56">
        <f t="shared" si="52"/>
        <v>137</v>
      </c>
      <c r="AF160" s="56">
        <f t="shared" si="52"/>
        <v>159</v>
      </c>
    </row>
    <row r="161" hidden="1" outlineLevel="1">
      <c r="A161" s="21" t="s">
        <v>119</v>
      </c>
      <c r="B161" s="99">
        <v>54.0</v>
      </c>
      <c r="C161" s="99">
        <v>32.0</v>
      </c>
      <c r="D161" s="99">
        <v>32.0</v>
      </c>
      <c r="E161" s="99">
        <v>38.0</v>
      </c>
      <c r="F161" s="99">
        <v>39.0</v>
      </c>
      <c r="G161" s="99">
        <v>38.0</v>
      </c>
      <c r="H161" s="99">
        <v>29.0</v>
      </c>
      <c r="I161" s="99">
        <v>26.0</v>
      </c>
      <c r="J161" s="99">
        <v>44.0</v>
      </c>
      <c r="K161" s="99">
        <v>38.0</v>
      </c>
      <c r="L161" s="99">
        <v>39.0</v>
      </c>
      <c r="M161" s="99">
        <v>32.0</v>
      </c>
      <c r="N161" s="99">
        <v>38.0</v>
      </c>
      <c r="O161" s="99">
        <v>34.0</v>
      </c>
      <c r="P161" s="99">
        <v>224.0</v>
      </c>
      <c r="Q161" s="99">
        <v>152.0</v>
      </c>
      <c r="R161" s="99">
        <v>103.0</v>
      </c>
      <c r="S161" s="99">
        <v>78.0</v>
      </c>
      <c r="T161" s="99">
        <v>70.0</v>
      </c>
      <c r="U161" s="99">
        <v>58.0</v>
      </c>
      <c r="V161" s="99">
        <v>58.0</v>
      </c>
      <c r="W161" s="99">
        <v>57.0</v>
      </c>
      <c r="X161" s="99">
        <v>72.0</v>
      </c>
      <c r="Y161" s="99">
        <v>70.0</v>
      </c>
      <c r="Z161" s="99">
        <v>113.0</v>
      </c>
      <c r="AA161" s="99">
        <v>168.0</v>
      </c>
      <c r="AB161" s="99">
        <v>155.0</v>
      </c>
      <c r="AC161" s="99">
        <v>104.0</v>
      </c>
      <c r="AD161" s="99">
        <v>98.0</v>
      </c>
      <c r="AE161" s="99">
        <v>118.0</v>
      </c>
      <c r="AF161" s="99">
        <v>140.0</v>
      </c>
    </row>
    <row r="162" hidden="1" outlineLevel="1">
      <c r="A162" s="21" t="s">
        <v>120</v>
      </c>
      <c r="B162" s="100"/>
      <c r="C162" s="100"/>
      <c r="D162" s="100"/>
      <c r="E162" s="100"/>
      <c r="F162" s="100"/>
      <c r="G162" s="100"/>
      <c r="H162" s="100"/>
      <c r="I162" s="100"/>
      <c r="J162" s="19"/>
      <c r="K162" s="99">
        <v>1.0</v>
      </c>
      <c r="L162" s="100"/>
      <c r="M162" s="100"/>
      <c r="N162" s="100"/>
      <c r="O162" s="100"/>
      <c r="P162" s="100"/>
      <c r="Q162" s="101">
        <v>3.0</v>
      </c>
      <c r="R162" s="101">
        <v>16.0</v>
      </c>
      <c r="S162" s="101">
        <v>13.0</v>
      </c>
      <c r="T162" s="101">
        <v>7.0</v>
      </c>
      <c r="U162" s="101">
        <v>1.0</v>
      </c>
      <c r="V162" s="101">
        <v>6.0</v>
      </c>
      <c r="W162" s="101">
        <v>3.0</v>
      </c>
      <c r="X162" s="101">
        <v>0.0</v>
      </c>
      <c r="Y162" s="101">
        <v>7.0</v>
      </c>
      <c r="Z162" s="101">
        <v>4.0</v>
      </c>
      <c r="AA162" s="101">
        <v>2.0</v>
      </c>
      <c r="AB162" s="101">
        <v>8.0</v>
      </c>
      <c r="AC162" s="101">
        <v>7.0</v>
      </c>
      <c r="AD162" s="101">
        <v>21.0</v>
      </c>
      <c r="AE162" s="101">
        <v>19.0</v>
      </c>
      <c r="AF162" s="101">
        <v>19.0</v>
      </c>
    </row>
    <row r="163" collapsed="1">
      <c r="A163" s="87" t="s">
        <v>121</v>
      </c>
      <c r="B163" s="87">
        <f t="shared" ref="B163:AF163" si="53">(B164*B161 + B165*B162) / (B161 + B162)</f>
        <v>0.556</v>
      </c>
      <c r="C163" s="87">
        <f t="shared" si="53"/>
        <v>0.563</v>
      </c>
      <c r="D163" s="87">
        <f t="shared" si="53"/>
        <v>0.613</v>
      </c>
      <c r="E163" s="87">
        <f t="shared" si="53"/>
        <v>0.605</v>
      </c>
      <c r="F163" s="87">
        <f t="shared" si="53"/>
        <v>0.59</v>
      </c>
      <c r="G163" s="87">
        <f t="shared" si="53"/>
        <v>0.526</v>
      </c>
      <c r="H163" s="87">
        <f t="shared" si="53"/>
        <v>0.517</v>
      </c>
      <c r="I163" s="87">
        <f t="shared" si="53"/>
        <v>0.462</v>
      </c>
      <c r="J163" s="87">
        <f t="shared" si="53"/>
        <v>0.432</v>
      </c>
      <c r="K163" s="87">
        <f t="shared" si="53"/>
        <v>0.4871794872</v>
      </c>
      <c r="L163" s="87">
        <f t="shared" si="53"/>
        <v>0.641</v>
      </c>
      <c r="M163" s="87">
        <f t="shared" si="53"/>
        <v>0.515</v>
      </c>
      <c r="N163" s="87">
        <f t="shared" si="53"/>
        <v>0.5</v>
      </c>
      <c r="O163" s="87">
        <f t="shared" si="53"/>
        <v>0.5</v>
      </c>
      <c r="P163" s="87">
        <f t="shared" si="53"/>
        <v>0.5</v>
      </c>
      <c r="Q163" s="87">
        <f t="shared" si="53"/>
        <v>0.4903225806</v>
      </c>
      <c r="R163" s="87">
        <f t="shared" si="53"/>
        <v>0.4959579832</v>
      </c>
      <c r="S163" s="87">
        <f t="shared" si="53"/>
        <v>0.3625714286</v>
      </c>
      <c r="T163" s="87">
        <f t="shared" si="53"/>
        <v>0.4154545455</v>
      </c>
      <c r="U163" s="87">
        <f t="shared" si="53"/>
        <v>0.5426440678</v>
      </c>
      <c r="V163" s="87">
        <f t="shared" si="53"/>
        <v>0.43771875</v>
      </c>
      <c r="W163" s="87">
        <f t="shared" si="53"/>
        <v>0.51635</v>
      </c>
      <c r="X163" s="87">
        <f t="shared" si="53"/>
        <v>0.361</v>
      </c>
      <c r="Y163" s="87">
        <f t="shared" si="53"/>
        <v>0.2854545455</v>
      </c>
      <c r="Z163" s="87">
        <f t="shared" si="53"/>
        <v>0.2907094017</v>
      </c>
      <c r="AA163" s="87">
        <f t="shared" si="53"/>
        <v>0.2648470588</v>
      </c>
      <c r="AB163" s="87">
        <f t="shared" si="53"/>
        <v>0.2025460123</v>
      </c>
      <c r="AC163" s="87">
        <f t="shared" si="53"/>
        <v>0.3513513514</v>
      </c>
      <c r="AD163" s="87">
        <f t="shared" si="53"/>
        <v>0.2182352941</v>
      </c>
      <c r="AE163" s="87">
        <f t="shared" si="53"/>
        <v>0.1748467153</v>
      </c>
      <c r="AF163" s="87">
        <f t="shared" si="53"/>
        <v>0.1637735849</v>
      </c>
    </row>
    <row r="164" hidden="1" outlineLevel="1">
      <c r="A164" s="102" t="s">
        <v>122</v>
      </c>
      <c r="B164" s="103">
        <v>0.556</v>
      </c>
      <c r="C164" s="103">
        <v>0.563</v>
      </c>
      <c r="D164" s="103">
        <v>0.613</v>
      </c>
      <c r="E164" s="103">
        <v>0.605</v>
      </c>
      <c r="F164" s="103">
        <v>0.59</v>
      </c>
      <c r="G164" s="103">
        <v>0.526</v>
      </c>
      <c r="H164" s="103">
        <v>0.517</v>
      </c>
      <c r="I164" s="103">
        <v>0.462</v>
      </c>
      <c r="J164" s="103">
        <v>0.432</v>
      </c>
      <c r="K164" s="103">
        <v>0.5</v>
      </c>
      <c r="L164" s="103">
        <v>0.641</v>
      </c>
      <c r="M164" s="103">
        <v>0.515</v>
      </c>
      <c r="N164" s="103">
        <v>0.5</v>
      </c>
      <c r="O164" s="103">
        <v>0.5</v>
      </c>
      <c r="P164" s="103">
        <v>0.5</v>
      </c>
      <c r="Q164" s="103">
        <v>0.5</v>
      </c>
      <c r="R164" s="103">
        <v>0.573</v>
      </c>
      <c r="S164" s="103">
        <v>0.423</v>
      </c>
      <c r="T164" s="103">
        <v>0.457</v>
      </c>
      <c r="U164" s="103">
        <v>0.552</v>
      </c>
      <c r="V164" s="103">
        <v>0.483</v>
      </c>
      <c r="W164" s="103">
        <v>0.526</v>
      </c>
      <c r="X164" s="103">
        <v>0.361</v>
      </c>
      <c r="Y164" s="103">
        <v>0.314</v>
      </c>
      <c r="Z164" s="103">
        <v>0.301</v>
      </c>
      <c r="AA164" s="103">
        <v>0.268</v>
      </c>
      <c r="AB164" s="103">
        <v>0.213</v>
      </c>
      <c r="AC164" s="103">
        <v>0.375</v>
      </c>
      <c r="AD164" s="103">
        <v>0.265</v>
      </c>
      <c r="AE164" s="103">
        <v>0.203</v>
      </c>
      <c r="AF164" s="103">
        <v>0.186</v>
      </c>
    </row>
    <row r="165" hidden="1" outlineLevel="1">
      <c r="A165" s="102" t="s">
        <v>123</v>
      </c>
      <c r="B165" s="104"/>
      <c r="C165" s="104"/>
      <c r="D165" s="104"/>
      <c r="E165" s="104"/>
      <c r="F165" s="104"/>
      <c r="G165" s="104"/>
      <c r="H165" s="104"/>
      <c r="I165" s="104"/>
      <c r="J165" s="104"/>
      <c r="K165" s="103">
        <v>0.0</v>
      </c>
      <c r="L165" s="104"/>
      <c r="M165" s="104"/>
      <c r="N165" s="104"/>
      <c r="O165" s="104"/>
      <c r="P165" s="104"/>
      <c r="Q165" s="103">
        <v>0.0</v>
      </c>
      <c r="R165" s="103">
        <v>0.0</v>
      </c>
      <c r="S165" s="103">
        <v>0.0</v>
      </c>
      <c r="T165" s="103">
        <v>0.0</v>
      </c>
      <c r="U165" s="103">
        <v>0.0</v>
      </c>
      <c r="V165" s="103">
        <v>0.0</v>
      </c>
      <c r="W165" s="103">
        <v>0.333</v>
      </c>
      <c r="X165" s="103"/>
      <c r="Y165" s="103">
        <v>0.0</v>
      </c>
      <c r="Z165" s="103">
        <v>0.0</v>
      </c>
      <c r="AA165" s="103">
        <v>0.0</v>
      </c>
      <c r="AB165" s="103">
        <v>0.0</v>
      </c>
      <c r="AC165" s="103">
        <v>0.0</v>
      </c>
      <c r="AD165" s="103">
        <v>0.0</v>
      </c>
      <c r="AE165" s="103">
        <v>0.0</v>
      </c>
      <c r="AF165" s="103">
        <v>0.0</v>
      </c>
    </row>
    <row r="166" collapsed="1">
      <c r="A166" s="2" t="s">
        <v>124</v>
      </c>
      <c r="B166" s="87">
        <f t="shared" ref="B166:AF166" si="54">1-B163</f>
        <v>0.444</v>
      </c>
      <c r="C166" s="87">
        <f t="shared" si="54"/>
        <v>0.437</v>
      </c>
      <c r="D166" s="87">
        <f t="shared" si="54"/>
        <v>0.387</v>
      </c>
      <c r="E166" s="87">
        <f t="shared" si="54"/>
        <v>0.395</v>
      </c>
      <c r="F166" s="87">
        <f t="shared" si="54"/>
        <v>0.41</v>
      </c>
      <c r="G166" s="87">
        <f t="shared" si="54"/>
        <v>0.474</v>
      </c>
      <c r="H166" s="87">
        <f t="shared" si="54"/>
        <v>0.483</v>
      </c>
      <c r="I166" s="87">
        <f t="shared" si="54"/>
        <v>0.538</v>
      </c>
      <c r="J166" s="87">
        <f t="shared" si="54"/>
        <v>0.568</v>
      </c>
      <c r="K166" s="87">
        <f t="shared" si="54"/>
        <v>0.5128205128</v>
      </c>
      <c r="L166" s="87">
        <f t="shared" si="54"/>
        <v>0.359</v>
      </c>
      <c r="M166" s="87">
        <f t="shared" si="54"/>
        <v>0.485</v>
      </c>
      <c r="N166" s="87">
        <f t="shared" si="54"/>
        <v>0.5</v>
      </c>
      <c r="O166" s="87">
        <f t="shared" si="54"/>
        <v>0.5</v>
      </c>
      <c r="P166" s="87">
        <f t="shared" si="54"/>
        <v>0.5</v>
      </c>
      <c r="Q166" s="87">
        <f t="shared" si="54"/>
        <v>0.5096774194</v>
      </c>
      <c r="R166" s="87">
        <f t="shared" si="54"/>
        <v>0.5040420168</v>
      </c>
      <c r="S166" s="87">
        <f t="shared" si="54"/>
        <v>0.6374285714</v>
      </c>
      <c r="T166" s="87">
        <f t="shared" si="54"/>
        <v>0.5845454545</v>
      </c>
      <c r="U166" s="87">
        <f t="shared" si="54"/>
        <v>0.4573559322</v>
      </c>
      <c r="V166" s="87">
        <f t="shared" si="54"/>
        <v>0.56228125</v>
      </c>
      <c r="W166" s="87">
        <f t="shared" si="54"/>
        <v>0.48365</v>
      </c>
      <c r="X166" s="87">
        <f t="shared" si="54"/>
        <v>0.639</v>
      </c>
      <c r="Y166" s="87">
        <f t="shared" si="54"/>
        <v>0.7145454545</v>
      </c>
      <c r="Z166" s="87">
        <f t="shared" si="54"/>
        <v>0.7092905983</v>
      </c>
      <c r="AA166" s="87">
        <f t="shared" si="54"/>
        <v>0.7351529412</v>
      </c>
      <c r="AB166" s="87">
        <f t="shared" si="54"/>
        <v>0.7974539877</v>
      </c>
      <c r="AC166" s="87">
        <f t="shared" si="54"/>
        <v>0.6486486486</v>
      </c>
      <c r="AD166" s="87">
        <f t="shared" si="54"/>
        <v>0.7817647059</v>
      </c>
      <c r="AE166" s="87">
        <f t="shared" si="54"/>
        <v>0.8251532847</v>
      </c>
      <c r="AF166" s="87">
        <f t="shared" si="54"/>
        <v>0.8362264151</v>
      </c>
    </row>
    <row r="167" hidden="1" outlineLevel="1">
      <c r="A167" s="102" t="s">
        <v>125</v>
      </c>
      <c r="B167" s="103">
        <f t="shared" ref="B167:AF167" si="55">1-B164</f>
        <v>0.444</v>
      </c>
      <c r="C167" s="103">
        <f t="shared" si="55"/>
        <v>0.437</v>
      </c>
      <c r="D167" s="103">
        <f t="shared" si="55"/>
        <v>0.387</v>
      </c>
      <c r="E167" s="103">
        <f t="shared" si="55"/>
        <v>0.395</v>
      </c>
      <c r="F167" s="103">
        <f t="shared" si="55"/>
        <v>0.41</v>
      </c>
      <c r="G167" s="103">
        <f t="shared" si="55"/>
        <v>0.474</v>
      </c>
      <c r="H167" s="103">
        <f t="shared" si="55"/>
        <v>0.483</v>
      </c>
      <c r="I167" s="103">
        <f t="shared" si="55"/>
        <v>0.538</v>
      </c>
      <c r="J167" s="103">
        <f t="shared" si="55"/>
        <v>0.568</v>
      </c>
      <c r="K167" s="103">
        <f t="shared" si="55"/>
        <v>0.5</v>
      </c>
      <c r="L167" s="103">
        <f t="shared" si="55"/>
        <v>0.359</v>
      </c>
      <c r="M167" s="103">
        <f t="shared" si="55"/>
        <v>0.485</v>
      </c>
      <c r="N167" s="103">
        <f t="shared" si="55"/>
        <v>0.5</v>
      </c>
      <c r="O167" s="103">
        <f t="shared" si="55"/>
        <v>0.5</v>
      </c>
      <c r="P167" s="103">
        <f t="shared" si="55"/>
        <v>0.5</v>
      </c>
      <c r="Q167" s="103">
        <f t="shared" si="55"/>
        <v>0.5</v>
      </c>
      <c r="R167" s="103">
        <f t="shared" si="55"/>
        <v>0.427</v>
      </c>
      <c r="S167" s="103">
        <f t="shared" si="55"/>
        <v>0.577</v>
      </c>
      <c r="T167" s="103">
        <f t="shared" si="55"/>
        <v>0.543</v>
      </c>
      <c r="U167" s="103">
        <f t="shared" si="55"/>
        <v>0.448</v>
      </c>
      <c r="V167" s="103">
        <f t="shared" si="55"/>
        <v>0.517</v>
      </c>
      <c r="W167" s="103">
        <f t="shared" si="55"/>
        <v>0.474</v>
      </c>
      <c r="X167" s="103">
        <f t="shared" si="55"/>
        <v>0.639</v>
      </c>
      <c r="Y167" s="103">
        <f t="shared" si="55"/>
        <v>0.686</v>
      </c>
      <c r="Z167" s="103">
        <f t="shared" si="55"/>
        <v>0.699</v>
      </c>
      <c r="AA167" s="103">
        <f t="shared" si="55"/>
        <v>0.732</v>
      </c>
      <c r="AB167" s="103">
        <f t="shared" si="55"/>
        <v>0.787</v>
      </c>
      <c r="AC167" s="103">
        <f t="shared" si="55"/>
        <v>0.625</v>
      </c>
      <c r="AD167" s="103">
        <f t="shared" si="55"/>
        <v>0.735</v>
      </c>
      <c r="AE167" s="103">
        <f t="shared" si="55"/>
        <v>0.797</v>
      </c>
      <c r="AF167" s="103">
        <f t="shared" si="55"/>
        <v>0.814</v>
      </c>
    </row>
    <row r="168" hidden="1" outlineLevel="1">
      <c r="A168" s="102" t="s">
        <v>126</v>
      </c>
      <c r="B168" s="104"/>
      <c r="C168" s="104"/>
      <c r="D168" s="104"/>
      <c r="E168" s="104"/>
      <c r="F168" s="104"/>
      <c r="G168" s="104"/>
      <c r="H168" s="104"/>
      <c r="I168" s="104"/>
      <c r="J168" s="104"/>
      <c r="K168" s="103">
        <f>1-K165</f>
        <v>1</v>
      </c>
      <c r="L168" s="104"/>
      <c r="M168" s="104"/>
      <c r="N168" s="104"/>
      <c r="O168" s="104"/>
      <c r="P168" s="104"/>
      <c r="Q168" s="103">
        <f t="shared" ref="Q168:W168" si="56">1-Q165</f>
        <v>1</v>
      </c>
      <c r="R168" s="103">
        <f t="shared" si="56"/>
        <v>1</v>
      </c>
      <c r="S168" s="103">
        <f t="shared" si="56"/>
        <v>1</v>
      </c>
      <c r="T168" s="103">
        <f t="shared" si="56"/>
        <v>1</v>
      </c>
      <c r="U168" s="103">
        <f t="shared" si="56"/>
        <v>1</v>
      </c>
      <c r="V168" s="103">
        <f t="shared" si="56"/>
        <v>1</v>
      </c>
      <c r="W168" s="103">
        <f t="shared" si="56"/>
        <v>0.667</v>
      </c>
      <c r="X168" s="103"/>
      <c r="Y168" s="103">
        <f t="shared" ref="Y168:AF168" si="57">1-Y165</f>
        <v>1</v>
      </c>
      <c r="Z168" s="103">
        <f t="shared" si="57"/>
        <v>1</v>
      </c>
      <c r="AA168" s="103">
        <f t="shared" si="57"/>
        <v>1</v>
      </c>
      <c r="AB168" s="103">
        <f t="shared" si="57"/>
        <v>1</v>
      </c>
      <c r="AC168" s="103">
        <f t="shared" si="57"/>
        <v>1</v>
      </c>
      <c r="AD168" s="103">
        <f t="shared" si="57"/>
        <v>1</v>
      </c>
      <c r="AE168" s="103">
        <f t="shared" si="57"/>
        <v>1</v>
      </c>
      <c r="AF168" s="103">
        <f t="shared" si="57"/>
        <v>1</v>
      </c>
    </row>
    <row r="169">
      <c r="A169" s="105" t="s">
        <v>127</v>
      </c>
      <c r="B169" s="106"/>
      <c r="C169" s="106"/>
      <c r="D169" s="106"/>
      <c r="E169" s="106"/>
      <c r="F169" s="106"/>
      <c r="G169" s="106"/>
      <c r="H169" s="106"/>
      <c r="I169" s="106"/>
      <c r="J169" s="106"/>
      <c r="K169" s="96">
        <v>22.0</v>
      </c>
      <c r="L169" s="106"/>
      <c r="M169" s="106"/>
      <c r="N169" s="106"/>
      <c r="O169" s="106"/>
      <c r="P169" s="106"/>
      <c r="Q169" s="96">
        <v>79.0</v>
      </c>
      <c r="R169" s="96">
        <v>66.0</v>
      </c>
      <c r="S169" s="96">
        <v>35.0</v>
      </c>
      <c r="T169" s="96">
        <v>33.0</v>
      </c>
      <c r="U169" s="96">
        <v>36.0</v>
      </c>
      <c r="V169" s="96">
        <v>30.0</v>
      </c>
      <c r="W169" s="96">
        <v>33.0</v>
      </c>
      <c r="X169" s="96">
        <v>28.0</v>
      </c>
      <c r="Y169" s="96">
        <v>22.0</v>
      </c>
      <c r="Z169" s="96">
        <v>37.0</v>
      </c>
      <c r="AA169" s="96">
        <v>50.0</v>
      </c>
      <c r="AB169" s="96">
        <v>35.0</v>
      </c>
      <c r="AC169" s="96">
        <v>43.0</v>
      </c>
      <c r="AD169" s="96">
        <v>29.0</v>
      </c>
      <c r="AE169" s="96">
        <v>26.0</v>
      </c>
      <c r="AF169" s="96">
        <v>28.0</v>
      </c>
    </row>
    <row r="170">
      <c r="A170" s="105" t="s">
        <v>128</v>
      </c>
      <c r="B170" s="106"/>
      <c r="C170" s="106"/>
      <c r="D170" s="106"/>
      <c r="E170" s="106"/>
      <c r="F170" s="106"/>
      <c r="G170" s="106"/>
      <c r="H170" s="106"/>
      <c r="I170" s="106"/>
      <c r="J170" s="106"/>
      <c r="K170" s="96">
        <v>0.0</v>
      </c>
      <c r="L170" s="106"/>
      <c r="M170" s="106"/>
      <c r="N170" s="106"/>
      <c r="O170" s="106"/>
      <c r="P170" s="106"/>
      <c r="Q170" s="96">
        <v>0.0</v>
      </c>
      <c r="R170" s="96">
        <v>0.0</v>
      </c>
      <c r="S170" s="96">
        <v>0.0</v>
      </c>
      <c r="T170" s="96">
        <v>0.0</v>
      </c>
      <c r="U170" s="96">
        <v>0.0</v>
      </c>
      <c r="V170" s="96">
        <v>0.0</v>
      </c>
      <c r="W170" s="96">
        <v>1.0</v>
      </c>
      <c r="X170" s="96">
        <v>0.0</v>
      </c>
      <c r="Y170" s="96">
        <v>0.0</v>
      </c>
      <c r="Z170" s="96">
        <v>0.0</v>
      </c>
      <c r="AA170" s="96">
        <v>0.0</v>
      </c>
      <c r="AB170" s="96">
        <v>0.0</v>
      </c>
      <c r="AC170" s="96">
        <v>0.0</v>
      </c>
      <c r="AD170" s="96">
        <v>0.0</v>
      </c>
      <c r="AE170" s="96">
        <v>0.0</v>
      </c>
      <c r="AF170" s="96">
        <v>0.0</v>
      </c>
    </row>
    <row r="171">
      <c r="B171" s="107">
        <v>45566.0</v>
      </c>
      <c r="C171" s="108" t="s">
        <v>129</v>
      </c>
      <c r="D171" s="108" t="s">
        <v>130</v>
      </c>
      <c r="G171" s="109"/>
    </row>
    <row r="172">
      <c r="A172" s="2" t="s">
        <v>131</v>
      </c>
      <c r="B172" s="62">
        <f>SUM(B48:AF48)+SUM(B66:AF66)</f>
        <v>1053569.345</v>
      </c>
      <c r="C172" s="110"/>
      <c r="D172" s="111" t="str">
        <f t="shared" ref="D172:D174" si="58">B172/C172</f>
        <v>#DIV/0!</v>
      </c>
      <c r="X172" s="112"/>
      <c r="AA172" s="81"/>
    </row>
    <row r="173">
      <c r="A173" s="2" t="s">
        <v>132</v>
      </c>
      <c r="B173" s="62">
        <f>SUM(B124:AF124)+SUM(B130:AF130)</f>
        <v>366051.6069</v>
      </c>
      <c r="C173" s="110"/>
      <c r="D173" s="111" t="str">
        <f t="shared" si="58"/>
        <v>#DIV/0!</v>
      </c>
      <c r="X173" s="112"/>
      <c r="AA173" s="81"/>
    </row>
    <row r="174">
      <c r="A174" s="2" t="s">
        <v>133</v>
      </c>
      <c r="B174" s="113">
        <f>B172/B173</f>
        <v>2.878198934</v>
      </c>
      <c r="C174" s="114"/>
      <c r="D174" s="111" t="str">
        <f t="shared" si="58"/>
        <v>#DIV/0!</v>
      </c>
    </row>
    <row r="175">
      <c r="A175" s="2" t="s">
        <v>134</v>
      </c>
      <c r="B175" s="62">
        <f>SUM(B124:AF124)/SUM('DTC - P&amp;L'!B63:AF63,'DTC - P&amp;L'!B67:AF67,'AMAZON - P&amp;L'!B36:AF36,'AMAZON - P&amp;L'!B40:AF40,'Digital Marketplaces - P&amp;L'!B17:AF17,'Digital Marketplaces - P&amp;L'!B129:AF129)</f>
        <v>121.8547293</v>
      </c>
      <c r="C175" s="115"/>
      <c r="D175" s="111"/>
      <c r="W175" s="2" t="s">
        <v>2</v>
      </c>
    </row>
    <row r="176">
      <c r="A176" s="2" t="s">
        <v>135</v>
      </c>
      <c r="B176" s="112">
        <f>IFERROR(__xludf.DUMMYFUNCTION("AVERAGE.WEIGHTED(B146:AF146,B69:AF69)"),0.010434525182622069)</f>
        <v>0.01043452518</v>
      </c>
      <c r="C176" s="116"/>
      <c r="D176" s="111"/>
    </row>
    <row r="177">
      <c r="A177" s="2" t="s">
        <v>136</v>
      </c>
      <c r="B177" s="26">
        <f>AVERAGE(B149:AF149)</f>
        <v>188.4331167</v>
      </c>
      <c r="C177" s="115"/>
      <c r="D177" s="111"/>
    </row>
    <row r="178">
      <c r="A178" s="2" t="s">
        <v>112</v>
      </c>
      <c r="B178" s="66">
        <f>IFERROR(__xludf.DUMMYFUNCTION("AVERAGE.WEIGHTED(B152:AF152,B69:AF69)"),259.8541535504043)</f>
        <v>259.8541536</v>
      </c>
    </row>
    <row r="179">
      <c r="A179" s="2" t="s">
        <v>115</v>
      </c>
      <c r="B179" s="26">
        <f>IFERROR(__xludf.DUMMYFUNCTION("AVERAGE.weighted(B155:AF155,B69:AF69)"),111.84536551778727)</f>
        <v>111.8453655</v>
      </c>
    </row>
    <row r="180">
      <c r="A180" s="2" t="s">
        <v>137</v>
      </c>
      <c r="B180" s="117">
        <f>SUM(B91:AF91)</f>
        <v>4606</v>
      </c>
      <c r="C180" s="118"/>
      <c r="D180" s="111"/>
      <c r="L180" s="2" t="s">
        <v>2</v>
      </c>
    </row>
    <row r="181">
      <c r="A181" s="2" t="s">
        <v>138</v>
      </c>
      <c r="B181" s="117">
        <f>'DTC - P&amp;L'!AG63 +'AMAZON - P&amp;L'!AG36+'Digital Marketplaces - P&amp;L'!AG17+'Digital Marketplaces - P&amp;L'!AG129+'DTC - P&amp;L'!AG67+'AMAZON - P&amp;L'!AG40</f>
        <v>3004</v>
      </c>
      <c r="C181" s="119">
        <v>12000.0</v>
      </c>
      <c r="D181" s="111">
        <f>B181/C181</f>
        <v>0.2503333333</v>
      </c>
    </row>
    <row r="182" outlineLevel="1">
      <c r="A182" s="40" t="s">
        <v>139</v>
      </c>
      <c r="B182" s="120">
        <f>'DTC - P&amp;L'!AG63 +'AMAZON - P&amp;L'!AG36+'Digital Marketplaces - P&amp;L'!AG17+'Digital Marketplaces - P&amp;L'!AG129</f>
        <v>2807</v>
      </c>
      <c r="C182" s="115"/>
      <c r="D182" s="111"/>
    </row>
    <row r="183" outlineLevel="1">
      <c r="A183" s="40" t="s">
        <v>140</v>
      </c>
      <c r="B183" s="120">
        <f>'DTC - P&amp;L'!AG67+'AMAZON - P&amp;L'!AG40</f>
        <v>197</v>
      </c>
      <c r="C183" s="116"/>
      <c r="D183" s="111"/>
    </row>
    <row r="184">
      <c r="A184" s="2" t="s">
        <v>141</v>
      </c>
      <c r="B184" s="62">
        <f>(SUM(B124:AF124)/B181)</f>
        <v>121.8547293</v>
      </c>
      <c r="C184" s="115"/>
      <c r="D184" s="111"/>
    </row>
    <row r="185">
      <c r="A185" s="2" t="s">
        <v>142</v>
      </c>
      <c r="B185" s="112">
        <f>IFERROR(__xludf.DUMMYFUNCTION("AVERAGE.WEIGHTED(B166:AF166,B69:AF69)"),0.6151180661032533)</f>
        <v>0.6151180661</v>
      </c>
    </row>
    <row r="186">
      <c r="A186" s="2" t="s">
        <v>143</v>
      </c>
      <c r="B186" s="112">
        <f>IFERROR(__xludf.DUMMYFUNCTION("AVERAGE.WEIGHTED(B163:AF163,B69:AF69)"),0.38488193389674674)</f>
        <v>0.3848819339</v>
      </c>
    </row>
    <row r="187">
      <c r="A187" s="2" t="s">
        <v>144</v>
      </c>
      <c r="B187" s="62">
        <f>SUM(B48:AF48)/B181</f>
        <v>322.8055458</v>
      </c>
    </row>
    <row r="197">
      <c r="Y197" s="87"/>
      <c r="Z197" s="87"/>
      <c r="AA197" s="87"/>
      <c r="AB197" s="87"/>
      <c r="AC197" s="87"/>
      <c r="AD197" s="87"/>
      <c r="AE197" s="87"/>
      <c r="AF197" s="87"/>
    </row>
    <row r="198">
      <c r="Y198" s="87"/>
      <c r="Z198" s="87"/>
      <c r="AA198" s="87"/>
      <c r="AB198" s="87"/>
      <c r="AC198" s="87"/>
      <c r="AD198" s="87"/>
      <c r="AE198" s="87"/>
      <c r="AF198" s="87"/>
    </row>
    <row r="199">
      <c r="Y199" s="87"/>
      <c r="Z199" s="87"/>
      <c r="AA199" s="87"/>
      <c r="AB199" s="87"/>
      <c r="AC199" s="87"/>
      <c r="AD199" s="87"/>
      <c r="AE199" s="87"/>
      <c r="AF199" s="87"/>
    </row>
    <row r="200">
      <c r="Y200" s="121"/>
      <c r="AC200" s="87"/>
      <c r="AD200" s="87"/>
      <c r="AE200" s="87"/>
      <c r="AF200" s="87"/>
    </row>
    <row r="205">
      <c r="Y205" s="2" t="s">
        <v>2</v>
      </c>
    </row>
    <row r="293">
      <c r="G293" s="122"/>
    </row>
    <row r="294">
      <c r="G294" s="122"/>
    </row>
  </sheetData>
  <mergeCells count="3">
    <mergeCell ref="A4:A6"/>
    <mergeCell ref="I4:J4"/>
    <mergeCell ref="Z4:AB4"/>
  </mergeCells>
  <conditionalFormatting sqref="Y197:Y200 Z197:AB199 AC197:AF200">
    <cfRule type="colorScale" priority="1">
      <colorScale>
        <cfvo type="min"/>
        <cfvo type="max"/>
        <color rgb="FFFFFFFF"/>
        <color rgb="FF57BB8A"/>
      </colorScale>
    </cfRule>
  </conditionalFormatting>
  <conditionalFormatting sqref="B163:AF163">
    <cfRule type="colorScale" priority="2">
      <colorScale>
        <cfvo type="min"/>
        <cfvo type="max"/>
        <color rgb="FFFFFFFF"/>
        <color rgb="FF57BB8A"/>
      </colorScale>
    </cfRule>
  </conditionalFormatting>
  <conditionalFormatting sqref="B139:AF139">
    <cfRule type="colorScale" priority="3">
      <colorScale>
        <cfvo type="min"/>
        <cfvo type="max"/>
        <color rgb="FF57BB8A"/>
        <color rgb="FFFFFFFF"/>
      </colorScale>
    </cfRule>
  </conditionalFormatting>
  <conditionalFormatting sqref="B132:AF132">
    <cfRule type="colorScale" priority="4">
      <colorScale>
        <cfvo type="min"/>
        <cfvo type="max"/>
        <color rgb="FFFFFFFF"/>
        <color rgb="FF57BB8A"/>
      </colorScale>
    </cfRule>
  </conditionalFormatting>
  <conditionalFormatting sqref="B146:AF146">
    <cfRule type="colorScale" priority="5">
      <colorScale>
        <cfvo type="min"/>
        <cfvo type="max"/>
        <color rgb="FFFFFFFF"/>
        <color rgb="FF57BB8A"/>
      </colorScale>
    </cfRule>
  </conditionalFormatting>
  <conditionalFormatting sqref="B149:AF149">
    <cfRule type="colorScale" priority="6">
      <colorScale>
        <cfvo type="min"/>
        <cfvo type="max"/>
        <color rgb="FFFFFFFF"/>
        <color rgb="FF57BB8A"/>
      </colorScale>
    </cfRule>
  </conditionalFormatting>
  <conditionalFormatting sqref="B69:AF69">
    <cfRule type="colorScale" priority="7">
      <colorScale>
        <cfvo type="min"/>
        <cfvo type="max"/>
        <color rgb="FFFFFFFF"/>
        <color rgb="FF57BB8A"/>
      </colorScale>
    </cfRule>
  </conditionalFormatting>
  <conditionalFormatting sqref="B95:AF95">
    <cfRule type="colorScale" priority="8">
      <colorScale>
        <cfvo type="min"/>
        <cfvo type="max"/>
        <color rgb="FFFFFFFF"/>
        <color rgb="FF57BB8A"/>
      </colorScale>
    </cfRule>
  </conditionalFormatting>
  <conditionalFormatting sqref="B94:AF94">
    <cfRule type="colorScale" priority="9">
      <colorScale>
        <cfvo type="min"/>
        <cfvo type="max"/>
        <color rgb="FFFFFFFF"/>
        <color rgb="FF57BB8A"/>
      </colorScale>
    </cfRule>
  </conditionalFormatting>
  <conditionalFormatting sqref="B101:AF101">
    <cfRule type="colorScale" priority="10">
      <colorScale>
        <cfvo type="min"/>
        <cfvo type="max"/>
        <color rgb="FFFFFFFF"/>
        <color rgb="FF57BB8A"/>
      </colorScale>
    </cfRule>
  </conditionalFormatting>
  <conditionalFormatting sqref="B85:AF85">
    <cfRule type="colorScale" priority="11">
      <colorScale>
        <cfvo type="min"/>
        <cfvo type="max"/>
        <color rgb="FFFFFFFF"/>
        <color rgb="FF57BB8A"/>
      </colorScale>
    </cfRule>
  </conditionalFormatting>
  <conditionalFormatting sqref="B82:AF82">
    <cfRule type="colorScale" priority="12">
      <colorScale>
        <cfvo type="min"/>
        <cfvo type="max"/>
        <color rgb="FFFFFFFF"/>
        <color rgb="FF57BB8A"/>
      </colorScale>
    </cfRule>
  </conditionalFormatting>
  <conditionalFormatting sqref="B87:AF87">
    <cfRule type="colorScale" priority="13">
      <colorScale>
        <cfvo type="min"/>
        <cfvo type="max"/>
        <color rgb="FFFFFFFF"/>
        <color rgb="FF57BB8A"/>
      </colorScale>
    </cfRule>
  </conditionalFormatting>
  <conditionalFormatting sqref="B160:AF160">
    <cfRule type="colorScale" priority="14">
      <colorScale>
        <cfvo type="min"/>
        <cfvo type="max"/>
        <color rgb="FFFFFFFF"/>
        <color rgb="FF57BB8A"/>
      </colorScale>
    </cfRule>
  </conditionalFormatting>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8" width="16.25"/>
  </cols>
  <sheetData>
    <row r="1">
      <c r="A1" s="123" t="s">
        <v>145</v>
      </c>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c r="AG1" s="124"/>
      <c r="AH1" s="125"/>
      <c r="AI1" s="125"/>
      <c r="AJ1" s="125"/>
      <c r="AK1" s="125"/>
      <c r="AL1" s="125"/>
    </row>
    <row r="2">
      <c r="A2" s="126" t="s">
        <v>146</v>
      </c>
      <c r="B2" s="127" t="s">
        <v>3</v>
      </c>
      <c r="C2" s="127" t="s">
        <v>4</v>
      </c>
      <c r="D2" s="127" t="s">
        <v>5</v>
      </c>
      <c r="E2" s="127" t="s">
        <v>6</v>
      </c>
      <c r="F2" s="127" t="s">
        <v>7</v>
      </c>
      <c r="G2" s="127" t="s">
        <v>8</v>
      </c>
      <c r="H2" s="127" t="s">
        <v>9</v>
      </c>
      <c r="I2" s="127" t="s">
        <v>3</v>
      </c>
      <c r="J2" s="127" t="s">
        <v>4</v>
      </c>
      <c r="K2" s="127" t="s">
        <v>5</v>
      </c>
      <c r="L2" s="127" t="s">
        <v>6</v>
      </c>
      <c r="M2" s="127" t="s">
        <v>7</v>
      </c>
      <c r="N2" s="127" t="s">
        <v>8</v>
      </c>
      <c r="O2" s="127" t="s">
        <v>9</v>
      </c>
      <c r="P2" s="127" t="s">
        <v>3</v>
      </c>
      <c r="Q2" s="127" t="s">
        <v>4</v>
      </c>
      <c r="R2" s="127" t="s">
        <v>5</v>
      </c>
      <c r="S2" s="127" t="s">
        <v>6</v>
      </c>
      <c r="T2" s="127" t="s">
        <v>7</v>
      </c>
      <c r="U2" s="127" t="s">
        <v>8</v>
      </c>
      <c r="V2" s="127" t="s">
        <v>9</v>
      </c>
      <c r="W2" s="127" t="s">
        <v>3</v>
      </c>
      <c r="X2" s="127" t="s">
        <v>4</v>
      </c>
      <c r="Y2" s="127" t="s">
        <v>5</v>
      </c>
      <c r="Z2" s="127" t="s">
        <v>6</v>
      </c>
      <c r="AA2" s="127" t="s">
        <v>7</v>
      </c>
      <c r="AB2" s="127" t="s">
        <v>8</v>
      </c>
      <c r="AC2" s="127" t="s">
        <v>9</v>
      </c>
      <c r="AD2" s="127" t="s">
        <v>3</v>
      </c>
      <c r="AE2" s="127" t="s">
        <v>4</v>
      </c>
      <c r="AF2" s="127" t="s">
        <v>5</v>
      </c>
      <c r="AG2" s="124"/>
      <c r="AH2" s="125"/>
      <c r="AI2" s="125"/>
      <c r="AJ2" s="125"/>
      <c r="AK2" s="125"/>
      <c r="AL2" s="125"/>
    </row>
    <row r="3">
      <c r="A3" s="128" t="s">
        <v>147</v>
      </c>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30"/>
      <c r="AC3" s="129"/>
      <c r="AD3" s="129"/>
      <c r="AE3" s="129"/>
      <c r="AF3" s="129"/>
      <c r="AG3" s="124"/>
      <c r="AH3" s="125"/>
      <c r="AI3" s="125"/>
      <c r="AJ3" s="125"/>
      <c r="AK3" s="125"/>
      <c r="AL3" s="125"/>
    </row>
    <row r="4">
      <c r="A4" s="131" t="s">
        <v>137</v>
      </c>
      <c r="B4" s="129"/>
      <c r="C4" s="129"/>
      <c r="D4" s="129"/>
      <c r="E4" s="129"/>
      <c r="F4" s="129"/>
      <c r="G4" s="129"/>
      <c r="H4" s="129"/>
      <c r="I4" s="129"/>
      <c r="J4" s="129"/>
      <c r="K4" s="129"/>
      <c r="L4" s="129"/>
      <c r="M4" s="129"/>
      <c r="N4" s="129"/>
      <c r="O4" s="129"/>
      <c r="P4" s="130"/>
      <c r="Q4" s="130"/>
      <c r="R4" s="129"/>
      <c r="S4" s="129"/>
      <c r="T4" s="129"/>
      <c r="U4" s="129"/>
      <c r="V4" s="129"/>
      <c r="W4" s="129"/>
      <c r="X4" s="129"/>
      <c r="Y4" s="129"/>
      <c r="Z4" s="129"/>
      <c r="AA4" s="129"/>
      <c r="AB4" s="129"/>
      <c r="AC4" s="129"/>
      <c r="AD4" s="129"/>
      <c r="AE4" s="129"/>
      <c r="AF4" s="129"/>
      <c r="AG4" s="124"/>
      <c r="AH4" s="125"/>
      <c r="AI4" s="125"/>
      <c r="AJ4" s="125"/>
      <c r="AK4" s="125"/>
      <c r="AL4" s="125"/>
    </row>
    <row r="5">
      <c r="A5" s="132" t="s">
        <v>148</v>
      </c>
      <c r="B5" s="133">
        <v>5.0</v>
      </c>
      <c r="C5" s="134">
        <v>7.0</v>
      </c>
      <c r="D5" s="134">
        <v>5.0</v>
      </c>
      <c r="E5" s="135">
        <v>6.0</v>
      </c>
      <c r="F5" s="135">
        <v>11.0</v>
      </c>
      <c r="G5" s="135">
        <v>4.0</v>
      </c>
      <c r="H5" s="135">
        <v>4.0</v>
      </c>
      <c r="I5" s="134">
        <v>7.0</v>
      </c>
      <c r="J5" s="134">
        <v>5.0</v>
      </c>
      <c r="K5" s="134">
        <v>9.0</v>
      </c>
      <c r="L5" s="134">
        <v>5.0</v>
      </c>
      <c r="M5" s="136">
        <v>3.0</v>
      </c>
      <c r="N5" s="134">
        <v>11.0</v>
      </c>
      <c r="O5" s="134">
        <v>8.0</v>
      </c>
      <c r="P5" s="134">
        <v>90.0</v>
      </c>
      <c r="Q5" s="134">
        <v>38.0</v>
      </c>
      <c r="R5" s="134">
        <v>26.0</v>
      </c>
      <c r="S5" s="137">
        <v>9.0</v>
      </c>
      <c r="T5" s="134">
        <v>10.0</v>
      </c>
      <c r="U5" s="137">
        <v>6.0</v>
      </c>
      <c r="V5" s="137">
        <v>6.0</v>
      </c>
      <c r="W5" s="137">
        <v>2.0</v>
      </c>
      <c r="X5" s="137">
        <v>24.0</v>
      </c>
      <c r="Y5" s="138">
        <v>21.0</v>
      </c>
      <c r="Z5" s="138">
        <v>54.0</v>
      </c>
      <c r="AA5" s="137">
        <v>78.0</v>
      </c>
      <c r="AB5" s="137">
        <v>82.0</v>
      </c>
      <c r="AC5" s="137">
        <v>46.0</v>
      </c>
      <c r="AD5" s="137">
        <v>40.0</v>
      </c>
      <c r="AE5" s="137">
        <v>57.0</v>
      </c>
      <c r="AF5" s="137">
        <v>81.0</v>
      </c>
      <c r="AG5" s="139">
        <f t="shared" ref="AG5:AG12" si="1">SUM(B5:AF5)</f>
        <v>760</v>
      </c>
      <c r="AH5" s="140"/>
      <c r="AI5" s="140"/>
      <c r="AJ5" s="140"/>
      <c r="AK5" s="140"/>
      <c r="AL5" s="140"/>
    </row>
    <row r="6">
      <c r="A6" s="132" t="s">
        <v>149</v>
      </c>
      <c r="B6" s="141">
        <v>5.0</v>
      </c>
      <c r="C6" s="142">
        <v>2.0</v>
      </c>
      <c r="D6" s="143">
        <v>1.0</v>
      </c>
      <c r="E6" s="143">
        <v>6.0</v>
      </c>
      <c r="F6" s="143">
        <v>2.0</v>
      </c>
      <c r="G6" s="142">
        <v>0.0</v>
      </c>
      <c r="H6" s="142">
        <v>3.0</v>
      </c>
      <c r="I6" s="142">
        <v>6.0</v>
      </c>
      <c r="J6" s="142">
        <v>3.0</v>
      </c>
      <c r="K6" s="142">
        <v>3.0</v>
      </c>
      <c r="L6" s="143">
        <v>4.0</v>
      </c>
      <c r="M6" s="142">
        <v>4.0</v>
      </c>
      <c r="N6" s="142">
        <v>2.0</v>
      </c>
      <c r="O6" s="142">
        <v>7.0</v>
      </c>
      <c r="P6" s="142">
        <v>9.0</v>
      </c>
      <c r="Q6" s="142">
        <v>11.0</v>
      </c>
      <c r="R6" s="134">
        <v>10.0</v>
      </c>
      <c r="S6" s="134">
        <v>8.0</v>
      </c>
      <c r="T6" s="134">
        <v>10.0</v>
      </c>
      <c r="U6" s="144">
        <v>6.0</v>
      </c>
      <c r="V6" s="144">
        <v>3.0</v>
      </c>
      <c r="W6" s="144">
        <v>15.0</v>
      </c>
      <c r="X6" s="144">
        <v>7.0</v>
      </c>
      <c r="Y6" s="144">
        <v>9.0</v>
      </c>
      <c r="Z6" s="144">
        <v>18.0</v>
      </c>
      <c r="AA6" s="144">
        <v>29.0</v>
      </c>
      <c r="AB6" s="144">
        <v>23.0</v>
      </c>
      <c r="AC6" s="144">
        <v>15.0</v>
      </c>
      <c r="AD6" s="144">
        <v>14.0</v>
      </c>
      <c r="AE6" s="144">
        <v>18.0</v>
      </c>
      <c r="AF6" s="144">
        <v>16.0</v>
      </c>
      <c r="AG6" s="139">
        <f t="shared" si="1"/>
        <v>269</v>
      </c>
      <c r="AH6" s="140"/>
      <c r="AI6" s="140"/>
      <c r="AJ6" s="140"/>
      <c r="AK6" s="140"/>
      <c r="AL6" s="140"/>
    </row>
    <row r="7">
      <c r="A7" s="145" t="s">
        <v>150</v>
      </c>
      <c r="B7" s="134">
        <v>0.0</v>
      </c>
      <c r="C7" s="134">
        <v>0.0</v>
      </c>
      <c r="D7" s="134">
        <v>0.0</v>
      </c>
      <c r="E7" s="134">
        <v>0.0</v>
      </c>
      <c r="F7" s="134">
        <v>0.0</v>
      </c>
      <c r="G7" s="134">
        <v>0.0</v>
      </c>
      <c r="H7" s="134">
        <v>0.0</v>
      </c>
      <c r="I7" s="134">
        <v>0.0</v>
      </c>
      <c r="J7" s="134">
        <v>0.0</v>
      </c>
      <c r="K7" s="134">
        <v>0.0</v>
      </c>
      <c r="L7" s="134">
        <v>0.0</v>
      </c>
      <c r="M7" s="134">
        <v>0.0</v>
      </c>
      <c r="N7" s="134">
        <v>0.0</v>
      </c>
      <c r="O7" s="134">
        <v>0.0</v>
      </c>
      <c r="P7" s="134">
        <v>0.0</v>
      </c>
      <c r="Q7" s="134">
        <v>0.0</v>
      </c>
      <c r="R7" s="134">
        <v>0.0</v>
      </c>
      <c r="S7" s="134">
        <v>0.0</v>
      </c>
      <c r="T7" s="134">
        <v>0.0</v>
      </c>
      <c r="U7" s="134">
        <v>0.0</v>
      </c>
      <c r="V7" s="134">
        <v>0.0</v>
      </c>
      <c r="W7" s="134">
        <v>0.0</v>
      </c>
      <c r="X7" s="134">
        <v>0.0</v>
      </c>
      <c r="Y7" s="134">
        <v>0.0</v>
      </c>
      <c r="Z7" s="134">
        <v>0.0</v>
      </c>
      <c r="AA7" s="134">
        <v>0.0</v>
      </c>
      <c r="AB7" s="134">
        <v>0.0</v>
      </c>
      <c r="AC7" s="134">
        <v>0.0</v>
      </c>
      <c r="AD7" s="134">
        <v>0.0</v>
      </c>
      <c r="AE7" s="134">
        <v>0.0</v>
      </c>
      <c r="AF7" s="134">
        <v>0.0</v>
      </c>
      <c r="AG7" s="139">
        <f t="shared" si="1"/>
        <v>0</v>
      </c>
      <c r="AH7" s="140"/>
      <c r="AI7" s="140"/>
      <c r="AJ7" s="140"/>
      <c r="AK7" s="140"/>
      <c r="AL7" s="140"/>
    </row>
    <row r="8">
      <c r="A8" s="132" t="s">
        <v>151</v>
      </c>
      <c r="B8" s="133">
        <v>6.0</v>
      </c>
      <c r="C8" s="134">
        <v>2.0</v>
      </c>
      <c r="D8" s="134">
        <v>0.0</v>
      </c>
      <c r="E8" s="134">
        <v>0.0</v>
      </c>
      <c r="F8" s="134">
        <v>4.0</v>
      </c>
      <c r="G8" s="134">
        <v>2.0</v>
      </c>
      <c r="H8" s="134">
        <v>0.0</v>
      </c>
      <c r="I8" s="134">
        <v>0.0</v>
      </c>
      <c r="J8" s="134">
        <v>2.0</v>
      </c>
      <c r="K8" s="134">
        <v>0.0</v>
      </c>
      <c r="L8" s="134">
        <v>0.0</v>
      </c>
      <c r="M8" s="134">
        <v>0.0</v>
      </c>
      <c r="N8" s="134">
        <v>0.0</v>
      </c>
      <c r="O8" s="134">
        <v>0.0</v>
      </c>
      <c r="P8" s="134">
        <v>0.0</v>
      </c>
      <c r="Q8" s="134">
        <v>2.0</v>
      </c>
      <c r="R8" s="134">
        <v>2.0</v>
      </c>
      <c r="S8" s="134">
        <v>2.0</v>
      </c>
      <c r="T8" s="134">
        <v>14.0</v>
      </c>
      <c r="U8" s="137">
        <v>2.0</v>
      </c>
      <c r="V8" s="137">
        <v>6.0</v>
      </c>
      <c r="W8" s="137">
        <v>2.0</v>
      </c>
      <c r="X8" s="137">
        <v>0.0</v>
      </c>
      <c r="Y8" s="137">
        <v>0.0</v>
      </c>
      <c r="Z8" s="144">
        <v>4.0</v>
      </c>
      <c r="AA8" s="137">
        <v>18.0</v>
      </c>
      <c r="AB8" s="137">
        <v>8.0</v>
      </c>
      <c r="AC8" s="137">
        <v>10.0</v>
      </c>
      <c r="AD8" s="137">
        <v>12.0</v>
      </c>
      <c r="AE8" s="137">
        <v>12.0</v>
      </c>
      <c r="AF8" s="137">
        <v>4.0</v>
      </c>
      <c r="AG8" s="139">
        <f t="shared" si="1"/>
        <v>114</v>
      </c>
      <c r="AH8" s="140"/>
      <c r="AI8" s="140"/>
      <c r="AJ8" s="140"/>
      <c r="AK8" s="140"/>
      <c r="AL8" s="140"/>
    </row>
    <row r="9">
      <c r="A9" s="146" t="s">
        <v>152</v>
      </c>
      <c r="B9" s="147">
        <v>0.0</v>
      </c>
      <c r="C9" s="147">
        <v>0.0</v>
      </c>
      <c r="D9" s="147">
        <v>0.0</v>
      </c>
      <c r="E9" s="147">
        <v>0.0</v>
      </c>
      <c r="F9" s="147">
        <v>0.0</v>
      </c>
      <c r="G9" s="147">
        <v>0.0</v>
      </c>
      <c r="H9" s="147">
        <v>0.0</v>
      </c>
      <c r="I9" s="147">
        <v>0.0</v>
      </c>
      <c r="J9" s="147">
        <v>0.0</v>
      </c>
      <c r="K9" s="147">
        <v>0.0</v>
      </c>
      <c r="L9" s="147">
        <v>0.0</v>
      </c>
      <c r="M9" s="147">
        <v>0.0</v>
      </c>
      <c r="N9" s="147">
        <v>0.0</v>
      </c>
      <c r="O9" s="147">
        <v>0.0</v>
      </c>
      <c r="P9" s="147">
        <v>0.0</v>
      </c>
      <c r="Q9" s="147">
        <v>0.0</v>
      </c>
      <c r="R9" s="147">
        <v>0.0</v>
      </c>
      <c r="S9" s="147">
        <v>0.0</v>
      </c>
      <c r="T9" s="147">
        <v>0.0</v>
      </c>
      <c r="U9" s="147">
        <v>0.0</v>
      </c>
      <c r="V9" s="147">
        <v>0.0</v>
      </c>
      <c r="W9" s="147">
        <v>0.0</v>
      </c>
      <c r="X9" s="147">
        <v>0.0</v>
      </c>
      <c r="Y9" s="147">
        <v>0.0</v>
      </c>
      <c r="Z9" s="147">
        <v>0.0</v>
      </c>
      <c r="AA9" s="147">
        <v>1.0</v>
      </c>
      <c r="AB9" s="147">
        <v>0.0</v>
      </c>
      <c r="AC9" s="147">
        <v>0.0</v>
      </c>
      <c r="AD9" s="147">
        <v>0.0</v>
      </c>
      <c r="AE9" s="147">
        <v>0.0</v>
      </c>
      <c r="AF9" s="147">
        <v>0.0</v>
      </c>
      <c r="AG9" s="139">
        <f t="shared" si="1"/>
        <v>1</v>
      </c>
      <c r="AH9" s="140"/>
      <c r="AI9" s="140"/>
      <c r="AJ9" s="140"/>
      <c r="AK9" s="140"/>
      <c r="AL9" s="140"/>
    </row>
    <row r="10">
      <c r="A10" s="148" t="s">
        <v>153</v>
      </c>
      <c r="B10" s="149" t="s">
        <v>154</v>
      </c>
      <c r="C10" s="149" t="s">
        <v>154</v>
      </c>
      <c r="D10" s="149" t="s">
        <v>154</v>
      </c>
      <c r="E10" s="149" t="s">
        <v>154</v>
      </c>
      <c r="F10" s="149" t="s">
        <v>154</v>
      </c>
      <c r="G10" s="149" t="s">
        <v>154</v>
      </c>
      <c r="H10" s="149" t="s">
        <v>154</v>
      </c>
      <c r="I10" s="149" t="s">
        <v>154</v>
      </c>
      <c r="J10" s="149" t="s">
        <v>154</v>
      </c>
      <c r="K10" s="149" t="s">
        <v>154</v>
      </c>
      <c r="L10" s="149" t="s">
        <v>154</v>
      </c>
      <c r="M10" s="149" t="s">
        <v>154</v>
      </c>
      <c r="N10" s="149" t="s">
        <v>154</v>
      </c>
      <c r="O10" s="149" t="s">
        <v>154</v>
      </c>
      <c r="P10" s="149" t="s">
        <v>154</v>
      </c>
      <c r="Q10" s="149" t="s">
        <v>154</v>
      </c>
      <c r="R10" s="149" t="s">
        <v>154</v>
      </c>
      <c r="S10" s="149" t="s">
        <v>154</v>
      </c>
      <c r="T10" s="149" t="s">
        <v>154</v>
      </c>
      <c r="U10" s="149" t="s">
        <v>154</v>
      </c>
      <c r="V10" s="149" t="s">
        <v>154</v>
      </c>
      <c r="W10" s="149" t="s">
        <v>154</v>
      </c>
      <c r="X10" s="149" t="s">
        <v>154</v>
      </c>
      <c r="Y10" s="149" t="s">
        <v>154</v>
      </c>
      <c r="Z10" s="149" t="s">
        <v>154</v>
      </c>
      <c r="AA10" s="149" t="s">
        <v>154</v>
      </c>
      <c r="AB10" s="149" t="s">
        <v>154</v>
      </c>
      <c r="AC10" s="149" t="s">
        <v>154</v>
      </c>
      <c r="AD10" s="149" t="s">
        <v>154</v>
      </c>
      <c r="AE10" s="149" t="s">
        <v>154</v>
      </c>
      <c r="AF10" s="149" t="s">
        <v>154</v>
      </c>
      <c r="AG10" s="139">
        <f t="shared" si="1"/>
        <v>0</v>
      </c>
      <c r="AH10" s="140"/>
      <c r="AI10" s="140"/>
      <c r="AJ10" s="140"/>
      <c r="AK10" s="140"/>
      <c r="AL10" s="140"/>
    </row>
    <row r="11">
      <c r="A11" s="150" t="s">
        <v>155</v>
      </c>
      <c r="B11" s="149" t="s">
        <v>154</v>
      </c>
      <c r="C11" s="149" t="s">
        <v>154</v>
      </c>
      <c r="D11" s="149" t="s">
        <v>154</v>
      </c>
      <c r="E11" s="149" t="s">
        <v>154</v>
      </c>
      <c r="F11" s="149" t="s">
        <v>154</v>
      </c>
      <c r="G11" s="149" t="s">
        <v>154</v>
      </c>
      <c r="H11" s="149" t="s">
        <v>154</v>
      </c>
      <c r="I11" s="149" t="s">
        <v>154</v>
      </c>
      <c r="J11" s="149" t="s">
        <v>154</v>
      </c>
      <c r="K11" s="149" t="s">
        <v>154</v>
      </c>
      <c r="L11" s="149" t="s">
        <v>154</v>
      </c>
      <c r="M11" s="149" t="s">
        <v>154</v>
      </c>
      <c r="N11" s="149" t="s">
        <v>154</v>
      </c>
      <c r="O11" s="149" t="s">
        <v>154</v>
      </c>
      <c r="P11" s="149" t="s">
        <v>154</v>
      </c>
      <c r="Q11" s="149" t="s">
        <v>154</v>
      </c>
      <c r="R11" s="149" t="s">
        <v>154</v>
      </c>
      <c r="S11" s="149" t="s">
        <v>154</v>
      </c>
      <c r="T11" s="149" t="s">
        <v>154</v>
      </c>
      <c r="U11" s="149" t="s">
        <v>154</v>
      </c>
      <c r="V11" s="149" t="s">
        <v>154</v>
      </c>
      <c r="W11" s="149" t="s">
        <v>154</v>
      </c>
      <c r="X11" s="149" t="s">
        <v>154</v>
      </c>
      <c r="Y11" s="149" t="s">
        <v>154</v>
      </c>
      <c r="Z11" s="149" t="s">
        <v>154</v>
      </c>
      <c r="AA11" s="149" t="s">
        <v>154</v>
      </c>
      <c r="AB11" s="149" t="s">
        <v>154</v>
      </c>
      <c r="AC11" s="149" t="s">
        <v>154</v>
      </c>
      <c r="AD11" s="149" t="s">
        <v>154</v>
      </c>
      <c r="AE11" s="149" t="s">
        <v>154</v>
      </c>
      <c r="AF11" s="149" t="s">
        <v>154</v>
      </c>
      <c r="AG11" s="139">
        <f t="shared" si="1"/>
        <v>0</v>
      </c>
      <c r="AH11" s="140"/>
      <c r="AI11" s="140"/>
      <c r="AJ11" s="140"/>
      <c r="AK11" s="140"/>
      <c r="AL11" s="140"/>
    </row>
    <row r="12">
      <c r="A12" s="151" t="s">
        <v>156</v>
      </c>
      <c r="B12" s="152">
        <f t="shared" ref="B12:AF12" si="2">SUM(B5:B11)</f>
        <v>16</v>
      </c>
      <c r="C12" s="152">
        <f t="shared" si="2"/>
        <v>11</v>
      </c>
      <c r="D12" s="152">
        <f t="shared" si="2"/>
        <v>6</v>
      </c>
      <c r="E12" s="152">
        <f t="shared" si="2"/>
        <v>12</v>
      </c>
      <c r="F12" s="152">
        <f t="shared" si="2"/>
        <v>17</v>
      </c>
      <c r="G12" s="152">
        <f t="shared" si="2"/>
        <v>6</v>
      </c>
      <c r="H12" s="152">
        <f t="shared" si="2"/>
        <v>7</v>
      </c>
      <c r="I12" s="152">
        <f t="shared" si="2"/>
        <v>13</v>
      </c>
      <c r="J12" s="152">
        <f t="shared" si="2"/>
        <v>10</v>
      </c>
      <c r="K12" s="152">
        <f t="shared" si="2"/>
        <v>12</v>
      </c>
      <c r="L12" s="152">
        <f t="shared" si="2"/>
        <v>9</v>
      </c>
      <c r="M12" s="152">
        <f t="shared" si="2"/>
        <v>7</v>
      </c>
      <c r="N12" s="152">
        <f t="shared" si="2"/>
        <v>13</v>
      </c>
      <c r="O12" s="152">
        <f t="shared" si="2"/>
        <v>15</v>
      </c>
      <c r="P12" s="152">
        <f t="shared" si="2"/>
        <v>99</v>
      </c>
      <c r="Q12" s="152">
        <f t="shared" si="2"/>
        <v>51</v>
      </c>
      <c r="R12" s="152">
        <f t="shared" si="2"/>
        <v>38</v>
      </c>
      <c r="S12" s="152">
        <f t="shared" si="2"/>
        <v>19</v>
      </c>
      <c r="T12" s="152">
        <f t="shared" si="2"/>
        <v>34</v>
      </c>
      <c r="U12" s="152">
        <f t="shared" si="2"/>
        <v>14</v>
      </c>
      <c r="V12" s="152">
        <f t="shared" si="2"/>
        <v>15</v>
      </c>
      <c r="W12" s="152">
        <f t="shared" si="2"/>
        <v>19</v>
      </c>
      <c r="X12" s="152">
        <f t="shared" si="2"/>
        <v>31</v>
      </c>
      <c r="Y12" s="152">
        <f t="shared" si="2"/>
        <v>30</v>
      </c>
      <c r="Z12" s="152">
        <f t="shared" si="2"/>
        <v>76</v>
      </c>
      <c r="AA12" s="152">
        <f t="shared" si="2"/>
        <v>126</v>
      </c>
      <c r="AB12" s="152">
        <f t="shared" si="2"/>
        <v>113</v>
      </c>
      <c r="AC12" s="152">
        <f t="shared" si="2"/>
        <v>71</v>
      </c>
      <c r="AD12" s="152">
        <f t="shared" si="2"/>
        <v>66</v>
      </c>
      <c r="AE12" s="152">
        <f t="shared" si="2"/>
        <v>87</v>
      </c>
      <c r="AF12" s="152">
        <f t="shared" si="2"/>
        <v>101</v>
      </c>
      <c r="AG12" s="139">
        <f t="shared" si="1"/>
        <v>1144</v>
      </c>
      <c r="AH12" s="140"/>
      <c r="AI12" s="140"/>
      <c r="AJ12" s="140"/>
      <c r="AK12" s="140"/>
      <c r="AL12" s="140"/>
    </row>
    <row r="13">
      <c r="A13" s="153"/>
      <c r="B13" s="129"/>
      <c r="C13" s="129"/>
      <c r="D13" s="129"/>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154"/>
      <c r="AH13" s="155"/>
      <c r="AI13" s="155"/>
      <c r="AJ13" s="155"/>
      <c r="AK13" s="155"/>
      <c r="AL13" s="155"/>
    </row>
    <row r="14">
      <c r="A14" s="156" t="s">
        <v>131</v>
      </c>
      <c r="B14" s="157">
        <v>1249.67</v>
      </c>
      <c r="C14" s="157">
        <v>2160.17</v>
      </c>
      <c r="D14" s="157">
        <v>1262.27</v>
      </c>
      <c r="E14" s="157">
        <v>1601.25</v>
      </c>
      <c r="F14" s="157">
        <v>4263.3</v>
      </c>
      <c r="G14" s="157">
        <v>770.99</v>
      </c>
      <c r="H14" s="157">
        <v>1212.42</v>
      </c>
      <c r="I14" s="157">
        <v>2037.42</v>
      </c>
      <c r="J14" s="157">
        <v>1855.56</v>
      </c>
      <c r="K14" s="157">
        <v>2119.42</v>
      </c>
      <c r="L14" s="157">
        <v>2091.83</v>
      </c>
      <c r="M14" s="157">
        <v>675.23</v>
      </c>
      <c r="N14" s="157">
        <v>4148.38</v>
      </c>
      <c r="O14" s="157">
        <v>1610.67</v>
      </c>
      <c r="P14" s="157">
        <v>16216.21</v>
      </c>
      <c r="Q14" s="157">
        <v>6608.06</v>
      </c>
      <c r="R14" s="157">
        <v>4413.13</v>
      </c>
      <c r="S14" s="157">
        <v>1355.13</v>
      </c>
      <c r="T14" s="157">
        <v>2593.47</v>
      </c>
      <c r="U14" s="157">
        <v>871.98</v>
      </c>
      <c r="V14" s="157">
        <v>1734.46</v>
      </c>
      <c r="W14" s="157">
        <v>229.76</v>
      </c>
      <c r="X14" s="157">
        <v>4385.9</v>
      </c>
      <c r="Y14" s="157">
        <v>3792.0</v>
      </c>
      <c r="Z14" s="157">
        <v>12458.26</v>
      </c>
      <c r="AA14" s="157">
        <v>21772.43</v>
      </c>
      <c r="AB14" s="157">
        <v>23101.52</v>
      </c>
      <c r="AC14" s="157">
        <v>11489.8</v>
      </c>
      <c r="AD14" s="157">
        <v>11706.73</v>
      </c>
      <c r="AE14" s="157">
        <v>15443.87</v>
      </c>
      <c r="AF14" s="157">
        <v>20854.99</v>
      </c>
      <c r="AG14" s="154"/>
      <c r="AH14" s="155"/>
      <c r="AI14" s="155"/>
      <c r="AJ14" s="155"/>
      <c r="AK14" s="155"/>
      <c r="AL14" s="155"/>
    </row>
    <row r="15">
      <c r="A15" s="132" t="s">
        <v>148</v>
      </c>
      <c r="B15" s="158">
        <f>B14*Summary!B104</f>
        <v>1383.134756</v>
      </c>
      <c r="C15" s="158">
        <f>C14*Summary!C104</f>
        <v>2386.339799</v>
      </c>
      <c r="D15" s="158">
        <f>D14*Summary!D104</f>
        <v>1392.914945</v>
      </c>
      <c r="E15" s="158">
        <f>E14*Summary!E104</f>
        <v>1758.1725</v>
      </c>
      <c r="F15" s="158">
        <f>F14*Summary!F104</f>
        <v>4681.95606</v>
      </c>
      <c r="G15" s="158">
        <f>G14*Summary!G104</f>
        <v>845.77603</v>
      </c>
      <c r="H15" s="158">
        <f>H14*Summary!H104</f>
        <v>1330.752192</v>
      </c>
      <c r="I15" s="158">
        <f>I14*Summary!I104</f>
        <v>2237.08716</v>
      </c>
      <c r="J15" s="158">
        <f>J14*Summary!J104</f>
        <v>2030.168196</v>
      </c>
      <c r="K15" s="158">
        <f>K14*Summary!K104</f>
        <v>2317.373828</v>
      </c>
      <c r="L15" s="158">
        <f>L14*Summary!L104</f>
        <v>2290.135484</v>
      </c>
      <c r="M15" s="158">
        <f>M14*Summary!M104</f>
        <v>738.904189</v>
      </c>
      <c r="N15" s="158">
        <f>N14*Summary!N104</f>
        <v>4537.912882</v>
      </c>
      <c r="O15" s="158">
        <f>O14*Summary!O104</f>
        <v>1757.079903</v>
      </c>
      <c r="P15" s="158">
        <f>P14*Summary!P104</f>
        <v>17659.45269</v>
      </c>
      <c r="Q15" s="158">
        <f>Q14*Summary!Q104</f>
        <v>7175.692354</v>
      </c>
      <c r="R15" s="158">
        <f>R14*Summary!R104</f>
        <v>4779.861103</v>
      </c>
      <c r="S15" s="158">
        <f>S14*Summary!S104</f>
        <v>1473.568362</v>
      </c>
      <c r="T15" s="158">
        <f>T14*Summary!T104</f>
        <v>2819.620584</v>
      </c>
      <c r="U15" s="158">
        <f>U14*Summary!U104</f>
        <v>947.755062</v>
      </c>
      <c r="V15" s="158">
        <f>V14*Summary!V104</f>
        <v>1876.165382</v>
      </c>
      <c r="W15" s="158">
        <f>W14*Summary!W104</f>
        <v>248.094848</v>
      </c>
      <c r="X15" s="158">
        <f>X14*Summary!X104</f>
        <v>4728.87738</v>
      </c>
      <c r="Y15" s="158">
        <f>Y14*Summary!Y104</f>
        <v>4105.5984</v>
      </c>
      <c r="Z15" s="158">
        <f>Z14*Summary!Z104</f>
        <v>13454.9208</v>
      </c>
      <c r="AA15" s="158">
        <f>AA14*Summary!AA104</f>
        <v>23516.40164</v>
      </c>
      <c r="AB15" s="158">
        <f>AB14*Summary!AB104</f>
        <v>24942.71114</v>
      </c>
      <c r="AC15" s="158">
        <f>AC14*Summary!AC104</f>
        <v>12426.2187</v>
      </c>
      <c r="AD15" s="158">
        <f>AD14*Summary!AD104</f>
        <v>12667.85253</v>
      </c>
      <c r="AE15" s="158">
        <f>AE14*Summary!AE104</f>
        <v>16770.49843</v>
      </c>
      <c r="AF15" s="158">
        <f>AF14*Summary!AF104</f>
        <v>22698.57112</v>
      </c>
      <c r="AG15" s="139">
        <f t="shared" ref="AG15:AG19" si="3">SUM(B15:AF15)</f>
        <v>201979.5685</v>
      </c>
      <c r="AH15" s="140"/>
      <c r="AI15" s="140"/>
      <c r="AJ15" s="140"/>
      <c r="AK15" s="140"/>
      <c r="AL15" s="140"/>
    </row>
    <row r="16">
      <c r="A16" s="132" t="s">
        <v>149</v>
      </c>
      <c r="B16" s="159">
        <v>1741.89</v>
      </c>
      <c r="C16" s="158">
        <v>625.91</v>
      </c>
      <c r="D16" s="158">
        <v>322.24</v>
      </c>
      <c r="E16" s="160">
        <v>1739.95</v>
      </c>
      <c r="F16" s="160">
        <v>1124.36</v>
      </c>
      <c r="G16" s="158">
        <v>0.0</v>
      </c>
      <c r="H16" s="158">
        <v>410.93</v>
      </c>
      <c r="I16" s="158">
        <v>1386.71</v>
      </c>
      <c r="J16" s="158">
        <v>924.96</v>
      </c>
      <c r="K16" s="158">
        <v>372.88</v>
      </c>
      <c r="L16" s="160">
        <v>688.81</v>
      </c>
      <c r="M16" s="158">
        <v>1185.66</v>
      </c>
      <c r="N16" s="158">
        <v>134.57</v>
      </c>
      <c r="O16" s="158">
        <v>2032.86</v>
      </c>
      <c r="P16" s="158">
        <v>2330.5</v>
      </c>
      <c r="Q16" s="158">
        <v>3728.37</v>
      </c>
      <c r="R16" s="158">
        <v>2872.01</v>
      </c>
      <c r="S16" s="161">
        <v>1745.14</v>
      </c>
      <c r="T16" s="158">
        <v>2768.92</v>
      </c>
      <c r="U16" s="161">
        <v>1388.49</v>
      </c>
      <c r="V16" s="161">
        <v>697.74</v>
      </c>
      <c r="W16" s="161">
        <v>2692.7</v>
      </c>
      <c r="X16" s="161">
        <v>1548.93</v>
      </c>
      <c r="Y16" s="161">
        <v>1801.58</v>
      </c>
      <c r="Z16" s="161">
        <v>4996.37</v>
      </c>
      <c r="AA16" s="161">
        <v>8857.5</v>
      </c>
      <c r="AB16" s="161">
        <v>5252.25</v>
      </c>
      <c r="AC16" s="161">
        <v>3933.33</v>
      </c>
      <c r="AD16" s="158">
        <v>3910.89</v>
      </c>
      <c r="AE16" s="158">
        <v>3802.57</v>
      </c>
      <c r="AF16" s="158">
        <v>4672.67</v>
      </c>
      <c r="AG16" s="139">
        <f t="shared" si="3"/>
        <v>69691.69</v>
      </c>
      <c r="AH16" s="140"/>
      <c r="AI16" s="140"/>
      <c r="AJ16" s="140"/>
      <c r="AK16" s="140"/>
      <c r="AL16" s="140"/>
    </row>
    <row r="17">
      <c r="A17" s="145" t="s">
        <v>150</v>
      </c>
      <c r="B17" s="158">
        <v>0.0</v>
      </c>
      <c r="C17" s="158">
        <v>0.0</v>
      </c>
      <c r="D17" s="158">
        <v>0.0</v>
      </c>
      <c r="E17" s="158">
        <v>0.0</v>
      </c>
      <c r="F17" s="158">
        <v>0.0</v>
      </c>
      <c r="G17" s="158">
        <v>0.0</v>
      </c>
      <c r="H17" s="158">
        <v>0.0</v>
      </c>
      <c r="I17" s="158">
        <v>0.0</v>
      </c>
      <c r="J17" s="158">
        <v>0.0</v>
      </c>
      <c r="K17" s="158">
        <v>0.0</v>
      </c>
      <c r="L17" s="158">
        <v>0.0</v>
      </c>
      <c r="M17" s="158">
        <v>0.0</v>
      </c>
      <c r="N17" s="158">
        <v>0.0</v>
      </c>
      <c r="O17" s="158">
        <v>0.0</v>
      </c>
      <c r="P17" s="158">
        <v>0.0</v>
      </c>
      <c r="Q17" s="158">
        <v>0.0</v>
      </c>
      <c r="R17" s="158">
        <v>0.0</v>
      </c>
      <c r="S17" s="158">
        <v>0.0</v>
      </c>
      <c r="T17" s="158">
        <v>0.0</v>
      </c>
      <c r="U17" s="158">
        <v>0.0</v>
      </c>
      <c r="V17" s="158">
        <v>0.0</v>
      </c>
      <c r="W17" s="158">
        <v>0.0</v>
      </c>
      <c r="X17" s="158">
        <v>0.0</v>
      </c>
      <c r="Y17" s="158">
        <v>0.0</v>
      </c>
      <c r="Z17" s="158">
        <v>0.0</v>
      </c>
      <c r="AA17" s="158">
        <v>0.0</v>
      </c>
      <c r="AB17" s="158">
        <v>0.0</v>
      </c>
      <c r="AC17" s="158">
        <v>0.0</v>
      </c>
      <c r="AD17" s="158">
        <v>0.0</v>
      </c>
      <c r="AE17" s="158">
        <v>0.0</v>
      </c>
      <c r="AF17" s="158">
        <v>0.0</v>
      </c>
      <c r="AG17" s="139">
        <f t="shared" si="3"/>
        <v>0</v>
      </c>
      <c r="AH17" s="140"/>
      <c r="AI17" s="140"/>
      <c r="AJ17" s="140"/>
      <c r="AK17" s="140"/>
      <c r="AL17" s="140"/>
    </row>
    <row r="18">
      <c r="A18" s="132" t="s">
        <v>151</v>
      </c>
      <c r="B18" s="159">
        <v>753.0</v>
      </c>
      <c r="C18" s="158">
        <v>251.0</v>
      </c>
      <c r="D18" s="158">
        <v>0.0</v>
      </c>
      <c r="E18" s="158">
        <v>0.0</v>
      </c>
      <c r="F18" s="158">
        <v>502.0</v>
      </c>
      <c r="G18" s="158">
        <v>251.0</v>
      </c>
      <c r="H18" s="158">
        <v>0.0</v>
      </c>
      <c r="I18" s="158">
        <v>0.0</v>
      </c>
      <c r="J18" s="158">
        <v>251.0</v>
      </c>
      <c r="K18" s="158">
        <v>0.0</v>
      </c>
      <c r="L18" s="158">
        <v>0.0</v>
      </c>
      <c r="M18" s="158">
        <v>0.0</v>
      </c>
      <c r="N18" s="158">
        <v>0.0</v>
      </c>
      <c r="O18" s="158">
        <v>0.0</v>
      </c>
      <c r="P18" s="158">
        <v>0.0</v>
      </c>
      <c r="Q18" s="158">
        <v>251.0</v>
      </c>
      <c r="R18" s="158">
        <v>251.0</v>
      </c>
      <c r="S18" s="158">
        <v>251.0</v>
      </c>
      <c r="T18" s="158">
        <v>1757.0</v>
      </c>
      <c r="U18" s="158">
        <v>251.0</v>
      </c>
      <c r="V18" s="158">
        <v>753.0</v>
      </c>
      <c r="W18" s="158">
        <v>251.0</v>
      </c>
      <c r="X18" s="161">
        <v>0.0</v>
      </c>
      <c r="Y18" s="161">
        <v>0.0</v>
      </c>
      <c r="Z18" s="161">
        <v>502.0</v>
      </c>
      <c r="AA18" s="161">
        <v>2259.0</v>
      </c>
      <c r="AB18" s="161">
        <v>1004.0</v>
      </c>
      <c r="AC18" s="161">
        <v>1255.0</v>
      </c>
      <c r="AD18" s="161">
        <v>1506.0</v>
      </c>
      <c r="AE18" s="161">
        <v>1506.0</v>
      </c>
      <c r="AF18" s="161">
        <v>502.0</v>
      </c>
      <c r="AG18" s="139">
        <f t="shared" si="3"/>
        <v>14307</v>
      </c>
      <c r="AH18" s="140"/>
      <c r="AI18" s="140"/>
      <c r="AJ18" s="140"/>
      <c r="AK18" s="140"/>
      <c r="AL18" s="140"/>
    </row>
    <row r="19">
      <c r="A19" s="162" t="s">
        <v>152</v>
      </c>
      <c r="B19" s="163">
        <v>0.0</v>
      </c>
      <c r="C19" s="163">
        <v>0.0</v>
      </c>
      <c r="D19" s="164">
        <v>0.0</v>
      </c>
      <c r="E19" s="164">
        <v>0.0</v>
      </c>
      <c r="F19" s="164">
        <v>0.0</v>
      </c>
      <c r="G19" s="164">
        <v>0.0</v>
      </c>
      <c r="H19" s="163">
        <v>0.0</v>
      </c>
      <c r="I19" s="163">
        <v>0.0</v>
      </c>
      <c r="J19" s="163">
        <v>0.0</v>
      </c>
      <c r="K19" s="163">
        <v>0.0</v>
      </c>
      <c r="L19" s="163">
        <v>0.0</v>
      </c>
      <c r="M19" s="163">
        <v>0.0</v>
      </c>
      <c r="N19" s="163">
        <v>0.0</v>
      </c>
      <c r="O19" s="163">
        <v>0.0</v>
      </c>
      <c r="P19" s="165">
        <v>0.0</v>
      </c>
      <c r="Q19" s="165">
        <v>0.0</v>
      </c>
      <c r="R19" s="165">
        <v>0.0</v>
      </c>
      <c r="S19" s="165">
        <v>0.0</v>
      </c>
      <c r="T19" s="165">
        <v>0.0</v>
      </c>
      <c r="U19" s="165">
        <v>0.0</v>
      </c>
      <c r="V19" s="163">
        <v>0.0</v>
      </c>
      <c r="W19" s="163">
        <v>0.0</v>
      </c>
      <c r="X19" s="163">
        <v>0.0</v>
      </c>
      <c r="Y19" s="163">
        <v>0.0</v>
      </c>
      <c r="Z19" s="163">
        <v>0.0</v>
      </c>
      <c r="AA19" s="165">
        <v>94.89</v>
      </c>
      <c r="AB19" s="165">
        <v>0.0</v>
      </c>
      <c r="AC19" s="165">
        <v>0.0</v>
      </c>
      <c r="AD19" s="165">
        <v>0.0</v>
      </c>
      <c r="AE19" s="165">
        <v>0.0</v>
      </c>
      <c r="AF19" s="165">
        <v>0.0</v>
      </c>
      <c r="AG19" s="139">
        <f t="shared" si="3"/>
        <v>94.89</v>
      </c>
      <c r="AH19" s="140"/>
      <c r="AI19" s="140"/>
      <c r="AJ19" s="140"/>
      <c r="AK19" s="140"/>
      <c r="AL19" s="140"/>
    </row>
    <row r="20" ht="17.25" customHeight="1">
      <c r="A20" s="148" t="s">
        <v>153</v>
      </c>
      <c r="B20" s="149" t="s">
        <v>154</v>
      </c>
      <c r="C20" s="149" t="s">
        <v>154</v>
      </c>
      <c r="D20" s="149" t="s">
        <v>154</v>
      </c>
      <c r="E20" s="149" t="s">
        <v>154</v>
      </c>
      <c r="F20" s="149" t="s">
        <v>154</v>
      </c>
      <c r="G20" s="149" t="s">
        <v>154</v>
      </c>
      <c r="H20" s="149" t="s">
        <v>154</v>
      </c>
      <c r="I20" s="149" t="s">
        <v>154</v>
      </c>
      <c r="J20" s="149" t="s">
        <v>154</v>
      </c>
      <c r="K20" s="149" t="s">
        <v>154</v>
      </c>
      <c r="L20" s="149" t="s">
        <v>154</v>
      </c>
      <c r="M20" s="149" t="s">
        <v>154</v>
      </c>
      <c r="N20" s="149" t="s">
        <v>154</v>
      </c>
      <c r="O20" s="149" t="s">
        <v>154</v>
      </c>
      <c r="P20" s="149" t="s">
        <v>154</v>
      </c>
      <c r="Q20" s="149" t="s">
        <v>154</v>
      </c>
      <c r="R20" s="149" t="s">
        <v>154</v>
      </c>
      <c r="S20" s="149" t="s">
        <v>154</v>
      </c>
      <c r="T20" s="149" t="s">
        <v>154</v>
      </c>
      <c r="U20" s="149" t="s">
        <v>154</v>
      </c>
      <c r="V20" s="149" t="s">
        <v>154</v>
      </c>
      <c r="W20" s="149" t="s">
        <v>154</v>
      </c>
      <c r="X20" s="149" t="s">
        <v>154</v>
      </c>
      <c r="Y20" s="149" t="s">
        <v>154</v>
      </c>
      <c r="Z20" s="149" t="s">
        <v>154</v>
      </c>
      <c r="AA20" s="149" t="s">
        <v>154</v>
      </c>
      <c r="AB20" s="149" t="s">
        <v>154</v>
      </c>
      <c r="AC20" s="149" t="s">
        <v>154</v>
      </c>
      <c r="AD20" s="149" t="s">
        <v>154</v>
      </c>
      <c r="AE20" s="149" t="s">
        <v>154</v>
      </c>
      <c r="AF20" s="149" t="s">
        <v>154</v>
      </c>
      <c r="AG20" s="139"/>
      <c r="AH20" s="140"/>
      <c r="AI20" s="140"/>
      <c r="AJ20" s="140"/>
      <c r="AK20" s="140"/>
      <c r="AL20" s="140"/>
    </row>
    <row r="21">
      <c r="A21" s="150" t="s">
        <v>155</v>
      </c>
      <c r="B21" s="149" t="s">
        <v>154</v>
      </c>
      <c r="C21" s="149" t="s">
        <v>154</v>
      </c>
      <c r="D21" s="149" t="s">
        <v>154</v>
      </c>
      <c r="E21" s="149" t="s">
        <v>154</v>
      </c>
      <c r="F21" s="149" t="s">
        <v>154</v>
      </c>
      <c r="G21" s="149" t="s">
        <v>154</v>
      </c>
      <c r="H21" s="149" t="s">
        <v>154</v>
      </c>
      <c r="I21" s="149" t="s">
        <v>154</v>
      </c>
      <c r="J21" s="149" t="s">
        <v>154</v>
      </c>
      <c r="K21" s="149" t="s">
        <v>154</v>
      </c>
      <c r="L21" s="149" t="s">
        <v>154</v>
      </c>
      <c r="M21" s="149" t="s">
        <v>154</v>
      </c>
      <c r="N21" s="149" t="s">
        <v>154</v>
      </c>
      <c r="O21" s="149" t="s">
        <v>154</v>
      </c>
      <c r="P21" s="149" t="s">
        <v>154</v>
      </c>
      <c r="Q21" s="149" t="s">
        <v>154</v>
      </c>
      <c r="R21" s="149" t="s">
        <v>154</v>
      </c>
      <c r="S21" s="149" t="s">
        <v>154</v>
      </c>
      <c r="T21" s="149" t="s">
        <v>154</v>
      </c>
      <c r="U21" s="149" t="s">
        <v>154</v>
      </c>
      <c r="V21" s="149" t="s">
        <v>154</v>
      </c>
      <c r="W21" s="149" t="s">
        <v>154</v>
      </c>
      <c r="X21" s="149" t="s">
        <v>154</v>
      </c>
      <c r="Y21" s="149" t="s">
        <v>154</v>
      </c>
      <c r="Z21" s="149" t="s">
        <v>154</v>
      </c>
      <c r="AA21" s="149" t="s">
        <v>154</v>
      </c>
      <c r="AB21" s="149" t="s">
        <v>154</v>
      </c>
      <c r="AC21" s="149" t="s">
        <v>154</v>
      </c>
      <c r="AD21" s="149" t="s">
        <v>154</v>
      </c>
      <c r="AE21" s="149" t="s">
        <v>154</v>
      </c>
      <c r="AF21" s="149" t="s">
        <v>154</v>
      </c>
      <c r="AG21" s="139"/>
      <c r="AH21" s="140"/>
      <c r="AI21" s="140"/>
      <c r="AJ21" s="140"/>
      <c r="AK21" s="140"/>
      <c r="AL21" s="140"/>
    </row>
    <row r="22">
      <c r="A22" s="151" t="s">
        <v>156</v>
      </c>
      <c r="B22" s="166">
        <f t="shared" ref="B22:AF22" si="4">SUM(B15:B21)</f>
        <v>3878.024756</v>
      </c>
      <c r="C22" s="166">
        <f t="shared" si="4"/>
        <v>3263.249799</v>
      </c>
      <c r="D22" s="166">
        <f t="shared" si="4"/>
        <v>1715.154945</v>
      </c>
      <c r="E22" s="166">
        <f t="shared" si="4"/>
        <v>3498.1225</v>
      </c>
      <c r="F22" s="166">
        <f t="shared" si="4"/>
        <v>6308.31606</v>
      </c>
      <c r="G22" s="166">
        <f t="shared" si="4"/>
        <v>1096.77603</v>
      </c>
      <c r="H22" s="166">
        <f t="shared" si="4"/>
        <v>1741.682192</v>
      </c>
      <c r="I22" s="166">
        <f t="shared" si="4"/>
        <v>3623.79716</v>
      </c>
      <c r="J22" s="166">
        <f t="shared" si="4"/>
        <v>3206.128196</v>
      </c>
      <c r="K22" s="166">
        <f t="shared" si="4"/>
        <v>2690.253828</v>
      </c>
      <c r="L22" s="166">
        <f t="shared" si="4"/>
        <v>2978.945484</v>
      </c>
      <c r="M22" s="166">
        <f t="shared" si="4"/>
        <v>1924.564189</v>
      </c>
      <c r="N22" s="166">
        <f t="shared" si="4"/>
        <v>4672.482882</v>
      </c>
      <c r="O22" s="166">
        <f t="shared" si="4"/>
        <v>3789.939903</v>
      </c>
      <c r="P22" s="166">
        <f t="shared" si="4"/>
        <v>19989.95269</v>
      </c>
      <c r="Q22" s="166">
        <f t="shared" si="4"/>
        <v>11155.06235</v>
      </c>
      <c r="R22" s="166">
        <f t="shared" si="4"/>
        <v>7902.871103</v>
      </c>
      <c r="S22" s="166">
        <f t="shared" si="4"/>
        <v>3469.708362</v>
      </c>
      <c r="T22" s="166">
        <f t="shared" si="4"/>
        <v>7345.540584</v>
      </c>
      <c r="U22" s="166">
        <f t="shared" si="4"/>
        <v>2587.245062</v>
      </c>
      <c r="V22" s="166">
        <f t="shared" si="4"/>
        <v>3326.905382</v>
      </c>
      <c r="W22" s="166">
        <f t="shared" si="4"/>
        <v>3191.794848</v>
      </c>
      <c r="X22" s="166">
        <f t="shared" si="4"/>
        <v>6277.80738</v>
      </c>
      <c r="Y22" s="166">
        <f t="shared" si="4"/>
        <v>5907.1784</v>
      </c>
      <c r="Z22" s="166">
        <f t="shared" si="4"/>
        <v>18953.2908</v>
      </c>
      <c r="AA22" s="166">
        <f t="shared" si="4"/>
        <v>34727.79164</v>
      </c>
      <c r="AB22" s="166">
        <f t="shared" si="4"/>
        <v>31198.96114</v>
      </c>
      <c r="AC22" s="166">
        <f t="shared" si="4"/>
        <v>17614.5487</v>
      </c>
      <c r="AD22" s="166">
        <f t="shared" si="4"/>
        <v>18084.74253</v>
      </c>
      <c r="AE22" s="166">
        <f t="shared" si="4"/>
        <v>22079.06843</v>
      </c>
      <c r="AF22" s="166">
        <f t="shared" si="4"/>
        <v>27873.24112</v>
      </c>
      <c r="AG22" s="139">
        <f>SUM(B22:AF22)</f>
        <v>286073.1485</v>
      </c>
      <c r="AH22" s="140"/>
      <c r="AI22" s="140"/>
      <c r="AJ22" s="140"/>
      <c r="AK22" s="140"/>
      <c r="AL22" s="140"/>
    </row>
    <row r="23">
      <c r="A23" s="153"/>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67"/>
      <c r="AH23" s="168"/>
      <c r="AI23" s="168"/>
      <c r="AJ23" s="168"/>
      <c r="AK23" s="168"/>
      <c r="AL23" s="168"/>
    </row>
    <row r="24">
      <c r="A24" s="169" t="s">
        <v>157</v>
      </c>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67"/>
      <c r="AH24" s="168"/>
      <c r="AI24" s="168"/>
      <c r="AJ24" s="168"/>
      <c r="AK24" s="168"/>
      <c r="AL24" s="168"/>
    </row>
    <row r="25">
      <c r="A25" s="132" t="s">
        <v>148</v>
      </c>
      <c r="B25" s="170">
        <f>Summary!B105</f>
        <v>1725.855376</v>
      </c>
      <c r="C25" s="170">
        <f>Summary!C105</f>
        <v>1951.772913</v>
      </c>
      <c r="D25" s="170">
        <f>Summary!D105</f>
        <v>1562.147705</v>
      </c>
      <c r="E25" s="170">
        <f>Summary!E105</f>
        <v>1759.47912</v>
      </c>
      <c r="F25" s="170">
        <f>Summary!F105</f>
        <v>1930.536762</v>
      </c>
      <c r="G25" s="170">
        <f>Summary!G105</f>
        <v>2139.62171</v>
      </c>
      <c r="H25" s="170">
        <f>Summary!H105</f>
        <v>1842.37648</v>
      </c>
      <c r="I25" s="170">
        <f>Summary!I105</f>
        <v>1731.546</v>
      </c>
      <c r="J25" s="170">
        <f>Summary!J105</f>
        <v>2361.045918</v>
      </c>
      <c r="K25" s="170">
        <f>Summary!K105</f>
        <v>2785.906662</v>
      </c>
      <c r="L25" s="170">
        <f>Summary!L105</f>
        <v>2524.729228</v>
      </c>
      <c r="M25" s="170">
        <f>Summary!M105</f>
        <v>1924.906529</v>
      </c>
      <c r="N25" s="170">
        <f>Summary!N105</f>
        <v>2275.071342</v>
      </c>
      <c r="O25" s="170">
        <f>Summary!O105</f>
        <v>2542.01518</v>
      </c>
      <c r="P25" s="170">
        <f>Summary!P105</f>
        <v>3112.12242</v>
      </c>
      <c r="Q25" s="170">
        <f>Summary!Q105</f>
        <v>13315.85961</v>
      </c>
      <c r="R25" s="170">
        <f>Summary!R105</f>
        <v>7686.479094</v>
      </c>
      <c r="S25" s="170">
        <f>Summary!S105</f>
        <v>3751.47563</v>
      </c>
      <c r="T25" s="170">
        <f>Summary!T105</f>
        <v>3578.5188</v>
      </c>
      <c r="U25" s="170">
        <f>Summary!U105</f>
        <v>3505.295976</v>
      </c>
      <c r="V25" s="170">
        <f>Summary!V105</f>
        <v>2081.266519</v>
      </c>
      <c r="W25" s="170">
        <f>Summary!W105</f>
        <v>147.133548</v>
      </c>
      <c r="X25" s="170">
        <f>Summary!X105</f>
        <v>3856.77531</v>
      </c>
      <c r="Y25" s="170">
        <f>Summary!Y105</f>
        <v>5115.735846</v>
      </c>
      <c r="Z25" s="170">
        <f>Summary!Z105</f>
        <v>26864.9676</v>
      </c>
      <c r="AA25" s="170">
        <f>Summary!AA105</f>
        <v>28249.49705</v>
      </c>
      <c r="AB25" s="170">
        <f>Summary!AB105</f>
        <v>30146.58442</v>
      </c>
      <c r="AC25" s="170">
        <f>Summary!AC105</f>
        <v>11193.39522</v>
      </c>
      <c r="AD25" s="170">
        <f>Summary!AD105</f>
        <v>10273.74957</v>
      </c>
      <c r="AE25" s="170">
        <f>Summary!AE105</f>
        <v>17446.74266</v>
      </c>
      <c r="AF25" s="170">
        <f>Summary!AF105</f>
        <v>33389.78282</v>
      </c>
      <c r="AG25" s="139">
        <f t="shared" ref="AG25:AG31" si="5">SUM(B25:AF25)</f>
        <v>232772.393</v>
      </c>
      <c r="AH25" s="140"/>
      <c r="AI25" s="140"/>
      <c r="AJ25" s="140"/>
      <c r="AK25" s="140"/>
      <c r="AL25" s="140"/>
    </row>
    <row r="26">
      <c r="A26" s="132" t="s">
        <v>149</v>
      </c>
      <c r="B26" s="170">
        <f>Summary!B108</f>
        <v>518.87</v>
      </c>
      <c r="C26" s="170">
        <f>Summary!C108</f>
        <v>512.42</v>
      </c>
      <c r="D26" s="170">
        <f>Summary!D108</f>
        <v>548.46</v>
      </c>
      <c r="E26" s="170">
        <f>Summary!E108</f>
        <v>476.27</v>
      </c>
      <c r="F26" s="170">
        <f>Summary!F108</f>
        <v>289.02</v>
      </c>
      <c r="G26" s="170">
        <f>Summary!G108</f>
        <v>399.65</v>
      </c>
      <c r="H26" s="170">
        <f>Summary!H108</f>
        <v>321.04</v>
      </c>
      <c r="I26" s="170">
        <f>Summary!I108</f>
        <v>296.38</v>
      </c>
      <c r="J26" s="170">
        <f>Summary!J108</f>
        <v>246.17</v>
      </c>
      <c r="K26" s="170">
        <f>Summary!K108</f>
        <v>421.23</v>
      </c>
      <c r="L26" s="170">
        <f>Summary!L108</f>
        <v>224.42</v>
      </c>
      <c r="M26" s="170">
        <f>Summary!M108</f>
        <v>221.06</v>
      </c>
      <c r="N26" s="170">
        <f>Summary!N108</f>
        <v>246.04</v>
      </c>
      <c r="O26" s="170">
        <f>Summary!O108</f>
        <v>858.46</v>
      </c>
      <c r="P26" s="170">
        <f>Summary!P108</f>
        <v>488.67</v>
      </c>
      <c r="Q26" s="170">
        <f>Summary!Q108</f>
        <v>407.14</v>
      </c>
      <c r="R26" s="170">
        <f>Summary!R108</f>
        <v>2334.06</v>
      </c>
      <c r="S26" s="170">
        <f>Summary!S108</f>
        <v>637.47</v>
      </c>
      <c r="T26" s="170">
        <f>Summary!T108</f>
        <v>848.28</v>
      </c>
      <c r="U26" s="170">
        <f>Summary!U108</f>
        <v>1013.32</v>
      </c>
      <c r="V26" s="170">
        <f>Summary!V108</f>
        <v>866.82</v>
      </c>
      <c r="W26" s="170">
        <f>Summary!W108</f>
        <v>1423.11</v>
      </c>
      <c r="X26" s="170">
        <f>Summary!X108</f>
        <v>809.26</v>
      </c>
      <c r="Y26" s="170">
        <f>Summary!Y108</f>
        <v>983.89</v>
      </c>
      <c r="Z26" s="170">
        <f>Summary!Z108</f>
        <v>1816.63</v>
      </c>
      <c r="AA26" s="170">
        <f>Summary!AA108</f>
        <v>5083.5</v>
      </c>
      <c r="AB26" s="170">
        <f>Summary!AB108</f>
        <v>2664.98</v>
      </c>
      <c r="AC26" s="170">
        <f>Summary!AC108</f>
        <v>1524.21</v>
      </c>
      <c r="AD26" s="170">
        <f>Summary!AD108</f>
        <v>1169.38</v>
      </c>
      <c r="AE26" s="170">
        <f>Summary!AE108</f>
        <v>965.95</v>
      </c>
      <c r="AF26" s="170">
        <f>Summary!AF108</f>
        <v>1171.76</v>
      </c>
      <c r="AG26" s="139">
        <f t="shared" si="5"/>
        <v>29787.92</v>
      </c>
      <c r="AH26" s="140"/>
      <c r="AI26" s="140"/>
      <c r="AJ26" s="140"/>
      <c r="AK26" s="140"/>
      <c r="AL26" s="140"/>
    </row>
    <row r="27">
      <c r="A27" s="132" t="s">
        <v>150</v>
      </c>
      <c r="B27" s="170">
        <f>Summary!B112</f>
        <v>0</v>
      </c>
      <c r="C27" s="170">
        <f>Summary!C112</f>
        <v>0</v>
      </c>
      <c r="D27" s="170">
        <f>Summary!D112</f>
        <v>0</v>
      </c>
      <c r="E27" s="170">
        <f>Summary!E112</f>
        <v>0</v>
      </c>
      <c r="F27" s="170">
        <f>Summary!F112</f>
        <v>0</v>
      </c>
      <c r="G27" s="170">
        <f>Summary!G112</f>
        <v>0</v>
      </c>
      <c r="H27" s="170">
        <f>Summary!H112</f>
        <v>0</v>
      </c>
      <c r="I27" s="170">
        <f>Summary!I112</f>
        <v>60.58</v>
      </c>
      <c r="J27" s="170">
        <f>Summary!J112</f>
        <v>146.46</v>
      </c>
      <c r="K27" s="170">
        <f>Summary!K112</f>
        <v>66.64</v>
      </c>
      <c r="L27" s="170">
        <f>Summary!L112</f>
        <v>149.28</v>
      </c>
      <c r="M27" s="170">
        <f>Summary!M112</f>
        <v>250</v>
      </c>
      <c r="N27" s="170">
        <f>Summary!N112</f>
        <v>203.72</v>
      </c>
      <c r="O27" s="170">
        <f>Summary!O112</f>
        <v>201.33</v>
      </c>
      <c r="P27" s="170">
        <f>Summary!P112</f>
        <v>201.96</v>
      </c>
      <c r="Q27" s="170">
        <f>Summary!Q112</f>
        <v>201.46</v>
      </c>
      <c r="R27" s="170">
        <f>Summary!R112</f>
        <v>198.07</v>
      </c>
      <c r="S27" s="170">
        <f>Summary!S112</f>
        <v>198.43</v>
      </c>
      <c r="T27" s="170">
        <f>Summary!T112</f>
        <v>195.03</v>
      </c>
      <c r="U27" s="170">
        <f>Summary!U112</f>
        <v>201.82</v>
      </c>
      <c r="V27" s="170">
        <f>Summary!V112</f>
        <v>202.77</v>
      </c>
      <c r="W27" s="170">
        <f>Summary!W112</f>
        <v>203.05</v>
      </c>
      <c r="X27" s="170">
        <f>Summary!X112</f>
        <v>199.5</v>
      </c>
      <c r="Y27" s="170">
        <f>Summary!Y112</f>
        <v>201.06</v>
      </c>
      <c r="Z27" s="170">
        <f>Summary!Z112</f>
        <v>198.15</v>
      </c>
      <c r="AA27" s="170">
        <f>Summary!AA112</f>
        <v>193.65</v>
      </c>
      <c r="AB27" s="170">
        <f>Summary!AB112</f>
        <v>203.33</v>
      </c>
      <c r="AC27" s="170">
        <f>Summary!AC112</f>
        <v>202.45</v>
      </c>
      <c r="AD27" s="170">
        <f>Summary!AD112</f>
        <v>199.97</v>
      </c>
      <c r="AE27" s="170">
        <f>Summary!AE112</f>
        <v>201.26</v>
      </c>
      <c r="AF27" s="170">
        <f>Summary!AF112</f>
        <v>199.72</v>
      </c>
      <c r="AG27" s="139">
        <f t="shared" si="5"/>
        <v>4479.69</v>
      </c>
      <c r="AH27" s="140"/>
      <c r="AI27" s="140"/>
      <c r="AJ27" s="140"/>
      <c r="AK27" s="140"/>
      <c r="AL27" s="140"/>
    </row>
    <row r="28">
      <c r="A28" s="132" t="s">
        <v>151</v>
      </c>
      <c r="B28" s="170">
        <f>Summary!B111</f>
        <v>45.97</v>
      </c>
      <c r="C28" s="170">
        <f>Summary!C111</f>
        <v>49.3</v>
      </c>
      <c r="D28" s="170">
        <f>Summary!D111</f>
        <v>38.61</v>
      </c>
      <c r="E28" s="170">
        <f>Summary!E111</f>
        <v>39.19</v>
      </c>
      <c r="F28" s="170">
        <f>Summary!F111</f>
        <v>45.61</v>
      </c>
      <c r="G28" s="170">
        <f>Summary!G111</f>
        <v>15.91</v>
      </c>
      <c r="H28" s="170">
        <f>Summary!H111</f>
        <v>31.05</v>
      </c>
      <c r="I28" s="170">
        <f>Summary!I111</f>
        <v>43.16</v>
      </c>
      <c r="J28" s="170">
        <f>Summary!J111</f>
        <v>36.17</v>
      </c>
      <c r="K28" s="170">
        <f>Summary!K111</f>
        <v>35.48</v>
      </c>
      <c r="L28" s="170">
        <f>Summary!L111</f>
        <v>35.55</v>
      </c>
      <c r="M28" s="170">
        <f>Summary!M111</f>
        <v>33.47</v>
      </c>
      <c r="N28" s="170">
        <f>Summary!N111</f>
        <v>17.25</v>
      </c>
      <c r="O28" s="170">
        <f>Summary!O111</f>
        <v>18.76</v>
      </c>
      <c r="P28" s="170">
        <f>Summary!P111</f>
        <v>59.98</v>
      </c>
      <c r="Q28" s="170">
        <f>Summary!Q111</f>
        <v>20.68</v>
      </c>
      <c r="R28" s="170">
        <f>Summary!R111</f>
        <v>32.24</v>
      </c>
      <c r="S28" s="170">
        <f>Summary!S111</f>
        <v>49.03</v>
      </c>
      <c r="T28" s="170">
        <f>Summary!T111</f>
        <v>53.99</v>
      </c>
      <c r="U28" s="170">
        <f>Summary!U111</f>
        <v>49.61</v>
      </c>
      <c r="V28" s="170">
        <f>Summary!V111</f>
        <v>53.43</v>
      </c>
      <c r="W28" s="170">
        <f>Summary!W111</f>
        <v>33.43</v>
      </c>
      <c r="X28" s="170">
        <f>Summary!X111</f>
        <v>32.46</v>
      </c>
      <c r="Y28" s="170">
        <f>Summary!Y111</f>
        <v>41.65</v>
      </c>
      <c r="Z28" s="170">
        <f>Summary!Z111</f>
        <v>85.83</v>
      </c>
      <c r="AA28" s="170">
        <f>Summary!AA111</f>
        <v>198.63</v>
      </c>
      <c r="AB28" s="170">
        <f>Summary!AB111</f>
        <v>82</v>
      </c>
      <c r="AC28" s="170">
        <f>Summary!AC111</f>
        <v>82.11</v>
      </c>
      <c r="AD28" s="170">
        <f>Summary!AD111</f>
        <v>68.73</v>
      </c>
      <c r="AE28" s="170">
        <f>Summary!AE111</f>
        <v>89.51</v>
      </c>
      <c r="AF28" s="170">
        <f>Summary!AF111</f>
        <v>38.96</v>
      </c>
      <c r="AG28" s="139">
        <f t="shared" si="5"/>
        <v>1557.75</v>
      </c>
      <c r="AH28" s="140"/>
      <c r="AI28" s="140"/>
      <c r="AJ28" s="140"/>
      <c r="AK28" s="140"/>
      <c r="AL28" s="140"/>
    </row>
    <row r="29">
      <c r="A29" s="171" t="s">
        <v>153</v>
      </c>
      <c r="B29" s="149" t="s">
        <v>154</v>
      </c>
      <c r="C29" s="149" t="s">
        <v>154</v>
      </c>
      <c r="D29" s="149" t="s">
        <v>154</v>
      </c>
      <c r="E29" s="149" t="s">
        <v>154</v>
      </c>
      <c r="F29" s="149" t="s">
        <v>154</v>
      </c>
      <c r="G29" s="149" t="s">
        <v>154</v>
      </c>
      <c r="H29" s="149" t="s">
        <v>154</v>
      </c>
      <c r="I29" s="149" t="s">
        <v>154</v>
      </c>
      <c r="J29" s="149" t="s">
        <v>154</v>
      </c>
      <c r="K29" s="149" t="s">
        <v>154</v>
      </c>
      <c r="L29" s="149" t="s">
        <v>154</v>
      </c>
      <c r="M29" s="149" t="s">
        <v>154</v>
      </c>
      <c r="N29" s="149" t="s">
        <v>154</v>
      </c>
      <c r="O29" s="149" t="s">
        <v>154</v>
      </c>
      <c r="P29" s="149" t="s">
        <v>154</v>
      </c>
      <c r="Q29" s="149" t="s">
        <v>154</v>
      </c>
      <c r="R29" s="149" t="s">
        <v>154</v>
      </c>
      <c r="S29" s="149" t="s">
        <v>154</v>
      </c>
      <c r="T29" s="149" t="s">
        <v>154</v>
      </c>
      <c r="U29" s="149" t="s">
        <v>154</v>
      </c>
      <c r="V29" s="149" t="s">
        <v>154</v>
      </c>
      <c r="W29" s="149" t="s">
        <v>154</v>
      </c>
      <c r="X29" s="149" t="s">
        <v>154</v>
      </c>
      <c r="Y29" s="149" t="s">
        <v>154</v>
      </c>
      <c r="Z29" s="149" t="s">
        <v>154</v>
      </c>
      <c r="AA29" s="149" t="s">
        <v>154</v>
      </c>
      <c r="AB29" s="149" t="s">
        <v>154</v>
      </c>
      <c r="AC29" s="149" t="s">
        <v>154</v>
      </c>
      <c r="AD29" s="149" t="s">
        <v>154</v>
      </c>
      <c r="AE29" s="149" t="s">
        <v>154</v>
      </c>
      <c r="AF29" s="149" t="s">
        <v>154</v>
      </c>
      <c r="AG29" s="139">
        <f t="shared" si="5"/>
        <v>0</v>
      </c>
      <c r="AH29" s="140"/>
      <c r="AI29" s="140"/>
      <c r="AJ29" s="140"/>
      <c r="AK29" s="140"/>
      <c r="AL29" s="140"/>
    </row>
    <row r="30">
      <c r="A30" s="150" t="s">
        <v>158</v>
      </c>
      <c r="B30" s="149" t="s">
        <v>154</v>
      </c>
      <c r="C30" s="149" t="s">
        <v>154</v>
      </c>
      <c r="D30" s="149" t="s">
        <v>154</v>
      </c>
      <c r="E30" s="149" t="s">
        <v>154</v>
      </c>
      <c r="F30" s="149" t="s">
        <v>154</v>
      </c>
      <c r="G30" s="149" t="s">
        <v>154</v>
      </c>
      <c r="H30" s="149" t="s">
        <v>154</v>
      </c>
      <c r="I30" s="149" t="s">
        <v>154</v>
      </c>
      <c r="J30" s="149" t="s">
        <v>154</v>
      </c>
      <c r="K30" s="149" t="s">
        <v>154</v>
      </c>
      <c r="L30" s="149" t="s">
        <v>154</v>
      </c>
      <c r="M30" s="149" t="s">
        <v>154</v>
      </c>
      <c r="N30" s="149" t="s">
        <v>154</v>
      </c>
      <c r="O30" s="149" t="s">
        <v>154</v>
      </c>
      <c r="P30" s="149" t="s">
        <v>154</v>
      </c>
      <c r="Q30" s="149" t="s">
        <v>154</v>
      </c>
      <c r="R30" s="149" t="s">
        <v>154</v>
      </c>
      <c r="S30" s="149" t="s">
        <v>154</v>
      </c>
      <c r="T30" s="149" t="s">
        <v>154</v>
      </c>
      <c r="U30" s="149" t="s">
        <v>154</v>
      </c>
      <c r="V30" s="149" t="s">
        <v>154</v>
      </c>
      <c r="W30" s="149" t="s">
        <v>154</v>
      </c>
      <c r="X30" s="149" t="s">
        <v>154</v>
      </c>
      <c r="Y30" s="149" t="s">
        <v>154</v>
      </c>
      <c r="Z30" s="149" t="s">
        <v>154</v>
      </c>
      <c r="AA30" s="149" t="s">
        <v>154</v>
      </c>
      <c r="AB30" s="149" t="s">
        <v>154</v>
      </c>
      <c r="AC30" s="149" t="s">
        <v>154</v>
      </c>
      <c r="AD30" s="149" t="s">
        <v>154</v>
      </c>
      <c r="AE30" s="149" t="s">
        <v>154</v>
      </c>
      <c r="AF30" s="149" t="s">
        <v>154</v>
      </c>
      <c r="AG30" s="139">
        <f t="shared" si="5"/>
        <v>0</v>
      </c>
      <c r="AH30" s="140"/>
      <c r="AI30" s="140"/>
      <c r="AJ30" s="140"/>
      <c r="AK30" s="140"/>
      <c r="AL30" s="140"/>
    </row>
    <row r="31">
      <c r="A31" s="151" t="s">
        <v>156</v>
      </c>
      <c r="B31" s="166">
        <f t="shared" ref="B31:AF31" si="6">SUM(B25:B30)</f>
        <v>2290.695376</v>
      </c>
      <c r="C31" s="166">
        <f t="shared" si="6"/>
        <v>2513.492913</v>
      </c>
      <c r="D31" s="166">
        <f t="shared" si="6"/>
        <v>2149.217705</v>
      </c>
      <c r="E31" s="166">
        <f t="shared" si="6"/>
        <v>2274.93912</v>
      </c>
      <c r="F31" s="166">
        <f t="shared" si="6"/>
        <v>2265.166762</v>
      </c>
      <c r="G31" s="166">
        <f t="shared" si="6"/>
        <v>2555.18171</v>
      </c>
      <c r="H31" s="166">
        <f t="shared" si="6"/>
        <v>2194.46648</v>
      </c>
      <c r="I31" s="166">
        <f t="shared" si="6"/>
        <v>2131.666</v>
      </c>
      <c r="J31" s="166">
        <f t="shared" si="6"/>
        <v>2789.845918</v>
      </c>
      <c r="K31" s="166">
        <f t="shared" si="6"/>
        <v>3309.256662</v>
      </c>
      <c r="L31" s="166">
        <f t="shared" si="6"/>
        <v>2933.979228</v>
      </c>
      <c r="M31" s="166">
        <f t="shared" si="6"/>
        <v>2429.436529</v>
      </c>
      <c r="N31" s="166">
        <f t="shared" si="6"/>
        <v>2742.081342</v>
      </c>
      <c r="O31" s="166">
        <f t="shared" si="6"/>
        <v>3620.56518</v>
      </c>
      <c r="P31" s="166">
        <f t="shared" si="6"/>
        <v>3862.73242</v>
      </c>
      <c r="Q31" s="166">
        <f t="shared" si="6"/>
        <v>13945.13961</v>
      </c>
      <c r="R31" s="166">
        <f t="shared" si="6"/>
        <v>10250.84909</v>
      </c>
      <c r="S31" s="166">
        <f t="shared" si="6"/>
        <v>4636.40563</v>
      </c>
      <c r="T31" s="166">
        <f t="shared" si="6"/>
        <v>4675.8188</v>
      </c>
      <c r="U31" s="166">
        <f t="shared" si="6"/>
        <v>4770.045976</v>
      </c>
      <c r="V31" s="166">
        <f t="shared" si="6"/>
        <v>3204.286519</v>
      </c>
      <c r="W31" s="166">
        <f t="shared" si="6"/>
        <v>1806.723548</v>
      </c>
      <c r="X31" s="166">
        <f t="shared" si="6"/>
        <v>4897.99531</v>
      </c>
      <c r="Y31" s="166">
        <f t="shared" si="6"/>
        <v>6342.335846</v>
      </c>
      <c r="Z31" s="166">
        <f t="shared" si="6"/>
        <v>28965.5776</v>
      </c>
      <c r="AA31" s="166">
        <f t="shared" si="6"/>
        <v>33725.27705</v>
      </c>
      <c r="AB31" s="166">
        <f t="shared" si="6"/>
        <v>33096.89442</v>
      </c>
      <c r="AC31" s="166">
        <f t="shared" si="6"/>
        <v>13002.16522</v>
      </c>
      <c r="AD31" s="172">
        <f t="shared" si="6"/>
        <v>11711.82957</v>
      </c>
      <c r="AE31" s="172">
        <f t="shared" si="6"/>
        <v>18703.46266</v>
      </c>
      <c r="AF31" s="172">
        <f t="shared" si="6"/>
        <v>34800.22282</v>
      </c>
      <c r="AG31" s="139">
        <f t="shared" si="5"/>
        <v>268597.753</v>
      </c>
      <c r="AH31" s="140"/>
      <c r="AI31" s="140"/>
      <c r="AJ31" s="140"/>
      <c r="AK31" s="140"/>
      <c r="AL31" s="140"/>
    </row>
    <row r="32">
      <c r="A32" s="153"/>
      <c r="B32" s="129"/>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c r="AD32" s="129"/>
      <c r="AE32" s="129"/>
      <c r="AF32" s="129"/>
      <c r="AG32" s="167"/>
      <c r="AH32" s="168"/>
      <c r="AI32" s="168"/>
      <c r="AJ32" s="168"/>
      <c r="AK32" s="168"/>
      <c r="AL32" s="168"/>
    </row>
    <row r="33">
      <c r="A33" s="173"/>
      <c r="B33" s="174"/>
      <c r="C33" s="174"/>
      <c r="D33" s="174"/>
      <c r="E33" s="174"/>
      <c r="F33" s="174"/>
      <c r="G33" s="174"/>
      <c r="H33" s="174"/>
      <c r="I33" s="174"/>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74"/>
      <c r="AG33" s="175"/>
      <c r="AH33" s="176"/>
      <c r="AI33" s="176"/>
      <c r="AJ33" s="176"/>
      <c r="AK33" s="176"/>
      <c r="AL33" s="176"/>
    </row>
    <row r="34">
      <c r="A34" s="177"/>
      <c r="B34" s="178"/>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24"/>
      <c r="AH34" s="125"/>
      <c r="AI34" s="125"/>
      <c r="AJ34" s="125"/>
      <c r="AK34" s="125"/>
      <c r="AL34" s="125"/>
    </row>
    <row r="35">
      <c r="A35" s="153"/>
      <c r="B35" s="179"/>
      <c r="C35" s="179"/>
      <c r="D35" s="179"/>
      <c r="E35" s="179"/>
      <c r="F35" s="179"/>
      <c r="G35" s="179"/>
      <c r="H35" s="179"/>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24"/>
      <c r="AH35" s="125"/>
      <c r="AI35" s="125"/>
      <c r="AJ35" s="125"/>
      <c r="AK35" s="125"/>
      <c r="AL35" s="125"/>
    </row>
    <row r="36">
      <c r="A36" s="180" t="s">
        <v>131</v>
      </c>
      <c r="B36" s="129"/>
      <c r="C36" s="129"/>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c r="AD36" s="129"/>
      <c r="AE36" s="129"/>
      <c r="AF36" s="129"/>
      <c r="AG36" s="124"/>
      <c r="AH36" s="125"/>
      <c r="AI36" s="125"/>
      <c r="AJ36" s="125"/>
      <c r="AK36" s="125"/>
      <c r="AL36" s="125"/>
    </row>
    <row r="37">
      <c r="A37" s="181" t="s">
        <v>159</v>
      </c>
      <c r="B37" s="182">
        <f>Summary!B8</f>
        <v>9224.84</v>
      </c>
      <c r="C37" s="182">
        <f>Summary!C8</f>
        <v>5831.8</v>
      </c>
      <c r="D37" s="182">
        <f>Summary!D8</f>
        <v>6731.06</v>
      </c>
      <c r="E37" s="182">
        <f>Summary!E8</f>
        <v>5160.16</v>
      </c>
      <c r="F37" s="182">
        <f>Summary!F8</f>
        <v>7525.62</v>
      </c>
      <c r="G37" s="182">
        <f>Summary!G8</f>
        <v>5246.89</v>
      </c>
      <c r="H37" s="182">
        <f>Summary!H8</f>
        <v>5358.3</v>
      </c>
      <c r="I37" s="182">
        <f>Summary!I8</f>
        <v>4961.66</v>
      </c>
      <c r="J37" s="182">
        <f>Summary!J8</f>
        <v>9076.94</v>
      </c>
      <c r="K37" s="182">
        <f>Summary!K8</f>
        <v>6292.66</v>
      </c>
      <c r="L37" s="182">
        <f>Summary!L8</f>
        <v>7800.87</v>
      </c>
      <c r="M37" s="182">
        <f>Summary!M8</f>
        <v>6375.6</v>
      </c>
      <c r="N37" s="182">
        <f>Summary!N8</f>
        <v>8211.12</v>
      </c>
      <c r="O37" s="182">
        <f>Summary!O8</f>
        <v>6476.18</v>
      </c>
      <c r="P37" s="182">
        <f>Summary!P8</f>
        <v>43825.48</v>
      </c>
      <c r="Q37" s="182">
        <f>Summary!Q8</f>
        <v>27874.2</v>
      </c>
      <c r="R37" s="182">
        <f>Summary!R8</f>
        <v>23133.28</v>
      </c>
      <c r="S37" s="182">
        <f>Summary!S8</f>
        <v>16698.45</v>
      </c>
      <c r="T37" s="182">
        <f>Summary!T8</f>
        <v>14492.37</v>
      </c>
      <c r="U37" s="182">
        <f>Summary!U8</f>
        <v>8799.34</v>
      </c>
      <c r="V37" s="182">
        <f>Summary!V8</f>
        <v>10874.11</v>
      </c>
      <c r="W37" s="182">
        <f>Summary!W8</f>
        <v>9510.92</v>
      </c>
      <c r="X37" s="182">
        <f>Summary!X8</f>
        <v>12796.21</v>
      </c>
      <c r="Y37" s="182">
        <f>Summary!Y8</f>
        <v>14266.02</v>
      </c>
      <c r="Z37" s="182">
        <f>Summary!Z8</f>
        <v>26822.06</v>
      </c>
      <c r="AA37" s="182">
        <f>Summary!AA8</f>
        <v>44752.72</v>
      </c>
      <c r="AB37" s="182">
        <f>Summary!AB8</f>
        <v>41696.61</v>
      </c>
      <c r="AC37" s="182">
        <f>Summary!AC8</f>
        <v>26505.42</v>
      </c>
      <c r="AD37" s="182">
        <f>Summary!AD8</f>
        <v>30182.06</v>
      </c>
      <c r="AE37" s="182">
        <f>Summary!AE8</f>
        <v>35193.38</v>
      </c>
      <c r="AF37" s="182">
        <f>Summary!AF8</f>
        <v>41251.05</v>
      </c>
      <c r="AG37" s="139">
        <f t="shared" ref="AG37:AG38" si="8">SUM(B37:AF37)</f>
        <v>522947.38</v>
      </c>
      <c r="AH37" s="140"/>
      <c r="AI37" s="140"/>
      <c r="AJ37" s="140"/>
      <c r="AK37" s="140"/>
      <c r="AL37" s="140"/>
    </row>
    <row r="38">
      <c r="A38" s="183" t="s">
        <v>160</v>
      </c>
      <c r="B38" s="184">
        <f t="shared" ref="B38:AF38" si="7">SUM(B37)</f>
        <v>9224.84</v>
      </c>
      <c r="C38" s="184">
        <f t="shared" si="7"/>
        <v>5831.8</v>
      </c>
      <c r="D38" s="184">
        <f t="shared" si="7"/>
        <v>6731.06</v>
      </c>
      <c r="E38" s="184">
        <f t="shared" si="7"/>
        <v>5160.16</v>
      </c>
      <c r="F38" s="184">
        <f t="shared" si="7"/>
        <v>7525.62</v>
      </c>
      <c r="G38" s="184">
        <f t="shared" si="7"/>
        <v>5246.89</v>
      </c>
      <c r="H38" s="184">
        <f t="shared" si="7"/>
        <v>5358.3</v>
      </c>
      <c r="I38" s="184">
        <f t="shared" si="7"/>
        <v>4961.66</v>
      </c>
      <c r="J38" s="184">
        <f t="shared" si="7"/>
        <v>9076.94</v>
      </c>
      <c r="K38" s="184">
        <f t="shared" si="7"/>
        <v>6292.66</v>
      </c>
      <c r="L38" s="184">
        <f t="shared" si="7"/>
        <v>7800.87</v>
      </c>
      <c r="M38" s="184">
        <f t="shared" si="7"/>
        <v>6375.6</v>
      </c>
      <c r="N38" s="184">
        <f t="shared" si="7"/>
        <v>8211.12</v>
      </c>
      <c r="O38" s="184">
        <f t="shared" si="7"/>
        <v>6476.18</v>
      </c>
      <c r="P38" s="184">
        <f t="shared" si="7"/>
        <v>43825.48</v>
      </c>
      <c r="Q38" s="184">
        <f t="shared" si="7"/>
        <v>27874.2</v>
      </c>
      <c r="R38" s="184">
        <f t="shared" si="7"/>
        <v>23133.28</v>
      </c>
      <c r="S38" s="184">
        <f t="shared" si="7"/>
        <v>16698.45</v>
      </c>
      <c r="T38" s="184">
        <f t="shared" si="7"/>
        <v>14492.37</v>
      </c>
      <c r="U38" s="184">
        <f t="shared" si="7"/>
        <v>8799.34</v>
      </c>
      <c r="V38" s="184">
        <f t="shared" si="7"/>
        <v>10874.11</v>
      </c>
      <c r="W38" s="184">
        <f t="shared" si="7"/>
        <v>9510.92</v>
      </c>
      <c r="X38" s="184">
        <f t="shared" si="7"/>
        <v>12796.21</v>
      </c>
      <c r="Y38" s="184">
        <f t="shared" si="7"/>
        <v>14266.02</v>
      </c>
      <c r="Z38" s="184">
        <f t="shared" si="7"/>
        <v>26822.06</v>
      </c>
      <c r="AA38" s="184">
        <f t="shared" si="7"/>
        <v>44752.72</v>
      </c>
      <c r="AB38" s="184">
        <f t="shared" si="7"/>
        <v>41696.61</v>
      </c>
      <c r="AC38" s="184">
        <f t="shared" si="7"/>
        <v>26505.42</v>
      </c>
      <c r="AD38" s="184">
        <f t="shared" si="7"/>
        <v>30182.06</v>
      </c>
      <c r="AE38" s="184">
        <f t="shared" si="7"/>
        <v>35193.38</v>
      </c>
      <c r="AF38" s="184">
        <f t="shared" si="7"/>
        <v>41251.05</v>
      </c>
      <c r="AG38" s="139">
        <f t="shared" si="8"/>
        <v>522947.38</v>
      </c>
      <c r="AH38" s="140"/>
      <c r="AI38" s="140"/>
      <c r="AJ38" s="140"/>
      <c r="AK38" s="140"/>
      <c r="AL38" s="140"/>
    </row>
    <row r="39">
      <c r="A39" s="153"/>
      <c r="B39" s="129"/>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c r="AD39" s="129"/>
      <c r="AE39" s="129"/>
      <c r="AF39" s="129"/>
      <c r="AG39" s="185"/>
      <c r="AH39" s="186"/>
      <c r="AI39" s="186"/>
      <c r="AJ39" s="186"/>
      <c r="AK39" s="186"/>
      <c r="AL39" s="186"/>
    </row>
    <row r="40">
      <c r="A40" s="187" t="s">
        <v>137</v>
      </c>
      <c r="B40" s="129"/>
      <c r="C40" s="129"/>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c r="AD40" s="129"/>
      <c r="AE40" s="129"/>
      <c r="AF40" s="129"/>
      <c r="AG40" s="185"/>
      <c r="AH40" s="186"/>
      <c r="AI40" s="186"/>
      <c r="AJ40" s="186"/>
      <c r="AK40" s="186"/>
      <c r="AL40" s="186"/>
    </row>
    <row r="41">
      <c r="A41" s="188" t="s">
        <v>161</v>
      </c>
      <c r="B41" s="189">
        <f>Summary!B69</f>
        <v>58</v>
      </c>
      <c r="C41" s="189">
        <f>Summary!C69</f>
        <v>36</v>
      </c>
      <c r="D41" s="189">
        <f>Summary!D69</f>
        <v>35</v>
      </c>
      <c r="E41" s="189">
        <f>Summary!E69</f>
        <v>37</v>
      </c>
      <c r="F41" s="189">
        <f>Summary!F69</f>
        <v>41</v>
      </c>
      <c r="G41" s="189">
        <f>Summary!G69</f>
        <v>39</v>
      </c>
      <c r="H41" s="189">
        <f>Summary!H69</f>
        <v>29</v>
      </c>
      <c r="I41" s="189">
        <f>Summary!I69</f>
        <v>27</v>
      </c>
      <c r="J41" s="189">
        <f>Summary!J69</f>
        <v>45</v>
      </c>
      <c r="K41" s="189">
        <f>Summary!K69</f>
        <v>42</v>
      </c>
      <c r="L41" s="189">
        <f>Summary!L69</f>
        <v>41</v>
      </c>
      <c r="M41" s="189">
        <f>Summary!M69</f>
        <v>35</v>
      </c>
      <c r="N41" s="189">
        <f>Summary!N69</f>
        <v>41</v>
      </c>
      <c r="O41" s="189">
        <f>Summary!O69</f>
        <v>36</v>
      </c>
      <c r="P41" s="189">
        <f>Summary!P69</f>
        <v>241</v>
      </c>
      <c r="Q41" s="189">
        <f>Summary!Q69</f>
        <v>159</v>
      </c>
      <c r="R41" s="189">
        <f>Summary!R69</f>
        <v>127</v>
      </c>
      <c r="S41" s="189">
        <f>Summary!S69</f>
        <v>94</v>
      </c>
      <c r="T41" s="189">
        <f>Summary!T69</f>
        <v>79</v>
      </c>
      <c r="U41" s="189">
        <f>Summary!U69</f>
        <v>63</v>
      </c>
      <c r="V41" s="189">
        <f>Summary!V69</f>
        <v>67</v>
      </c>
      <c r="W41" s="189">
        <f>Summary!W69</f>
        <v>63</v>
      </c>
      <c r="X41" s="189">
        <f>Summary!X69</f>
        <v>74</v>
      </c>
      <c r="Y41" s="189">
        <f>Summary!Y69</f>
        <v>82</v>
      </c>
      <c r="Z41" s="189">
        <f>Summary!Z69</f>
        <v>120</v>
      </c>
      <c r="AA41" s="189">
        <f>Summary!AA69</f>
        <v>179</v>
      </c>
      <c r="AB41" s="189">
        <f>Summary!AB69</f>
        <v>167</v>
      </c>
      <c r="AC41" s="189">
        <f>Summary!AC69</f>
        <v>116</v>
      </c>
      <c r="AD41" s="189">
        <f>Summary!AD69</f>
        <v>125</v>
      </c>
      <c r="AE41" s="189">
        <f>Summary!AE69</f>
        <v>140</v>
      </c>
      <c r="AF41" s="189">
        <f>Summary!AF69</f>
        <v>163</v>
      </c>
      <c r="AG41" s="139">
        <f t="shared" ref="AG41:AG42" si="10">SUM(B41:AF41)</f>
        <v>2601</v>
      </c>
      <c r="AH41" s="140"/>
      <c r="AI41" s="140"/>
      <c r="AJ41" s="140"/>
      <c r="AK41" s="140"/>
      <c r="AL41" s="140"/>
    </row>
    <row r="42">
      <c r="A42" s="190" t="s">
        <v>160</v>
      </c>
      <c r="B42" s="191">
        <f t="shared" ref="B42:AF42" si="9">SUM(B41)</f>
        <v>58</v>
      </c>
      <c r="C42" s="191">
        <f t="shared" si="9"/>
        <v>36</v>
      </c>
      <c r="D42" s="191">
        <f t="shared" si="9"/>
        <v>35</v>
      </c>
      <c r="E42" s="191">
        <f t="shared" si="9"/>
        <v>37</v>
      </c>
      <c r="F42" s="191">
        <f t="shared" si="9"/>
        <v>41</v>
      </c>
      <c r="G42" s="191">
        <f t="shared" si="9"/>
        <v>39</v>
      </c>
      <c r="H42" s="191">
        <f t="shared" si="9"/>
        <v>29</v>
      </c>
      <c r="I42" s="191">
        <f t="shared" si="9"/>
        <v>27</v>
      </c>
      <c r="J42" s="191">
        <f t="shared" si="9"/>
        <v>45</v>
      </c>
      <c r="K42" s="191">
        <f t="shared" si="9"/>
        <v>42</v>
      </c>
      <c r="L42" s="191">
        <f t="shared" si="9"/>
        <v>41</v>
      </c>
      <c r="M42" s="191">
        <f t="shared" si="9"/>
        <v>35</v>
      </c>
      <c r="N42" s="191">
        <f t="shared" si="9"/>
        <v>41</v>
      </c>
      <c r="O42" s="191">
        <f t="shared" si="9"/>
        <v>36</v>
      </c>
      <c r="P42" s="191">
        <f t="shared" si="9"/>
        <v>241</v>
      </c>
      <c r="Q42" s="191">
        <f t="shared" si="9"/>
        <v>159</v>
      </c>
      <c r="R42" s="191">
        <f t="shared" si="9"/>
        <v>127</v>
      </c>
      <c r="S42" s="191">
        <f t="shared" si="9"/>
        <v>94</v>
      </c>
      <c r="T42" s="191">
        <f t="shared" si="9"/>
        <v>79</v>
      </c>
      <c r="U42" s="191">
        <f t="shared" si="9"/>
        <v>63</v>
      </c>
      <c r="V42" s="191">
        <f t="shared" si="9"/>
        <v>67</v>
      </c>
      <c r="W42" s="191">
        <f t="shared" si="9"/>
        <v>63</v>
      </c>
      <c r="X42" s="191">
        <f t="shared" si="9"/>
        <v>74</v>
      </c>
      <c r="Y42" s="191">
        <f t="shared" si="9"/>
        <v>82</v>
      </c>
      <c r="Z42" s="191">
        <f t="shared" si="9"/>
        <v>120</v>
      </c>
      <c r="AA42" s="191">
        <f t="shared" si="9"/>
        <v>179</v>
      </c>
      <c r="AB42" s="191">
        <f t="shared" si="9"/>
        <v>167</v>
      </c>
      <c r="AC42" s="191">
        <f t="shared" si="9"/>
        <v>116</v>
      </c>
      <c r="AD42" s="191">
        <f t="shared" si="9"/>
        <v>125</v>
      </c>
      <c r="AE42" s="191">
        <f t="shared" si="9"/>
        <v>140</v>
      </c>
      <c r="AF42" s="191">
        <f t="shared" si="9"/>
        <v>163</v>
      </c>
      <c r="AG42" s="139">
        <f t="shared" si="10"/>
        <v>2601</v>
      </c>
      <c r="AH42" s="140"/>
      <c r="AI42" s="140"/>
      <c r="AJ42" s="140"/>
      <c r="AK42" s="140"/>
      <c r="AL42" s="140"/>
    </row>
    <row r="43">
      <c r="A43" s="153"/>
      <c r="B43" s="129"/>
      <c r="C43" s="129"/>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c r="AD43" s="129"/>
      <c r="AE43" s="129"/>
      <c r="AF43" s="129"/>
      <c r="AG43" s="185"/>
      <c r="AH43" s="186"/>
      <c r="AI43" s="186"/>
      <c r="AJ43" s="186"/>
      <c r="AK43" s="186"/>
      <c r="AL43" s="186"/>
    </row>
    <row r="44">
      <c r="A44" s="192" t="s">
        <v>162</v>
      </c>
      <c r="B44" s="193"/>
      <c r="C44" s="193"/>
      <c r="D44" s="193"/>
      <c r="E44" s="193"/>
      <c r="F44" s="193"/>
      <c r="G44" s="193"/>
      <c r="H44" s="193"/>
      <c r="I44" s="193"/>
      <c r="J44" s="193"/>
      <c r="K44" s="193"/>
      <c r="L44" s="193"/>
      <c r="M44" s="193"/>
      <c r="N44" s="193"/>
      <c r="O44" s="193"/>
      <c r="P44" s="193"/>
      <c r="Q44" s="193"/>
      <c r="R44" s="193"/>
      <c r="S44" s="193"/>
      <c r="T44" s="193"/>
      <c r="U44" s="193"/>
      <c r="V44" s="193"/>
      <c r="W44" s="193"/>
      <c r="X44" s="193"/>
      <c r="Y44" s="193"/>
      <c r="Z44" s="193"/>
      <c r="AA44" s="193"/>
      <c r="AB44" s="193"/>
      <c r="AC44" s="193"/>
      <c r="AD44" s="193"/>
      <c r="AE44" s="193"/>
      <c r="AF44" s="193"/>
      <c r="AG44" s="185"/>
      <c r="AH44" s="186"/>
      <c r="AI44" s="186"/>
      <c r="AJ44" s="186"/>
      <c r="AK44" s="186"/>
      <c r="AL44" s="186"/>
    </row>
    <row r="45">
      <c r="A45" s="194" t="s">
        <v>25</v>
      </c>
      <c r="B45" s="195">
        <f>Summary!B10+Summary!B18</f>
        <v>4811</v>
      </c>
      <c r="C45" s="195">
        <f>Summary!C10+Summary!C18</f>
        <v>3876</v>
      </c>
      <c r="D45" s="195">
        <f>Summary!D10+Summary!D18</f>
        <v>4654.3</v>
      </c>
      <c r="E45" s="195">
        <f>Summary!E10+Summary!E18</f>
        <v>3588.1</v>
      </c>
      <c r="F45" s="195">
        <f>Summary!F10+Summary!F18</f>
        <v>5412.2</v>
      </c>
      <c r="G45" s="195">
        <f>Summary!G10+Summary!G18</f>
        <v>3259</v>
      </c>
      <c r="H45" s="195">
        <f>Summary!H10+Summary!H18</f>
        <v>3872.1</v>
      </c>
      <c r="I45" s="195">
        <f>Summary!I10+Summary!I18</f>
        <v>3757.75</v>
      </c>
      <c r="J45" s="195">
        <f>Summary!J10+Summary!J18</f>
        <v>5611.3</v>
      </c>
      <c r="K45" s="195">
        <f>Summary!K10+Summary!K18</f>
        <v>3904.8</v>
      </c>
      <c r="L45" s="195">
        <f>Summary!L10+Summary!L18</f>
        <v>5010.15</v>
      </c>
      <c r="M45" s="195">
        <f>Summary!M10+Summary!M18</f>
        <v>4547.33</v>
      </c>
      <c r="N45" s="195">
        <f>Summary!N10+Summary!N18</f>
        <v>5509.5</v>
      </c>
      <c r="O45" s="195">
        <f>Summary!O10+Summary!O18</f>
        <v>4655.3</v>
      </c>
      <c r="P45" s="195">
        <f>Summary!P10+Summary!P18</f>
        <v>10914.08</v>
      </c>
      <c r="Q45" s="195">
        <f>Summary!Q10+Summary!Q18</f>
        <v>8973.41</v>
      </c>
      <c r="R45" s="195">
        <f>Summary!R10+Summary!R18</f>
        <v>9894.76</v>
      </c>
      <c r="S45" s="195">
        <f>Summary!S10+Summary!S18</f>
        <v>7827.86</v>
      </c>
      <c r="T45" s="195">
        <f>Summary!T10+Summary!T18</f>
        <v>7065.56</v>
      </c>
      <c r="U45" s="195">
        <f>Summary!U10+Summary!U18</f>
        <v>2709.58</v>
      </c>
      <c r="V45" s="195">
        <f>Summary!V10+Summary!V18</f>
        <v>5997.61</v>
      </c>
      <c r="W45" s="195">
        <f>Summary!W10+Summary!W18</f>
        <v>4277.88</v>
      </c>
      <c r="X45" s="195">
        <f>Summary!X10+Summary!X18</f>
        <v>7532.83</v>
      </c>
      <c r="Y45" s="195">
        <f>Summary!Y10+Summary!Y18</f>
        <v>7983.58</v>
      </c>
      <c r="Z45" s="195">
        <f>Summary!Z10+Summary!Z18</f>
        <v>16057.59</v>
      </c>
      <c r="AA45" s="195">
        <f>Summary!AA10+Summary!AA18</f>
        <v>31785.23</v>
      </c>
      <c r="AB45" s="195">
        <f>Summary!AB10+Summary!AB18</f>
        <v>30424.78</v>
      </c>
      <c r="AC45" s="195">
        <f>Summary!AC10+Summary!AC18</f>
        <v>16384.07</v>
      </c>
      <c r="AD45" s="195">
        <f>Summary!AD10+Summary!AD18</f>
        <v>19706.83</v>
      </c>
      <c r="AE45" s="195">
        <f>Summary!AE10+Summary!AE18</f>
        <v>24040</v>
      </c>
      <c r="AF45" s="195">
        <f>Summary!AF10+Summary!AF18</f>
        <v>29949.65</v>
      </c>
      <c r="AG45" s="139">
        <f t="shared" ref="AG45:AG52" si="11">SUM(B45:AF45)</f>
        <v>303994.13</v>
      </c>
      <c r="AH45" s="140"/>
      <c r="AI45" s="140"/>
      <c r="AJ45" s="140"/>
      <c r="AK45" s="140"/>
      <c r="AL45" s="140"/>
    </row>
    <row r="46">
      <c r="A46" s="194" t="s">
        <v>26</v>
      </c>
      <c r="B46" s="195">
        <f>Summary!B11+Summary!B19</f>
        <v>2000.3</v>
      </c>
      <c r="C46" s="195">
        <f>Summary!C11+Summary!C19</f>
        <v>485.9</v>
      </c>
      <c r="D46" s="195">
        <f>Summary!D11+Summary!D19</f>
        <v>519</v>
      </c>
      <c r="E46" s="195">
        <f>Summary!E11+Summary!E19</f>
        <v>243</v>
      </c>
      <c r="F46" s="195">
        <f>Summary!F11+Summary!F19</f>
        <v>409.1</v>
      </c>
      <c r="G46" s="195">
        <f>Summary!G11+Summary!G19</f>
        <v>739.3</v>
      </c>
      <c r="H46" s="195">
        <f>Summary!H11+Summary!H19</f>
        <v>418.9</v>
      </c>
      <c r="I46" s="195">
        <f>Summary!I11+Summary!I19</f>
        <v>235.9</v>
      </c>
      <c r="J46" s="195">
        <f>Summary!J11+Summary!J19</f>
        <v>1190.8</v>
      </c>
      <c r="K46" s="195">
        <f>Summary!K11+Summary!K19</f>
        <v>841.5</v>
      </c>
      <c r="L46" s="195">
        <f>Summary!L11+Summary!L19</f>
        <v>1078.1</v>
      </c>
      <c r="M46" s="195">
        <f>Summary!M11+Summary!M19</f>
        <v>531.57</v>
      </c>
      <c r="N46" s="195">
        <f>Summary!N11+Summary!N19</f>
        <v>883.2</v>
      </c>
      <c r="O46" s="195">
        <f>Summary!O11+Summary!O19</f>
        <v>373</v>
      </c>
      <c r="P46" s="195">
        <f>Summary!P11+Summary!P19</f>
        <v>26637.02</v>
      </c>
      <c r="Q46" s="195">
        <f>Summary!Q11+Summary!Q19</f>
        <v>14460.69</v>
      </c>
      <c r="R46" s="195">
        <f>Summary!R11+Summary!R19</f>
        <v>8747.94</v>
      </c>
      <c r="S46" s="195">
        <f>Summary!S11+Summary!S19</f>
        <v>5885.43</v>
      </c>
      <c r="T46" s="195">
        <f>Summary!T11+Summary!T19</f>
        <v>4773.09</v>
      </c>
      <c r="U46" s="195">
        <f>Summary!U11+Summary!U19</f>
        <v>4263.22</v>
      </c>
      <c r="V46" s="195">
        <f>Summary!V11+Summary!V19</f>
        <v>2700.68</v>
      </c>
      <c r="W46" s="195">
        <f>Summary!W11+Summary!W19</f>
        <v>3270.46</v>
      </c>
      <c r="X46" s="195">
        <f>Summary!X11+Summary!X19</f>
        <v>2763.36</v>
      </c>
      <c r="Y46" s="195">
        <f>Summary!Y11+Summary!Y19</f>
        <v>3585.89</v>
      </c>
      <c r="Z46" s="195">
        <f>Summary!Z11+Summary!Z19</f>
        <v>6392.96</v>
      </c>
      <c r="AA46" s="195">
        <f>Summary!AA11+Summary!AA19</f>
        <v>5634.82</v>
      </c>
      <c r="AB46" s="195">
        <f>Summary!AB11+Summary!AB19</f>
        <v>4148.4</v>
      </c>
      <c r="AC46" s="195">
        <f>Summary!AC11+Summary!AC19</f>
        <v>5547.81</v>
      </c>
      <c r="AD46" s="195">
        <f>Summary!AD11+Summary!AD19</f>
        <v>4772.89</v>
      </c>
      <c r="AE46" s="195">
        <f>Summary!AE11+Summary!AE19</f>
        <v>5051.3</v>
      </c>
      <c r="AF46" s="195">
        <f>Summary!AF11+Summary!AF19</f>
        <v>3557.54</v>
      </c>
      <c r="AG46" s="139">
        <f t="shared" si="11"/>
        <v>122143.07</v>
      </c>
      <c r="AH46" s="140"/>
      <c r="AI46" s="140"/>
      <c r="AJ46" s="140"/>
      <c r="AK46" s="140"/>
      <c r="AL46" s="140"/>
    </row>
    <row r="47">
      <c r="A47" s="194" t="s">
        <v>27</v>
      </c>
      <c r="B47" s="195">
        <f>Summary!B12+Summary!B20</f>
        <v>0</v>
      </c>
      <c r="C47" s="195">
        <f>Summary!C12+Summary!C20</f>
        <v>0</v>
      </c>
      <c r="D47" s="195">
        <f>Summary!D12+Summary!D20</f>
        <v>0</v>
      </c>
      <c r="E47" s="195">
        <f>Summary!E12+Summary!E20</f>
        <v>0</v>
      </c>
      <c r="F47" s="195">
        <f>Summary!F12+Summary!F20</f>
        <v>0</v>
      </c>
      <c r="G47" s="195">
        <f>Summary!G12+Summary!G20</f>
        <v>0</v>
      </c>
      <c r="H47" s="195">
        <f>Summary!H12+Summary!H20</f>
        <v>0</v>
      </c>
      <c r="I47" s="195">
        <f>Summary!I12+Summary!I20</f>
        <v>0</v>
      </c>
      <c r="J47" s="195">
        <f>Summary!J12+Summary!J20</f>
        <v>514.79</v>
      </c>
      <c r="K47" s="195">
        <f>Summary!K12+Summary!K20</f>
        <v>0</v>
      </c>
      <c r="L47" s="195">
        <f>Summary!L12+Summary!L20</f>
        <v>0</v>
      </c>
      <c r="M47" s="195">
        <f>Summary!M12+Summary!M20</f>
        <v>0</v>
      </c>
      <c r="N47" s="195">
        <f>Summary!N12+Summary!N20</f>
        <v>0</v>
      </c>
      <c r="O47" s="195">
        <f>Summary!O12+Summary!O20</f>
        <v>0</v>
      </c>
      <c r="P47" s="195">
        <f>Summary!P12+Summary!P20</f>
        <v>0</v>
      </c>
      <c r="Q47" s="195">
        <f>Summary!Q12+Summary!Q20</f>
        <v>0</v>
      </c>
      <c r="R47" s="195">
        <f>Summary!R12+Summary!R20</f>
        <v>0</v>
      </c>
      <c r="S47" s="195">
        <f>Summary!S12+Summary!S20</f>
        <v>0</v>
      </c>
      <c r="T47" s="195">
        <f>Summary!T12+Summary!T20</f>
        <v>0</v>
      </c>
      <c r="U47" s="195">
        <f>Summary!U12+Summary!U20</f>
        <v>0</v>
      </c>
      <c r="V47" s="195">
        <f>Summary!V12+Summary!V20</f>
        <v>0</v>
      </c>
      <c r="W47" s="195">
        <f>Summary!W12+Summary!W20</f>
        <v>0</v>
      </c>
      <c r="X47" s="195">
        <f>Summary!X12+Summary!X20</f>
        <v>0</v>
      </c>
      <c r="Y47" s="195">
        <f>Summary!Y12+Summary!Y20</f>
        <v>0</v>
      </c>
      <c r="Z47" s="195">
        <f>Summary!Z12+Summary!Z20</f>
        <v>0</v>
      </c>
      <c r="AA47" s="195">
        <f>Summary!AA12+Summary!AA20</f>
        <v>0</v>
      </c>
      <c r="AB47" s="195">
        <f>Summary!AB12+Summary!AB20</f>
        <v>0</v>
      </c>
      <c r="AC47" s="195">
        <f>Summary!AC12+Summary!AC20</f>
        <v>0</v>
      </c>
      <c r="AD47" s="195">
        <f>Summary!AD12+Summary!AD20</f>
        <v>24.99</v>
      </c>
      <c r="AE47" s="195">
        <f>Summary!AE12+Summary!AE20</f>
        <v>0</v>
      </c>
      <c r="AF47" s="195">
        <f>Summary!AF12+Summary!AF20</f>
        <v>0</v>
      </c>
      <c r="AG47" s="139">
        <f t="shared" si="11"/>
        <v>539.78</v>
      </c>
      <c r="AH47" s="140"/>
      <c r="AI47" s="140"/>
      <c r="AJ47" s="140"/>
      <c r="AK47" s="140"/>
      <c r="AL47" s="140"/>
    </row>
    <row r="48">
      <c r="A48" s="194" t="s">
        <v>28</v>
      </c>
      <c r="B48" s="195">
        <f>Summary!B13+Summary!B21</f>
        <v>710.7</v>
      </c>
      <c r="C48" s="195">
        <f>Summary!C13+Summary!C21</f>
        <v>439.3</v>
      </c>
      <c r="D48" s="195">
        <f>Summary!D13+Summary!D21</f>
        <v>555.1</v>
      </c>
      <c r="E48" s="195">
        <f>Summary!E13+Summary!E21</f>
        <v>621.8</v>
      </c>
      <c r="F48" s="195">
        <f>Summary!F13+Summary!F21</f>
        <v>672.7</v>
      </c>
      <c r="G48" s="195">
        <f>Summary!G13+Summary!G21</f>
        <v>477.1</v>
      </c>
      <c r="H48" s="195">
        <f>Summary!H13+Summary!H21</f>
        <v>344.6</v>
      </c>
      <c r="I48" s="195">
        <f>Summary!I13+Summary!I21</f>
        <v>256.1</v>
      </c>
      <c r="J48" s="195">
        <f>Summary!J13+Summary!J21</f>
        <v>389.5</v>
      </c>
      <c r="K48" s="195">
        <f>Summary!K13+Summary!K21</f>
        <v>415.6</v>
      </c>
      <c r="L48" s="195">
        <f>Summary!L13+Summary!L21</f>
        <v>400.7</v>
      </c>
      <c r="M48" s="195">
        <f>Summary!M13+Summary!M21</f>
        <v>209.2</v>
      </c>
      <c r="N48" s="195">
        <f>Summary!N13+Summary!N21</f>
        <v>246.3</v>
      </c>
      <c r="O48" s="195">
        <f>Summary!O13+Summary!O21</f>
        <v>221.2</v>
      </c>
      <c r="P48" s="195">
        <f>Summary!P13+Summary!P21</f>
        <v>620</v>
      </c>
      <c r="Q48" s="195">
        <f>Summary!Q13+Summary!Q21</f>
        <v>423.6</v>
      </c>
      <c r="R48" s="195">
        <f>Summary!R13+Summary!R21</f>
        <v>401.6</v>
      </c>
      <c r="S48" s="195">
        <f>Summary!S13+Summary!S21</f>
        <v>179.3</v>
      </c>
      <c r="T48" s="195">
        <f>Summary!T13+Summary!T21</f>
        <v>179.3</v>
      </c>
      <c r="U48" s="195">
        <f>Summary!U13+Summary!U21</f>
        <v>296</v>
      </c>
      <c r="V48" s="195">
        <f>Summary!V13+Summary!V21</f>
        <v>455.2</v>
      </c>
      <c r="W48" s="195">
        <f>Summary!W13+Summary!W21</f>
        <v>233.2</v>
      </c>
      <c r="X48" s="195">
        <f>Summary!X13+Summary!X21</f>
        <v>235.2</v>
      </c>
      <c r="Y48" s="195">
        <f>Summary!Y13+Summary!Y21</f>
        <v>343.8</v>
      </c>
      <c r="Z48" s="195">
        <f>Summary!Z13+Summary!Z21</f>
        <v>263.2</v>
      </c>
      <c r="AA48" s="195">
        <f>Summary!AA13+Summary!AA21</f>
        <v>409.6</v>
      </c>
      <c r="AB48" s="195">
        <f>Summary!AB13+Summary!AB21</f>
        <v>464.2</v>
      </c>
      <c r="AC48" s="195">
        <f>Summary!AC13+Summary!AC21</f>
        <v>325.9</v>
      </c>
      <c r="AD48" s="195">
        <f>Summary!AD13+Summary!AD21</f>
        <v>203.3</v>
      </c>
      <c r="AE48" s="195">
        <f>Summary!AE13+Summary!AE21</f>
        <v>179.4</v>
      </c>
      <c r="AF48" s="195">
        <f>Summary!AF13+Summary!AF21</f>
        <v>439.5</v>
      </c>
      <c r="AG48" s="139">
        <f t="shared" si="11"/>
        <v>11612.2</v>
      </c>
      <c r="AH48" s="140"/>
      <c r="AI48" s="140"/>
      <c r="AJ48" s="140"/>
      <c r="AK48" s="140"/>
      <c r="AL48" s="140"/>
    </row>
    <row r="49">
      <c r="A49" s="194" t="s">
        <v>29</v>
      </c>
      <c r="B49" s="195">
        <f>Summary!B14+Summary!B22</f>
        <v>479.92</v>
      </c>
      <c r="C49" s="195">
        <f>Summary!C14+Summary!C22</f>
        <v>299.95</v>
      </c>
      <c r="D49" s="195">
        <f>Summary!D14+Summary!D22</f>
        <v>239.96</v>
      </c>
      <c r="E49" s="195">
        <f>Summary!E14+Summary!E22</f>
        <v>0</v>
      </c>
      <c r="F49" s="195">
        <f>Summary!F14+Summary!F22</f>
        <v>59.99</v>
      </c>
      <c r="G49" s="195">
        <f>Summary!G14+Summary!G22</f>
        <v>59.99</v>
      </c>
      <c r="H49" s="195">
        <f>Summary!H14+Summary!H22</f>
        <v>0</v>
      </c>
      <c r="I49" s="195">
        <f>Summary!I14+Summary!I22</f>
        <v>59.99</v>
      </c>
      <c r="J49" s="195">
        <f>Summary!J14+Summary!J22</f>
        <v>59.99</v>
      </c>
      <c r="K49" s="195">
        <f>Summary!K14+Summary!K22</f>
        <v>179.97</v>
      </c>
      <c r="L49" s="195">
        <f>Summary!L14+Summary!L22</f>
        <v>119.98</v>
      </c>
      <c r="M49" s="195">
        <f>Summary!M14+Summary!M22</f>
        <v>239.96</v>
      </c>
      <c r="N49" s="195">
        <f>Summary!N14+Summary!N22</f>
        <v>539.91</v>
      </c>
      <c r="O49" s="195">
        <f>Summary!O14+Summary!O22</f>
        <v>419.93</v>
      </c>
      <c r="P49" s="195">
        <f>Summary!P14+Summary!P22</f>
        <v>179.97</v>
      </c>
      <c r="Q49" s="195">
        <f>Summary!Q14+Summary!Q22</f>
        <v>179.97</v>
      </c>
      <c r="R49" s="195">
        <f>Summary!R14+Summary!R22</f>
        <v>299.95</v>
      </c>
      <c r="S49" s="195">
        <f>Summary!S14+Summary!S22</f>
        <v>59.99</v>
      </c>
      <c r="T49" s="195">
        <f>Summary!T14+Summary!T22</f>
        <v>239.96</v>
      </c>
      <c r="U49" s="195">
        <f>Summary!U14+Summary!U22</f>
        <v>359.94</v>
      </c>
      <c r="V49" s="195">
        <f>Summary!V14+Summary!V22</f>
        <v>59.99</v>
      </c>
      <c r="W49" s="195">
        <f>Summary!W14+Summary!W22</f>
        <v>299.95</v>
      </c>
      <c r="X49" s="195">
        <f>Summary!X14+Summary!X22</f>
        <v>299.95</v>
      </c>
      <c r="Y49" s="195">
        <f>Summary!Y14+Summary!Y22</f>
        <v>179.97</v>
      </c>
      <c r="Z49" s="195">
        <f>Summary!Z14+Summary!Z22</f>
        <v>239.96</v>
      </c>
      <c r="AA49" s="195">
        <f>Summary!AA14+Summary!AA22</f>
        <v>299.95</v>
      </c>
      <c r="AB49" s="195">
        <f>Summary!AB14+Summary!AB22</f>
        <v>299.95</v>
      </c>
      <c r="AC49" s="195">
        <f>Summary!AC14+Summary!AC22</f>
        <v>239.96</v>
      </c>
      <c r="AD49" s="195">
        <f>Summary!AD14+Summary!AD22</f>
        <v>59.99</v>
      </c>
      <c r="AE49" s="195">
        <f>Summary!AE14+Summary!AE22</f>
        <v>0</v>
      </c>
      <c r="AF49" s="195">
        <f>Summary!AF14+Summary!AF22</f>
        <v>179.97</v>
      </c>
      <c r="AG49" s="139">
        <f t="shared" si="11"/>
        <v>6238.96</v>
      </c>
      <c r="AH49" s="140"/>
      <c r="AI49" s="140"/>
      <c r="AJ49" s="140"/>
      <c r="AK49" s="140"/>
      <c r="AL49" s="140"/>
    </row>
    <row r="50">
      <c r="A50" s="194" t="s">
        <v>30</v>
      </c>
      <c r="B50" s="195">
        <f>Summary!B15+Summary!B23</f>
        <v>557.92</v>
      </c>
      <c r="C50" s="195">
        <f>Summary!C15+Summary!C23</f>
        <v>353.65</v>
      </c>
      <c r="D50" s="195">
        <f>Summary!D15+Summary!D23</f>
        <v>385.26</v>
      </c>
      <c r="E50" s="195">
        <f>Summary!E15+Summary!E23</f>
        <v>305.76</v>
      </c>
      <c r="F50" s="195">
        <f>Summary!F15+Summary!F23</f>
        <v>501.63</v>
      </c>
      <c r="G50" s="195">
        <f>Summary!G15+Summary!G23</f>
        <v>334.5</v>
      </c>
      <c r="H50" s="195">
        <f>Summary!H15+Summary!H23</f>
        <v>350.7</v>
      </c>
      <c r="I50" s="195">
        <f>Summary!I15+Summary!I23</f>
        <v>297.71</v>
      </c>
      <c r="J50" s="195">
        <f>Summary!J15+Summary!J23</f>
        <v>569.74</v>
      </c>
      <c r="K50" s="195">
        <f>Summary!K15+Summary!K23</f>
        <v>445.09</v>
      </c>
      <c r="L50" s="195">
        <f>Summary!L15+Summary!L23</f>
        <v>530.35</v>
      </c>
      <c r="M50" s="195">
        <f>Summary!M15+Summary!M23</f>
        <v>447.54</v>
      </c>
      <c r="N50" s="195">
        <f>Summary!N15+Summary!N23</f>
        <v>420.75</v>
      </c>
      <c r="O50" s="195">
        <f>Summary!O15+Summary!O23</f>
        <v>411.75</v>
      </c>
      <c r="P50" s="195">
        <f>Summary!P15+Summary!P23</f>
        <v>2594.41</v>
      </c>
      <c r="Q50" s="195">
        <f>Summary!Q15+Summary!Q23</f>
        <v>1802.4</v>
      </c>
      <c r="R50" s="195">
        <f>Summary!R15+Summary!R23</f>
        <v>1986.53</v>
      </c>
      <c r="S50" s="195">
        <f>Summary!S15+Summary!S23</f>
        <v>1420.92</v>
      </c>
      <c r="T50" s="195">
        <f>Summary!T15+Summary!T23</f>
        <v>1100.69</v>
      </c>
      <c r="U50" s="195">
        <f>Summary!U15+Summary!U23</f>
        <v>578.43</v>
      </c>
      <c r="V50" s="195">
        <f>Summary!V15+Summary!V23</f>
        <v>784.83</v>
      </c>
      <c r="W50" s="195">
        <f>Summary!W15+Summary!W23</f>
        <v>606.42</v>
      </c>
      <c r="X50" s="195">
        <f>Summary!X15+Summary!X23</f>
        <v>823.26</v>
      </c>
      <c r="Y50" s="195">
        <f>Summary!Y15+Summary!Y23</f>
        <v>991.03</v>
      </c>
      <c r="Z50" s="195">
        <f>Summary!Z15+Summary!Z23</f>
        <v>1813.18</v>
      </c>
      <c r="AA50" s="195">
        <f>Summary!AA15+Summary!AA23</f>
        <v>2825.39</v>
      </c>
      <c r="AB50" s="195">
        <f>Summary!AB15+Summary!AB23</f>
        <v>2832.63</v>
      </c>
      <c r="AC50" s="195">
        <f>Summary!AC15+Summary!AC23</f>
        <v>1980.34</v>
      </c>
      <c r="AD50" s="195">
        <f>Summary!AD15+Summary!AD23</f>
        <v>2518.19</v>
      </c>
      <c r="AE50" s="195">
        <f>Summary!AE15+Summary!AE23</f>
        <v>2640.9</v>
      </c>
      <c r="AF50" s="195">
        <f>Summary!AF15+Summary!AF23</f>
        <v>3308.64</v>
      </c>
      <c r="AG50" s="139">
        <f t="shared" si="11"/>
        <v>36520.54</v>
      </c>
      <c r="AH50" s="140"/>
      <c r="AI50" s="140"/>
      <c r="AJ50" s="140"/>
      <c r="AK50" s="140"/>
      <c r="AL50" s="140"/>
    </row>
    <row r="51">
      <c r="A51" s="194" t="s">
        <v>31</v>
      </c>
      <c r="B51" s="195">
        <f>Summary!B16+Summary!B24</f>
        <v>665</v>
      </c>
      <c r="C51" s="195">
        <f>Summary!C16+Summary!C24</f>
        <v>377</v>
      </c>
      <c r="D51" s="195">
        <f>Summary!D16+Summary!D24</f>
        <v>377.44</v>
      </c>
      <c r="E51" s="195">
        <f>Summary!E16+Summary!E24</f>
        <v>401.5</v>
      </c>
      <c r="F51" s="195">
        <f>Summary!F16+Summary!F24</f>
        <v>470</v>
      </c>
      <c r="G51" s="195">
        <f>Summary!G16+Summary!G24</f>
        <v>377</v>
      </c>
      <c r="H51" s="195">
        <f>Summary!H16+Summary!H24</f>
        <v>372</v>
      </c>
      <c r="I51" s="195">
        <f>Summary!I16+Summary!I24</f>
        <v>354.21</v>
      </c>
      <c r="J51" s="195">
        <f>Summary!J16+Summary!J24</f>
        <v>740.82</v>
      </c>
      <c r="K51" s="195">
        <f>Summary!K16+Summary!K24</f>
        <v>505.7</v>
      </c>
      <c r="L51" s="195">
        <f>Summary!L16+Summary!L24</f>
        <v>661.59</v>
      </c>
      <c r="M51" s="195">
        <f>Summary!M16+Summary!M24</f>
        <v>400</v>
      </c>
      <c r="N51" s="195">
        <f>Summary!N16+Summary!N24</f>
        <v>611.46</v>
      </c>
      <c r="O51" s="195">
        <f>Summary!O16+Summary!O24</f>
        <v>395</v>
      </c>
      <c r="P51" s="195">
        <f>Summary!P16+Summary!P24</f>
        <v>2880</v>
      </c>
      <c r="Q51" s="195">
        <f>Summary!Q16+Summary!Q24</f>
        <v>2034.13</v>
      </c>
      <c r="R51" s="195">
        <f>Summary!R16+Summary!R24</f>
        <v>1802.5</v>
      </c>
      <c r="S51" s="195">
        <f>Summary!S16+Summary!S24</f>
        <v>1324.95</v>
      </c>
      <c r="T51" s="195">
        <f>Summary!T16+Summary!T24</f>
        <v>1133.77</v>
      </c>
      <c r="U51" s="195">
        <f>Summary!U16+Summary!U24</f>
        <v>592.17</v>
      </c>
      <c r="V51" s="195">
        <f>Summary!V16+Summary!V24</f>
        <v>875.8</v>
      </c>
      <c r="W51" s="195">
        <f>Summary!W16+Summary!W24</f>
        <v>823.01</v>
      </c>
      <c r="X51" s="195">
        <f>Summary!X16+Summary!X24</f>
        <v>1141.61</v>
      </c>
      <c r="Y51" s="195">
        <f>Summary!Y16+Summary!Y24</f>
        <v>1181.75</v>
      </c>
      <c r="Z51" s="195">
        <f>Summary!Z16+Summary!Z24</f>
        <v>2055.17</v>
      </c>
      <c r="AA51" s="195">
        <f>Summary!AA16+Summary!AA24</f>
        <v>3797.73</v>
      </c>
      <c r="AB51" s="195">
        <f>Summary!AB16+Summary!AB24</f>
        <v>3526.65</v>
      </c>
      <c r="AC51" s="195">
        <f>Summary!AC16+Summary!AC24</f>
        <v>2027.34</v>
      </c>
      <c r="AD51" s="195">
        <f>Summary!AD16+Summary!AD24</f>
        <v>2895.87</v>
      </c>
      <c r="AE51" s="195">
        <f>Summary!AE16+Summary!AE24</f>
        <v>3281.78</v>
      </c>
      <c r="AF51" s="195">
        <f>Summary!AF16+Summary!AF24</f>
        <v>3815.75</v>
      </c>
      <c r="AG51" s="139">
        <f t="shared" si="11"/>
        <v>41898.7</v>
      </c>
      <c r="AH51" s="140"/>
      <c r="AI51" s="140"/>
      <c r="AJ51" s="140"/>
      <c r="AK51" s="140"/>
      <c r="AL51" s="140"/>
    </row>
    <row r="52">
      <c r="A52" s="196" t="s">
        <v>160</v>
      </c>
      <c r="B52" s="197">
        <f t="shared" ref="B52:AF52" si="12">SUM(B45:B51)</f>
        <v>9224.84</v>
      </c>
      <c r="C52" s="197">
        <f t="shared" si="12"/>
        <v>5831.8</v>
      </c>
      <c r="D52" s="197">
        <f t="shared" si="12"/>
        <v>6731.06</v>
      </c>
      <c r="E52" s="197">
        <f t="shared" si="12"/>
        <v>5160.16</v>
      </c>
      <c r="F52" s="197">
        <f t="shared" si="12"/>
        <v>7525.62</v>
      </c>
      <c r="G52" s="197">
        <f t="shared" si="12"/>
        <v>5246.89</v>
      </c>
      <c r="H52" s="197">
        <f t="shared" si="12"/>
        <v>5358.3</v>
      </c>
      <c r="I52" s="197">
        <f t="shared" si="12"/>
        <v>4961.66</v>
      </c>
      <c r="J52" s="197">
        <f t="shared" si="12"/>
        <v>9076.94</v>
      </c>
      <c r="K52" s="197">
        <f t="shared" si="12"/>
        <v>6292.66</v>
      </c>
      <c r="L52" s="197">
        <f t="shared" si="12"/>
        <v>7800.87</v>
      </c>
      <c r="M52" s="197">
        <f t="shared" si="12"/>
        <v>6375.6</v>
      </c>
      <c r="N52" s="197">
        <f t="shared" si="12"/>
        <v>8211.12</v>
      </c>
      <c r="O52" s="197">
        <f t="shared" si="12"/>
        <v>6476.18</v>
      </c>
      <c r="P52" s="197">
        <f t="shared" si="12"/>
        <v>43825.48</v>
      </c>
      <c r="Q52" s="197">
        <f t="shared" si="12"/>
        <v>27874.2</v>
      </c>
      <c r="R52" s="197">
        <f t="shared" si="12"/>
        <v>23133.28</v>
      </c>
      <c r="S52" s="197">
        <f t="shared" si="12"/>
        <v>16698.45</v>
      </c>
      <c r="T52" s="197">
        <f t="shared" si="12"/>
        <v>14492.37</v>
      </c>
      <c r="U52" s="197">
        <f t="shared" si="12"/>
        <v>8799.34</v>
      </c>
      <c r="V52" s="197">
        <f t="shared" si="12"/>
        <v>10874.11</v>
      </c>
      <c r="W52" s="197">
        <f t="shared" si="12"/>
        <v>9510.92</v>
      </c>
      <c r="X52" s="197">
        <f t="shared" si="12"/>
        <v>12796.21</v>
      </c>
      <c r="Y52" s="197">
        <f t="shared" si="12"/>
        <v>14266.02</v>
      </c>
      <c r="Z52" s="197">
        <f t="shared" si="12"/>
        <v>26822.06</v>
      </c>
      <c r="AA52" s="197">
        <f t="shared" si="12"/>
        <v>44752.72</v>
      </c>
      <c r="AB52" s="197">
        <f t="shared" si="12"/>
        <v>41696.61</v>
      </c>
      <c r="AC52" s="197">
        <f t="shared" si="12"/>
        <v>26505.42</v>
      </c>
      <c r="AD52" s="197">
        <f t="shared" si="12"/>
        <v>30182.06</v>
      </c>
      <c r="AE52" s="197">
        <f t="shared" si="12"/>
        <v>35193.38</v>
      </c>
      <c r="AF52" s="197">
        <f t="shared" si="12"/>
        <v>41251.05</v>
      </c>
      <c r="AG52" s="139">
        <f t="shared" si="11"/>
        <v>522947.38</v>
      </c>
      <c r="AH52" s="140"/>
      <c r="AI52" s="140"/>
      <c r="AJ52" s="140"/>
      <c r="AK52" s="140"/>
      <c r="AL52" s="140"/>
    </row>
    <row r="53">
      <c r="A53" s="153"/>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c r="AD53" s="129"/>
      <c r="AE53" s="129"/>
      <c r="AF53" s="129"/>
      <c r="AG53" s="185"/>
      <c r="AH53" s="186"/>
      <c r="AI53" s="186"/>
      <c r="AJ53" s="186"/>
      <c r="AK53" s="186"/>
      <c r="AL53" s="186"/>
    </row>
    <row r="54">
      <c r="A54" s="192" t="s">
        <v>163</v>
      </c>
      <c r="B54" s="198"/>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c r="AA54" s="193"/>
      <c r="AB54" s="193"/>
      <c r="AC54" s="193"/>
      <c r="AD54" s="193"/>
      <c r="AE54" s="193"/>
      <c r="AF54" s="193"/>
      <c r="AG54" s="199"/>
      <c r="AH54" s="200"/>
      <c r="AI54" s="200"/>
      <c r="AJ54" s="200"/>
      <c r="AK54" s="200"/>
      <c r="AL54" s="200"/>
    </row>
    <row r="55">
      <c r="A55" s="201" t="s">
        <v>164</v>
      </c>
      <c r="B55" s="202">
        <f>'DTC US&amp;CA - P&amp;L'!B23+'DTC EU - P&amp;L'!B23</f>
        <v>16</v>
      </c>
      <c r="C55" s="203">
        <f>'DTC US&amp;CA - P&amp;L'!C23+'DTC EU - P&amp;L'!C23</f>
        <v>6</v>
      </c>
      <c r="D55" s="203">
        <f>'DTC US&amp;CA - P&amp;L'!D23+'DTC EU - P&amp;L'!D23</f>
        <v>0</v>
      </c>
      <c r="E55" s="203">
        <f>'DTC US&amp;CA - P&amp;L'!E23+'DTC EU - P&amp;L'!E23</f>
        <v>0</v>
      </c>
      <c r="F55" s="202">
        <f>'DTC US&amp;CA - P&amp;L'!F23+'DTC EU - P&amp;L'!F23</f>
        <v>0</v>
      </c>
      <c r="G55" s="203">
        <f>'DTC US&amp;CA - P&amp;L'!G23+'DTC EU - P&amp;L'!G23</f>
        <v>0</v>
      </c>
      <c r="H55" s="203">
        <f>'DTC US&amp;CA - P&amp;L'!H23+'DTC EU - P&amp;L'!H23</f>
        <v>0</v>
      </c>
      <c r="I55" s="202">
        <f>'DTC US&amp;CA - P&amp;L'!I23+'DTC EU - P&amp;L'!I23</f>
        <v>0</v>
      </c>
      <c r="J55" s="202">
        <f>'DTC US&amp;CA - P&amp;L'!J23+'DTC EU - P&amp;L'!J23</f>
        <v>0</v>
      </c>
      <c r="K55" s="202">
        <f>'DTC US&amp;CA - P&amp;L'!K23+'DTC EU - P&amp;L'!K23</f>
        <v>2</v>
      </c>
      <c r="L55" s="202">
        <f>'DTC US&amp;CA - P&amp;L'!L23+'DTC EU - P&amp;L'!L23</f>
        <v>0</v>
      </c>
      <c r="M55" s="202">
        <f>'DTC US&amp;CA - P&amp;L'!M23+'DTC EU - P&amp;L'!M23</f>
        <v>0</v>
      </c>
      <c r="N55" s="202">
        <f>'DTC US&amp;CA - P&amp;L'!N23+'DTC EU - P&amp;L'!N23</f>
        <v>0</v>
      </c>
      <c r="O55" s="204">
        <f>'DTC US&amp;CA - P&amp;L'!O23+'DTC EU - P&amp;L'!O23</f>
        <v>0</v>
      </c>
      <c r="P55" s="202">
        <f>'DTC US&amp;CA - P&amp;L'!P23+'DTC EU - P&amp;L'!P23</f>
        <v>0</v>
      </c>
      <c r="Q55" s="202">
        <f>'DTC US&amp;CA - P&amp;L'!Q23+'DTC EU - P&amp;L'!Q23</f>
        <v>0</v>
      </c>
      <c r="R55" s="202">
        <f>'DTC US&amp;CA - P&amp;L'!R23+'DTC EU - P&amp;L'!R23</f>
        <v>0</v>
      </c>
      <c r="S55" s="202">
        <f>'DTC US&amp;CA - P&amp;L'!S23+'DTC EU - P&amp;L'!S23</f>
        <v>0</v>
      </c>
      <c r="T55" s="202">
        <f>'DTC US&amp;CA - P&amp;L'!T23+'DTC EU - P&amp;L'!T23</f>
        <v>0</v>
      </c>
      <c r="U55" s="202">
        <f>'DTC US&amp;CA - P&amp;L'!U23+'DTC EU - P&amp;L'!U23</f>
        <v>0</v>
      </c>
      <c r="V55" s="202">
        <f>'DTC US&amp;CA - P&amp;L'!V23+'DTC EU - P&amp;L'!V23</f>
        <v>1</v>
      </c>
      <c r="W55" s="202">
        <f>'DTC US&amp;CA - P&amp;L'!W23+'DTC EU - P&amp;L'!W23</f>
        <v>0</v>
      </c>
      <c r="X55" s="202">
        <f>'DTC US&amp;CA - P&amp;L'!X23+'DTC EU - P&amp;L'!X23</f>
        <v>0</v>
      </c>
      <c r="Y55" s="202">
        <f>'DTC US&amp;CA - P&amp;L'!Y23+'DTC EU - P&amp;L'!Y23</f>
        <v>1</v>
      </c>
      <c r="Z55" s="204">
        <f>'DTC US&amp;CA - P&amp;L'!Z23+'DTC EU - P&amp;L'!Z23</f>
        <v>2</v>
      </c>
      <c r="AA55" s="202">
        <f>'DTC US&amp;CA - P&amp;L'!AA23+'DTC EU - P&amp;L'!AA23</f>
        <v>14</v>
      </c>
      <c r="AB55" s="202">
        <f>'DTC US&amp;CA - P&amp;L'!AB23+'DTC EU - P&amp;L'!AB23</f>
        <v>12</v>
      </c>
      <c r="AC55" s="204">
        <f>'DTC US&amp;CA - P&amp;L'!AC23+'DTC EU - P&amp;L'!AC23</f>
        <v>5</v>
      </c>
      <c r="AD55" s="204">
        <f>'DTC US&amp;CA - P&amp;L'!AD23+'DTC EU - P&amp;L'!AD23</f>
        <v>18</v>
      </c>
      <c r="AE55" s="204">
        <f>'DTC US&amp;CA - P&amp;L'!AE23+'DTC EU - P&amp;L'!AE23</f>
        <v>7</v>
      </c>
      <c r="AF55" s="204">
        <f>'DTC US&amp;CA - P&amp;L'!AF23+'DTC EU - P&amp;L'!AF23</f>
        <v>21</v>
      </c>
      <c r="AG55" s="199">
        <f t="shared" ref="AG55:AG63" si="13">SUM(B55:AF55)</f>
        <v>105</v>
      </c>
      <c r="AH55" s="200"/>
      <c r="AI55" s="200"/>
      <c r="AJ55" s="200"/>
      <c r="AK55" s="200"/>
      <c r="AL55" s="200"/>
    </row>
    <row r="56">
      <c r="A56" s="201" t="s">
        <v>165</v>
      </c>
      <c r="B56" s="202">
        <f>'DTC US&amp;CA - P&amp;L'!B24+'DTC EU - P&amp;L'!B24</f>
        <v>0</v>
      </c>
      <c r="C56" s="202">
        <f>'DTC US&amp;CA - P&amp;L'!C24+'DTC EU - P&amp;L'!C24</f>
        <v>0</v>
      </c>
      <c r="D56" s="202">
        <f>'DTC US&amp;CA - P&amp;L'!D24+'DTC EU - P&amp;L'!D24</f>
        <v>0</v>
      </c>
      <c r="E56" s="202">
        <f>'DTC US&amp;CA - P&amp;L'!E24+'DTC EU - P&amp;L'!E24</f>
        <v>0</v>
      </c>
      <c r="F56" s="202">
        <f>'DTC US&amp;CA - P&amp;L'!F24+'DTC EU - P&amp;L'!F24</f>
        <v>0</v>
      </c>
      <c r="G56" s="203">
        <f>'DTC US&amp;CA - P&amp;L'!G24+'DTC EU - P&amp;L'!G24</f>
        <v>0</v>
      </c>
      <c r="H56" s="203">
        <f>'DTC US&amp;CA - P&amp;L'!H24+'DTC EU - P&amp;L'!H24</f>
        <v>0</v>
      </c>
      <c r="I56" s="202">
        <f>'DTC US&amp;CA - P&amp;L'!I24+'DTC EU - P&amp;L'!I24</f>
        <v>0</v>
      </c>
      <c r="J56" s="202">
        <f>'DTC US&amp;CA - P&amp;L'!J24+'DTC EU - P&amp;L'!J24</f>
        <v>0</v>
      </c>
      <c r="K56" s="202">
        <f>'DTC US&amp;CA - P&amp;L'!K24+'DTC EU - P&amp;L'!K24</f>
        <v>0</v>
      </c>
      <c r="L56" s="202">
        <f>'DTC US&amp;CA - P&amp;L'!L24+'DTC EU - P&amp;L'!L24</f>
        <v>0</v>
      </c>
      <c r="M56" s="202">
        <f>'DTC US&amp;CA - P&amp;L'!M24+'DTC EU - P&amp;L'!M24</f>
        <v>0</v>
      </c>
      <c r="N56" s="202">
        <f>'DTC US&amp;CA - P&amp;L'!N24+'DTC EU - P&amp;L'!N24</f>
        <v>0</v>
      </c>
      <c r="O56" s="204">
        <f>'DTC US&amp;CA - P&amp;L'!O24+'DTC EU - P&amp;L'!O24</f>
        <v>0</v>
      </c>
      <c r="P56" s="202">
        <f>'DTC US&amp;CA - P&amp;L'!P24+'DTC EU - P&amp;L'!P24</f>
        <v>0</v>
      </c>
      <c r="Q56" s="202">
        <f>'DTC US&amp;CA - P&amp;L'!Q24+'DTC EU - P&amp;L'!Q24</f>
        <v>0</v>
      </c>
      <c r="R56" s="202">
        <f>'DTC US&amp;CA - P&amp;L'!R24+'DTC EU - P&amp;L'!R24</f>
        <v>0</v>
      </c>
      <c r="S56" s="202">
        <f>'DTC US&amp;CA - P&amp;L'!S24+'DTC EU - P&amp;L'!S24</f>
        <v>0</v>
      </c>
      <c r="T56" s="202">
        <f>'DTC US&amp;CA - P&amp;L'!T24+'DTC EU - P&amp;L'!T24</f>
        <v>0</v>
      </c>
      <c r="U56" s="202">
        <f>'DTC US&amp;CA - P&amp;L'!U24+'DTC EU - P&amp;L'!U24</f>
        <v>0</v>
      </c>
      <c r="V56" s="202">
        <f>'DTC US&amp;CA - P&amp;L'!V24+'DTC EU - P&amp;L'!V24</f>
        <v>0</v>
      </c>
      <c r="W56" s="202">
        <f>'DTC US&amp;CA - P&amp;L'!W24+'DTC EU - P&amp;L'!W24</f>
        <v>0</v>
      </c>
      <c r="X56" s="202">
        <f>'DTC US&amp;CA - P&amp;L'!X24+'DTC EU - P&amp;L'!X24</f>
        <v>0</v>
      </c>
      <c r="Y56" s="202">
        <f>'DTC US&amp;CA - P&amp;L'!Y24+'DTC EU - P&amp;L'!Y24</f>
        <v>0</v>
      </c>
      <c r="Z56" s="204">
        <f>'DTC US&amp;CA - P&amp;L'!Z24+'DTC EU - P&amp;L'!Z24</f>
        <v>0</v>
      </c>
      <c r="AA56" s="202">
        <f>'DTC US&amp;CA - P&amp;L'!AA24+'DTC EU - P&amp;L'!AA24</f>
        <v>0</v>
      </c>
      <c r="AB56" s="202">
        <f>'DTC US&amp;CA - P&amp;L'!AB24+'DTC EU - P&amp;L'!AB24</f>
        <v>0</v>
      </c>
      <c r="AC56" s="204">
        <f>'DTC US&amp;CA - P&amp;L'!AC24+'DTC EU - P&amp;L'!AC24</f>
        <v>0</v>
      </c>
      <c r="AD56" s="204">
        <f>'DTC US&amp;CA - P&amp;L'!AD24+'DTC EU - P&amp;L'!AD24</f>
        <v>0</v>
      </c>
      <c r="AE56" s="204">
        <f>'DTC US&amp;CA - P&amp;L'!AE24+'DTC EU - P&amp;L'!AE24</f>
        <v>0</v>
      </c>
      <c r="AF56" s="204">
        <f>'DTC US&amp;CA - P&amp;L'!AF24+'DTC EU - P&amp;L'!AF24</f>
        <v>0</v>
      </c>
      <c r="AG56" s="199">
        <f t="shared" si="13"/>
        <v>0</v>
      </c>
      <c r="AH56" s="200"/>
      <c r="AI56" s="200"/>
      <c r="AJ56" s="200"/>
      <c r="AK56" s="200"/>
      <c r="AL56" s="200"/>
    </row>
    <row r="57">
      <c r="A57" s="201" t="s">
        <v>166</v>
      </c>
      <c r="B57" s="203">
        <f>'DTC US&amp;CA - P&amp;L'!B25+'DTC EU - P&amp;L'!B25</f>
        <v>0</v>
      </c>
      <c r="C57" s="203">
        <f>'DTC US&amp;CA - P&amp;L'!C25+'DTC EU - P&amp;L'!C25</f>
        <v>7</v>
      </c>
      <c r="D57" s="203">
        <f>'DTC US&amp;CA - P&amp;L'!D25+'DTC EU - P&amp;L'!D25</f>
        <v>16</v>
      </c>
      <c r="E57" s="203">
        <f>'DTC US&amp;CA - P&amp;L'!E25+'DTC EU - P&amp;L'!E25</f>
        <v>10</v>
      </c>
      <c r="F57" s="203">
        <f>'DTC US&amp;CA - P&amp;L'!F25+'DTC EU - P&amp;L'!F25</f>
        <v>14</v>
      </c>
      <c r="G57" s="203">
        <f>'DTC US&amp;CA - P&amp;L'!G25+'DTC EU - P&amp;L'!G25</f>
        <v>10</v>
      </c>
      <c r="H57" s="203">
        <f>'DTC US&amp;CA - P&amp;L'!H25+'DTC EU - P&amp;L'!H25</f>
        <v>10</v>
      </c>
      <c r="I57" s="202">
        <f>'DTC US&amp;CA - P&amp;L'!I25+'DTC EU - P&amp;L'!I25</f>
        <v>11</v>
      </c>
      <c r="J57" s="202">
        <f>'DTC US&amp;CA - P&amp;L'!J25+'DTC EU - P&amp;L'!J25</f>
        <v>16</v>
      </c>
      <c r="K57" s="202">
        <f>'DTC US&amp;CA - P&amp;L'!K25+'DTC EU - P&amp;L'!K25</f>
        <v>12</v>
      </c>
      <c r="L57" s="202">
        <f>'DTC US&amp;CA - P&amp;L'!L25+'DTC EU - P&amp;L'!L25</f>
        <v>11</v>
      </c>
      <c r="M57" s="202">
        <f>'DTC US&amp;CA - P&amp;L'!M25+'DTC EU - P&amp;L'!M25</f>
        <v>9</v>
      </c>
      <c r="N57" s="202">
        <f>'DTC US&amp;CA - P&amp;L'!N25+'DTC EU - P&amp;L'!N25</f>
        <v>14</v>
      </c>
      <c r="O57" s="204">
        <f>'DTC US&amp;CA - P&amp;L'!O25+'DTC EU - P&amp;L'!O25</f>
        <v>10</v>
      </c>
      <c r="P57" s="202">
        <f>'DTC US&amp;CA - P&amp;L'!P25+'DTC EU - P&amp;L'!P25</f>
        <v>3</v>
      </c>
      <c r="Q57" s="202">
        <f>'DTC US&amp;CA - P&amp;L'!Q25+'DTC EU - P&amp;L'!Q25</f>
        <v>3</v>
      </c>
      <c r="R57" s="202">
        <f>'DTC US&amp;CA - P&amp;L'!R25+'DTC EU - P&amp;L'!R25</f>
        <v>8</v>
      </c>
      <c r="S57" s="202">
        <f>'DTC US&amp;CA - P&amp;L'!S25+'DTC EU - P&amp;L'!S25</f>
        <v>6</v>
      </c>
      <c r="T57" s="202">
        <f>'DTC US&amp;CA - P&amp;L'!T25+'DTC EU - P&amp;L'!T25</f>
        <v>3</v>
      </c>
      <c r="U57" s="202">
        <f>'DTC US&amp;CA - P&amp;L'!U25+'DTC EU - P&amp;L'!U25</f>
        <v>4</v>
      </c>
      <c r="V57" s="202">
        <f>'DTC US&amp;CA - P&amp;L'!V25+'DTC EU - P&amp;L'!V25</f>
        <v>4</v>
      </c>
      <c r="W57" s="202">
        <f>'DTC US&amp;CA - P&amp;L'!W25+'DTC EU - P&amp;L'!W25</f>
        <v>10</v>
      </c>
      <c r="X57" s="202">
        <f>'DTC US&amp;CA - P&amp;L'!X25+'DTC EU - P&amp;L'!X25</f>
        <v>14</v>
      </c>
      <c r="Y57" s="202">
        <f>'DTC US&amp;CA - P&amp;L'!Y25+'DTC EU - P&amp;L'!Y25</f>
        <v>6</v>
      </c>
      <c r="Z57" s="202">
        <f>'DTC US&amp;CA - P&amp;L'!Z25+'DTC EU - P&amp;L'!Z25</f>
        <v>10</v>
      </c>
      <c r="AA57" s="202">
        <f>'DTC US&amp;CA - P&amp;L'!AA25+'DTC EU - P&amp;L'!AA25</f>
        <v>28</v>
      </c>
      <c r="AB57" s="202">
        <f>'DTC US&amp;CA - P&amp;L'!AB25+'DTC EU - P&amp;L'!AB25</f>
        <v>27</v>
      </c>
      <c r="AC57" s="202">
        <f>'DTC US&amp;CA - P&amp;L'!AC25+'DTC EU - P&amp;L'!AC25</f>
        <v>11</v>
      </c>
      <c r="AD57" s="202">
        <f>'DTC US&amp;CA - P&amp;L'!AD25+'DTC EU - P&amp;L'!AD25</f>
        <v>17</v>
      </c>
      <c r="AE57" s="202">
        <f>'DTC US&amp;CA - P&amp;L'!AE25+'DTC EU - P&amp;L'!AE25</f>
        <v>13</v>
      </c>
      <c r="AF57" s="202">
        <f>'DTC US&amp;CA - P&amp;L'!AF25+'DTC EU - P&amp;L'!AF25</f>
        <v>28</v>
      </c>
      <c r="AG57" s="199">
        <f t="shared" si="13"/>
        <v>345</v>
      </c>
      <c r="AH57" s="200"/>
      <c r="AI57" s="200"/>
      <c r="AJ57" s="200"/>
      <c r="AK57" s="200"/>
      <c r="AL57" s="200"/>
    </row>
    <row r="58">
      <c r="A58" s="201" t="s">
        <v>167</v>
      </c>
      <c r="B58" s="202">
        <f>'DTC US&amp;CA - P&amp;L'!B26+'DTC EU - P&amp;L'!B26</f>
        <v>0</v>
      </c>
      <c r="C58" s="202">
        <f>'DTC US&amp;CA - P&amp;L'!C26+'DTC EU - P&amp;L'!C26</f>
        <v>0</v>
      </c>
      <c r="D58" s="202">
        <f>'DTC US&amp;CA - P&amp;L'!D26+'DTC EU - P&amp;L'!D26</f>
        <v>0</v>
      </c>
      <c r="E58" s="202">
        <f>'DTC US&amp;CA - P&amp;L'!E26+'DTC EU - P&amp;L'!E26</f>
        <v>0</v>
      </c>
      <c r="F58" s="202">
        <f>'DTC US&amp;CA - P&amp;L'!F26+'DTC EU - P&amp;L'!F26</f>
        <v>0</v>
      </c>
      <c r="G58" s="203">
        <f>'DTC US&amp;CA - P&amp;L'!G26+'DTC EU - P&amp;L'!G26</f>
        <v>0</v>
      </c>
      <c r="H58" s="203">
        <f>'DTC US&amp;CA - P&amp;L'!H26+'DTC EU - P&amp;L'!H26</f>
        <v>0</v>
      </c>
      <c r="I58" s="202">
        <f>'DTC US&amp;CA - P&amp;L'!I26+'DTC EU - P&amp;L'!I26</f>
        <v>0</v>
      </c>
      <c r="J58" s="202">
        <f>'DTC US&amp;CA - P&amp;L'!J26+'DTC EU - P&amp;L'!J26</f>
        <v>0</v>
      </c>
      <c r="K58" s="202">
        <f>'DTC US&amp;CA - P&amp;L'!K26+'DTC EU - P&amp;L'!K26</f>
        <v>0</v>
      </c>
      <c r="L58" s="202">
        <f>'DTC US&amp;CA - P&amp;L'!L26+'DTC EU - P&amp;L'!L26</f>
        <v>0</v>
      </c>
      <c r="M58" s="204">
        <f>'DTC US&amp;CA - P&amp;L'!M26+'DTC EU - P&amp;L'!M26</f>
        <v>0</v>
      </c>
      <c r="N58" s="202">
        <f>'DTC US&amp;CA - P&amp;L'!N26+'DTC EU - P&amp;L'!N26</f>
        <v>0</v>
      </c>
      <c r="O58" s="204">
        <f>'DTC US&amp;CA - P&amp;L'!O26+'DTC EU - P&amp;L'!O26</f>
        <v>0</v>
      </c>
      <c r="P58" s="202">
        <f>'DTC US&amp;CA - P&amp;L'!P26+'DTC EU - P&amp;L'!P26</f>
        <v>0</v>
      </c>
      <c r="Q58" s="202">
        <f>'DTC US&amp;CA - P&amp;L'!Q26+'DTC EU - P&amp;L'!Q26</f>
        <v>0</v>
      </c>
      <c r="R58" s="202">
        <f>'DTC US&amp;CA - P&amp;L'!R26+'DTC EU - P&amp;L'!R26</f>
        <v>0</v>
      </c>
      <c r="S58" s="202">
        <f>'DTC US&amp;CA - P&amp;L'!S26+'DTC EU - P&amp;L'!S26</f>
        <v>0</v>
      </c>
      <c r="T58" s="202">
        <f>'DTC US&amp;CA - P&amp;L'!T26+'DTC EU - P&amp;L'!T26</f>
        <v>0</v>
      </c>
      <c r="U58" s="202">
        <f>'DTC US&amp;CA - P&amp;L'!U26+'DTC EU - P&amp;L'!U26</f>
        <v>0</v>
      </c>
      <c r="V58" s="202">
        <f>'DTC US&amp;CA - P&amp;L'!V26+'DTC EU - P&amp;L'!V26</f>
        <v>0</v>
      </c>
      <c r="W58" s="202">
        <f>'DTC US&amp;CA - P&amp;L'!W26+'DTC EU - P&amp;L'!W26</f>
        <v>0</v>
      </c>
      <c r="X58" s="202">
        <f>'DTC US&amp;CA - P&amp;L'!X26+'DTC EU - P&amp;L'!X26</f>
        <v>0</v>
      </c>
      <c r="Y58" s="202">
        <f>'DTC US&amp;CA - P&amp;L'!Y26+'DTC EU - P&amp;L'!Y26</f>
        <v>0</v>
      </c>
      <c r="Z58" s="202">
        <f>'DTC US&amp;CA - P&amp;L'!Z26+'DTC EU - P&amp;L'!Z26</f>
        <v>0</v>
      </c>
      <c r="AA58" s="202">
        <f>'DTC US&amp;CA - P&amp;L'!AA26+'DTC EU - P&amp;L'!AA26</f>
        <v>0</v>
      </c>
      <c r="AB58" s="202">
        <f>'DTC US&amp;CA - P&amp;L'!AB26+'DTC EU - P&amp;L'!AB26</f>
        <v>0</v>
      </c>
      <c r="AC58" s="202">
        <f>'DTC US&amp;CA - P&amp;L'!AC26+'DTC EU - P&amp;L'!AC26</f>
        <v>0</v>
      </c>
      <c r="AD58" s="202">
        <f>'DTC US&amp;CA - P&amp;L'!AD26+'DTC EU - P&amp;L'!AD26</f>
        <v>0</v>
      </c>
      <c r="AE58" s="202">
        <f>'DTC US&amp;CA - P&amp;L'!AE26+'DTC EU - P&amp;L'!AE26</f>
        <v>0</v>
      </c>
      <c r="AF58" s="202">
        <f>'DTC US&amp;CA - P&amp;L'!AF26+'DTC EU - P&amp;L'!AF26</f>
        <v>0</v>
      </c>
      <c r="AG58" s="199">
        <f t="shared" si="13"/>
        <v>0</v>
      </c>
      <c r="AH58" s="200"/>
      <c r="AI58" s="200"/>
      <c r="AJ58" s="200"/>
      <c r="AK58" s="200"/>
      <c r="AL58" s="200"/>
    </row>
    <row r="59">
      <c r="A59" s="201" t="s">
        <v>168</v>
      </c>
      <c r="B59" s="205"/>
      <c r="C59" s="205"/>
      <c r="D59" s="205"/>
      <c r="E59" s="205"/>
      <c r="F59" s="205"/>
      <c r="G59" s="206"/>
      <c r="H59" s="206"/>
      <c r="I59" s="207"/>
      <c r="J59" s="207"/>
      <c r="K59" s="207"/>
      <c r="L59" s="207"/>
      <c r="M59" s="208"/>
      <c r="N59" s="207"/>
      <c r="O59" s="208"/>
      <c r="P59" s="202">
        <f>'DTC US&amp;CA - P&amp;L'!P27+'DTC EU - P&amp;L'!P27</f>
        <v>3</v>
      </c>
      <c r="Q59" s="202">
        <f>'DTC US&amp;CA - P&amp;L'!Q27+'DTC EU - P&amp;L'!Q27</f>
        <v>10</v>
      </c>
      <c r="R59" s="202">
        <f>'DTC US&amp;CA - P&amp;L'!R27+'DTC EU - P&amp;L'!R27</f>
        <v>3</v>
      </c>
      <c r="S59" s="202">
        <f>'DTC US&amp;CA - P&amp;L'!S27+'DTC EU - P&amp;L'!S27</f>
        <v>5</v>
      </c>
      <c r="T59" s="202">
        <f>'DTC US&amp;CA - P&amp;L'!T27+'DTC EU - P&amp;L'!T27</f>
        <v>5</v>
      </c>
      <c r="U59" s="202">
        <f>'DTC US&amp;CA - P&amp;L'!U27+'DTC EU - P&amp;L'!U27</f>
        <v>1</v>
      </c>
      <c r="V59" s="202">
        <f>'DTC US&amp;CA - P&amp;L'!V27+'DTC EU - P&amp;L'!V27</f>
        <v>6</v>
      </c>
      <c r="W59" s="202">
        <f>'DTC US&amp;CA - P&amp;L'!W27+'DTC EU - P&amp;L'!W27</f>
        <v>3</v>
      </c>
      <c r="X59" s="202">
        <f>'DTC US&amp;CA - P&amp;L'!X27+'DTC EU - P&amp;L'!X27</f>
        <v>2</v>
      </c>
      <c r="Y59" s="202">
        <f>'DTC US&amp;CA - P&amp;L'!Y27+'DTC EU - P&amp;L'!Y27</f>
        <v>4</v>
      </c>
      <c r="Z59" s="202">
        <f>'DTC US&amp;CA - P&amp;L'!Z27+'DTC EU - P&amp;L'!Z27</f>
        <v>6</v>
      </c>
      <c r="AA59" s="202">
        <f>'DTC US&amp;CA - P&amp;L'!AA27+'DTC EU - P&amp;L'!AA27</f>
        <v>16</v>
      </c>
      <c r="AB59" s="202">
        <f>'DTC US&amp;CA - P&amp;L'!AB27+'DTC EU - P&amp;L'!AB27</f>
        <v>9</v>
      </c>
      <c r="AC59" s="202">
        <f>'DTC US&amp;CA - P&amp;L'!AC27+'DTC EU - P&amp;L'!AC27</f>
        <v>8</v>
      </c>
      <c r="AD59" s="202">
        <f>'DTC US&amp;CA - P&amp;L'!AD27+'DTC EU - P&amp;L'!AD27</f>
        <v>9</v>
      </c>
      <c r="AE59" s="202">
        <f>'DTC US&amp;CA - P&amp;L'!AE27+'DTC EU - P&amp;L'!AE27</f>
        <v>27</v>
      </c>
      <c r="AF59" s="202">
        <f>'DTC US&amp;CA - P&amp;L'!AF27+'DTC EU - P&amp;L'!AF27</f>
        <v>18</v>
      </c>
      <c r="AG59" s="199">
        <f t="shared" si="13"/>
        <v>135</v>
      </c>
      <c r="AH59" s="200"/>
      <c r="AI59" s="200"/>
      <c r="AJ59" s="200"/>
      <c r="AK59" s="200"/>
      <c r="AL59" s="200"/>
    </row>
    <row r="60">
      <c r="A60" s="201" t="s">
        <v>169</v>
      </c>
      <c r="B60" s="205"/>
      <c r="C60" s="205"/>
      <c r="D60" s="205"/>
      <c r="E60" s="205"/>
      <c r="F60" s="205"/>
      <c r="G60" s="206"/>
      <c r="H60" s="206"/>
      <c r="I60" s="207"/>
      <c r="J60" s="207"/>
      <c r="K60" s="207"/>
      <c r="L60" s="207"/>
      <c r="M60" s="208"/>
      <c r="N60" s="207"/>
      <c r="O60" s="208"/>
      <c r="P60" s="202">
        <f>'DTC US&amp;CA - P&amp;L'!P28+'DTC EU - P&amp;L'!P28</f>
        <v>0</v>
      </c>
      <c r="Q60" s="202">
        <f>'DTC US&amp;CA - P&amp;L'!Q28+'DTC EU - P&amp;L'!Q28</f>
        <v>0</v>
      </c>
      <c r="R60" s="202">
        <f>'DTC US&amp;CA - P&amp;L'!R28+'DTC EU - P&amp;L'!R28</f>
        <v>0</v>
      </c>
      <c r="S60" s="202">
        <f>'DTC US&amp;CA - P&amp;L'!S28+'DTC EU - P&amp;L'!S28</f>
        <v>0</v>
      </c>
      <c r="T60" s="202">
        <f>'DTC US&amp;CA - P&amp;L'!T28+'DTC EU - P&amp;L'!T28</f>
        <v>0</v>
      </c>
      <c r="U60" s="202">
        <f>'DTC US&amp;CA - P&amp;L'!U28+'DTC EU - P&amp;L'!U28</f>
        <v>0</v>
      </c>
      <c r="V60" s="202">
        <f>'DTC US&amp;CA - P&amp;L'!V28+'DTC EU - P&amp;L'!V28</f>
        <v>0</v>
      </c>
      <c r="W60" s="202">
        <f>'DTC US&amp;CA - P&amp;L'!W28+'DTC EU - P&amp;L'!W28</f>
        <v>0</v>
      </c>
      <c r="X60" s="202">
        <f>'DTC US&amp;CA - P&amp;L'!X28+'DTC EU - P&amp;L'!X28</f>
        <v>0</v>
      </c>
      <c r="Y60" s="202">
        <f>'DTC US&amp;CA - P&amp;L'!Y28+'DTC EU - P&amp;L'!Y28</f>
        <v>0</v>
      </c>
      <c r="Z60" s="202">
        <f>'DTC US&amp;CA - P&amp;L'!Z28+'DTC EU - P&amp;L'!Z28</f>
        <v>0</v>
      </c>
      <c r="AA60" s="202">
        <f>'DTC US&amp;CA - P&amp;L'!AA28+'DTC EU - P&amp;L'!AA28</f>
        <v>0</v>
      </c>
      <c r="AB60" s="202">
        <f>'DTC US&amp;CA - P&amp;L'!AB28+'DTC EU - P&amp;L'!AB28</f>
        <v>0</v>
      </c>
      <c r="AC60" s="202">
        <f>'DTC US&amp;CA - P&amp;L'!AC28+'DTC EU - P&amp;L'!AC28</f>
        <v>0</v>
      </c>
      <c r="AD60" s="202">
        <f>'DTC US&amp;CA - P&amp;L'!AD28+'DTC EU - P&amp;L'!AD28</f>
        <v>0</v>
      </c>
      <c r="AE60" s="202">
        <f>'DTC US&amp;CA - P&amp;L'!AE28+'DTC EU - P&amp;L'!AE28</f>
        <v>0</v>
      </c>
      <c r="AF60" s="202">
        <f>'DTC US&amp;CA - P&amp;L'!AF28+'DTC EU - P&amp;L'!AF28</f>
        <v>0</v>
      </c>
      <c r="AG60" s="199">
        <f t="shared" si="13"/>
        <v>0</v>
      </c>
      <c r="AH60" s="200"/>
      <c r="AI60" s="200"/>
      <c r="AJ60" s="200"/>
      <c r="AK60" s="200"/>
      <c r="AL60" s="200"/>
    </row>
    <row r="61">
      <c r="A61" s="201" t="s">
        <v>170</v>
      </c>
      <c r="B61" s="205"/>
      <c r="C61" s="205"/>
      <c r="D61" s="205"/>
      <c r="E61" s="205"/>
      <c r="F61" s="205"/>
      <c r="G61" s="206"/>
      <c r="H61" s="206"/>
      <c r="I61" s="207"/>
      <c r="J61" s="207"/>
      <c r="K61" s="207"/>
      <c r="L61" s="207"/>
      <c r="M61" s="208"/>
      <c r="N61" s="207"/>
      <c r="O61" s="208"/>
      <c r="P61" s="202">
        <f>'DTC US&amp;CA - P&amp;L'!P29+'DTC EU - P&amp;L'!P29</f>
        <v>20</v>
      </c>
      <c r="Q61" s="202">
        <f>'DTC US&amp;CA - P&amp;L'!Q29+'DTC EU - P&amp;L'!Q29</f>
        <v>15</v>
      </c>
      <c r="R61" s="202">
        <f>'DTC US&amp;CA - P&amp;L'!R29+'DTC EU - P&amp;L'!R29</f>
        <v>25</v>
      </c>
      <c r="S61" s="202">
        <f>'DTC US&amp;CA - P&amp;L'!S29+'DTC EU - P&amp;L'!S29</f>
        <v>18</v>
      </c>
      <c r="T61" s="202">
        <f>'DTC US&amp;CA - P&amp;L'!T29+'DTC EU - P&amp;L'!T29</f>
        <v>11</v>
      </c>
      <c r="U61" s="202">
        <f>'DTC US&amp;CA - P&amp;L'!U29+'DTC EU - P&amp;L'!U29</f>
        <v>3</v>
      </c>
      <c r="V61" s="202">
        <f>'DTC US&amp;CA - P&amp;L'!V29+'DTC EU - P&amp;L'!V29</f>
        <v>10</v>
      </c>
      <c r="W61" s="202">
        <f>'DTC US&amp;CA - P&amp;L'!W29+'DTC EU - P&amp;L'!W29</f>
        <v>2</v>
      </c>
      <c r="X61" s="202">
        <f>'DTC US&amp;CA - P&amp;L'!X29+'DTC EU - P&amp;L'!X29</f>
        <v>5</v>
      </c>
      <c r="Y61" s="202">
        <f>'DTC US&amp;CA - P&amp;L'!Y29+'DTC EU - P&amp;L'!Y29</f>
        <v>14</v>
      </c>
      <c r="Z61" s="202">
        <f>'DTC US&amp;CA - P&amp;L'!Z29+'DTC EU - P&amp;L'!Z29</f>
        <v>37</v>
      </c>
      <c r="AA61" s="202">
        <f>'DTC US&amp;CA - P&amp;L'!AA29+'DTC EU - P&amp;L'!AA29</f>
        <v>54</v>
      </c>
      <c r="AB61" s="202">
        <f>'DTC US&amp;CA - P&amp;L'!AB29+'DTC EU - P&amp;L'!AB29</f>
        <v>54</v>
      </c>
      <c r="AC61" s="202">
        <f>'DTC US&amp;CA - P&amp;L'!AC29+'DTC EU - P&amp;L'!AC29</f>
        <v>35</v>
      </c>
      <c r="AD61" s="202">
        <f>'DTC US&amp;CA - P&amp;L'!AD29+'DTC EU - P&amp;L'!AD29</f>
        <v>30</v>
      </c>
      <c r="AE61" s="202">
        <f>'DTC US&amp;CA - P&amp;L'!AE29+'DTC EU - P&amp;L'!AE29</f>
        <v>41</v>
      </c>
      <c r="AF61" s="202">
        <f>'DTC US&amp;CA - P&amp;L'!AF29+'DTC EU - P&amp;L'!AF29</f>
        <v>47</v>
      </c>
      <c r="AG61" s="199">
        <f t="shared" si="13"/>
        <v>421</v>
      </c>
      <c r="AH61" s="200"/>
      <c r="AI61" s="200"/>
      <c r="AJ61" s="200"/>
      <c r="AK61" s="200"/>
      <c r="AL61" s="200"/>
    </row>
    <row r="62">
      <c r="A62" s="201" t="s">
        <v>171</v>
      </c>
      <c r="B62" s="205"/>
      <c r="C62" s="205"/>
      <c r="D62" s="205"/>
      <c r="E62" s="205"/>
      <c r="F62" s="205"/>
      <c r="G62" s="206"/>
      <c r="H62" s="206"/>
      <c r="I62" s="207"/>
      <c r="J62" s="207"/>
      <c r="K62" s="207"/>
      <c r="L62" s="207"/>
      <c r="M62" s="208"/>
      <c r="N62" s="207"/>
      <c r="O62" s="208"/>
      <c r="P62" s="202">
        <f>'DTC US&amp;CA - P&amp;L'!P30+'DTC EU - P&amp;L'!P30</f>
        <v>0</v>
      </c>
      <c r="Q62" s="202">
        <f>'DTC US&amp;CA - P&amp;L'!Q30+'DTC EU - P&amp;L'!Q30</f>
        <v>0</v>
      </c>
      <c r="R62" s="202">
        <f>'DTC US&amp;CA - P&amp;L'!R30+'DTC EU - P&amp;L'!R30</f>
        <v>0</v>
      </c>
      <c r="S62" s="202">
        <f>'DTC US&amp;CA - P&amp;L'!S30+'DTC EU - P&amp;L'!S30</f>
        <v>0</v>
      </c>
      <c r="T62" s="202">
        <f>'DTC US&amp;CA - P&amp;L'!T30+'DTC EU - P&amp;L'!T30</f>
        <v>0</v>
      </c>
      <c r="U62" s="202">
        <f>'DTC US&amp;CA - P&amp;L'!U30+'DTC EU - P&amp;L'!U30</f>
        <v>0</v>
      </c>
      <c r="V62" s="202">
        <f>'DTC US&amp;CA - P&amp;L'!V30+'DTC EU - P&amp;L'!V30</f>
        <v>0</v>
      </c>
      <c r="W62" s="202">
        <f>'DTC US&amp;CA - P&amp;L'!W30+'DTC EU - P&amp;L'!W30</f>
        <v>0</v>
      </c>
      <c r="X62" s="202">
        <f>'DTC US&amp;CA - P&amp;L'!X30+'DTC EU - P&amp;L'!X30</f>
        <v>0</v>
      </c>
      <c r="Y62" s="202">
        <f>'DTC US&amp;CA - P&amp;L'!Y30+'DTC EU - P&amp;L'!Y30</f>
        <v>0</v>
      </c>
      <c r="Z62" s="202">
        <f>'DTC US&amp;CA - P&amp;L'!Z30+'DTC EU - P&amp;L'!Z30</f>
        <v>0</v>
      </c>
      <c r="AA62" s="202">
        <f>'DTC US&amp;CA - P&amp;L'!AA30+'DTC EU - P&amp;L'!AA30</f>
        <v>0</v>
      </c>
      <c r="AB62" s="202">
        <f>'DTC US&amp;CA - P&amp;L'!AB30+'DTC EU - P&amp;L'!AB30</f>
        <v>0</v>
      </c>
      <c r="AC62" s="202">
        <f>'DTC US&amp;CA - P&amp;L'!AC30+'DTC EU - P&amp;L'!AC30</f>
        <v>0</v>
      </c>
      <c r="AD62" s="202">
        <f>'DTC US&amp;CA - P&amp;L'!AD30+'DTC EU - P&amp;L'!AD30</f>
        <v>0</v>
      </c>
      <c r="AE62" s="202">
        <f>'DTC US&amp;CA - P&amp;L'!AE30+'DTC EU - P&amp;L'!AE30</f>
        <v>0</v>
      </c>
      <c r="AF62" s="202">
        <f>'DTC US&amp;CA - P&amp;L'!AF30+'DTC EU - P&amp;L'!AF30</f>
        <v>0</v>
      </c>
      <c r="AG62" s="199">
        <f t="shared" si="13"/>
        <v>0</v>
      </c>
      <c r="AH62" s="200"/>
      <c r="AI62" s="200"/>
      <c r="AJ62" s="200"/>
      <c r="AK62" s="200"/>
      <c r="AL62" s="200"/>
    </row>
    <row r="63">
      <c r="A63" s="209" t="s">
        <v>172</v>
      </c>
      <c r="B63" s="210">
        <f t="shared" ref="B63:AF63" si="14">SUM(B55:B62)</f>
        <v>16</v>
      </c>
      <c r="C63" s="210">
        <f t="shared" si="14"/>
        <v>13</v>
      </c>
      <c r="D63" s="210">
        <f t="shared" si="14"/>
        <v>16</v>
      </c>
      <c r="E63" s="210">
        <f t="shared" si="14"/>
        <v>10</v>
      </c>
      <c r="F63" s="210">
        <f t="shared" si="14"/>
        <v>14</v>
      </c>
      <c r="G63" s="210">
        <f t="shared" si="14"/>
        <v>10</v>
      </c>
      <c r="H63" s="210">
        <f t="shared" si="14"/>
        <v>10</v>
      </c>
      <c r="I63" s="210">
        <f t="shared" si="14"/>
        <v>11</v>
      </c>
      <c r="J63" s="210">
        <f t="shared" si="14"/>
        <v>16</v>
      </c>
      <c r="K63" s="210">
        <f t="shared" si="14"/>
        <v>14</v>
      </c>
      <c r="L63" s="210">
        <f t="shared" si="14"/>
        <v>11</v>
      </c>
      <c r="M63" s="210">
        <f t="shared" si="14"/>
        <v>9</v>
      </c>
      <c r="N63" s="210">
        <f t="shared" si="14"/>
        <v>14</v>
      </c>
      <c r="O63" s="210">
        <f t="shared" si="14"/>
        <v>10</v>
      </c>
      <c r="P63" s="210">
        <f t="shared" si="14"/>
        <v>26</v>
      </c>
      <c r="Q63" s="210">
        <f t="shared" si="14"/>
        <v>28</v>
      </c>
      <c r="R63" s="210">
        <f t="shared" si="14"/>
        <v>36</v>
      </c>
      <c r="S63" s="210">
        <f t="shared" si="14"/>
        <v>29</v>
      </c>
      <c r="T63" s="210">
        <f t="shared" si="14"/>
        <v>19</v>
      </c>
      <c r="U63" s="210">
        <f t="shared" si="14"/>
        <v>8</v>
      </c>
      <c r="V63" s="210">
        <f t="shared" si="14"/>
        <v>21</v>
      </c>
      <c r="W63" s="210">
        <f t="shared" si="14"/>
        <v>15</v>
      </c>
      <c r="X63" s="210">
        <f t="shared" si="14"/>
        <v>21</v>
      </c>
      <c r="Y63" s="210">
        <f t="shared" si="14"/>
        <v>25</v>
      </c>
      <c r="Z63" s="210">
        <f t="shared" si="14"/>
        <v>55</v>
      </c>
      <c r="AA63" s="210">
        <f t="shared" si="14"/>
        <v>112</v>
      </c>
      <c r="AB63" s="210">
        <f t="shared" si="14"/>
        <v>102</v>
      </c>
      <c r="AC63" s="210">
        <f t="shared" si="14"/>
        <v>59</v>
      </c>
      <c r="AD63" s="210">
        <f t="shared" si="14"/>
        <v>74</v>
      </c>
      <c r="AE63" s="210">
        <f t="shared" si="14"/>
        <v>88</v>
      </c>
      <c r="AF63" s="210">
        <f t="shared" si="14"/>
        <v>114</v>
      </c>
      <c r="AG63" s="199">
        <f t="shared" si="13"/>
        <v>1006</v>
      </c>
      <c r="AH63" s="200"/>
      <c r="AI63" s="200"/>
      <c r="AJ63" s="200"/>
      <c r="AK63" s="200"/>
      <c r="AL63" s="200"/>
    </row>
    <row r="64">
      <c r="A64" s="211"/>
      <c r="B64" s="152"/>
      <c r="C64" s="152"/>
      <c r="D64" s="152"/>
      <c r="E64" s="152"/>
      <c r="F64" s="152"/>
      <c r="G64" s="152"/>
      <c r="H64" s="152"/>
      <c r="I64" s="152"/>
      <c r="J64" s="152"/>
      <c r="K64" s="152"/>
      <c r="L64" s="152"/>
      <c r="M64" s="152"/>
      <c r="N64" s="152"/>
      <c r="O64" s="152"/>
      <c r="P64" s="152"/>
      <c r="Q64" s="152"/>
      <c r="R64" s="152"/>
      <c r="S64" s="152"/>
      <c r="T64" s="152"/>
      <c r="U64" s="152"/>
      <c r="V64" s="152"/>
      <c r="W64" s="152"/>
      <c r="X64" s="152"/>
      <c r="Y64" s="152"/>
      <c r="Z64" s="152"/>
      <c r="AA64" s="152"/>
      <c r="AB64" s="152"/>
      <c r="AC64" s="152"/>
      <c r="AD64" s="152"/>
      <c r="AE64" s="152"/>
      <c r="AF64" s="152"/>
      <c r="AG64" s="199"/>
      <c r="AH64" s="200"/>
      <c r="AI64" s="200"/>
      <c r="AJ64" s="200"/>
      <c r="AK64" s="200"/>
      <c r="AL64" s="200"/>
    </row>
    <row r="65">
      <c r="A65" s="201" t="s">
        <v>173</v>
      </c>
      <c r="B65" s="212">
        <f>'DTC US&amp;CA - P&amp;L'!B33+'DTC EU - P&amp;L'!B33</f>
        <v>1</v>
      </c>
      <c r="C65" s="212">
        <f>'DTC US&amp;CA - P&amp;L'!C33+'DTC EU - P&amp;L'!C33</f>
        <v>0</v>
      </c>
      <c r="D65" s="212">
        <f>'DTC US&amp;CA - P&amp;L'!D33+'DTC EU - P&amp;L'!D33</f>
        <v>0</v>
      </c>
      <c r="E65" s="212">
        <f>'DTC US&amp;CA - P&amp;L'!E33+'DTC EU - P&amp;L'!E33</f>
        <v>0</v>
      </c>
      <c r="F65" s="212">
        <f>'DTC US&amp;CA - P&amp;L'!F33+'DTC EU - P&amp;L'!F33</f>
        <v>2</v>
      </c>
      <c r="G65" s="212">
        <f>'DTC US&amp;CA - P&amp;L'!G33+'DTC EU - P&amp;L'!G33</f>
        <v>1</v>
      </c>
      <c r="H65" s="212">
        <f>'DTC US&amp;CA - P&amp;L'!H33+'DTC EU - P&amp;L'!H33</f>
        <v>2</v>
      </c>
      <c r="I65" s="212">
        <f>'DTC US&amp;CA - P&amp;L'!I33+'DTC EU - P&amp;L'!I33</f>
        <v>0</v>
      </c>
      <c r="J65" s="212">
        <f>'DTC US&amp;CA - P&amp;L'!J33+'DTC EU - P&amp;L'!J33</f>
        <v>2</v>
      </c>
      <c r="K65" s="212">
        <f>'DTC US&amp;CA - P&amp;L'!K33+'DTC EU - P&amp;L'!K33</f>
        <v>0</v>
      </c>
      <c r="L65" s="212">
        <f>'DTC US&amp;CA - P&amp;L'!L33+'DTC EU - P&amp;L'!L33</f>
        <v>0</v>
      </c>
      <c r="M65" s="212">
        <f>'DTC US&amp;CA - P&amp;L'!M33+'DTC EU - P&amp;L'!M33</f>
        <v>0</v>
      </c>
      <c r="N65" s="212">
        <f>'DTC US&amp;CA - P&amp;L'!N33+'DTC EU - P&amp;L'!N33</f>
        <v>1</v>
      </c>
      <c r="O65" s="212">
        <f>'DTC US&amp;CA - P&amp;L'!O33+'DTC EU - P&amp;L'!O33</f>
        <v>0</v>
      </c>
      <c r="P65" s="212">
        <f>'DTC US&amp;CA - P&amp;L'!P33+'DTC EU - P&amp;L'!P33</f>
        <v>5</v>
      </c>
      <c r="Q65" s="212">
        <f>'DTC US&amp;CA - P&amp;L'!Q33+'DTC EU - P&amp;L'!Q33</f>
        <v>1</v>
      </c>
      <c r="R65" s="212">
        <f>'DTC US&amp;CA - P&amp;L'!R33+'DTC EU - P&amp;L'!R33</f>
        <v>0</v>
      </c>
      <c r="S65" s="212">
        <f>'DTC US&amp;CA - P&amp;L'!S33+'DTC EU - P&amp;L'!S33</f>
        <v>0</v>
      </c>
      <c r="T65" s="212">
        <f>'DTC US&amp;CA - P&amp;L'!T33+'DTC EU - P&amp;L'!T33</f>
        <v>4</v>
      </c>
      <c r="U65" s="212">
        <f>'DTC US&amp;CA - P&amp;L'!U33+'DTC EU - P&amp;L'!U33</f>
        <v>1</v>
      </c>
      <c r="V65" s="212">
        <f>'DTC US&amp;CA - P&amp;L'!V33+'DTC EU - P&amp;L'!V33</f>
        <v>2</v>
      </c>
      <c r="W65" s="212">
        <f>'DTC US&amp;CA - P&amp;L'!W33+'DTC EU - P&amp;L'!W33</f>
        <v>1</v>
      </c>
      <c r="X65" s="212">
        <f>'DTC US&amp;CA - P&amp;L'!X33+'DTC EU - P&amp;L'!X33</f>
        <v>2</v>
      </c>
      <c r="Y65" s="212">
        <f>'DTC US&amp;CA - P&amp;L'!Y33+'DTC EU - P&amp;L'!Y33</f>
        <v>2</v>
      </c>
      <c r="Z65" s="212">
        <f>'DTC US&amp;CA - P&amp;L'!Z33+'DTC EU - P&amp;L'!Z33</f>
        <v>0</v>
      </c>
      <c r="AA65" s="212">
        <f>'DTC US&amp;CA - P&amp;L'!AA33+'DTC EU - P&amp;L'!AA33</f>
        <v>9</v>
      </c>
      <c r="AB65" s="212">
        <f>'DTC US&amp;CA - P&amp;L'!AB33+'DTC EU - P&amp;L'!AB33</f>
        <v>3</v>
      </c>
      <c r="AC65" s="212">
        <f>'DTC US&amp;CA - P&amp;L'!AC33+'DTC EU - P&amp;L'!AC33</f>
        <v>1</v>
      </c>
      <c r="AD65" s="212">
        <f>'DTC US&amp;CA - P&amp;L'!AD33+'DTC EU - P&amp;L'!AD33</f>
        <v>2</v>
      </c>
      <c r="AE65" s="212">
        <f>'DTC US&amp;CA - P&amp;L'!AE33+'DTC EU - P&amp;L'!AE33</f>
        <v>3</v>
      </c>
      <c r="AF65" s="212">
        <f>'DTC US&amp;CA - P&amp;L'!AF33+'DTC EU - P&amp;L'!AF33</f>
        <v>1</v>
      </c>
      <c r="AG65" s="199">
        <f t="shared" ref="AG65:AG67" si="15">SUM(B65:AF65)</f>
        <v>46</v>
      </c>
      <c r="AH65" s="200"/>
      <c r="AI65" s="200"/>
      <c r="AJ65" s="200"/>
      <c r="AK65" s="200"/>
      <c r="AL65" s="200"/>
    </row>
    <row r="66">
      <c r="A66" s="201" t="s">
        <v>174</v>
      </c>
      <c r="B66" s="212">
        <f>'DTC US&amp;CA - P&amp;L'!B34+'DTC EU - P&amp;L'!B34</f>
        <v>2</v>
      </c>
      <c r="C66" s="212">
        <f>'DTC US&amp;CA - P&amp;L'!C34+'DTC EU - P&amp;L'!C34</f>
        <v>1</v>
      </c>
      <c r="D66" s="212">
        <f>'DTC US&amp;CA - P&amp;L'!D34+'DTC EU - P&amp;L'!D34</f>
        <v>0</v>
      </c>
      <c r="E66" s="212">
        <f>'DTC US&amp;CA - P&amp;L'!E34+'DTC EU - P&amp;L'!E34</f>
        <v>2</v>
      </c>
      <c r="F66" s="212">
        <f>'DTC US&amp;CA - P&amp;L'!F34+'DTC EU - P&amp;L'!F34</f>
        <v>2</v>
      </c>
      <c r="G66" s="212">
        <f>'DTC US&amp;CA - P&amp;L'!G34+'DTC EU - P&amp;L'!G34</f>
        <v>0</v>
      </c>
      <c r="H66" s="212">
        <f>'DTC US&amp;CA - P&amp;L'!H34+'DTC EU - P&amp;L'!H34</f>
        <v>1</v>
      </c>
      <c r="I66" s="212">
        <f>'DTC US&amp;CA - P&amp;L'!I34+'DTC EU - P&amp;L'!I34</f>
        <v>2</v>
      </c>
      <c r="J66" s="212">
        <f>'DTC US&amp;CA - P&amp;L'!J34+'DTC EU - P&amp;L'!J34</f>
        <v>1</v>
      </c>
      <c r="K66" s="212">
        <f>'DTC US&amp;CA - P&amp;L'!K34+'DTC EU - P&amp;L'!K34</f>
        <v>0</v>
      </c>
      <c r="L66" s="212">
        <f>'DTC US&amp;CA - P&amp;L'!L34+'DTC EU - P&amp;L'!L34</f>
        <v>5</v>
      </c>
      <c r="M66" s="212">
        <f>'DTC US&amp;CA - P&amp;L'!M34+'DTC EU - P&amp;L'!M34</f>
        <v>6</v>
      </c>
      <c r="N66" s="212">
        <f>'DTC US&amp;CA - P&amp;L'!N34+'DTC EU - P&amp;L'!N34</f>
        <v>3</v>
      </c>
      <c r="O66" s="212">
        <f>'DTC US&amp;CA - P&amp;L'!O34+'DTC EU - P&amp;L'!O34</f>
        <v>5</v>
      </c>
      <c r="P66" s="212">
        <f>'DTC US&amp;CA - P&amp;L'!P34+'DTC EU - P&amp;L'!P34</f>
        <v>9</v>
      </c>
      <c r="Q66" s="212">
        <f>'DTC US&amp;CA - P&amp;L'!Q34+'DTC EU - P&amp;L'!Q34</f>
        <v>5</v>
      </c>
      <c r="R66" s="212">
        <f>'DTC US&amp;CA - P&amp;L'!R34+'DTC EU - P&amp;L'!R34</f>
        <v>5</v>
      </c>
      <c r="S66" s="212">
        <f>'DTC US&amp;CA - P&amp;L'!S34+'DTC EU - P&amp;L'!S34</f>
        <v>3</v>
      </c>
      <c r="T66" s="212">
        <f>'DTC US&amp;CA - P&amp;L'!T34+'DTC EU - P&amp;L'!T34</f>
        <v>5</v>
      </c>
      <c r="U66" s="212">
        <f>'DTC US&amp;CA - P&amp;L'!U34+'DTC EU - P&amp;L'!U34</f>
        <v>1</v>
      </c>
      <c r="V66" s="212">
        <f>'DTC US&amp;CA - P&amp;L'!V34+'DTC EU - P&amp;L'!V34</f>
        <v>1</v>
      </c>
      <c r="W66" s="212">
        <f>'DTC US&amp;CA - P&amp;L'!W34+'DTC EU - P&amp;L'!W34</f>
        <v>2</v>
      </c>
      <c r="X66" s="212">
        <f>'DTC US&amp;CA - P&amp;L'!X34+'DTC EU - P&amp;L'!X34</f>
        <v>9</v>
      </c>
      <c r="Y66" s="212">
        <f>'DTC US&amp;CA - P&amp;L'!Y34+'DTC EU - P&amp;L'!Y34</f>
        <v>6</v>
      </c>
      <c r="Z66" s="212">
        <f>'DTC US&amp;CA - P&amp;L'!Z34+'DTC EU - P&amp;L'!Z34</f>
        <v>7</v>
      </c>
      <c r="AA66" s="212">
        <f>'DTC US&amp;CA - P&amp;L'!AA34+'DTC EU - P&amp;L'!AA34</f>
        <v>10</v>
      </c>
      <c r="AB66" s="212">
        <f>'DTC US&amp;CA - P&amp;L'!AB34+'DTC EU - P&amp;L'!AB34</f>
        <v>19</v>
      </c>
      <c r="AC66" s="212">
        <f>'DTC US&amp;CA - P&amp;L'!AC34+'DTC EU - P&amp;L'!AC34</f>
        <v>6</v>
      </c>
      <c r="AD66" s="212">
        <f>'DTC US&amp;CA - P&amp;L'!AD34+'DTC EU - P&amp;L'!AD34</f>
        <v>9</v>
      </c>
      <c r="AE66" s="212">
        <f>'DTC US&amp;CA - P&amp;L'!AE34+'DTC EU - P&amp;L'!AE34</f>
        <v>10</v>
      </c>
      <c r="AF66" s="212">
        <f>'DTC US&amp;CA - P&amp;L'!AF34+'DTC EU - P&amp;L'!AF34</f>
        <v>12</v>
      </c>
      <c r="AG66" s="199">
        <f t="shared" si="15"/>
        <v>149</v>
      </c>
      <c r="AH66" s="200"/>
      <c r="AI66" s="200"/>
      <c r="AJ66" s="200"/>
      <c r="AK66" s="200"/>
      <c r="AL66" s="200"/>
    </row>
    <row r="67">
      <c r="A67" s="209" t="s">
        <v>175</v>
      </c>
      <c r="B67" s="210">
        <f t="shared" ref="B67:AF67" si="16">SUM(B65:B66)</f>
        <v>3</v>
      </c>
      <c r="C67" s="210">
        <f t="shared" si="16"/>
        <v>1</v>
      </c>
      <c r="D67" s="210">
        <f t="shared" si="16"/>
        <v>0</v>
      </c>
      <c r="E67" s="210">
        <f t="shared" si="16"/>
        <v>2</v>
      </c>
      <c r="F67" s="210">
        <f t="shared" si="16"/>
        <v>4</v>
      </c>
      <c r="G67" s="210">
        <f t="shared" si="16"/>
        <v>1</v>
      </c>
      <c r="H67" s="210">
        <f t="shared" si="16"/>
        <v>3</v>
      </c>
      <c r="I67" s="210">
        <f t="shared" si="16"/>
        <v>2</v>
      </c>
      <c r="J67" s="210">
        <f t="shared" si="16"/>
        <v>3</v>
      </c>
      <c r="K67" s="210">
        <f t="shared" si="16"/>
        <v>0</v>
      </c>
      <c r="L67" s="210">
        <f t="shared" si="16"/>
        <v>5</v>
      </c>
      <c r="M67" s="210">
        <f t="shared" si="16"/>
        <v>6</v>
      </c>
      <c r="N67" s="210">
        <f t="shared" si="16"/>
        <v>4</v>
      </c>
      <c r="O67" s="210">
        <f t="shared" si="16"/>
        <v>5</v>
      </c>
      <c r="P67" s="210">
        <f t="shared" si="16"/>
        <v>14</v>
      </c>
      <c r="Q67" s="210">
        <f t="shared" si="16"/>
        <v>6</v>
      </c>
      <c r="R67" s="210">
        <f t="shared" si="16"/>
        <v>5</v>
      </c>
      <c r="S67" s="210">
        <f t="shared" si="16"/>
        <v>3</v>
      </c>
      <c r="T67" s="210">
        <f t="shared" si="16"/>
        <v>9</v>
      </c>
      <c r="U67" s="210">
        <f t="shared" si="16"/>
        <v>2</v>
      </c>
      <c r="V67" s="210">
        <f t="shared" si="16"/>
        <v>3</v>
      </c>
      <c r="W67" s="210">
        <f t="shared" si="16"/>
        <v>3</v>
      </c>
      <c r="X67" s="210">
        <f t="shared" si="16"/>
        <v>11</v>
      </c>
      <c r="Y67" s="210">
        <f t="shared" si="16"/>
        <v>8</v>
      </c>
      <c r="Z67" s="210">
        <f t="shared" si="16"/>
        <v>7</v>
      </c>
      <c r="AA67" s="210">
        <f t="shared" si="16"/>
        <v>19</v>
      </c>
      <c r="AB67" s="210">
        <f t="shared" si="16"/>
        <v>22</v>
      </c>
      <c r="AC67" s="210">
        <f t="shared" si="16"/>
        <v>7</v>
      </c>
      <c r="AD67" s="210">
        <f t="shared" si="16"/>
        <v>11</v>
      </c>
      <c r="AE67" s="210">
        <f t="shared" si="16"/>
        <v>13</v>
      </c>
      <c r="AF67" s="210">
        <f t="shared" si="16"/>
        <v>13</v>
      </c>
      <c r="AG67" s="199">
        <f t="shared" si="15"/>
        <v>195</v>
      </c>
      <c r="AH67" s="200"/>
      <c r="AI67" s="200"/>
      <c r="AJ67" s="200"/>
      <c r="AK67" s="200"/>
      <c r="AL67" s="200"/>
    </row>
    <row r="68">
      <c r="A68" s="153"/>
      <c r="B68" s="213"/>
      <c r="C68" s="213"/>
      <c r="D68" s="213"/>
      <c r="E68" s="213"/>
      <c r="F68" s="213"/>
      <c r="G68" s="213"/>
      <c r="H68" s="213"/>
      <c r="I68" s="213"/>
      <c r="J68" s="129"/>
      <c r="K68" s="129"/>
      <c r="L68" s="129"/>
      <c r="M68" s="129"/>
      <c r="N68" s="129"/>
      <c r="O68" s="129"/>
      <c r="P68" s="129"/>
      <c r="Q68" s="129"/>
      <c r="R68" s="129"/>
      <c r="S68" s="129"/>
      <c r="T68" s="129"/>
      <c r="U68" s="129"/>
      <c r="V68" s="129"/>
      <c r="W68" s="129"/>
      <c r="X68" s="129"/>
      <c r="Y68" s="129"/>
      <c r="Z68" s="129"/>
      <c r="AA68" s="129"/>
      <c r="AB68" s="129"/>
      <c r="AC68" s="129"/>
      <c r="AD68" s="129"/>
      <c r="AE68" s="129"/>
      <c r="AF68" s="129"/>
      <c r="AG68" s="214"/>
      <c r="AH68" s="215"/>
      <c r="AI68" s="215"/>
      <c r="AJ68" s="215"/>
      <c r="AK68" s="215"/>
      <c r="AL68" s="215"/>
    </row>
    <row r="69">
      <c r="A69" s="201" t="s">
        <v>176</v>
      </c>
      <c r="B69" s="216">
        <f>'DTC US&amp;CA - P&amp;L'!B37+'DTC EU - P&amp;L'!B37</f>
        <v>7</v>
      </c>
      <c r="C69" s="216">
        <f>'DTC US&amp;CA - P&amp;L'!C37+'DTC EU - P&amp;L'!C37</f>
        <v>1</v>
      </c>
      <c r="D69" s="216">
        <f>'DTC US&amp;CA - P&amp;L'!D37+'DTC EU - P&amp;L'!D37</f>
        <v>5</v>
      </c>
      <c r="E69" s="216">
        <f>'DTC US&amp;CA - P&amp;L'!E37+'DTC EU - P&amp;L'!E37</f>
        <v>2</v>
      </c>
      <c r="F69" s="216">
        <f>'DTC US&amp;CA - P&amp;L'!F37+'DTC EU - P&amp;L'!F37</f>
        <v>2</v>
      </c>
      <c r="G69" s="216">
        <f>'DTC US&amp;CA - P&amp;L'!G37+'DTC EU - P&amp;L'!G37</f>
        <v>1</v>
      </c>
      <c r="H69" s="216">
        <f>'DTC US&amp;CA - P&amp;L'!H37+'DTC EU - P&amp;L'!H37</f>
        <v>1</v>
      </c>
      <c r="I69" s="216">
        <f>'DTC US&amp;CA - P&amp;L'!I37+'DTC EU - P&amp;L'!I37</f>
        <v>2</v>
      </c>
      <c r="J69" s="216">
        <f>'DTC US&amp;CA - P&amp;L'!J37+'DTC EU - P&amp;L'!J37</f>
        <v>3</v>
      </c>
      <c r="K69" s="216">
        <f>'DTC US&amp;CA - P&amp;L'!K37+'DTC EU - P&amp;L'!K37</f>
        <v>3</v>
      </c>
      <c r="L69" s="216">
        <f>'DTC US&amp;CA - P&amp;L'!L37+'DTC EU - P&amp;L'!L37</f>
        <v>2</v>
      </c>
      <c r="M69" s="216">
        <f>'DTC US&amp;CA - P&amp;L'!M37+'DTC EU - P&amp;L'!M37</f>
        <v>2</v>
      </c>
      <c r="N69" s="216">
        <f>'DTC US&amp;CA - P&amp;L'!N37+'DTC EU - P&amp;L'!N37</f>
        <v>1</v>
      </c>
      <c r="O69" s="216">
        <f>'DTC US&amp;CA - P&amp;L'!O37+'DTC EU - P&amp;L'!O37</f>
        <v>3</v>
      </c>
      <c r="P69" s="216">
        <f>'DTC US&amp;CA - P&amp;L'!P37+'DTC EU - P&amp;L'!P37</f>
        <v>2</v>
      </c>
      <c r="Q69" s="216">
        <f>'DTC US&amp;CA - P&amp;L'!Q37+'DTC EU - P&amp;L'!Q37</f>
        <v>3</v>
      </c>
      <c r="R69" s="216">
        <f>'DTC US&amp;CA - P&amp;L'!R37+'DTC EU - P&amp;L'!R37</f>
        <v>4</v>
      </c>
      <c r="S69" s="216">
        <f>'DTC US&amp;CA - P&amp;L'!S37+'DTC EU - P&amp;L'!S37</f>
        <v>2</v>
      </c>
      <c r="T69" s="216">
        <f>'DTC US&amp;CA - P&amp;L'!T37+'DTC EU - P&amp;L'!T37</f>
        <v>0</v>
      </c>
      <c r="U69" s="216">
        <f>'DTC US&amp;CA - P&amp;L'!U37+'DTC EU - P&amp;L'!U37</f>
        <v>2</v>
      </c>
      <c r="V69" s="216">
        <f>'DTC US&amp;CA - P&amp;L'!V37+'DTC EU - P&amp;L'!V37</f>
        <v>6</v>
      </c>
      <c r="W69" s="216">
        <f>'DTC US&amp;CA - P&amp;L'!W37+'DTC EU - P&amp;L'!W37</f>
        <v>4</v>
      </c>
      <c r="X69" s="216">
        <f>'DTC US&amp;CA - P&amp;L'!X37+'DTC EU - P&amp;L'!X37</f>
        <v>6</v>
      </c>
      <c r="Y69" s="216">
        <f>'DTC US&amp;CA - P&amp;L'!Y37+'DTC EU - P&amp;L'!Y37</f>
        <v>6</v>
      </c>
      <c r="Z69" s="216">
        <f>'DTC US&amp;CA - P&amp;L'!Z37+'DTC EU - P&amp;L'!Z37</f>
        <v>10</v>
      </c>
      <c r="AA69" s="216">
        <f>'DTC US&amp;CA - P&amp;L'!AA37+'DTC EU - P&amp;L'!AA37</f>
        <v>16</v>
      </c>
      <c r="AB69" s="216">
        <f>'DTC US&amp;CA - P&amp;L'!AB37+'DTC EU - P&amp;L'!AB37</f>
        <v>22</v>
      </c>
      <c r="AC69" s="216">
        <f>'DTC US&amp;CA - P&amp;L'!AC37+'DTC EU - P&amp;L'!AC37</f>
        <v>33</v>
      </c>
      <c r="AD69" s="216">
        <f>'DTC US&amp;CA - P&amp;L'!AD37+'DTC EU - P&amp;L'!AD37</f>
        <v>35</v>
      </c>
      <c r="AE69" s="216">
        <f>'DTC US&amp;CA - P&amp;L'!AE37+'DTC EU - P&amp;L'!AE37</f>
        <v>63</v>
      </c>
      <c r="AF69" s="216">
        <f>'DTC US&amp;CA - P&amp;L'!AF37+'DTC EU - P&amp;L'!AF37</f>
        <v>85</v>
      </c>
      <c r="AG69" s="199">
        <f t="shared" ref="AG69:AG80" si="17">SUM(B69:AF69)</f>
        <v>334</v>
      </c>
      <c r="AH69" s="200"/>
      <c r="AI69" s="200"/>
      <c r="AJ69" s="200"/>
      <c r="AK69" s="200"/>
      <c r="AL69" s="200"/>
    </row>
    <row r="70">
      <c r="A70" s="201" t="s">
        <v>177</v>
      </c>
      <c r="B70" s="216">
        <f>'DTC US&amp;CA - P&amp;L'!B38+'DTC EU - P&amp;L'!B38</f>
        <v>5</v>
      </c>
      <c r="C70" s="216">
        <f>'DTC US&amp;CA - P&amp;L'!C38+'DTC EU - P&amp;L'!C38</f>
        <v>2</v>
      </c>
      <c r="D70" s="216">
        <f>'DTC US&amp;CA - P&amp;L'!D38+'DTC EU - P&amp;L'!D38</f>
        <v>0</v>
      </c>
      <c r="E70" s="216">
        <f>'DTC US&amp;CA - P&amp;L'!E38+'DTC EU - P&amp;L'!E38</f>
        <v>2</v>
      </c>
      <c r="F70" s="216">
        <f>'DTC US&amp;CA - P&amp;L'!F38+'DTC EU - P&amp;L'!F38</f>
        <v>2</v>
      </c>
      <c r="G70" s="216">
        <f>'DTC US&amp;CA - P&amp;L'!G38+'DTC EU - P&amp;L'!G38</f>
        <v>0</v>
      </c>
      <c r="H70" s="216">
        <f>'DTC US&amp;CA - P&amp;L'!H38+'DTC EU - P&amp;L'!H38</f>
        <v>2</v>
      </c>
      <c r="I70" s="216">
        <f>'DTC US&amp;CA - P&amp;L'!I38+'DTC EU - P&amp;L'!I38</f>
        <v>2</v>
      </c>
      <c r="J70" s="216">
        <f>'DTC US&amp;CA - P&amp;L'!J38+'DTC EU - P&amp;L'!J38</f>
        <v>6</v>
      </c>
      <c r="K70" s="216">
        <f>'DTC US&amp;CA - P&amp;L'!K38+'DTC EU - P&amp;L'!K38</f>
        <v>9</v>
      </c>
      <c r="L70" s="216">
        <f>'DTC US&amp;CA - P&amp;L'!L38+'DTC EU - P&amp;L'!L38</f>
        <v>4</v>
      </c>
      <c r="M70" s="216">
        <f>'DTC US&amp;CA - P&amp;L'!M38+'DTC EU - P&amp;L'!M38</f>
        <v>5</v>
      </c>
      <c r="N70" s="216">
        <f>'DTC US&amp;CA - P&amp;L'!N38+'DTC EU - P&amp;L'!N38</f>
        <v>4</v>
      </c>
      <c r="O70" s="216">
        <f>'DTC US&amp;CA - P&amp;L'!O38+'DTC EU - P&amp;L'!O38</f>
        <v>4</v>
      </c>
      <c r="P70" s="216">
        <f>'DTC US&amp;CA - P&amp;L'!P38+'DTC EU - P&amp;L'!P38</f>
        <v>6</v>
      </c>
      <c r="Q70" s="216">
        <f>'DTC US&amp;CA - P&amp;L'!Q38+'DTC EU - P&amp;L'!Q38</f>
        <v>10</v>
      </c>
      <c r="R70" s="216">
        <f>'DTC US&amp;CA - P&amp;L'!R38+'DTC EU - P&amp;L'!R38</f>
        <v>6</v>
      </c>
      <c r="S70" s="216">
        <f>'DTC US&amp;CA - P&amp;L'!S38+'DTC EU - P&amp;L'!S38</f>
        <v>5</v>
      </c>
      <c r="T70" s="216">
        <f>'DTC US&amp;CA - P&amp;L'!T38+'DTC EU - P&amp;L'!T38</f>
        <v>4</v>
      </c>
      <c r="U70" s="216">
        <f>'DTC US&amp;CA - P&amp;L'!U38+'DTC EU - P&amp;L'!U38</f>
        <v>4</v>
      </c>
      <c r="V70" s="216">
        <f>'DTC US&amp;CA - P&amp;L'!V38+'DTC EU - P&amp;L'!V38</f>
        <v>4</v>
      </c>
      <c r="W70" s="216">
        <f>'DTC US&amp;CA - P&amp;L'!W38+'DTC EU - P&amp;L'!W38</f>
        <v>11</v>
      </c>
      <c r="X70" s="216">
        <f>'DTC US&amp;CA - P&amp;L'!X38+'DTC EU - P&amp;L'!X38</f>
        <v>6</v>
      </c>
      <c r="Y70" s="216">
        <f>'DTC US&amp;CA - P&amp;L'!Y38+'DTC EU - P&amp;L'!Y38</f>
        <v>7</v>
      </c>
      <c r="Z70" s="216">
        <f>'DTC US&amp;CA - P&amp;L'!Z38+'DTC EU - P&amp;L'!Z38</f>
        <v>8</v>
      </c>
      <c r="AA70" s="216">
        <f>'DTC US&amp;CA - P&amp;L'!AA38+'DTC EU - P&amp;L'!AA38</f>
        <v>18</v>
      </c>
      <c r="AB70" s="216">
        <f>'DTC US&amp;CA - P&amp;L'!AB38+'DTC EU - P&amp;L'!AB38</f>
        <v>17</v>
      </c>
      <c r="AC70" s="216">
        <f>'DTC US&amp;CA - P&amp;L'!AC38+'DTC EU - P&amp;L'!AC38</f>
        <v>13</v>
      </c>
      <c r="AD70" s="216">
        <f>'DTC US&amp;CA - P&amp;L'!AD38+'DTC EU - P&amp;L'!AD38</f>
        <v>11</v>
      </c>
      <c r="AE70" s="216">
        <f>'DTC US&amp;CA - P&amp;L'!AE38+'DTC EU - P&amp;L'!AE38</f>
        <v>19</v>
      </c>
      <c r="AF70" s="216">
        <f>'DTC US&amp;CA - P&amp;L'!AF38+'DTC EU - P&amp;L'!AF38</f>
        <v>12</v>
      </c>
      <c r="AG70" s="199">
        <f t="shared" si="17"/>
        <v>208</v>
      </c>
      <c r="AH70" s="200"/>
      <c r="AI70" s="200"/>
      <c r="AJ70" s="200"/>
      <c r="AK70" s="200"/>
      <c r="AL70" s="200"/>
    </row>
    <row r="71">
      <c r="A71" s="201" t="s">
        <v>178</v>
      </c>
      <c r="B71" s="216">
        <f>'DTC US&amp;CA - P&amp;L'!B39+'DTC EU - P&amp;L'!B39</f>
        <v>3</v>
      </c>
      <c r="C71" s="216">
        <f>'DTC US&amp;CA - P&amp;L'!C39+'DTC EU - P&amp;L'!C39</f>
        <v>2</v>
      </c>
      <c r="D71" s="216">
        <f>'DTC US&amp;CA - P&amp;L'!D39+'DTC EU - P&amp;L'!D39</f>
        <v>4</v>
      </c>
      <c r="E71" s="216">
        <f>'DTC US&amp;CA - P&amp;L'!E39+'DTC EU - P&amp;L'!E39</f>
        <v>0</v>
      </c>
      <c r="F71" s="216">
        <f>'DTC US&amp;CA - P&amp;L'!F39+'DTC EU - P&amp;L'!F39</f>
        <v>1</v>
      </c>
      <c r="G71" s="216">
        <f>'DTC US&amp;CA - P&amp;L'!G39+'DTC EU - P&amp;L'!G39</f>
        <v>2</v>
      </c>
      <c r="H71" s="216">
        <f>'DTC US&amp;CA - P&amp;L'!H39+'DTC EU - P&amp;L'!H39</f>
        <v>3</v>
      </c>
      <c r="I71" s="216">
        <f>'DTC US&amp;CA - P&amp;L'!I39+'DTC EU - P&amp;L'!I39</f>
        <v>1</v>
      </c>
      <c r="J71" s="216">
        <f>'DTC US&amp;CA - P&amp;L'!J39+'DTC EU - P&amp;L'!J39</f>
        <v>9</v>
      </c>
      <c r="K71" s="216">
        <f>'DTC US&amp;CA - P&amp;L'!K39+'DTC EU - P&amp;L'!K39</f>
        <v>4</v>
      </c>
      <c r="L71" s="216">
        <f>'DTC US&amp;CA - P&amp;L'!L39+'DTC EU - P&amp;L'!L39</f>
        <v>5</v>
      </c>
      <c r="M71" s="216">
        <f>'DTC US&amp;CA - P&amp;L'!M39+'DTC EU - P&amp;L'!M39</f>
        <v>2</v>
      </c>
      <c r="N71" s="216">
        <f>'DTC US&amp;CA - P&amp;L'!N39+'DTC EU - P&amp;L'!N39</f>
        <v>4</v>
      </c>
      <c r="O71" s="216">
        <f>'DTC US&amp;CA - P&amp;L'!O39+'DTC EU - P&amp;L'!O39</f>
        <v>3</v>
      </c>
      <c r="P71" s="216">
        <f>'DTC US&amp;CA - P&amp;L'!P39+'DTC EU - P&amp;L'!P39</f>
        <v>1</v>
      </c>
      <c r="Q71" s="216">
        <f>'DTC US&amp;CA - P&amp;L'!Q39+'DTC EU - P&amp;L'!Q39</f>
        <v>4</v>
      </c>
      <c r="R71" s="216">
        <f>'DTC US&amp;CA - P&amp;L'!R39+'DTC EU - P&amp;L'!R39</f>
        <v>3</v>
      </c>
      <c r="S71" s="216">
        <f>'DTC US&amp;CA - P&amp;L'!S39+'DTC EU - P&amp;L'!S39</f>
        <v>2</v>
      </c>
      <c r="T71" s="216">
        <f>'DTC US&amp;CA - P&amp;L'!T39+'DTC EU - P&amp;L'!T39</f>
        <v>1</v>
      </c>
      <c r="U71" s="216">
        <f>'DTC US&amp;CA - P&amp;L'!U39+'DTC EU - P&amp;L'!U39</f>
        <v>1</v>
      </c>
      <c r="V71" s="216">
        <f>'DTC US&amp;CA - P&amp;L'!V39+'DTC EU - P&amp;L'!V39</f>
        <v>1</v>
      </c>
      <c r="W71" s="216">
        <f>'DTC US&amp;CA - P&amp;L'!W39+'DTC EU - P&amp;L'!W39</f>
        <v>5</v>
      </c>
      <c r="X71" s="216">
        <f>'DTC US&amp;CA - P&amp;L'!X39+'DTC EU - P&amp;L'!X39</f>
        <v>2</v>
      </c>
      <c r="Y71" s="216">
        <f>'DTC US&amp;CA - P&amp;L'!Y39+'DTC EU - P&amp;L'!Y39</f>
        <v>9</v>
      </c>
      <c r="Z71" s="216">
        <f>'DTC US&amp;CA - P&amp;L'!Z39+'DTC EU - P&amp;L'!Z39</f>
        <v>6</v>
      </c>
      <c r="AA71" s="216">
        <f>'DTC US&amp;CA - P&amp;L'!AA39+'DTC EU - P&amp;L'!AA39</f>
        <v>11</v>
      </c>
      <c r="AB71" s="216">
        <f>'DTC US&amp;CA - P&amp;L'!AB39+'DTC EU - P&amp;L'!AB39</f>
        <v>17</v>
      </c>
      <c r="AC71" s="216">
        <f>'DTC US&amp;CA - P&amp;L'!AC39+'DTC EU - P&amp;L'!AC39</f>
        <v>12</v>
      </c>
      <c r="AD71" s="216">
        <f>'DTC US&amp;CA - P&amp;L'!AD39+'DTC EU - P&amp;L'!AD39</f>
        <v>10</v>
      </c>
      <c r="AE71" s="216">
        <f>'DTC US&amp;CA - P&amp;L'!AE39+'DTC EU - P&amp;L'!AE39</f>
        <v>11</v>
      </c>
      <c r="AF71" s="216">
        <f>'DTC US&amp;CA - P&amp;L'!AF39+'DTC EU - P&amp;L'!AF39</f>
        <v>20</v>
      </c>
      <c r="AG71" s="199">
        <f t="shared" si="17"/>
        <v>159</v>
      </c>
      <c r="AH71" s="200"/>
      <c r="AI71" s="200"/>
      <c r="AJ71" s="200"/>
      <c r="AK71" s="200"/>
      <c r="AL71" s="200"/>
    </row>
    <row r="72">
      <c r="A72" s="201" t="s">
        <v>179</v>
      </c>
      <c r="B72" s="216">
        <f>'DTC US&amp;CA - P&amp;L'!B40+'DTC EU - P&amp;L'!B40</f>
        <v>0</v>
      </c>
      <c r="C72" s="216">
        <f>'DTC US&amp;CA - P&amp;L'!C40+'DTC EU - P&amp;L'!C40</f>
        <v>1</v>
      </c>
      <c r="D72" s="216">
        <f>'DTC US&amp;CA - P&amp;L'!D40+'DTC EU - P&amp;L'!D40</f>
        <v>0</v>
      </c>
      <c r="E72" s="216">
        <f>'DTC US&amp;CA - P&amp;L'!E40+'DTC EU - P&amp;L'!E40</f>
        <v>0</v>
      </c>
      <c r="F72" s="216">
        <f>'DTC US&amp;CA - P&amp;L'!F40+'DTC EU - P&amp;L'!F40</f>
        <v>1</v>
      </c>
      <c r="G72" s="216">
        <f>'DTC US&amp;CA - P&amp;L'!G40+'DTC EU - P&amp;L'!G40</f>
        <v>0</v>
      </c>
      <c r="H72" s="216">
        <f>'DTC US&amp;CA - P&amp;L'!H40+'DTC EU - P&amp;L'!H40</f>
        <v>0</v>
      </c>
      <c r="I72" s="216">
        <f>'DTC US&amp;CA - P&amp;L'!I40+'DTC EU - P&amp;L'!I40</f>
        <v>0</v>
      </c>
      <c r="J72" s="216">
        <f>'DTC US&amp;CA - P&amp;L'!J40+'DTC EU - P&amp;L'!J40</f>
        <v>0</v>
      </c>
      <c r="K72" s="216">
        <f>'DTC US&amp;CA - P&amp;L'!K40+'DTC EU - P&amp;L'!K40</f>
        <v>0</v>
      </c>
      <c r="L72" s="216">
        <f>'DTC US&amp;CA - P&amp;L'!L40+'DTC EU - P&amp;L'!L40</f>
        <v>0</v>
      </c>
      <c r="M72" s="216">
        <f>'DTC US&amp;CA - P&amp;L'!M40+'DTC EU - P&amp;L'!M40</f>
        <v>0</v>
      </c>
      <c r="N72" s="216">
        <f>'DTC US&amp;CA - P&amp;L'!N40+'DTC EU - P&amp;L'!N40</f>
        <v>0</v>
      </c>
      <c r="O72" s="216">
        <f>'DTC US&amp;CA - P&amp;L'!O40+'DTC EU - P&amp;L'!O40</f>
        <v>0</v>
      </c>
      <c r="P72" s="216">
        <f>'DTC US&amp;CA - P&amp;L'!P40+'DTC EU - P&amp;L'!P40</f>
        <v>0</v>
      </c>
      <c r="Q72" s="216">
        <f>'DTC US&amp;CA - P&amp;L'!Q40+'DTC EU - P&amp;L'!Q40</f>
        <v>1</v>
      </c>
      <c r="R72" s="216">
        <f>'DTC US&amp;CA - P&amp;L'!R40+'DTC EU - P&amp;L'!R40</f>
        <v>0</v>
      </c>
      <c r="S72" s="216">
        <f>'DTC US&amp;CA - P&amp;L'!S40+'DTC EU - P&amp;L'!S40</f>
        <v>0</v>
      </c>
      <c r="T72" s="216">
        <f>'DTC US&amp;CA - P&amp;L'!T40+'DTC EU - P&amp;L'!T40</f>
        <v>0</v>
      </c>
      <c r="U72" s="216">
        <f>'DTC US&amp;CA - P&amp;L'!U40+'DTC EU - P&amp;L'!U40</f>
        <v>0</v>
      </c>
      <c r="V72" s="216">
        <f>'DTC US&amp;CA - P&amp;L'!V40+'DTC EU - P&amp;L'!V40</f>
        <v>0</v>
      </c>
      <c r="W72" s="216">
        <f>'DTC US&amp;CA - P&amp;L'!W40+'DTC EU - P&amp;L'!W40</f>
        <v>1</v>
      </c>
      <c r="X72" s="216">
        <f>'DTC US&amp;CA - P&amp;L'!X40+'DTC EU - P&amp;L'!X40</f>
        <v>0</v>
      </c>
      <c r="Y72" s="216">
        <f>'DTC US&amp;CA - P&amp;L'!Y40+'DTC EU - P&amp;L'!Y40</f>
        <v>0</v>
      </c>
      <c r="Z72" s="216">
        <f>'DTC US&amp;CA - P&amp;L'!Z40+'DTC EU - P&amp;L'!Z40</f>
        <v>0</v>
      </c>
      <c r="AA72" s="216">
        <f>'DTC US&amp;CA - P&amp;L'!AA40+'DTC EU - P&amp;L'!AA40</f>
        <v>0</v>
      </c>
      <c r="AB72" s="216">
        <f>'DTC US&amp;CA - P&amp;L'!AB40+'DTC EU - P&amp;L'!AB40</f>
        <v>0</v>
      </c>
      <c r="AC72" s="216">
        <f>'DTC US&amp;CA - P&amp;L'!AC40+'DTC EU - P&amp;L'!AC40</f>
        <v>0</v>
      </c>
      <c r="AD72" s="216">
        <f>'DTC US&amp;CA - P&amp;L'!AD40+'DTC EU - P&amp;L'!AD40</f>
        <v>0</v>
      </c>
      <c r="AE72" s="216">
        <f>'DTC US&amp;CA - P&amp;L'!AE40+'DTC EU - P&amp;L'!AE40</f>
        <v>0</v>
      </c>
      <c r="AF72" s="216">
        <f>'DTC US&amp;CA - P&amp;L'!AF40+'DTC EU - P&amp;L'!AF40</f>
        <v>0</v>
      </c>
      <c r="AG72" s="199">
        <f t="shared" si="17"/>
        <v>4</v>
      </c>
      <c r="AH72" s="200"/>
      <c r="AI72" s="200"/>
      <c r="AJ72" s="200"/>
      <c r="AK72" s="200"/>
      <c r="AL72" s="200"/>
    </row>
    <row r="73">
      <c r="A73" s="201" t="s">
        <v>180</v>
      </c>
      <c r="B73" s="216">
        <f>'DTC US&amp;CA - P&amp;L'!B41+'DTC EU - P&amp;L'!B41</f>
        <v>18</v>
      </c>
      <c r="C73" s="216">
        <f>'DTC US&amp;CA - P&amp;L'!C41+'DTC EU - P&amp;L'!C41</f>
        <v>5</v>
      </c>
      <c r="D73" s="216">
        <f>'DTC US&amp;CA - P&amp;L'!D41+'DTC EU - P&amp;L'!D41</f>
        <v>0</v>
      </c>
      <c r="E73" s="216">
        <f>'DTC US&amp;CA - P&amp;L'!E41+'DTC EU - P&amp;L'!E41</f>
        <v>1</v>
      </c>
      <c r="F73" s="216">
        <f>'DTC US&amp;CA - P&amp;L'!F41+'DTC EU - P&amp;L'!F41</f>
        <v>2</v>
      </c>
      <c r="G73" s="216">
        <f>'DTC US&amp;CA - P&amp;L'!G41+'DTC EU - P&amp;L'!G41</f>
        <v>4</v>
      </c>
      <c r="H73" s="216">
        <f>'DTC US&amp;CA - P&amp;L'!H41+'DTC EU - P&amp;L'!H41</f>
        <v>3</v>
      </c>
      <c r="I73" s="216">
        <f>'DTC US&amp;CA - P&amp;L'!I41+'DTC EU - P&amp;L'!I41</f>
        <v>2</v>
      </c>
      <c r="J73" s="216">
        <f>'DTC US&amp;CA - P&amp;L'!J41+'DTC EU - P&amp;L'!J41</f>
        <v>7</v>
      </c>
      <c r="K73" s="216">
        <f>'DTC US&amp;CA - P&amp;L'!K41+'DTC EU - P&amp;L'!K41</f>
        <v>4</v>
      </c>
      <c r="L73" s="216">
        <f>'DTC US&amp;CA - P&amp;L'!L41+'DTC EU - P&amp;L'!L41</f>
        <v>6</v>
      </c>
      <c r="M73" s="216">
        <f>'DTC US&amp;CA - P&amp;L'!M41+'DTC EU - P&amp;L'!M41</f>
        <v>1</v>
      </c>
      <c r="N73" s="216">
        <f>'DTC US&amp;CA - P&amp;L'!N41+'DTC EU - P&amp;L'!N41</f>
        <v>2</v>
      </c>
      <c r="O73" s="216">
        <f>'DTC US&amp;CA - P&amp;L'!O41+'DTC EU - P&amp;L'!O41</f>
        <v>1</v>
      </c>
      <c r="P73" s="216">
        <f>'DTC US&amp;CA - P&amp;L'!P41+'DTC EU - P&amp;L'!P41</f>
        <v>2</v>
      </c>
      <c r="Q73" s="216">
        <f>'DTC US&amp;CA - P&amp;L'!Q41+'DTC EU - P&amp;L'!Q41</f>
        <v>3</v>
      </c>
      <c r="R73" s="216">
        <f>'DTC US&amp;CA - P&amp;L'!R41+'DTC EU - P&amp;L'!R41</f>
        <v>7</v>
      </c>
      <c r="S73" s="216">
        <f>'DTC US&amp;CA - P&amp;L'!S41+'DTC EU - P&amp;L'!S41</f>
        <v>6</v>
      </c>
      <c r="T73" s="216">
        <f>'DTC US&amp;CA - P&amp;L'!T41+'DTC EU - P&amp;L'!T41</f>
        <v>3</v>
      </c>
      <c r="U73" s="216">
        <f>'DTC US&amp;CA - P&amp;L'!U41+'DTC EU - P&amp;L'!U41</f>
        <v>2</v>
      </c>
      <c r="V73" s="216">
        <f>'DTC US&amp;CA - P&amp;L'!V41+'DTC EU - P&amp;L'!V41</f>
        <v>2</v>
      </c>
      <c r="W73" s="216">
        <f>'DTC US&amp;CA - P&amp;L'!W41+'DTC EU - P&amp;L'!W41</f>
        <v>5</v>
      </c>
      <c r="X73" s="216">
        <f>'DTC US&amp;CA - P&amp;L'!X41+'DTC EU - P&amp;L'!X41</f>
        <v>3</v>
      </c>
      <c r="Y73" s="216">
        <f>'DTC US&amp;CA - P&amp;L'!Y41+'DTC EU - P&amp;L'!Y41</f>
        <v>4</v>
      </c>
      <c r="Z73" s="216">
        <f>'DTC US&amp;CA - P&amp;L'!Z41+'DTC EU - P&amp;L'!Z41</f>
        <v>1</v>
      </c>
      <c r="AA73" s="216">
        <f>'DTC US&amp;CA - P&amp;L'!AA41+'DTC EU - P&amp;L'!AA41</f>
        <v>11</v>
      </c>
      <c r="AB73" s="216">
        <f>'DTC US&amp;CA - P&amp;L'!AB41+'DTC EU - P&amp;L'!AB41</f>
        <v>1</v>
      </c>
      <c r="AC73" s="216">
        <f>'DTC US&amp;CA - P&amp;L'!AC41+'DTC EU - P&amp;L'!AC41</f>
        <v>2</v>
      </c>
      <c r="AD73" s="216">
        <f>'DTC US&amp;CA - P&amp;L'!AD41+'DTC EU - P&amp;L'!AD41</f>
        <v>8</v>
      </c>
      <c r="AE73" s="216">
        <f>'DTC US&amp;CA - P&amp;L'!AE41+'DTC EU - P&amp;L'!AE41</f>
        <v>7</v>
      </c>
      <c r="AF73" s="216">
        <f>'DTC US&amp;CA - P&amp;L'!AF41+'DTC EU - P&amp;L'!AF41</f>
        <v>5</v>
      </c>
      <c r="AG73" s="199">
        <f t="shared" si="17"/>
        <v>128</v>
      </c>
      <c r="AH73" s="200"/>
      <c r="AI73" s="200"/>
      <c r="AJ73" s="200"/>
      <c r="AK73" s="200"/>
      <c r="AL73" s="200"/>
    </row>
    <row r="74">
      <c r="A74" s="201" t="s">
        <v>181</v>
      </c>
      <c r="B74" s="216">
        <f>'DTC US&amp;CA - P&amp;L'!B42+'DTC EU - P&amp;L'!B42</f>
        <v>1</v>
      </c>
      <c r="C74" s="216">
        <f>'DTC US&amp;CA - P&amp;L'!C42+'DTC EU - P&amp;L'!C42</f>
        <v>0</v>
      </c>
      <c r="D74" s="216">
        <f>'DTC US&amp;CA - P&amp;L'!D42+'DTC EU - P&amp;L'!D42</f>
        <v>0</v>
      </c>
      <c r="E74" s="216">
        <f>'DTC US&amp;CA - P&amp;L'!E42+'DTC EU - P&amp;L'!E42</f>
        <v>0</v>
      </c>
      <c r="F74" s="216">
        <f>'DTC US&amp;CA - P&amp;L'!F42+'DTC EU - P&amp;L'!F42</f>
        <v>0</v>
      </c>
      <c r="G74" s="216">
        <f>'DTC US&amp;CA - P&amp;L'!G42+'DTC EU - P&amp;L'!G42</f>
        <v>2</v>
      </c>
      <c r="H74" s="216">
        <f>'DTC US&amp;CA - P&amp;L'!H42+'DTC EU - P&amp;L'!H42</f>
        <v>0</v>
      </c>
      <c r="I74" s="216">
        <f>'DTC US&amp;CA - P&amp;L'!I42+'DTC EU - P&amp;L'!I42</f>
        <v>0</v>
      </c>
      <c r="J74" s="216">
        <f>'DTC US&amp;CA - P&amp;L'!J42+'DTC EU - P&amp;L'!J42</f>
        <v>2</v>
      </c>
      <c r="K74" s="216">
        <f>'DTC US&amp;CA - P&amp;L'!K42+'DTC EU - P&amp;L'!K42</f>
        <v>1</v>
      </c>
      <c r="L74" s="216">
        <f>'DTC US&amp;CA - P&amp;L'!L42+'DTC EU - P&amp;L'!L42</f>
        <v>0</v>
      </c>
      <c r="M74" s="216">
        <f>'DTC US&amp;CA - P&amp;L'!M42+'DTC EU - P&amp;L'!M42</f>
        <v>1</v>
      </c>
      <c r="N74" s="216">
        <f>'DTC US&amp;CA - P&amp;L'!N42+'DTC EU - P&amp;L'!N42</f>
        <v>1</v>
      </c>
      <c r="O74" s="216">
        <f>'DTC US&amp;CA - P&amp;L'!O42+'DTC EU - P&amp;L'!O42</f>
        <v>1</v>
      </c>
      <c r="P74" s="216">
        <f>'DTC US&amp;CA - P&amp;L'!P42+'DTC EU - P&amp;L'!P42</f>
        <v>0</v>
      </c>
      <c r="Q74" s="216">
        <f>'DTC US&amp;CA - P&amp;L'!Q42+'DTC EU - P&amp;L'!Q42</f>
        <v>0</v>
      </c>
      <c r="R74" s="216">
        <f>'DTC US&amp;CA - P&amp;L'!R42+'DTC EU - P&amp;L'!R42</f>
        <v>1</v>
      </c>
      <c r="S74" s="216">
        <f>'DTC US&amp;CA - P&amp;L'!S42+'DTC EU - P&amp;L'!S42</f>
        <v>0</v>
      </c>
      <c r="T74" s="216">
        <f>'DTC US&amp;CA - P&amp;L'!T42+'DTC EU - P&amp;L'!T42</f>
        <v>1</v>
      </c>
      <c r="U74" s="216">
        <f>'DTC US&amp;CA - P&amp;L'!U42+'DTC EU - P&amp;L'!U42</f>
        <v>1</v>
      </c>
      <c r="V74" s="216">
        <f>'DTC US&amp;CA - P&amp;L'!V42+'DTC EU - P&amp;L'!V42</f>
        <v>1</v>
      </c>
      <c r="W74" s="216">
        <f>'DTC US&amp;CA - P&amp;L'!W42+'DTC EU - P&amp;L'!W42</f>
        <v>1</v>
      </c>
      <c r="X74" s="216">
        <f>'DTC US&amp;CA - P&amp;L'!X42+'DTC EU - P&amp;L'!X42</f>
        <v>0</v>
      </c>
      <c r="Y74" s="216">
        <f>'DTC US&amp;CA - P&amp;L'!Y42+'DTC EU - P&amp;L'!Y42</f>
        <v>2</v>
      </c>
      <c r="Z74" s="216">
        <f>'DTC US&amp;CA - P&amp;L'!Z42+'DTC EU - P&amp;L'!Z42</f>
        <v>0</v>
      </c>
      <c r="AA74" s="216">
        <f>'DTC US&amp;CA - P&amp;L'!AA42+'DTC EU - P&amp;L'!AA42</f>
        <v>1</v>
      </c>
      <c r="AB74" s="216">
        <f>'DTC US&amp;CA - P&amp;L'!AB42+'DTC EU - P&amp;L'!AB42</f>
        <v>2</v>
      </c>
      <c r="AC74" s="216">
        <f>'DTC US&amp;CA - P&amp;L'!AC42+'DTC EU - P&amp;L'!AC42</f>
        <v>1</v>
      </c>
      <c r="AD74" s="216">
        <f>'DTC US&amp;CA - P&amp;L'!AD42+'DTC EU - P&amp;L'!AD42</f>
        <v>2</v>
      </c>
      <c r="AE74" s="216">
        <f>'DTC US&amp;CA - P&amp;L'!AE42+'DTC EU - P&amp;L'!AE42</f>
        <v>3</v>
      </c>
      <c r="AF74" s="216">
        <f>'DTC US&amp;CA - P&amp;L'!AF42+'DTC EU - P&amp;L'!AF42</f>
        <v>2</v>
      </c>
      <c r="AG74" s="199">
        <f t="shared" si="17"/>
        <v>27</v>
      </c>
      <c r="AH74" s="200"/>
      <c r="AI74" s="200"/>
      <c r="AJ74" s="200"/>
      <c r="AK74" s="200"/>
      <c r="AL74" s="200"/>
    </row>
    <row r="75">
      <c r="A75" s="201" t="s">
        <v>182</v>
      </c>
      <c r="B75" s="216">
        <f>'DTC US&amp;CA - P&amp;L'!B43+'DTC EU - P&amp;L'!B43</f>
        <v>0</v>
      </c>
      <c r="C75" s="216">
        <f>'DTC US&amp;CA - P&amp;L'!C43+'DTC EU - P&amp;L'!C43</f>
        <v>0</v>
      </c>
      <c r="D75" s="216">
        <f>'DTC US&amp;CA - P&amp;L'!D43+'DTC EU - P&amp;L'!D43</f>
        <v>0</v>
      </c>
      <c r="E75" s="216">
        <f>'DTC US&amp;CA - P&amp;L'!E43+'DTC EU - P&amp;L'!E43</f>
        <v>0</v>
      </c>
      <c r="F75" s="216">
        <f>'DTC US&amp;CA - P&amp;L'!F43+'DTC EU - P&amp;L'!F43</f>
        <v>0</v>
      </c>
      <c r="G75" s="216">
        <f>'DTC US&amp;CA - P&amp;L'!G43+'DTC EU - P&amp;L'!G43</f>
        <v>0</v>
      </c>
      <c r="H75" s="216">
        <f>'DTC US&amp;CA - P&amp;L'!H43+'DTC EU - P&amp;L'!H43</f>
        <v>0</v>
      </c>
      <c r="I75" s="216">
        <f>'DTC US&amp;CA - P&amp;L'!I43+'DTC EU - P&amp;L'!I43</f>
        <v>0</v>
      </c>
      <c r="J75" s="216">
        <f>'DTC US&amp;CA - P&amp;L'!J43+'DTC EU - P&amp;L'!J43</f>
        <v>0</v>
      </c>
      <c r="K75" s="216">
        <f>'DTC US&amp;CA - P&amp;L'!K43+'DTC EU - P&amp;L'!K43</f>
        <v>0</v>
      </c>
      <c r="L75" s="216">
        <f>'DTC US&amp;CA - P&amp;L'!L43+'DTC EU - P&amp;L'!L43</f>
        <v>1</v>
      </c>
      <c r="M75" s="216">
        <f>'DTC US&amp;CA - P&amp;L'!M43+'DTC EU - P&amp;L'!M43</f>
        <v>4</v>
      </c>
      <c r="N75" s="216">
        <f>'DTC US&amp;CA - P&amp;L'!N43+'DTC EU - P&amp;L'!N43</f>
        <v>2</v>
      </c>
      <c r="O75" s="216">
        <f>'DTC US&amp;CA - P&amp;L'!O43+'DTC EU - P&amp;L'!O43</f>
        <v>3</v>
      </c>
      <c r="P75" s="216">
        <f>'DTC US&amp;CA - P&amp;L'!P43+'DTC EU - P&amp;L'!P43</f>
        <v>8</v>
      </c>
      <c r="Q75" s="216">
        <f>'DTC US&amp;CA - P&amp;L'!Q43+'DTC EU - P&amp;L'!Q43</f>
        <v>9</v>
      </c>
      <c r="R75" s="216">
        <f>'DTC US&amp;CA - P&amp;L'!R43+'DTC EU - P&amp;L'!R43</f>
        <v>8</v>
      </c>
      <c r="S75" s="216">
        <f>'DTC US&amp;CA - P&amp;L'!S43+'DTC EU - P&amp;L'!S43</f>
        <v>8</v>
      </c>
      <c r="T75" s="216">
        <f>'DTC US&amp;CA - P&amp;L'!T43+'DTC EU - P&amp;L'!T43</f>
        <v>8</v>
      </c>
      <c r="U75" s="216">
        <f>'DTC US&amp;CA - P&amp;L'!U43+'DTC EU - P&amp;L'!U43</f>
        <v>4</v>
      </c>
      <c r="V75" s="216">
        <f>'DTC US&amp;CA - P&amp;L'!V43+'DTC EU - P&amp;L'!V43</f>
        <v>9</v>
      </c>
      <c r="W75" s="216">
        <f>'DTC US&amp;CA - P&amp;L'!W43+'DTC EU - P&amp;L'!W43</f>
        <v>11</v>
      </c>
      <c r="X75" s="216">
        <f>'DTC US&amp;CA - P&amp;L'!X43+'DTC EU - P&amp;L'!X43</f>
        <v>6</v>
      </c>
      <c r="Y75" s="216">
        <f>'DTC US&amp;CA - P&amp;L'!Y43+'DTC EU - P&amp;L'!Y43</f>
        <v>12</v>
      </c>
      <c r="Z75" s="216">
        <f>'DTC US&amp;CA - P&amp;L'!Z43+'DTC EU - P&amp;L'!Z43</f>
        <v>12</v>
      </c>
      <c r="AA75" s="216">
        <f>'DTC US&amp;CA - P&amp;L'!AA43+'DTC EU - P&amp;L'!AA43</f>
        <v>27</v>
      </c>
      <c r="AB75" s="216">
        <f>'DTC US&amp;CA - P&amp;L'!AB43+'DTC EU - P&amp;L'!AB43</f>
        <v>24</v>
      </c>
      <c r="AC75" s="216">
        <f>'DTC US&amp;CA - P&amp;L'!AC43+'DTC EU - P&amp;L'!AC43</f>
        <v>22</v>
      </c>
      <c r="AD75" s="216">
        <f>'DTC US&amp;CA - P&amp;L'!AD43+'DTC EU - P&amp;L'!AD43</f>
        <v>20</v>
      </c>
      <c r="AE75" s="216">
        <f>'DTC US&amp;CA - P&amp;L'!AE43+'DTC EU - P&amp;L'!AE43</f>
        <v>27</v>
      </c>
      <c r="AF75" s="216">
        <f>'DTC US&amp;CA - P&amp;L'!AF43+'DTC EU - P&amp;L'!AF43</f>
        <v>24</v>
      </c>
      <c r="AG75" s="199">
        <f t="shared" si="17"/>
        <v>249</v>
      </c>
      <c r="AH75" s="200"/>
      <c r="AI75" s="200"/>
      <c r="AJ75" s="200"/>
      <c r="AK75" s="200"/>
      <c r="AL75" s="200"/>
    </row>
    <row r="76">
      <c r="A76" s="201" t="s">
        <v>183</v>
      </c>
      <c r="B76" s="216">
        <f>'DTC US&amp;CA - P&amp;L'!B44+'DTC EU - P&amp;L'!B44</f>
        <v>3</v>
      </c>
      <c r="C76" s="216">
        <f>'DTC US&amp;CA - P&amp;L'!C44+'DTC EU - P&amp;L'!C44</f>
        <v>0</v>
      </c>
      <c r="D76" s="216">
        <f>'DTC US&amp;CA - P&amp;L'!D44+'DTC EU - P&amp;L'!D44</f>
        <v>0</v>
      </c>
      <c r="E76" s="216">
        <f>'DTC US&amp;CA - P&amp;L'!E44+'DTC EU - P&amp;L'!E44</f>
        <v>2</v>
      </c>
      <c r="F76" s="216">
        <f>'DTC US&amp;CA - P&amp;L'!F44+'DTC EU - P&amp;L'!F44</f>
        <v>1</v>
      </c>
      <c r="G76" s="216">
        <f>'DTC US&amp;CA - P&amp;L'!G44+'DTC EU - P&amp;L'!G44</f>
        <v>5</v>
      </c>
      <c r="H76" s="216">
        <f>'DTC US&amp;CA - P&amp;L'!H44+'DTC EU - P&amp;L'!H44</f>
        <v>0</v>
      </c>
      <c r="I76" s="216">
        <f>'DTC US&amp;CA - P&amp;L'!I44+'DTC EU - P&amp;L'!I44</f>
        <v>1</v>
      </c>
      <c r="J76" s="216">
        <f>'DTC US&amp;CA - P&amp;L'!J44+'DTC EU - P&amp;L'!J44</f>
        <v>0</v>
      </c>
      <c r="K76" s="216">
        <f>'DTC US&amp;CA - P&amp;L'!K44+'DTC EU - P&amp;L'!K44</f>
        <v>3</v>
      </c>
      <c r="L76" s="216">
        <f>'DTC US&amp;CA - P&amp;L'!L44+'DTC EU - P&amp;L'!L44</f>
        <v>1</v>
      </c>
      <c r="M76" s="216">
        <f>'DTC US&amp;CA - P&amp;L'!M44+'DTC EU - P&amp;L'!M44</f>
        <v>0</v>
      </c>
      <c r="N76" s="216">
        <f>'DTC US&amp;CA - P&amp;L'!N44+'DTC EU - P&amp;L'!N44</f>
        <v>1</v>
      </c>
      <c r="O76" s="216">
        <f>'DTC US&amp;CA - P&amp;L'!O44+'DTC EU - P&amp;L'!O44</f>
        <v>0</v>
      </c>
      <c r="P76" s="216">
        <f>'DTC US&amp;CA - P&amp;L'!P44+'DTC EU - P&amp;L'!P44</f>
        <v>1</v>
      </c>
      <c r="Q76" s="216">
        <f>'DTC US&amp;CA - P&amp;L'!Q44+'DTC EU - P&amp;L'!Q44</f>
        <v>1</v>
      </c>
      <c r="R76" s="216">
        <f>'DTC US&amp;CA - P&amp;L'!R44+'DTC EU - P&amp;L'!R44</f>
        <v>0</v>
      </c>
      <c r="S76" s="216">
        <f>'DTC US&amp;CA - P&amp;L'!S44+'DTC EU - P&amp;L'!S44</f>
        <v>1</v>
      </c>
      <c r="T76" s="216">
        <f>'DTC US&amp;CA - P&amp;L'!T44+'DTC EU - P&amp;L'!T44</f>
        <v>2</v>
      </c>
      <c r="U76" s="216">
        <f>'DTC US&amp;CA - P&amp;L'!U44+'DTC EU - P&amp;L'!U44</f>
        <v>0</v>
      </c>
      <c r="V76" s="216">
        <f>'DTC US&amp;CA - P&amp;L'!V44+'DTC EU - P&amp;L'!V44</f>
        <v>0</v>
      </c>
      <c r="W76" s="216">
        <f>'DTC US&amp;CA - P&amp;L'!W44+'DTC EU - P&amp;L'!W44</f>
        <v>0</v>
      </c>
      <c r="X76" s="216">
        <f>'DTC US&amp;CA - P&amp;L'!X44+'DTC EU - P&amp;L'!X44</f>
        <v>0</v>
      </c>
      <c r="Y76" s="216">
        <f>'DTC US&amp;CA - P&amp;L'!Y44+'DTC EU - P&amp;L'!Y44</f>
        <v>3</v>
      </c>
      <c r="Z76" s="216">
        <f>'DTC US&amp;CA - P&amp;L'!Z44+'DTC EU - P&amp;L'!Z44</f>
        <v>0</v>
      </c>
      <c r="AA76" s="216">
        <f>'DTC US&amp;CA - P&amp;L'!AA44+'DTC EU - P&amp;L'!AA44</f>
        <v>0</v>
      </c>
      <c r="AB76" s="216">
        <f>'DTC US&amp;CA - P&amp;L'!AB44+'DTC EU - P&amp;L'!AB44</f>
        <v>1</v>
      </c>
      <c r="AC76" s="216">
        <f>'DTC US&amp;CA - P&amp;L'!AC44+'DTC EU - P&amp;L'!AC44</f>
        <v>2</v>
      </c>
      <c r="AD76" s="216">
        <f>'DTC US&amp;CA - P&amp;L'!AD44+'DTC EU - P&amp;L'!AD44</f>
        <v>0</v>
      </c>
      <c r="AE76" s="216">
        <f>'DTC US&amp;CA - P&amp;L'!AE44+'DTC EU - P&amp;L'!AE44</f>
        <v>3</v>
      </c>
      <c r="AF76" s="216">
        <f>'DTC US&amp;CA - P&amp;L'!AF44+'DTC EU - P&amp;L'!AF44</f>
        <v>0</v>
      </c>
      <c r="AG76" s="199">
        <f t="shared" si="17"/>
        <v>31</v>
      </c>
      <c r="AH76" s="200"/>
      <c r="AI76" s="200"/>
      <c r="AJ76" s="200"/>
      <c r="AK76" s="200"/>
      <c r="AL76" s="200"/>
    </row>
    <row r="77">
      <c r="A77" s="201" t="s">
        <v>184</v>
      </c>
      <c r="B77" s="216">
        <f>'DTC US&amp;CA - P&amp;L'!B45+'DTC EU - P&amp;L'!B45</f>
        <v>3</v>
      </c>
      <c r="C77" s="216">
        <f>'DTC US&amp;CA - P&amp;L'!C45+'DTC EU - P&amp;L'!C45</f>
        <v>0</v>
      </c>
      <c r="D77" s="216">
        <f>'DTC US&amp;CA - P&amp;L'!D45+'DTC EU - P&amp;L'!D45</f>
        <v>1</v>
      </c>
      <c r="E77" s="216">
        <f>'DTC US&amp;CA - P&amp;L'!E45+'DTC EU - P&amp;L'!E45</f>
        <v>0</v>
      </c>
      <c r="F77" s="216">
        <f>'DTC US&amp;CA - P&amp;L'!F45+'DTC EU - P&amp;L'!F45</f>
        <v>1</v>
      </c>
      <c r="G77" s="216">
        <f>'DTC US&amp;CA - P&amp;L'!G45+'DTC EU - P&amp;L'!G45</f>
        <v>0</v>
      </c>
      <c r="H77" s="216">
        <f>'DTC US&amp;CA - P&amp;L'!H45+'DTC EU - P&amp;L'!H45</f>
        <v>0</v>
      </c>
      <c r="I77" s="216">
        <f>'DTC US&amp;CA - P&amp;L'!I45+'DTC EU - P&amp;L'!I45</f>
        <v>0</v>
      </c>
      <c r="J77" s="216">
        <f>'DTC US&amp;CA - P&amp;L'!J45+'DTC EU - P&amp;L'!J45</f>
        <v>0</v>
      </c>
      <c r="K77" s="216">
        <f>'DTC US&amp;CA - P&amp;L'!K45+'DTC EU - P&amp;L'!K45</f>
        <v>0</v>
      </c>
      <c r="L77" s="216">
        <f>'DTC US&amp;CA - P&amp;L'!L45+'DTC EU - P&amp;L'!L45</f>
        <v>1</v>
      </c>
      <c r="M77" s="216">
        <f>'DTC US&amp;CA - P&amp;L'!M45+'DTC EU - P&amp;L'!M45</f>
        <v>1</v>
      </c>
      <c r="N77" s="216">
        <f>'DTC US&amp;CA - P&amp;L'!N45+'DTC EU - P&amp;L'!N45</f>
        <v>1</v>
      </c>
      <c r="O77" s="216">
        <f>'DTC US&amp;CA - P&amp;L'!O45+'DTC EU - P&amp;L'!O45</f>
        <v>0</v>
      </c>
      <c r="P77" s="216">
        <f>'DTC US&amp;CA - P&amp;L'!P45+'DTC EU - P&amp;L'!P45</f>
        <v>1</v>
      </c>
      <c r="Q77" s="216">
        <f>'DTC US&amp;CA - P&amp;L'!Q45+'DTC EU - P&amp;L'!Q45</f>
        <v>2</v>
      </c>
      <c r="R77" s="216">
        <f>'DTC US&amp;CA - P&amp;L'!R45+'DTC EU - P&amp;L'!R45</f>
        <v>2</v>
      </c>
      <c r="S77" s="216">
        <f>'DTC US&amp;CA - P&amp;L'!S45+'DTC EU - P&amp;L'!S45</f>
        <v>0</v>
      </c>
      <c r="T77" s="216">
        <f>'DTC US&amp;CA - P&amp;L'!T45+'DTC EU - P&amp;L'!T45</f>
        <v>2</v>
      </c>
      <c r="U77" s="216">
        <f>'DTC US&amp;CA - P&amp;L'!U45+'DTC EU - P&amp;L'!U45</f>
        <v>0</v>
      </c>
      <c r="V77" s="216">
        <f>'DTC US&amp;CA - P&amp;L'!V45+'DTC EU - P&amp;L'!V45</f>
        <v>0</v>
      </c>
      <c r="W77" s="216">
        <f>'DTC US&amp;CA - P&amp;L'!W45+'DTC EU - P&amp;L'!W45</f>
        <v>0</v>
      </c>
      <c r="X77" s="216">
        <f>'DTC US&amp;CA - P&amp;L'!X45+'DTC EU - P&amp;L'!X45</f>
        <v>0</v>
      </c>
      <c r="Y77" s="216">
        <f>'DTC US&amp;CA - P&amp;L'!Y45+'DTC EU - P&amp;L'!Y45</f>
        <v>2</v>
      </c>
      <c r="Z77" s="216">
        <f>'DTC US&amp;CA - P&amp;L'!Z45+'DTC EU - P&amp;L'!Z45</f>
        <v>1</v>
      </c>
      <c r="AA77" s="216">
        <f>'DTC US&amp;CA - P&amp;L'!AA45+'DTC EU - P&amp;L'!AA45</f>
        <v>1</v>
      </c>
      <c r="AB77" s="216">
        <f>'DTC US&amp;CA - P&amp;L'!AB45+'DTC EU - P&amp;L'!AB45</f>
        <v>0</v>
      </c>
      <c r="AC77" s="216">
        <f>'DTC US&amp;CA - P&amp;L'!AC45+'DTC EU - P&amp;L'!AC45</f>
        <v>0</v>
      </c>
      <c r="AD77" s="216">
        <f>'DTC US&amp;CA - P&amp;L'!AD45+'DTC EU - P&amp;L'!AD45</f>
        <v>2</v>
      </c>
      <c r="AE77" s="216">
        <f>'DTC US&amp;CA - P&amp;L'!AE45+'DTC EU - P&amp;L'!AE45</f>
        <v>2</v>
      </c>
      <c r="AF77" s="216">
        <f>'DTC US&amp;CA - P&amp;L'!AF45+'DTC EU - P&amp;L'!AF45</f>
        <v>1</v>
      </c>
      <c r="AG77" s="199">
        <f t="shared" si="17"/>
        <v>24</v>
      </c>
      <c r="AH77" s="200"/>
      <c r="AI77" s="200"/>
      <c r="AJ77" s="200"/>
      <c r="AK77" s="200"/>
      <c r="AL77" s="200"/>
    </row>
    <row r="78">
      <c r="A78" s="201" t="s">
        <v>185</v>
      </c>
      <c r="B78" s="216">
        <f>'DTC US&amp;CA - P&amp;L'!B46+'DTC EU - P&amp;L'!B46</f>
        <v>1</v>
      </c>
      <c r="C78" s="216">
        <f>'DTC US&amp;CA - P&amp;L'!C46+'DTC EU - P&amp;L'!C46</f>
        <v>0</v>
      </c>
      <c r="D78" s="216">
        <f>'DTC US&amp;CA - P&amp;L'!D46+'DTC EU - P&amp;L'!D46</f>
        <v>1</v>
      </c>
      <c r="E78" s="216">
        <f>'DTC US&amp;CA - P&amp;L'!E46+'DTC EU - P&amp;L'!E46</f>
        <v>0</v>
      </c>
      <c r="F78" s="216">
        <f>'DTC US&amp;CA - P&amp;L'!F46+'DTC EU - P&amp;L'!F46</f>
        <v>0</v>
      </c>
      <c r="G78" s="216">
        <f>'DTC US&amp;CA - P&amp;L'!G46+'DTC EU - P&amp;L'!G46</f>
        <v>0</v>
      </c>
      <c r="H78" s="216">
        <f>'DTC US&amp;CA - P&amp;L'!H46+'DTC EU - P&amp;L'!H46</f>
        <v>0</v>
      </c>
      <c r="I78" s="216">
        <f>'DTC US&amp;CA - P&amp;L'!I46+'DTC EU - P&amp;L'!I46</f>
        <v>0</v>
      </c>
      <c r="J78" s="216">
        <f>'DTC US&amp;CA - P&amp;L'!J46+'DTC EU - P&amp;L'!J46</f>
        <v>0</v>
      </c>
      <c r="K78" s="216">
        <f>'DTC US&amp;CA - P&amp;L'!K46+'DTC EU - P&amp;L'!K46</f>
        <v>0</v>
      </c>
      <c r="L78" s="216">
        <f>'DTC US&amp;CA - P&amp;L'!L46+'DTC EU - P&amp;L'!L46</f>
        <v>1</v>
      </c>
      <c r="M78" s="216">
        <f>'DTC US&amp;CA - P&amp;L'!M46+'DTC EU - P&amp;L'!M46</f>
        <v>0</v>
      </c>
      <c r="N78" s="216">
        <f>'DTC US&amp;CA - P&amp;L'!N46+'DTC EU - P&amp;L'!N46</f>
        <v>2</v>
      </c>
      <c r="O78" s="216">
        <f>'DTC US&amp;CA - P&amp;L'!O46+'DTC EU - P&amp;L'!O46</f>
        <v>0</v>
      </c>
      <c r="P78" s="216">
        <f>'DTC US&amp;CA - P&amp;L'!P46+'DTC EU - P&amp;L'!P46</f>
        <v>2</v>
      </c>
      <c r="Q78" s="216">
        <f>'DTC US&amp;CA - P&amp;L'!Q46+'DTC EU - P&amp;L'!Q46</f>
        <v>1</v>
      </c>
      <c r="R78" s="216">
        <f>'DTC US&amp;CA - P&amp;L'!R46+'DTC EU - P&amp;L'!R46</f>
        <v>2</v>
      </c>
      <c r="S78" s="216">
        <f>'DTC US&amp;CA - P&amp;L'!S46+'DTC EU - P&amp;L'!S46</f>
        <v>0</v>
      </c>
      <c r="T78" s="216">
        <f>'DTC US&amp;CA - P&amp;L'!T46+'DTC EU - P&amp;L'!T46</f>
        <v>0</v>
      </c>
      <c r="U78" s="216">
        <f>'DTC US&amp;CA - P&amp;L'!U46+'DTC EU - P&amp;L'!U46</f>
        <v>0</v>
      </c>
      <c r="V78" s="216">
        <f>'DTC US&amp;CA - P&amp;L'!V46+'DTC EU - P&amp;L'!V46</f>
        <v>0</v>
      </c>
      <c r="W78" s="216">
        <f>'DTC US&amp;CA - P&amp;L'!W46+'DTC EU - P&amp;L'!W46</f>
        <v>0</v>
      </c>
      <c r="X78" s="216">
        <f>'DTC US&amp;CA - P&amp;L'!X46+'DTC EU - P&amp;L'!X46</f>
        <v>0</v>
      </c>
      <c r="Y78" s="216">
        <f>'DTC US&amp;CA - P&amp;L'!Y46+'DTC EU - P&amp;L'!Y46</f>
        <v>2</v>
      </c>
      <c r="Z78" s="216">
        <f>'DTC US&amp;CA - P&amp;L'!Z46+'DTC EU - P&amp;L'!Z46</f>
        <v>0</v>
      </c>
      <c r="AA78" s="216">
        <f>'DTC US&amp;CA - P&amp;L'!AA46+'DTC EU - P&amp;L'!AA46</f>
        <v>0</v>
      </c>
      <c r="AB78" s="216">
        <f>'DTC US&amp;CA - P&amp;L'!AB46+'DTC EU - P&amp;L'!AB46</f>
        <v>0</v>
      </c>
      <c r="AC78" s="216">
        <f>'DTC US&amp;CA - P&amp;L'!AC46+'DTC EU - P&amp;L'!AC46</f>
        <v>0</v>
      </c>
      <c r="AD78" s="216">
        <f>'DTC US&amp;CA - P&amp;L'!AD46+'DTC EU - P&amp;L'!AD46</f>
        <v>1</v>
      </c>
      <c r="AE78" s="216">
        <f>'DTC US&amp;CA - P&amp;L'!AE46+'DTC EU - P&amp;L'!AE46</f>
        <v>0</v>
      </c>
      <c r="AF78" s="216">
        <f>'DTC US&amp;CA - P&amp;L'!AF46+'DTC EU - P&amp;L'!AF46</f>
        <v>1</v>
      </c>
      <c r="AG78" s="199">
        <f t="shared" si="17"/>
        <v>14</v>
      </c>
      <c r="AH78" s="200"/>
      <c r="AI78" s="200"/>
      <c r="AJ78" s="200"/>
      <c r="AK78" s="200"/>
      <c r="AL78" s="200"/>
    </row>
    <row r="79">
      <c r="A79" s="201" t="s">
        <v>186</v>
      </c>
      <c r="B79" s="206"/>
      <c r="C79" s="206"/>
      <c r="D79" s="206"/>
      <c r="E79" s="206"/>
      <c r="F79" s="206"/>
      <c r="G79" s="206"/>
      <c r="H79" s="206"/>
      <c r="I79" s="206"/>
      <c r="J79" s="206"/>
      <c r="K79" s="206"/>
      <c r="L79" s="206"/>
      <c r="M79" s="206"/>
      <c r="N79" s="206"/>
      <c r="O79" s="206"/>
      <c r="P79" s="216">
        <f>'DTC US&amp;CA - P&amp;L'!P47+'DTC EU - P&amp;L'!P47</f>
        <v>212</v>
      </c>
      <c r="Q79" s="216">
        <f>'DTC US&amp;CA - P&amp;L'!Q47+'DTC EU - P&amp;L'!Q47</f>
        <v>117</v>
      </c>
      <c r="R79" s="216">
        <f>'DTC US&amp;CA - P&amp;L'!R47+'DTC EU - P&amp;L'!R47</f>
        <v>68</v>
      </c>
      <c r="S79" s="216">
        <f>'DTC US&amp;CA - P&amp;L'!S47+'DTC EU - P&amp;L'!S47</f>
        <v>46</v>
      </c>
      <c r="T79" s="216">
        <f>'DTC US&amp;CA - P&amp;L'!T47+'DTC EU - P&amp;L'!T47</f>
        <v>34</v>
      </c>
      <c r="U79" s="216">
        <f>'DTC US&amp;CA - P&amp;L'!U47+'DTC EU - P&amp;L'!U47</f>
        <v>34</v>
      </c>
      <c r="V79" s="216">
        <f>'DTC US&amp;CA - P&amp;L'!V47+'DTC EU - P&amp;L'!V47</f>
        <v>18</v>
      </c>
      <c r="W79" s="216">
        <f>'DTC US&amp;CA - P&amp;L'!W47+'DTC EU - P&amp;L'!W47</f>
        <v>23</v>
      </c>
      <c r="X79" s="216">
        <f>'DTC US&amp;CA - P&amp;L'!X47+'DTC EU - P&amp;L'!X47</f>
        <v>25</v>
      </c>
      <c r="Y79" s="216">
        <f>'DTC US&amp;CA - P&amp;L'!Y47+'DTC EU - P&amp;L'!Y47</f>
        <v>20</v>
      </c>
      <c r="Z79" s="216">
        <f>'DTC US&amp;CA - P&amp;L'!Z47+'DTC EU - P&amp;L'!Z47</f>
        <v>52</v>
      </c>
      <c r="AA79" s="216">
        <f>'DTC US&amp;CA - P&amp;L'!AA47+'DTC EU - P&amp;L'!AA47</f>
        <v>30</v>
      </c>
      <c r="AB79" s="216">
        <f>'DTC US&amp;CA - P&amp;L'!AB47+'DTC EU - P&amp;L'!AB47</f>
        <v>21</v>
      </c>
      <c r="AC79" s="216">
        <f>'DTC US&amp;CA - P&amp;L'!AC47+'DTC EU - P&amp;L'!AC47</f>
        <v>36</v>
      </c>
      <c r="AD79" s="216">
        <f>'DTC US&amp;CA - P&amp;L'!AD47+'DTC EU - P&amp;L'!AD47</f>
        <v>28</v>
      </c>
      <c r="AE79" s="216">
        <f>'DTC US&amp;CA - P&amp;L'!AE47+'DTC EU - P&amp;L'!AE47</f>
        <v>27</v>
      </c>
      <c r="AF79" s="216">
        <f>'DTC US&amp;CA - P&amp;L'!AF47+'DTC EU - P&amp;L'!AF47</f>
        <v>15</v>
      </c>
      <c r="AG79" s="199">
        <f t="shared" si="17"/>
        <v>806</v>
      </c>
      <c r="AH79" s="200"/>
      <c r="AI79" s="200"/>
      <c r="AJ79" s="200"/>
      <c r="AK79" s="200"/>
      <c r="AL79" s="200"/>
    </row>
    <row r="80">
      <c r="A80" s="209" t="s">
        <v>187</v>
      </c>
      <c r="B80" s="210">
        <f t="shared" ref="B80:AF80" si="18">SUM(B69:B79)</f>
        <v>41</v>
      </c>
      <c r="C80" s="210">
        <f t="shared" si="18"/>
        <v>11</v>
      </c>
      <c r="D80" s="210">
        <f t="shared" si="18"/>
        <v>11</v>
      </c>
      <c r="E80" s="210">
        <f t="shared" si="18"/>
        <v>7</v>
      </c>
      <c r="F80" s="210">
        <f t="shared" si="18"/>
        <v>10</v>
      </c>
      <c r="G80" s="210">
        <f t="shared" si="18"/>
        <v>14</v>
      </c>
      <c r="H80" s="210">
        <f t="shared" si="18"/>
        <v>9</v>
      </c>
      <c r="I80" s="210">
        <f t="shared" si="18"/>
        <v>8</v>
      </c>
      <c r="J80" s="210">
        <f t="shared" si="18"/>
        <v>27</v>
      </c>
      <c r="K80" s="210">
        <f t="shared" si="18"/>
        <v>24</v>
      </c>
      <c r="L80" s="210">
        <f t="shared" si="18"/>
        <v>21</v>
      </c>
      <c r="M80" s="210">
        <f t="shared" si="18"/>
        <v>16</v>
      </c>
      <c r="N80" s="210">
        <f t="shared" si="18"/>
        <v>18</v>
      </c>
      <c r="O80" s="210">
        <f t="shared" si="18"/>
        <v>15</v>
      </c>
      <c r="P80" s="210">
        <f t="shared" si="18"/>
        <v>235</v>
      </c>
      <c r="Q80" s="210">
        <f t="shared" si="18"/>
        <v>151</v>
      </c>
      <c r="R80" s="210">
        <f t="shared" si="18"/>
        <v>101</v>
      </c>
      <c r="S80" s="210">
        <f t="shared" si="18"/>
        <v>70</v>
      </c>
      <c r="T80" s="210">
        <f t="shared" si="18"/>
        <v>55</v>
      </c>
      <c r="U80" s="210">
        <f t="shared" si="18"/>
        <v>48</v>
      </c>
      <c r="V80" s="210">
        <f t="shared" si="18"/>
        <v>41</v>
      </c>
      <c r="W80" s="210">
        <f t="shared" si="18"/>
        <v>61</v>
      </c>
      <c r="X80" s="210">
        <f t="shared" si="18"/>
        <v>48</v>
      </c>
      <c r="Y80" s="210">
        <f t="shared" si="18"/>
        <v>67</v>
      </c>
      <c r="Z80" s="210">
        <f t="shared" si="18"/>
        <v>90</v>
      </c>
      <c r="AA80" s="210">
        <f t="shared" si="18"/>
        <v>115</v>
      </c>
      <c r="AB80" s="210">
        <f t="shared" si="18"/>
        <v>105</v>
      </c>
      <c r="AC80" s="210">
        <f t="shared" si="18"/>
        <v>121</v>
      </c>
      <c r="AD80" s="210">
        <f t="shared" si="18"/>
        <v>117</v>
      </c>
      <c r="AE80" s="210">
        <f t="shared" si="18"/>
        <v>162</v>
      </c>
      <c r="AF80" s="210">
        <f t="shared" si="18"/>
        <v>165</v>
      </c>
      <c r="AG80" s="199">
        <f t="shared" si="17"/>
        <v>1984</v>
      </c>
      <c r="AH80" s="200"/>
      <c r="AI80" s="200"/>
      <c r="AJ80" s="200"/>
      <c r="AK80" s="200"/>
      <c r="AL80" s="200"/>
    </row>
    <row r="81">
      <c r="A81" s="153"/>
      <c r="AG81" s="199"/>
      <c r="AH81" s="200"/>
      <c r="AI81" s="200"/>
      <c r="AJ81" s="200"/>
      <c r="AK81" s="200"/>
      <c r="AL81" s="200"/>
    </row>
    <row r="82">
      <c r="A82" s="201" t="s">
        <v>188</v>
      </c>
      <c r="B82" s="202">
        <f>'DTC US&amp;CA - P&amp;L'!B50+'DTC EU - P&amp;L'!B50</f>
        <v>19</v>
      </c>
      <c r="C82" s="202">
        <f>'DTC US&amp;CA - P&amp;L'!C50+'DTC EU - P&amp;L'!C50</f>
        <v>13</v>
      </c>
      <c r="D82" s="202">
        <f>'DTC US&amp;CA - P&amp;L'!D50+'DTC EU - P&amp;L'!D50</f>
        <v>16</v>
      </c>
      <c r="E82" s="202">
        <f>'DTC US&amp;CA - P&amp;L'!E50+'DTC EU - P&amp;L'!E50</f>
        <v>20</v>
      </c>
      <c r="F82" s="202">
        <f>'DTC US&amp;CA - P&amp;L'!F50+'DTC EU - P&amp;L'!F50</f>
        <v>18</v>
      </c>
      <c r="G82" s="202">
        <f>'DTC US&amp;CA - P&amp;L'!G50+'DTC EU - P&amp;L'!G50</f>
        <v>14</v>
      </c>
      <c r="H82" s="202">
        <f>'DTC US&amp;CA - P&amp;L'!H50+'DTC EU - P&amp;L'!H50</f>
        <v>12</v>
      </c>
      <c r="I82" s="202">
        <f>'DTC US&amp;CA - P&amp;L'!I50+'DTC EU - P&amp;L'!I50</f>
        <v>7</v>
      </c>
      <c r="J82" s="202">
        <f>'DTC US&amp;CA - P&amp;L'!J50+'DTC EU - P&amp;L'!J50</f>
        <v>12</v>
      </c>
      <c r="K82" s="202">
        <f>'DTC US&amp;CA - P&amp;L'!K50+'DTC EU - P&amp;L'!K50</f>
        <v>13</v>
      </c>
      <c r="L82" s="202">
        <f>'DTC US&amp;CA - P&amp;L'!L50+'DTC EU - P&amp;L'!L50</f>
        <v>12</v>
      </c>
      <c r="M82" s="202">
        <f>'DTC US&amp;CA - P&amp;L'!M50+'DTC EU - P&amp;L'!M50</f>
        <v>8</v>
      </c>
      <c r="N82" s="202">
        <f>'DTC US&amp;CA - P&amp;L'!N50+'DTC EU - P&amp;L'!N50</f>
        <v>5</v>
      </c>
      <c r="O82" s="202">
        <f>'DTC US&amp;CA - P&amp;L'!O50+'DTC EU - P&amp;L'!O50</f>
        <v>8</v>
      </c>
      <c r="P82" s="202">
        <f>'DTC US&amp;CA - P&amp;L'!P50+'DTC EU - P&amp;L'!P50</f>
        <v>16</v>
      </c>
      <c r="Q82" s="202">
        <f>'DTC US&amp;CA - P&amp;L'!Q50+'DTC EU - P&amp;L'!Q50</f>
        <v>13</v>
      </c>
      <c r="R82" s="202">
        <f>'DTC US&amp;CA - P&amp;L'!R50+'DTC EU - P&amp;L'!R50</f>
        <v>12</v>
      </c>
      <c r="S82" s="202">
        <f>'DTC US&amp;CA - P&amp;L'!S50+'DTC EU - P&amp;L'!S50</f>
        <v>5</v>
      </c>
      <c r="T82" s="202">
        <f>'DTC US&amp;CA - P&amp;L'!T50+'DTC EU - P&amp;L'!T50</f>
        <v>5</v>
      </c>
      <c r="U82" s="202">
        <f>'DTC US&amp;CA - P&amp;L'!U50+'DTC EU - P&amp;L'!U50</f>
        <v>10</v>
      </c>
      <c r="V82" s="202">
        <f>'DTC US&amp;CA - P&amp;L'!V50+'DTC EU - P&amp;L'!V50</f>
        <v>15</v>
      </c>
      <c r="W82" s="202">
        <f>'DTC US&amp;CA - P&amp;L'!W50+'DTC EU - P&amp;L'!W50</f>
        <v>8</v>
      </c>
      <c r="X82" s="202">
        <f>'DTC US&amp;CA - P&amp;L'!X50+'DTC EU - P&amp;L'!X50</f>
        <v>6</v>
      </c>
      <c r="Y82" s="202">
        <f>'DTC US&amp;CA - P&amp;L'!Y50+'DTC EU - P&amp;L'!Y50</f>
        <v>11</v>
      </c>
      <c r="Z82" s="202">
        <f>'DTC US&amp;CA - P&amp;L'!Z50+'DTC EU - P&amp;L'!Z50</f>
        <v>6</v>
      </c>
      <c r="AA82" s="202">
        <f>'DTC US&amp;CA - P&amp;L'!AA50+'DTC EU - P&amp;L'!AA50</f>
        <v>16</v>
      </c>
      <c r="AB82" s="202">
        <f>'DTC US&amp;CA - P&amp;L'!AB50+'DTC EU - P&amp;L'!AB50</f>
        <v>16</v>
      </c>
      <c r="AC82" s="202">
        <f>'DTC US&amp;CA - P&amp;L'!AC50+'DTC EU - P&amp;L'!AC50</f>
        <v>11</v>
      </c>
      <c r="AD82" s="202">
        <f>'DTC US&amp;CA - P&amp;L'!AD50+'DTC EU - P&amp;L'!AD50</f>
        <v>6</v>
      </c>
      <c r="AE82" s="202">
        <f>'DTC US&amp;CA - P&amp;L'!AE50+'DTC EU - P&amp;L'!AE50</f>
        <v>3</v>
      </c>
      <c r="AF82" s="202">
        <f>'DTC US&amp;CA - P&amp;L'!AF50+'DTC EU - P&amp;L'!AF50</f>
        <v>14</v>
      </c>
      <c r="AG82" s="199">
        <f t="shared" ref="AG82:AG90" si="19">SUM(B82:AF82)</f>
        <v>350</v>
      </c>
      <c r="AH82" s="200"/>
      <c r="AI82" s="200"/>
      <c r="AJ82" s="200"/>
      <c r="AK82" s="200"/>
      <c r="AL82" s="200"/>
    </row>
    <row r="83">
      <c r="A83" s="201" t="s">
        <v>189</v>
      </c>
      <c r="B83" s="202">
        <f>'DTC US&amp;CA - P&amp;L'!B51+'DTC EU - P&amp;L'!B51</f>
        <v>1</v>
      </c>
      <c r="C83" s="202">
        <f>'DTC US&amp;CA - P&amp;L'!C51+'DTC EU - P&amp;L'!C51</f>
        <v>1</v>
      </c>
      <c r="D83" s="202">
        <f>'DTC US&amp;CA - P&amp;L'!D51+'DTC EU - P&amp;L'!D51</f>
        <v>2</v>
      </c>
      <c r="E83" s="202">
        <f>'DTC US&amp;CA - P&amp;L'!E51+'DTC EU - P&amp;L'!E51</f>
        <v>1</v>
      </c>
      <c r="F83" s="202">
        <f>'DTC US&amp;CA - P&amp;L'!F51+'DTC EU - P&amp;L'!F51</f>
        <v>1</v>
      </c>
      <c r="G83" s="202">
        <f>'DTC US&amp;CA - P&amp;L'!G51+'DTC EU - P&amp;L'!G51</f>
        <v>1</v>
      </c>
      <c r="H83" s="202">
        <f>'DTC US&amp;CA - P&amp;L'!H51+'DTC EU - P&amp;L'!H51</f>
        <v>0</v>
      </c>
      <c r="I83" s="202">
        <f>'DTC US&amp;CA - P&amp;L'!I51+'DTC EU - P&amp;L'!I51</f>
        <v>1</v>
      </c>
      <c r="J83" s="202">
        <f>'DTC US&amp;CA - P&amp;L'!J51+'DTC EU - P&amp;L'!J51</f>
        <v>1</v>
      </c>
      <c r="K83" s="202">
        <f>'DTC US&amp;CA - P&amp;L'!K51+'DTC EU - P&amp;L'!K51</f>
        <v>0</v>
      </c>
      <c r="L83" s="202">
        <f>'DTC US&amp;CA - P&amp;L'!L51+'DTC EU - P&amp;L'!L51</f>
        <v>1</v>
      </c>
      <c r="M83" s="202">
        <f>'DTC US&amp;CA - P&amp;L'!M51+'DTC EU - P&amp;L'!M51</f>
        <v>0</v>
      </c>
      <c r="N83" s="202">
        <f>'DTC US&amp;CA - P&amp;L'!N51+'DTC EU - P&amp;L'!N51</f>
        <v>2</v>
      </c>
      <c r="O83" s="202">
        <f>'DTC US&amp;CA - P&amp;L'!O51+'DTC EU - P&amp;L'!O51</f>
        <v>0</v>
      </c>
      <c r="P83" s="202">
        <f>'DTC US&amp;CA - P&amp;L'!P51+'DTC EU - P&amp;L'!P51</f>
        <v>2</v>
      </c>
      <c r="Q83" s="202">
        <f>'DTC US&amp;CA - P&amp;L'!Q51+'DTC EU - P&amp;L'!Q51</f>
        <v>1</v>
      </c>
      <c r="R83" s="202">
        <f>'DTC US&amp;CA - P&amp;L'!R51+'DTC EU - P&amp;L'!R51</f>
        <v>1</v>
      </c>
      <c r="S83" s="202">
        <f>'DTC US&amp;CA - P&amp;L'!S51+'DTC EU - P&amp;L'!S51</f>
        <v>1</v>
      </c>
      <c r="T83" s="202">
        <f>'DTC US&amp;CA - P&amp;L'!T51+'DTC EU - P&amp;L'!T51</f>
        <v>1</v>
      </c>
      <c r="U83" s="202">
        <f>'DTC US&amp;CA - P&amp;L'!U51+'DTC EU - P&amp;L'!U51</f>
        <v>0</v>
      </c>
      <c r="V83" s="202">
        <f>'DTC US&amp;CA - P&amp;L'!V51+'DTC EU - P&amp;L'!V51</f>
        <v>0</v>
      </c>
      <c r="W83" s="202">
        <f>'DTC US&amp;CA - P&amp;L'!W51+'DTC EU - P&amp;L'!W51</f>
        <v>0</v>
      </c>
      <c r="X83" s="202">
        <f>'DTC US&amp;CA - P&amp;L'!X51+'DTC EU - P&amp;L'!X51</f>
        <v>1</v>
      </c>
      <c r="Y83" s="202">
        <f>'DTC US&amp;CA - P&amp;L'!Y51+'DTC EU - P&amp;L'!Y51</f>
        <v>0</v>
      </c>
      <c r="Z83" s="202">
        <f>'DTC US&amp;CA - P&amp;L'!Z51+'DTC EU - P&amp;L'!Z51</f>
        <v>1</v>
      </c>
      <c r="AA83" s="202">
        <f>'DTC US&amp;CA - P&amp;L'!AA51+'DTC EU - P&amp;L'!AA51</f>
        <v>0</v>
      </c>
      <c r="AB83" s="202">
        <f>'DTC US&amp;CA - P&amp;L'!AB51+'DTC EU - P&amp;L'!AB51</f>
        <v>0</v>
      </c>
      <c r="AC83" s="202">
        <f>'DTC US&amp;CA - P&amp;L'!AC51+'DTC EU - P&amp;L'!AC51</f>
        <v>0</v>
      </c>
      <c r="AD83" s="202">
        <f>'DTC US&amp;CA - P&amp;L'!AD51+'DTC EU - P&amp;L'!AD51</f>
        <v>0</v>
      </c>
      <c r="AE83" s="202">
        <f>'DTC US&amp;CA - P&amp;L'!AE51+'DTC EU - P&amp;L'!AE51</f>
        <v>0</v>
      </c>
      <c r="AF83" s="202">
        <f>'DTC US&amp;CA - P&amp;L'!AF51+'DTC EU - P&amp;L'!AF51</f>
        <v>0</v>
      </c>
      <c r="AG83" s="199">
        <f t="shared" si="19"/>
        <v>20</v>
      </c>
      <c r="AH83" s="200"/>
      <c r="AI83" s="200"/>
      <c r="AJ83" s="200"/>
      <c r="AK83" s="200"/>
      <c r="AL83" s="200"/>
    </row>
    <row r="84">
      <c r="A84" s="201" t="s">
        <v>190</v>
      </c>
      <c r="B84" s="202">
        <f>'DTC US&amp;CA - P&amp;L'!B52+'DTC EU - P&amp;L'!B52</f>
        <v>0</v>
      </c>
      <c r="C84" s="202">
        <f>'DTC US&amp;CA - P&amp;L'!C52+'DTC EU - P&amp;L'!C52</f>
        <v>0</v>
      </c>
      <c r="D84" s="202">
        <f>'DTC US&amp;CA - P&amp;L'!D52+'DTC EU - P&amp;L'!D52</f>
        <v>0</v>
      </c>
      <c r="E84" s="202">
        <f>'DTC US&amp;CA - P&amp;L'!E52+'DTC EU - P&amp;L'!E52</f>
        <v>0</v>
      </c>
      <c r="F84" s="202">
        <f>'DTC US&amp;CA - P&amp;L'!F52+'DTC EU - P&amp;L'!F52</f>
        <v>2</v>
      </c>
      <c r="G84" s="202">
        <f>'DTC US&amp;CA - P&amp;L'!G52+'DTC EU - P&amp;L'!G52</f>
        <v>1</v>
      </c>
      <c r="H84" s="202">
        <f>'DTC US&amp;CA - P&amp;L'!H52+'DTC EU - P&amp;L'!H52</f>
        <v>0</v>
      </c>
      <c r="I84" s="202">
        <f>'DTC US&amp;CA - P&amp;L'!I52+'DTC EU - P&amp;L'!I52</f>
        <v>1</v>
      </c>
      <c r="J84" s="202">
        <f>'DTC US&amp;CA - P&amp;L'!J52+'DTC EU - P&amp;L'!J52</f>
        <v>0</v>
      </c>
      <c r="K84" s="202">
        <f>'DTC US&amp;CA - P&amp;L'!K52+'DTC EU - P&amp;L'!K52</f>
        <v>0</v>
      </c>
      <c r="L84" s="202">
        <f>'DTC US&amp;CA - P&amp;L'!L52+'DTC EU - P&amp;L'!L52</f>
        <v>0</v>
      </c>
      <c r="M84" s="202">
        <f>'DTC US&amp;CA - P&amp;L'!M52+'DTC EU - P&amp;L'!M52</f>
        <v>0</v>
      </c>
      <c r="N84" s="202">
        <f>'DTC US&amp;CA - P&amp;L'!N52+'DTC EU - P&amp;L'!N52</f>
        <v>0</v>
      </c>
      <c r="O84" s="202">
        <f>'DTC US&amp;CA - P&amp;L'!O52+'DTC EU - P&amp;L'!O52</f>
        <v>0</v>
      </c>
      <c r="P84" s="202">
        <f>'DTC US&amp;CA - P&amp;L'!P52+'DTC EU - P&amp;L'!P52</f>
        <v>1</v>
      </c>
      <c r="Q84" s="202">
        <f>'DTC US&amp;CA - P&amp;L'!Q52+'DTC EU - P&amp;L'!Q52</f>
        <v>0</v>
      </c>
      <c r="R84" s="202">
        <f>'DTC US&amp;CA - P&amp;L'!R52+'DTC EU - P&amp;L'!R52</f>
        <v>0</v>
      </c>
      <c r="S84" s="202">
        <f>'DTC US&amp;CA - P&amp;L'!S52+'DTC EU - P&amp;L'!S52</f>
        <v>0</v>
      </c>
      <c r="T84" s="202">
        <f>'DTC US&amp;CA - P&amp;L'!T52+'DTC EU - P&amp;L'!T52</f>
        <v>0</v>
      </c>
      <c r="U84" s="202">
        <f>'DTC US&amp;CA - P&amp;L'!U52+'DTC EU - P&amp;L'!U52</f>
        <v>0</v>
      </c>
      <c r="V84" s="202">
        <f>'DTC US&amp;CA - P&amp;L'!V52+'DTC EU - P&amp;L'!V52</f>
        <v>0</v>
      </c>
      <c r="W84" s="202">
        <f>'DTC US&amp;CA - P&amp;L'!W52+'DTC EU - P&amp;L'!W52</f>
        <v>0</v>
      </c>
      <c r="X84" s="202">
        <f>'DTC US&amp;CA - P&amp;L'!X52+'DTC EU - P&amp;L'!X52</f>
        <v>0</v>
      </c>
      <c r="Y84" s="202">
        <f>'DTC US&amp;CA - P&amp;L'!Y52+'DTC EU - P&amp;L'!Y52</f>
        <v>0</v>
      </c>
      <c r="Z84" s="202">
        <f>'DTC US&amp;CA - P&amp;L'!Z52+'DTC EU - P&amp;L'!Z52</f>
        <v>0</v>
      </c>
      <c r="AA84" s="202">
        <f>'DTC US&amp;CA - P&amp;L'!AA52+'DTC EU - P&amp;L'!AA52</f>
        <v>0</v>
      </c>
      <c r="AB84" s="202">
        <f>'DTC US&amp;CA - P&amp;L'!AB52+'DTC EU - P&amp;L'!AB52</f>
        <v>2</v>
      </c>
      <c r="AC84" s="202">
        <f>'DTC US&amp;CA - P&amp;L'!AC52+'DTC EU - P&amp;L'!AC52</f>
        <v>0</v>
      </c>
      <c r="AD84" s="202">
        <f>'DTC US&amp;CA - P&amp;L'!AD52+'DTC EU - P&amp;L'!AD52</f>
        <v>0</v>
      </c>
      <c r="AE84" s="202">
        <f>'DTC US&amp;CA - P&amp;L'!AE52+'DTC EU - P&amp;L'!AE52</f>
        <v>3</v>
      </c>
      <c r="AF84" s="202">
        <f>'DTC US&amp;CA - P&amp;L'!AF52+'DTC EU - P&amp;L'!AF52</f>
        <v>1</v>
      </c>
      <c r="AG84" s="199">
        <f t="shared" si="19"/>
        <v>11</v>
      </c>
      <c r="AH84" s="200"/>
      <c r="AI84" s="200"/>
      <c r="AJ84" s="200"/>
      <c r="AK84" s="200"/>
      <c r="AL84" s="200"/>
    </row>
    <row r="85">
      <c r="A85" s="201" t="s">
        <v>191</v>
      </c>
      <c r="B85" s="202">
        <f>'DTC US&amp;CA - P&amp;L'!B53+'DTC EU - P&amp;L'!B53</f>
        <v>0</v>
      </c>
      <c r="C85" s="202">
        <f>'DTC US&amp;CA - P&amp;L'!C53+'DTC EU - P&amp;L'!C53</f>
        <v>0</v>
      </c>
      <c r="D85" s="202">
        <f>'DTC US&amp;CA - P&amp;L'!D53+'DTC EU - P&amp;L'!D53</f>
        <v>0</v>
      </c>
      <c r="E85" s="202">
        <f>'DTC US&amp;CA - P&amp;L'!E53+'DTC EU - P&amp;L'!E53</f>
        <v>0</v>
      </c>
      <c r="F85" s="202">
        <f>'DTC US&amp;CA - P&amp;L'!F53+'DTC EU - P&amp;L'!F53</f>
        <v>0</v>
      </c>
      <c r="G85" s="202">
        <f>'DTC US&amp;CA - P&amp;L'!G53+'DTC EU - P&amp;L'!G53</f>
        <v>0</v>
      </c>
      <c r="H85" s="202">
        <f>'DTC US&amp;CA - P&amp;L'!H53+'DTC EU - P&amp;L'!H53</f>
        <v>0</v>
      </c>
      <c r="I85" s="202">
        <f>'DTC US&amp;CA - P&amp;L'!I53+'DTC EU - P&amp;L'!I53</f>
        <v>0</v>
      </c>
      <c r="J85" s="202">
        <f>'DTC US&amp;CA - P&amp;L'!J53+'DTC EU - P&amp;L'!J53</f>
        <v>0</v>
      </c>
      <c r="K85" s="202">
        <f>'DTC US&amp;CA - P&amp;L'!K53+'DTC EU - P&amp;L'!K53</f>
        <v>1</v>
      </c>
      <c r="L85" s="202">
        <f>'DTC US&amp;CA - P&amp;L'!L53+'DTC EU - P&amp;L'!L53</f>
        <v>0</v>
      </c>
      <c r="M85" s="202">
        <f>'DTC US&amp;CA - P&amp;L'!M53+'DTC EU - P&amp;L'!M53</f>
        <v>0</v>
      </c>
      <c r="N85" s="202">
        <f>'DTC US&amp;CA - P&amp;L'!N53+'DTC EU - P&amp;L'!N53</f>
        <v>0</v>
      </c>
      <c r="O85" s="202">
        <f>'DTC US&amp;CA - P&amp;L'!O53+'DTC EU - P&amp;L'!O53</f>
        <v>0</v>
      </c>
      <c r="P85" s="202">
        <f>'DTC US&amp;CA - P&amp;L'!P53+'DTC EU - P&amp;L'!P53</f>
        <v>0</v>
      </c>
      <c r="Q85" s="202">
        <f>'DTC US&amp;CA - P&amp;L'!Q53+'DTC EU - P&amp;L'!Q53</f>
        <v>0</v>
      </c>
      <c r="R85" s="202">
        <f>'DTC US&amp;CA - P&amp;L'!R53+'DTC EU - P&amp;L'!R53</f>
        <v>0</v>
      </c>
      <c r="S85" s="202">
        <f>'DTC US&amp;CA - P&amp;L'!S53+'DTC EU - P&amp;L'!S53</f>
        <v>0</v>
      </c>
      <c r="T85" s="202">
        <f>'DTC US&amp;CA - P&amp;L'!T53+'DTC EU - P&amp;L'!T53</f>
        <v>0</v>
      </c>
      <c r="U85" s="202">
        <f>'DTC US&amp;CA - P&amp;L'!U53+'DTC EU - P&amp;L'!U53</f>
        <v>0</v>
      </c>
      <c r="V85" s="202">
        <f>'DTC US&amp;CA - P&amp;L'!V53+'DTC EU - P&amp;L'!V53</f>
        <v>0</v>
      </c>
      <c r="W85" s="202">
        <f>'DTC US&amp;CA - P&amp;L'!W53+'DTC EU - P&amp;L'!W53</f>
        <v>0</v>
      </c>
      <c r="X85" s="202">
        <f>'DTC US&amp;CA - P&amp;L'!X53+'DTC EU - P&amp;L'!X53</f>
        <v>0</v>
      </c>
      <c r="Y85" s="202">
        <f>'DTC US&amp;CA - P&amp;L'!Y53+'DTC EU - P&amp;L'!Y53</f>
        <v>0</v>
      </c>
      <c r="Z85" s="202">
        <f>'DTC US&amp;CA - P&amp;L'!Z53+'DTC EU - P&amp;L'!Z53</f>
        <v>0</v>
      </c>
      <c r="AA85" s="202">
        <f>'DTC US&amp;CA - P&amp;L'!AA53+'DTC EU - P&amp;L'!AA53</f>
        <v>0</v>
      </c>
      <c r="AB85" s="202">
        <f>'DTC US&amp;CA - P&amp;L'!AB53+'DTC EU - P&amp;L'!AB53</f>
        <v>0</v>
      </c>
      <c r="AC85" s="202">
        <f>'DTC US&amp;CA - P&amp;L'!AC53+'DTC EU - P&amp;L'!AC53</f>
        <v>0</v>
      </c>
      <c r="AD85" s="202">
        <f>'DTC US&amp;CA - P&amp;L'!AD53+'DTC EU - P&amp;L'!AD53</f>
        <v>0</v>
      </c>
      <c r="AE85" s="202">
        <f>'DTC US&amp;CA - P&amp;L'!AE53+'DTC EU - P&amp;L'!AE53</f>
        <v>1</v>
      </c>
      <c r="AF85" s="202">
        <f>'DTC US&amp;CA - P&amp;L'!AF53+'DTC EU - P&amp;L'!AF53</f>
        <v>0</v>
      </c>
      <c r="AG85" s="199">
        <f t="shared" si="19"/>
        <v>2</v>
      </c>
      <c r="AH85" s="200"/>
      <c r="AI85" s="200"/>
      <c r="AJ85" s="200"/>
      <c r="AK85" s="200"/>
      <c r="AL85" s="200"/>
    </row>
    <row r="86">
      <c r="A86" s="201" t="s">
        <v>192</v>
      </c>
      <c r="B86" s="202">
        <f>'DTC US&amp;CA - P&amp;L'!B54+'DTC EU - P&amp;L'!B54</f>
        <v>0</v>
      </c>
      <c r="C86" s="202">
        <f>'DTC US&amp;CA - P&amp;L'!C54+'DTC EU - P&amp;L'!C54</f>
        <v>0</v>
      </c>
      <c r="D86" s="202">
        <f>'DTC US&amp;CA - P&amp;L'!D54+'DTC EU - P&amp;L'!D54</f>
        <v>0</v>
      </c>
      <c r="E86" s="202">
        <f>'DTC US&amp;CA - P&amp;L'!E54+'DTC EU - P&amp;L'!E54</f>
        <v>0</v>
      </c>
      <c r="F86" s="202">
        <f>'DTC US&amp;CA - P&amp;L'!F54+'DTC EU - P&amp;L'!F54</f>
        <v>0</v>
      </c>
      <c r="G86" s="202">
        <f>'DTC US&amp;CA - P&amp;L'!G54+'DTC EU - P&amp;L'!G54</f>
        <v>0</v>
      </c>
      <c r="H86" s="202">
        <f>'DTC US&amp;CA - P&amp;L'!H54+'DTC EU - P&amp;L'!H54</f>
        <v>0</v>
      </c>
      <c r="I86" s="202">
        <f>'DTC US&amp;CA - P&amp;L'!I54+'DTC EU - P&amp;L'!I54</f>
        <v>0</v>
      </c>
      <c r="J86" s="202">
        <f>'DTC US&amp;CA - P&amp;L'!J54+'DTC EU - P&amp;L'!J54</f>
        <v>1</v>
      </c>
      <c r="K86" s="202">
        <f>'DTC US&amp;CA - P&amp;L'!K54+'DTC EU - P&amp;L'!K54</f>
        <v>0</v>
      </c>
      <c r="L86" s="202">
        <f>'DTC US&amp;CA - P&amp;L'!L54+'DTC EU - P&amp;L'!L54</f>
        <v>0</v>
      </c>
      <c r="M86" s="202">
        <f>'DTC US&amp;CA - P&amp;L'!M54+'DTC EU - P&amp;L'!M54</f>
        <v>0</v>
      </c>
      <c r="N86" s="202">
        <f>'DTC US&amp;CA - P&amp;L'!N54+'DTC EU - P&amp;L'!N54</f>
        <v>1</v>
      </c>
      <c r="O86" s="202">
        <f>'DTC US&amp;CA - P&amp;L'!O54+'DTC EU - P&amp;L'!O54</f>
        <v>0</v>
      </c>
      <c r="P86" s="202">
        <f>'DTC US&amp;CA - P&amp;L'!P54+'DTC EU - P&amp;L'!P54</f>
        <v>1</v>
      </c>
      <c r="Q86" s="202">
        <f>'DTC US&amp;CA - P&amp;L'!Q54+'DTC EU - P&amp;L'!Q54</f>
        <v>0</v>
      </c>
      <c r="R86" s="202">
        <f>'DTC US&amp;CA - P&amp;L'!R54+'DTC EU - P&amp;L'!R54</f>
        <v>0</v>
      </c>
      <c r="S86" s="202">
        <f>'DTC US&amp;CA - P&amp;L'!S54+'DTC EU - P&amp;L'!S54</f>
        <v>0</v>
      </c>
      <c r="T86" s="202">
        <f>'DTC US&amp;CA - P&amp;L'!T54+'DTC EU - P&amp;L'!T54</f>
        <v>0</v>
      </c>
      <c r="U86" s="202">
        <f>'DTC US&amp;CA - P&amp;L'!U54+'DTC EU - P&amp;L'!U54</f>
        <v>0</v>
      </c>
      <c r="V86" s="202">
        <f>'DTC US&amp;CA - P&amp;L'!V54+'DTC EU - P&amp;L'!V54</f>
        <v>0</v>
      </c>
      <c r="W86" s="202">
        <f>'DTC US&amp;CA - P&amp;L'!W54+'DTC EU - P&amp;L'!W54</f>
        <v>0</v>
      </c>
      <c r="X86" s="202">
        <f>'DTC US&amp;CA - P&amp;L'!X54+'DTC EU - P&amp;L'!X54</f>
        <v>1</v>
      </c>
      <c r="Y86" s="202">
        <f>'DTC US&amp;CA - P&amp;L'!Y54+'DTC EU - P&amp;L'!Y54</f>
        <v>1</v>
      </c>
      <c r="Z86" s="202">
        <f>'DTC US&amp;CA - P&amp;L'!Z54+'DTC EU - P&amp;L'!Z54</f>
        <v>0</v>
      </c>
      <c r="AA86" s="202">
        <f>'DTC US&amp;CA - P&amp;L'!AA54+'DTC EU - P&amp;L'!AA54</f>
        <v>0</v>
      </c>
      <c r="AB86" s="202">
        <f>'DTC US&amp;CA - P&amp;L'!AB54+'DTC EU - P&amp;L'!AB54</f>
        <v>0</v>
      </c>
      <c r="AC86" s="202">
        <f>'DTC US&amp;CA - P&amp;L'!AC54+'DTC EU - P&amp;L'!AC54</f>
        <v>0</v>
      </c>
      <c r="AD86" s="202">
        <f>'DTC US&amp;CA - P&amp;L'!AD54+'DTC EU - P&amp;L'!AD54</f>
        <v>0</v>
      </c>
      <c r="AE86" s="202">
        <f>'DTC US&amp;CA - P&amp;L'!AE54+'DTC EU - P&amp;L'!AE54</f>
        <v>0</v>
      </c>
      <c r="AF86" s="202">
        <f>'DTC US&amp;CA - P&amp;L'!AF54+'DTC EU - P&amp;L'!AF54</f>
        <v>1</v>
      </c>
      <c r="AG86" s="199">
        <f t="shared" si="19"/>
        <v>6</v>
      </c>
      <c r="AH86" s="200"/>
      <c r="AI86" s="200"/>
      <c r="AJ86" s="200"/>
      <c r="AK86" s="200"/>
      <c r="AL86" s="200"/>
    </row>
    <row r="87">
      <c r="A87" s="201" t="s">
        <v>193</v>
      </c>
      <c r="B87" s="202">
        <f>'DTC US&amp;CA - P&amp;L'!B55+'DTC EU - P&amp;L'!B55</f>
        <v>1</v>
      </c>
      <c r="C87" s="202">
        <f>'DTC US&amp;CA - P&amp;L'!C55+'DTC EU - P&amp;L'!C55</f>
        <v>0</v>
      </c>
      <c r="D87" s="202">
        <f>'DTC US&amp;CA - P&amp;L'!D55+'DTC EU - P&amp;L'!D55</f>
        <v>0</v>
      </c>
      <c r="E87" s="202">
        <f>'DTC US&amp;CA - P&amp;L'!E55+'DTC EU - P&amp;L'!E55</f>
        <v>0</v>
      </c>
      <c r="F87" s="202">
        <f>'DTC US&amp;CA - P&amp;L'!F55+'DTC EU - P&amp;L'!F55</f>
        <v>0</v>
      </c>
      <c r="G87" s="202">
        <f>'DTC US&amp;CA - P&amp;L'!G55+'DTC EU - P&amp;L'!G55</f>
        <v>0</v>
      </c>
      <c r="H87" s="202">
        <f>'DTC US&amp;CA - P&amp;L'!H55+'DTC EU - P&amp;L'!H55</f>
        <v>0</v>
      </c>
      <c r="I87" s="202">
        <f>'DTC US&amp;CA - P&amp;L'!I55+'DTC EU - P&amp;L'!I55</f>
        <v>0</v>
      </c>
      <c r="J87" s="202">
        <f>'DTC US&amp;CA - P&amp;L'!J55+'DTC EU - P&amp;L'!J55</f>
        <v>0</v>
      </c>
      <c r="K87" s="202">
        <f>'DTC US&amp;CA - P&amp;L'!K55+'DTC EU - P&amp;L'!K55</f>
        <v>0</v>
      </c>
      <c r="L87" s="202">
        <f>'DTC US&amp;CA - P&amp;L'!L55+'DTC EU - P&amp;L'!L55</f>
        <v>0</v>
      </c>
      <c r="M87" s="202">
        <f>'DTC US&amp;CA - P&amp;L'!M55+'DTC EU - P&amp;L'!M55</f>
        <v>0</v>
      </c>
      <c r="N87" s="202">
        <f>'DTC US&amp;CA - P&amp;L'!N55+'DTC EU - P&amp;L'!N55</f>
        <v>0</v>
      </c>
      <c r="O87" s="202">
        <f>'DTC US&amp;CA - P&amp;L'!O55+'DTC EU - P&amp;L'!O55</f>
        <v>0</v>
      </c>
      <c r="P87" s="202">
        <f>'DTC US&amp;CA - P&amp;L'!P55+'DTC EU - P&amp;L'!P55</f>
        <v>0</v>
      </c>
      <c r="Q87" s="202">
        <f>'DTC US&amp;CA - P&amp;L'!Q55+'DTC EU - P&amp;L'!Q55</f>
        <v>0</v>
      </c>
      <c r="R87" s="202">
        <f>'DTC US&amp;CA - P&amp;L'!R55+'DTC EU - P&amp;L'!R55</f>
        <v>0</v>
      </c>
      <c r="S87" s="202">
        <f>'DTC US&amp;CA - P&amp;L'!S55+'DTC EU - P&amp;L'!S55</f>
        <v>0</v>
      </c>
      <c r="T87" s="202">
        <f>'DTC US&amp;CA - P&amp;L'!T55+'DTC EU - P&amp;L'!T55</f>
        <v>0</v>
      </c>
      <c r="U87" s="202">
        <f>'DTC US&amp;CA - P&amp;L'!U55+'DTC EU - P&amp;L'!U55</f>
        <v>0</v>
      </c>
      <c r="V87" s="202">
        <f>'DTC US&amp;CA - P&amp;L'!V55+'DTC EU - P&amp;L'!V55</f>
        <v>0</v>
      </c>
      <c r="W87" s="202">
        <f>'DTC US&amp;CA - P&amp;L'!W55+'DTC EU - P&amp;L'!W55</f>
        <v>0</v>
      </c>
      <c r="X87" s="202">
        <f>'DTC US&amp;CA - P&amp;L'!X55+'DTC EU - P&amp;L'!X55</f>
        <v>0</v>
      </c>
      <c r="Y87" s="202">
        <f>'DTC US&amp;CA - P&amp;L'!Y55+'DTC EU - P&amp;L'!Y55</f>
        <v>0</v>
      </c>
      <c r="Z87" s="202">
        <f>'DTC US&amp;CA - P&amp;L'!Z55+'DTC EU - P&amp;L'!Z55</f>
        <v>1</v>
      </c>
      <c r="AA87" s="202">
        <f>'DTC US&amp;CA - P&amp;L'!AA55+'DTC EU - P&amp;L'!AA55</f>
        <v>0</v>
      </c>
      <c r="AB87" s="202">
        <f>'DTC US&amp;CA - P&amp;L'!AB55+'DTC EU - P&amp;L'!AB55</f>
        <v>0</v>
      </c>
      <c r="AC87" s="202">
        <f>'DTC US&amp;CA - P&amp;L'!AC55+'DTC EU - P&amp;L'!AC55</f>
        <v>0</v>
      </c>
      <c r="AD87" s="202">
        <f>'DTC US&amp;CA - P&amp;L'!AD55+'DTC EU - P&amp;L'!AD55</f>
        <v>0</v>
      </c>
      <c r="AE87" s="202">
        <f>'DTC US&amp;CA - P&amp;L'!AE55+'DTC EU - P&amp;L'!AE55</f>
        <v>0</v>
      </c>
      <c r="AF87" s="202">
        <f>'DTC US&amp;CA - P&amp;L'!AF55+'DTC EU - P&amp;L'!AF55</f>
        <v>0</v>
      </c>
      <c r="AG87" s="199">
        <f t="shared" si="19"/>
        <v>2</v>
      </c>
      <c r="AH87" s="200"/>
      <c r="AI87" s="200"/>
      <c r="AJ87" s="200"/>
      <c r="AK87" s="200"/>
      <c r="AL87" s="200"/>
    </row>
    <row r="88">
      <c r="A88" s="201" t="s">
        <v>194</v>
      </c>
      <c r="B88" s="202">
        <f>'DTC US&amp;CA - P&amp;L'!B56+'DTC EU - P&amp;L'!B56</f>
        <v>2</v>
      </c>
      <c r="C88" s="202">
        <f>'DTC US&amp;CA - P&amp;L'!C56+'DTC EU - P&amp;L'!C56</f>
        <v>1</v>
      </c>
      <c r="D88" s="202">
        <f>'DTC US&amp;CA - P&amp;L'!D56+'DTC EU - P&amp;L'!D56</f>
        <v>0</v>
      </c>
      <c r="E88" s="202">
        <f>'DTC US&amp;CA - P&amp;L'!E56+'DTC EU - P&amp;L'!E56</f>
        <v>0</v>
      </c>
      <c r="F88" s="202">
        <f>'DTC US&amp;CA - P&amp;L'!F56+'DTC EU - P&amp;L'!F56</f>
        <v>2</v>
      </c>
      <c r="G88" s="202">
        <f>'DTC US&amp;CA - P&amp;L'!G56+'DTC EU - P&amp;L'!G56</f>
        <v>1</v>
      </c>
      <c r="H88" s="202">
        <f>'DTC US&amp;CA - P&amp;L'!H56+'DTC EU - P&amp;L'!H56</f>
        <v>0</v>
      </c>
      <c r="I88" s="202">
        <f>'DTC US&amp;CA - P&amp;L'!I56+'DTC EU - P&amp;L'!I56</f>
        <v>0</v>
      </c>
      <c r="J88" s="202">
        <f>'DTC US&amp;CA - P&amp;L'!J56+'DTC EU - P&amp;L'!J56</f>
        <v>0</v>
      </c>
      <c r="K88" s="202">
        <f>'DTC US&amp;CA - P&amp;L'!K56+'DTC EU - P&amp;L'!K56</f>
        <v>0</v>
      </c>
      <c r="L88" s="202">
        <f>'DTC US&amp;CA - P&amp;L'!L56+'DTC EU - P&amp;L'!L56</f>
        <v>0</v>
      </c>
      <c r="M88" s="202">
        <f>'DTC US&amp;CA - P&amp;L'!M56+'DTC EU - P&amp;L'!M56</f>
        <v>0</v>
      </c>
      <c r="N88" s="202">
        <f>'DTC US&amp;CA - P&amp;L'!N56+'DTC EU - P&amp;L'!N56</f>
        <v>0</v>
      </c>
      <c r="O88" s="202">
        <f>'DTC US&amp;CA - P&amp;L'!O56+'DTC EU - P&amp;L'!O56</f>
        <v>0</v>
      </c>
      <c r="P88" s="202">
        <f>'DTC US&amp;CA - P&amp;L'!P56+'DTC EU - P&amp;L'!P56</f>
        <v>1</v>
      </c>
      <c r="Q88" s="202">
        <f>'DTC US&amp;CA - P&amp;L'!Q56+'DTC EU - P&amp;L'!Q56</f>
        <v>0</v>
      </c>
      <c r="R88" s="202">
        <f>'DTC US&amp;CA - P&amp;L'!R56+'DTC EU - P&amp;L'!R56</f>
        <v>1</v>
      </c>
      <c r="S88" s="202">
        <f>'DTC US&amp;CA - P&amp;L'!S56+'DTC EU - P&amp;L'!S56</f>
        <v>0</v>
      </c>
      <c r="T88" s="202">
        <f>'DTC US&amp;CA - P&amp;L'!T56+'DTC EU - P&amp;L'!T56</f>
        <v>0</v>
      </c>
      <c r="U88" s="202">
        <f>'DTC US&amp;CA - P&amp;L'!U56+'DTC EU - P&amp;L'!U56</f>
        <v>0</v>
      </c>
      <c r="V88" s="202">
        <f>'DTC US&amp;CA - P&amp;L'!V56+'DTC EU - P&amp;L'!V56</f>
        <v>1</v>
      </c>
      <c r="W88" s="202">
        <f>'DTC US&amp;CA - P&amp;L'!W56+'DTC EU - P&amp;L'!W56</f>
        <v>0</v>
      </c>
      <c r="X88" s="202">
        <f>'DTC US&amp;CA - P&amp;L'!X56+'DTC EU - P&amp;L'!X56</f>
        <v>0</v>
      </c>
      <c r="Y88" s="202">
        <f>'DTC US&amp;CA - P&amp;L'!Y56+'DTC EU - P&amp;L'!Y56</f>
        <v>0</v>
      </c>
      <c r="Z88" s="202">
        <f>'DTC US&amp;CA - P&amp;L'!Z56+'DTC EU - P&amp;L'!Z56</f>
        <v>0</v>
      </c>
      <c r="AA88" s="202">
        <f>'DTC US&amp;CA - P&amp;L'!AA56+'DTC EU - P&amp;L'!AA56</f>
        <v>0</v>
      </c>
      <c r="AB88" s="202">
        <f>'DTC US&amp;CA - P&amp;L'!AB56+'DTC EU - P&amp;L'!AB56</f>
        <v>0</v>
      </c>
      <c r="AC88" s="202">
        <f>'DTC US&amp;CA - P&amp;L'!AC56+'DTC EU - P&amp;L'!AC56</f>
        <v>1</v>
      </c>
      <c r="AD88" s="202">
        <f>'DTC US&amp;CA - P&amp;L'!AD56+'DTC EU - P&amp;L'!AD56</f>
        <v>2</v>
      </c>
      <c r="AE88" s="202">
        <f>'DTC US&amp;CA - P&amp;L'!AE56+'DTC EU - P&amp;L'!AE56</f>
        <v>1</v>
      </c>
      <c r="AF88" s="202">
        <f>'DTC US&amp;CA - P&amp;L'!AF56+'DTC EU - P&amp;L'!AF56</f>
        <v>1</v>
      </c>
      <c r="AG88" s="199">
        <f t="shared" si="19"/>
        <v>14</v>
      </c>
      <c r="AH88" s="200"/>
      <c r="AI88" s="200"/>
      <c r="AJ88" s="200"/>
      <c r="AK88" s="200"/>
      <c r="AL88" s="200"/>
    </row>
    <row r="89">
      <c r="A89" s="201" t="s">
        <v>195</v>
      </c>
      <c r="B89" s="202">
        <f>'DTC US&amp;CA - P&amp;L'!B57+'DTC EU - P&amp;L'!B57</f>
        <v>0</v>
      </c>
      <c r="C89" s="202">
        <f>'DTC US&amp;CA - P&amp;L'!C57+'DTC EU - P&amp;L'!C57</f>
        <v>0</v>
      </c>
      <c r="D89" s="202">
        <f>'DTC US&amp;CA - P&amp;L'!D57+'DTC EU - P&amp;L'!D57</f>
        <v>0</v>
      </c>
      <c r="E89" s="202">
        <f>'DTC US&amp;CA - P&amp;L'!E57+'DTC EU - P&amp;L'!E57</f>
        <v>0</v>
      </c>
      <c r="F89" s="202">
        <f>'DTC US&amp;CA - P&amp;L'!F57+'DTC EU - P&amp;L'!F57</f>
        <v>0</v>
      </c>
      <c r="G89" s="202">
        <f>'DTC US&amp;CA - P&amp;L'!G57+'DTC EU - P&amp;L'!G57</f>
        <v>0</v>
      </c>
      <c r="H89" s="202">
        <f>'DTC US&amp;CA - P&amp;L'!H57+'DTC EU - P&amp;L'!H57</f>
        <v>0</v>
      </c>
      <c r="I89" s="202">
        <f>'DTC US&amp;CA - P&amp;L'!I57+'DTC EU - P&amp;L'!I57</f>
        <v>0</v>
      </c>
      <c r="J89" s="202">
        <f>'DTC US&amp;CA - P&amp;L'!J57+'DTC EU - P&amp;L'!J57</f>
        <v>0</v>
      </c>
      <c r="K89" s="202">
        <f>'DTC US&amp;CA - P&amp;L'!K57+'DTC EU - P&amp;L'!K57</f>
        <v>0</v>
      </c>
      <c r="L89" s="202">
        <f>'DTC US&amp;CA - P&amp;L'!L57+'DTC EU - P&amp;L'!L57</f>
        <v>0</v>
      </c>
      <c r="M89" s="202">
        <f>'DTC US&amp;CA - P&amp;L'!M57+'DTC EU - P&amp;L'!M57</f>
        <v>0</v>
      </c>
      <c r="N89" s="202">
        <f>'DTC US&amp;CA - P&amp;L'!N57+'DTC EU - P&amp;L'!N57</f>
        <v>0</v>
      </c>
      <c r="O89" s="202">
        <f>'DTC US&amp;CA - P&amp;L'!O57+'DTC EU - P&amp;L'!O57</f>
        <v>0</v>
      </c>
      <c r="P89" s="202">
        <f>'DTC US&amp;CA - P&amp;L'!P57+'DTC EU - P&amp;L'!P57</f>
        <v>0</v>
      </c>
      <c r="Q89" s="202">
        <f>'DTC US&amp;CA - P&amp;L'!Q57+'DTC EU - P&amp;L'!Q57</f>
        <v>0</v>
      </c>
      <c r="R89" s="202">
        <f>'DTC US&amp;CA - P&amp;L'!R57+'DTC EU - P&amp;L'!R57</f>
        <v>0</v>
      </c>
      <c r="S89" s="202">
        <f>'DTC US&amp;CA - P&amp;L'!S57+'DTC EU - P&amp;L'!S57</f>
        <v>0</v>
      </c>
      <c r="T89" s="202">
        <f>'DTC US&amp;CA - P&amp;L'!T57+'DTC EU - P&amp;L'!T57</f>
        <v>0</v>
      </c>
      <c r="U89" s="202">
        <f>'DTC US&amp;CA - P&amp;L'!U57+'DTC EU - P&amp;L'!U57</f>
        <v>0</v>
      </c>
      <c r="V89" s="202">
        <f>'DTC US&amp;CA - P&amp;L'!V57+'DTC EU - P&amp;L'!V57</f>
        <v>0</v>
      </c>
      <c r="W89" s="202">
        <f>'DTC US&amp;CA - P&amp;L'!W57+'DTC EU - P&amp;L'!W57</f>
        <v>0</v>
      </c>
      <c r="X89" s="202">
        <f>'DTC US&amp;CA - P&amp;L'!X57+'DTC EU - P&amp;L'!X57</f>
        <v>0</v>
      </c>
      <c r="Y89" s="202">
        <f>'DTC US&amp;CA - P&amp;L'!Y57+'DTC EU - P&amp;L'!Y57</f>
        <v>0</v>
      </c>
      <c r="Z89" s="202">
        <f>'DTC US&amp;CA - P&amp;L'!Z57+'DTC EU - P&amp;L'!Z57</f>
        <v>0</v>
      </c>
      <c r="AA89" s="202">
        <f>'DTC US&amp;CA - P&amp;L'!AA57+'DTC EU - P&amp;L'!AA57</f>
        <v>0</v>
      </c>
      <c r="AB89" s="202">
        <f>'DTC US&amp;CA - P&amp;L'!AB57+'DTC EU - P&amp;L'!AB57</f>
        <v>1</v>
      </c>
      <c r="AC89" s="202">
        <f>'DTC US&amp;CA - P&amp;L'!AC57+'DTC EU - P&amp;L'!AC57</f>
        <v>0</v>
      </c>
      <c r="AD89" s="202">
        <f>'DTC US&amp;CA - P&amp;L'!AD57+'DTC EU - P&amp;L'!AD57</f>
        <v>0</v>
      </c>
      <c r="AE89" s="202">
        <f>'DTC US&amp;CA - P&amp;L'!AE57+'DTC EU - P&amp;L'!AE57</f>
        <v>0</v>
      </c>
      <c r="AF89" s="202">
        <f>'DTC US&amp;CA - P&amp;L'!AF57+'DTC EU - P&amp;L'!AF57</f>
        <v>0</v>
      </c>
      <c r="AG89" s="199">
        <f t="shared" si="19"/>
        <v>1</v>
      </c>
      <c r="AH89" s="200"/>
      <c r="AI89" s="200"/>
      <c r="AJ89" s="200"/>
      <c r="AK89" s="200"/>
      <c r="AL89" s="200"/>
    </row>
    <row r="90">
      <c r="A90" s="209" t="s">
        <v>196</v>
      </c>
      <c r="B90" s="210">
        <f t="shared" ref="B90:AF90" si="20">SUM(B82:B89)</f>
        <v>23</v>
      </c>
      <c r="C90" s="210">
        <f t="shared" si="20"/>
        <v>15</v>
      </c>
      <c r="D90" s="210">
        <f t="shared" si="20"/>
        <v>18</v>
      </c>
      <c r="E90" s="210">
        <f t="shared" si="20"/>
        <v>21</v>
      </c>
      <c r="F90" s="210">
        <f t="shared" si="20"/>
        <v>23</v>
      </c>
      <c r="G90" s="210">
        <f t="shared" si="20"/>
        <v>17</v>
      </c>
      <c r="H90" s="210">
        <f t="shared" si="20"/>
        <v>12</v>
      </c>
      <c r="I90" s="210">
        <f t="shared" si="20"/>
        <v>9</v>
      </c>
      <c r="J90" s="210">
        <f t="shared" si="20"/>
        <v>14</v>
      </c>
      <c r="K90" s="210">
        <f t="shared" si="20"/>
        <v>14</v>
      </c>
      <c r="L90" s="210">
        <f t="shared" si="20"/>
        <v>13</v>
      </c>
      <c r="M90" s="210">
        <f t="shared" si="20"/>
        <v>8</v>
      </c>
      <c r="N90" s="210">
        <f t="shared" si="20"/>
        <v>8</v>
      </c>
      <c r="O90" s="210">
        <f t="shared" si="20"/>
        <v>8</v>
      </c>
      <c r="P90" s="210">
        <f t="shared" si="20"/>
        <v>21</v>
      </c>
      <c r="Q90" s="210">
        <f t="shared" si="20"/>
        <v>14</v>
      </c>
      <c r="R90" s="210">
        <f t="shared" si="20"/>
        <v>14</v>
      </c>
      <c r="S90" s="210">
        <f t="shared" si="20"/>
        <v>6</v>
      </c>
      <c r="T90" s="210">
        <f t="shared" si="20"/>
        <v>6</v>
      </c>
      <c r="U90" s="210">
        <f t="shared" si="20"/>
        <v>10</v>
      </c>
      <c r="V90" s="210">
        <f t="shared" si="20"/>
        <v>16</v>
      </c>
      <c r="W90" s="210">
        <f t="shared" si="20"/>
        <v>8</v>
      </c>
      <c r="X90" s="210">
        <f t="shared" si="20"/>
        <v>8</v>
      </c>
      <c r="Y90" s="210">
        <f t="shared" si="20"/>
        <v>12</v>
      </c>
      <c r="Z90" s="210">
        <f t="shared" si="20"/>
        <v>8</v>
      </c>
      <c r="AA90" s="210">
        <f t="shared" si="20"/>
        <v>16</v>
      </c>
      <c r="AB90" s="210">
        <f t="shared" si="20"/>
        <v>19</v>
      </c>
      <c r="AC90" s="210">
        <f t="shared" si="20"/>
        <v>12</v>
      </c>
      <c r="AD90" s="210">
        <f t="shared" si="20"/>
        <v>8</v>
      </c>
      <c r="AE90" s="210">
        <f t="shared" si="20"/>
        <v>8</v>
      </c>
      <c r="AF90" s="210">
        <f t="shared" si="20"/>
        <v>17</v>
      </c>
      <c r="AG90" s="199">
        <f t="shared" si="19"/>
        <v>406</v>
      </c>
      <c r="AH90" s="200"/>
      <c r="AI90" s="200"/>
      <c r="AJ90" s="200"/>
      <c r="AK90" s="200"/>
      <c r="AL90" s="200"/>
    </row>
    <row r="91">
      <c r="A91" s="153"/>
      <c r="AG91" s="199"/>
      <c r="AH91" s="200"/>
      <c r="AI91" s="200"/>
      <c r="AJ91" s="200"/>
      <c r="AK91" s="200"/>
      <c r="AL91" s="200"/>
    </row>
    <row r="92">
      <c r="A92" s="192" t="s">
        <v>197</v>
      </c>
      <c r="AG92" s="199"/>
      <c r="AH92" s="200"/>
      <c r="AI92" s="200"/>
      <c r="AJ92" s="200"/>
      <c r="AK92" s="200"/>
      <c r="AL92" s="200"/>
    </row>
    <row r="93">
      <c r="A93" s="217" t="s">
        <v>198</v>
      </c>
      <c r="B93" s="218">
        <f>'DTC US&amp;CA - P&amp;L'!B61+'DTC EU - P&amp;L'!B61</f>
        <v>0</v>
      </c>
      <c r="C93" s="218">
        <f>'DTC US&amp;CA - P&amp;L'!C61+'DTC EU - P&amp;L'!C61</f>
        <v>0</v>
      </c>
      <c r="D93" s="218">
        <f>'DTC US&amp;CA - P&amp;L'!D61+'DTC EU - P&amp;L'!D61</f>
        <v>0</v>
      </c>
      <c r="E93" s="218">
        <f>'DTC US&amp;CA - P&amp;L'!E61+'DTC EU - P&amp;L'!E61</f>
        <v>0</v>
      </c>
      <c r="F93" s="218">
        <f>'DTC US&amp;CA - P&amp;L'!F61+'DTC EU - P&amp;L'!F61</f>
        <v>0</v>
      </c>
      <c r="G93" s="218">
        <f>'DTC US&amp;CA - P&amp;L'!G61+'DTC EU - P&amp;L'!G61</f>
        <v>0</v>
      </c>
      <c r="H93" s="218">
        <f>'DTC US&amp;CA - P&amp;L'!H61+'DTC EU - P&amp;L'!H61</f>
        <v>0</v>
      </c>
      <c r="I93" s="218">
        <f>'DTC US&amp;CA - P&amp;L'!I61+'DTC EU - P&amp;L'!I61</f>
        <v>0</v>
      </c>
      <c r="J93" s="218">
        <f>'DTC US&amp;CA - P&amp;L'!J61+'DTC EU - P&amp;L'!J61</f>
        <v>21</v>
      </c>
      <c r="K93" s="218">
        <f>'DTC US&amp;CA - P&amp;L'!K61+'DTC EU - P&amp;L'!K61</f>
        <v>0</v>
      </c>
      <c r="L93" s="218">
        <f>'DTC US&amp;CA - P&amp;L'!L61+'DTC EU - P&amp;L'!L61</f>
        <v>0</v>
      </c>
      <c r="M93" s="218">
        <f>'DTC US&amp;CA - P&amp;L'!M61+'DTC EU - P&amp;L'!M61</f>
        <v>0</v>
      </c>
      <c r="N93" s="218">
        <f>'DTC US&amp;CA - P&amp;L'!N61+'DTC EU - P&amp;L'!N61</f>
        <v>0</v>
      </c>
      <c r="O93" s="218">
        <f>'DTC US&amp;CA - P&amp;L'!O61+'DTC EU - P&amp;L'!O61</f>
        <v>0</v>
      </c>
      <c r="P93" s="218">
        <f>'DTC US&amp;CA - P&amp;L'!P61+'DTC EU - P&amp;L'!P61</f>
        <v>0</v>
      </c>
      <c r="Q93" s="218">
        <f>'DTC US&amp;CA - P&amp;L'!Q61+'DTC EU - P&amp;L'!Q61</f>
        <v>0</v>
      </c>
      <c r="R93" s="218">
        <f>'DTC US&amp;CA - P&amp;L'!R61+'DTC EU - P&amp;L'!R61</f>
        <v>0</v>
      </c>
      <c r="S93" s="218">
        <f>'DTC US&amp;CA - P&amp;L'!S61+'DTC EU - P&amp;L'!S61</f>
        <v>0</v>
      </c>
      <c r="T93" s="218">
        <f>'DTC US&amp;CA - P&amp;L'!T61+'DTC EU - P&amp;L'!T61</f>
        <v>0</v>
      </c>
      <c r="U93" s="218">
        <f>'DTC US&amp;CA - P&amp;L'!U61+'DTC EU - P&amp;L'!U61</f>
        <v>0</v>
      </c>
      <c r="V93" s="218">
        <f>'DTC US&amp;CA - P&amp;L'!V61+'DTC EU - P&amp;L'!V61</f>
        <v>0</v>
      </c>
      <c r="W93" s="218">
        <f>'DTC US&amp;CA - P&amp;L'!W61+'DTC EU - P&amp;L'!W61</f>
        <v>0</v>
      </c>
      <c r="X93" s="218">
        <f>'DTC US&amp;CA - P&amp;L'!X61+'DTC EU - P&amp;L'!X61</f>
        <v>0</v>
      </c>
      <c r="Y93" s="218">
        <f>'DTC US&amp;CA - P&amp;L'!Y61+'DTC EU - P&amp;L'!Y61</f>
        <v>0</v>
      </c>
      <c r="Z93" s="218">
        <f>'DTC US&amp;CA - P&amp;L'!Z61+'DTC EU - P&amp;L'!Z61</f>
        <v>0</v>
      </c>
      <c r="AA93" s="218">
        <f>'DTC US&amp;CA - P&amp;L'!AA61+'DTC EU - P&amp;L'!AA61</f>
        <v>0</v>
      </c>
      <c r="AB93" s="218">
        <f>'DTC US&amp;CA - P&amp;L'!AB61+'DTC EU - P&amp;L'!AB61</f>
        <v>0</v>
      </c>
      <c r="AC93" s="218">
        <f>'DTC US&amp;CA - P&amp;L'!AC61+'DTC EU - P&amp;L'!AC61</f>
        <v>0</v>
      </c>
      <c r="AD93" s="218">
        <f>'DTC US&amp;CA - P&amp;L'!AD61+'DTC EU - P&amp;L'!AD61</f>
        <v>1</v>
      </c>
      <c r="AE93" s="218">
        <f>'DTC US&amp;CA - P&amp;L'!AE61+'DTC EU - P&amp;L'!AE61</f>
        <v>0</v>
      </c>
      <c r="AF93" s="218">
        <f>'DTC US&amp;CA - P&amp;L'!AF61+'DTC EU - P&amp;L'!AF61</f>
        <v>0</v>
      </c>
      <c r="AG93" s="199">
        <f>SUM(B93:AF93)</f>
        <v>22</v>
      </c>
      <c r="AH93" s="200"/>
      <c r="AI93" s="200"/>
      <c r="AJ93" s="200"/>
      <c r="AK93" s="200"/>
      <c r="AL93" s="200"/>
    </row>
    <row r="94">
      <c r="A94" s="153"/>
      <c r="AG94" s="199"/>
      <c r="AH94" s="200"/>
      <c r="AI94" s="200"/>
      <c r="AJ94" s="200"/>
      <c r="AK94" s="200"/>
      <c r="AL94" s="200"/>
    </row>
    <row r="95">
      <c r="A95" s="192" t="s">
        <v>199</v>
      </c>
      <c r="B95" s="219"/>
      <c r="C95" s="219"/>
      <c r="D95" s="219"/>
      <c r="E95" s="219"/>
      <c r="F95" s="219"/>
      <c r="G95" s="219"/>
      <c r="H95" s="219"/>
      <c r="I95" s="219"/>
      <c r="J95" s="219"/>
      <c r="K95" s="219"/>
      <c r="L95" s="219"/>
      <c r="M95" s="219"/>
      <c r="N95" s="219"/>
      <c r="O95" s="219"/>
      <c r="P95" s="219"/>
      <c r="Q95" s="219"/>
      <c r="R95" s="219"/>
      <c r="S95" s="219"/>
      <c r="T95" s="219"/>
      <c r="U95" s="219"/>
      <c r="V95" s="219"/>
      <c r="W95" s="219"/>
      <c r="X95" s="219"/>
      <c r="Y95" s="219"/>
      <c r="Z95" s="219"/>
      <c r="AA95" s="219"/>
      <c r="AB95" s="219"/>
      <c r="AC95" s="219"/>
      <c r="AD95" s="219"/>
      <c r="AE95" s="219"/>
      <c r="AF95" s="219"/>
      <c r="AG95" s="199"/>
      <c r="AH95" s="200"/>
      <c r="AI95" s="200"/>
      <c r="AJ95" s="200"/>
      <c r="AK95" s="200"/>
      <c r="AL95" s="200"/>
    </row>
    <row r="96">
      <c r="A96" s="201" t="s">
        <v>200</v>
      </c>
      <c r="B96" s="220">
        <f t="shared" ref="B96:AF96" si="21">B55-B124</f>
        <v>14</v>
      </c>
      <c r="C96" s="221">
        <f t="shared" si="21"/>
        <v>4</v>
      </c>
      <c r="D96" s="221">
        <f t="shared" si="21"/>
        <v>0</v>
      </c>
      <c r="E96" s="221">
        <f t="shared" si="21"/>
        <v>0</v>
      </c>
      <c r="F96" s="221">
        <f t="shared" si="21"/>
        <v>0</v>
      </c>
      <c r="G96" s="221">
        <f t="shared" si="21"/>
        <v>0</v>
      </c>
      <c r="H96" s="221">
        <f t="shared" si="21"/>
        <v>0</v>
      </c>
      <c r="I96" s="221">
        <f t="shared" si="21"/>
        <v>0</v>
      </c>
      <c r="J96" s="221">
        <f t="shared" si="21"/>
        <v>0</v>
      </c>
      <c r="K96" s="221">
        <f t="shared" si="21"/>
        <v>2</v>
      </c>
      <c r="L96" s="221">
        <f t="shared" si="21"/>
        <v>0</v>
      </c>
      <c r="M96" s="221">
        <f t="shared" si="21"/>
        <v>0</v>
      </c>
      <c r="N96" s="221">
        <f t="shared" si="21"/>
        <v>0</v>
      </c>
      <c r="O96" s="221">
        <f t="shared" si="21"/>
        <v>0</v>
      </c>
      <c r="P96" s="221">
        <f t="shared" si="21"/>
        <v>0</v>
      </c>
      <c r="Q96" s="221">
        <f t="shared" si="21"/>
        <v>0</v>
      </c>
      <c r="R96" s="221">
        <f t="shared" si="21"/>
        <v>0</v>
      </c>
      <c r="S96" s="221">
        <f t="shared" si="21"/>
        <v>0</v>
      </c>
      <c r="T96" s="221">
        <f t="shared" si="21"/>
        <v>0</v>
      </c>
      <c r="U96" s="221">
        <f t="shared" si="21"/>
        <v>0</v>
      </c>
      <c r="V96" s="221">
        <f t="shared" si="21"/>
        <v>1</v>
      </c>
      <c r="W96" s="221">
        <f t="shared" si="21"/>
        <v>0</v>
      </c>
      <c r="X96" s="221">
        <f t="shared" si="21"/>
        <v>0</v>
      </c>
      <c r="Y96" s="221">
        <f t="shared" si="21"/>
        <v>1</v>
      </c>
      <c r="Z96" s="221">
        <f t="shared" si="21"/>
        <v>2</v>
      </c>
      <c r="AA96" s="221">
        <f t="shared" si="21"/>
        <v>14</v>
      </c>
      <c r="AB96" s="221">
        <f t="shared" si="21"/>
        <v>11</v>
      </c>
      <c r="AC96" s="221">
        <f t="shared" si="21"/>
        <v>4</v>
      </c>
      <c r="AD96" s="221">
        <f t="shared" si="21"/>
        <v>18</v>
      </c>
      <c r="AE96" s="221">
        <f t="shared" si="21"/>
        <v>5</v>
      </c>
      <c r="AF96" s="220">
        <f t="shared" si="21"/>
        <v>21</v>
      </c>
      <c r="AG96" s="199">
        <f t="shared" ref="AG96:AG104" si="23">SUM(B96:AF96)</f>
        <v>97</v>
      </c>
      <c r="AH96" s="200"/>
      <c r="AI96" s="200"/>
      <c r="AJ96" s="200"/>
      <c r="AK96" s="200"/>
      <c r="AL96" s="200"/>
    </row>
    <row r="97">
      <c r="A97" s="201" t="s">
        <v>201</v>
      </c>
      <c r="B97" s="220">
        <f t="shared" ref="B97:AF97" si="22">B56-B125</f>
        <v>0</v>
      </c>
      <c r="C97" s="221">
        <f t="shared" si="22"/>
        <v>0</v>
      </c>
      <c r="D97" s="221">
        <f t="shared" si="22"/>
        <v>0</v>
      </c>
      <c r="E97" s="221">
        <f t="shared" si="22"/>
        <v>0</v>
      </c>
      <c r="F97" s="221">
        <f t="shared" si="22"/>
        <v>0</v>
      </c>
      <c r="G97" s="221">
        <f t="shared" si="22"/>
        <v>0</v>
      </c>
      <c r="H97" s="221">
        <f t="shared" si="22"/>
        <v>0</v>
      </c>
      <c r="I97" s="221">
        <f t="shared" si="22"/>
        <v>0</v>
      </c>
      <c r="J97" s="221">
        <f t="shared" si="22"/>
        <v>0</v>
      </c>
      <c r="K97" s="221">
        <f t="shared" si="22"/>
        <v>0</v>
      </c>
      <c r="L97" s="221">
        <f t="shared" si="22"/>
        <v>0</v>
      </c>
      <c r="M97" s="221">
        <f t="shared" si="22"/>
        <v>0</v>
      </c>
      <c r="N97" s="221">
        <f t="shared" si="22"/>
        <v>0</v>
      </c>
      <c r="O97" s="221">
        <f t="shared" si="22"/>
        <v>0</v>
      </c>
      <c r="P97" s="221">
        <f t="shared" si="22"/>
        <v>0</v>
      </c>
      <c r="Q97" s="221">
        <f t="shared" si="22"/>
        <v>0</v>
      </c>
      <c r="R97" s="221">
        <f t="shared" si="22"/>
        <v>0</v>
      </c>
      <c r="S97" s="221">
        <f t="shared" si="22"/>
        <v>0</v>
      </c>
      <c r="T97" s="221">
        <f t="shared" si="22"/>
        <v>0</v>
      </c>
      <c r="U97" s="221">
        <f t="shared" si="22"/>
        <v>0</v>
      </c>
      <c r="V97" s="221">
        <f t="shared" si="22"/>
        <v>0</v>
      </c>
      <c r="W97" s="221">
        <f t="shared" si="22"/>
        <v>0</v>
      </c>
      <c r="X97" s="221">
        <f t="shared" si="22"/>
        <v>0</v>
      </c>
      <c r="Y97" s="221">
        <f t="shared" si="22"/>
        <v>0</v>
      </c>
      <c r="Z97" s="221">
        <f t="shared" si="22"/>
        <v>0</v>
      </c>
      <c r="AA97" s="221">
        <f t="shared" si="22"/>
        <v>0</v>
      </c>
      <c r="AB97" s="221">
        <f t="shared" si="22"/>
        <v>0</v>
      </c>
      <c r="AC97" s="221">
        <f t="shared" si="22"/>
        <v>0</v>
      </c>
      <c r="AD97" s="221">
        <f t="shared" si="22"/>
        <v>0</v>
      </c>
      <c r="AE97" s="221">
        <f t="shared" si="22"/>
        <v>0</v>
      </c>
      <c r="AF97" s="220">
        <f t="shared" si="22"/>
        <v>0</v>
      </c>
      <c r="AG97" s="199">
        <f t="shared" si="23"/>
        <v>0</v>
      </c>
      <c r="AH97" s="200"/>
      <c r="AI97" s="200"/>
      <c r="AJ97" s="200"/>
      <c r="AK97" s="200"/>
      <c r="AL97" s="200"/>
    </row>
    <row r="98">
      <c r="A98" s="201" t="s">
        <v>202</v>
      </c>
      <c r="B98" s="220">
        <f t="shared" ref="B98:AF98" si="24">B57-B126</f>
        <v>0</v>
      </c>
      <c r="C98" s="221">
        <f t="shared" si="24"/>
        <v>7</v>
      </c>
      <c r="D98" s="221">
        <f t="shared" si="24"/>
        <v>15</v>
      </c>
      <c r="E98" s="221">
        <f t="shared" si="24"/>
        <v>9</v>
      </c>
      <c r="F98" s="221">
        <f t="shared" si="24"/>
        <v>11</v>
      </c>
      <c r="G98" s="221">
        <f t="shared" si="24"/>
        <v>8</v>
      </c>
      <c r="H98" s="221">
        <f t="shared" si="24"/>
        <v>9</v>
      </c>
      <c r="I98" s="221">
        <f t="shared" si="24"/>
        <v>11</v>
      </c>
      <c r="J98" s="221">
        <f t="shared" si="24"/>
        <v>15</v>
      </c>
      <c r="K98" s="221">
        <f t="shared" si="24"/>
        <v>11</v>
      </c>
      <c r="L98" s="221">
        <f t="shared" si="24"/>
        <v>9</v>
      </c>
      <c r="M98" s="221">
        <f t="shared" si="24"/>
        <v>9</v>
      </c>
      <c r="N98" s="221">
        <f t="shared" si="24"/>
        <v>14</v>
      </c>
      <c r="O98" s="221">
        <f t="shared" si="24"/>
        <v>10</v>
      </c>
      <c r="P98" s="221">
        <f t="shared" si="24"/>
        <v>3</v>
      </c>
      <c r="Q98" s="221">
        <f t="shared" si="24"/>
        <v>2</v>
      </c>
      <c r="R98" s="221">
        <f t="shared" si="24"/>
        <v>8</v>
      </c>
      <c r="S98" s="221">
        <f t="shared" si="24"/>
        <v>4</v>
      </c>
      <c r="T98" s="221">
        <f t="shared" si="24"/>
        <v>2</v>
      </c>
      <c r="U98" s="221">
        <f t="shared" si="24"/>
        <v>3</v>
      </c>
      <c r="V98" s="221">
        <f t="shared" si="24"/>
        <v>3</v>
      </c>
      <c r="W98" s="221">
        <f t="shared" si="24"/>
        <v>6</v>
      </c>
      <c r="X98" s="221">
        <f t="shared" si="24"/>
        <v>14</v>
      </c>
      <c r="Y98" s="221">
        <f t="shared" si="24"/>
        <v>5</v>
      </c>
      <c r="Z98" s="221">
        <f t="shared" si="24"/>
        <v>10</v>
      </c>
      <c r="AA98" s="221">
        <f t="shared" si="24"/>
        <v>27</v>
      </c>
      <c r="AB98" s="221">
        <f t="shared" si="24"/>
        <v>27</v>
      </c>
      <c r="AC98" s="221">
        <f t="shared" si="24"/>
        <v>11</v>
      </c>
      <c r="AD98" s="221">
        <f t="shared" si="24"/>
        <v>16</v>
      </c>
      <c r="AE98" s="221">
        <f t="shared" si="24"/>
        <v>12</v>
      </c>
      <c r="AF98" s="220">
        <f t="shared" si="24"/>
        <v>27</v>
      </c>
      <c r="AG98" s="199">
        <f t="shared" si="23"/>
        <v>318</v>
      </c>
      <c r="AH98" s="200"/>
      <c r="AI98" s="200"/>
      <c r="AJ98" s="200"/>
      <c r="AK98" s="200"/>
      <c r="AL98" s="200"/>
    </row>
    <row r="99">
      <c r="A99" s="201" t="s">
        <v>203</v>
      </c>
      <c r="B99" s="220">
        <f t="shared" ref="B99:AF99" si="25">B58-B127</f>
        <v>0</v>
      </c>
      <c r="C99" s="221">
        <f t="shared" si="25"/>
        <v>0</v>
      </c>
      <c r="D99" s="221">
        <f t="shared" si="25"/>
        <v>0</v>
      </c>
      <c r="E99" s="221">
        <f t="shared" si="25"/>
        <v>0</v>
      </c>
      <c r="F99" s="221">
        <f t="shared" si="25"/>
        <v>0</v>
      </c>
      <c r="G99" s="221">
        <f t="shared" si="25"/>
        <v>0</v>
      </c>
      <c r="H99" s="221">
        <f t="shared" si="25"/>
        <v>0</v>
      </c>
      <c r="I99" s="221">
        <f t="shared" si="25"/>
        <v>0</v>
      </c>
      <c r="J99" s="221">
        <f t="shared" si="25"/>
        <v>0</v>
      </c>
      <c r="K99" s="221">
        <f t="shared" si="25"/>
        <v>0</v>
      </c>
      <c r="L99" s="221">
        <f t="shared" si="25"/>
        <v>0</v>
      </c>
      <c r="M99" s="221">
        <f t="shared" si="25"/>
        <v>0</v>
      </c>
      <c r="N99" s="221">
        <f t="shared" si="25"/>
        <v>0</v>
      </c>
      <c r="O99" s="221">
        <f t="shared" si="25"/>
        <v>0</v>
      </c>
      <c r="P99" s="221">
        <f t="shared" si="25"/>
        <v>0</v>
      </c>
      <c r="Q99" s="221">
        <f t="shared" si="25"/>
        <v>0</v>
      </c>
      <c r="R99" s="221">
        <f t="shared" si="25"/>
        <v>0</v>
      </c>
      <c r="S99" s="221">
        <f t="shared" si="25"/>
        <v>0</v>
      </c>
      <c r="T99" s="221">
        <f t="shared" si="25"/>
        <v>0</v>
      </c>
      <c r="U99" s="221">
        <f t="shared" si="25"/>
        <v>0</v>
      </c>
      <c r="V99" s="221">
        <f t="shared" si="25"/>
        <v>0</v>
      </c>
      <c r="W99" s="221">
        <f t="shared" si="25"/>
        <v>0</v>
      </c>
      <c r="X99" s="221">
        <f t="shared" si="25"/>
        <v>0</v>
      </c>
      <c r="Y99" s="221">
        <f t="shared" si="25"/>
        <v>0</v>
      </c>
      <c r="Z99" s="221">
        <f t="shared" si="25"/>
        <v>0</v>
      </c>
      <c r="AA99" s="221">
        <f t="shared" si="25"/>
        <v>0</v>
      </c>
      <c r="AB99" s="221">
        <f t="shared" si="25"/>
        <v>0</v>
      </c>
      <c r="AC99" s="221">
        <f t="shared" si="25"/>
        <v>0</v>
      </c>
      <c r="AD99" s="221">
        <f t="shared" si="25"/>
        <v>0</v>
      </c>
      <c r="AE99" s="221">
        <f t="shared" si="25"/>
        <v>0</v>
      </c>
      <c r="AF99" s="221">
        <f t="shared" si="25"/>
        <v>0</v>
      </c>
      <c r="AG99" s="199">
        <f t="shared" si="23"/>
        <v>0</v>
      </c>
      <c r="AH99" s="200"/>
      <c r="AI99" s="200"/>
      <c r="AJ99" s="200"/>
      <c r="AK99" s="200"/>
      <c r="AL99" s="200"/>
    </row>
    <row r="100">
      <c r="A100" s="201" t="s">
        <v>204</v>
      </c>
      <c r="B100" s="222"/>
      <c r="C100" s="222"/>
      <c r="D100" s="222"/>
      <c r="E100" s="222"/>
      <c r="F100" s="222"/>
      <c r="G100" s="222"/>
      <c r="H100" s="222"/>
      <c r="I100" s="222"/>
      <c r="J100" s="222"/>
      <c r="K100" s="222"/>
      <c r="L100" s="222"/>
      <c r="M100" s="222"/>
      <c r="N100" s="222"/>
      <c r="O100" s="222"/>
      <c r="P100" s="221">
        <f t="shared" ref="P100:AF100" si="26">P59-P128</f>
        <v>2</v>
      </c>
      <c r="Q100" s="221">
        <f t="shared" si="26"/>
        <v>9</v>
      </c>
      <c r="R100" s="221">
        <f t="shared" si="26"/>
        <v>3</v>
      </c>
      <c r="S100" s="221">
        <f t="shared" si="26"/>
        <v>5</v>
      </c>
      <c r="T100" s="221">
        <f t="shared" si="26"/>
        <v>5</v>
      </c>
      <c r="U100" s="221">
        <f t="shared" si="26"/>
        <v>1</v>
      </c>
      <c r="V100" s="221">
        <f t="shared" si="26"/>
        <v>6</v>
      </c>
      <c r="W100" s="221">
        <f t="shared" si="26"/>
        <v>2</v>
      </c>
      <c r="X100" s="221">
        <f t="shared" si="26"/>
        <v>2</v>
      </c>
      <c r="Y100" s="221">
        <f t="shared" si="26"/>
        <v>4</v>
      </c>
      <c r="Z100" s="221">
        <f t="shared" si="26"/>
        <v>5</v>
      </c>
      <c r="AA100" s="221">
        <f t="shared" si="26"/>
        <v>12</v>
      </c>
      <c r="AB100" s="221">
        <f t="shared" si="26"/>
        <v>9</v>
      </c>
      <c r="AC100" s="221">
        <f t="shared" si="26"/>
        <v>6</v>
      </c>
      <c r="AD100" s="221">
        <f t="shared" si="26"/>
        <v>9</v>
      </c>
      <c r="AE100" s="221">
        <f t="shared" si="26"/>
        <v>27</v>
      </c>
      <c r="AF100" s="221">
        <f t="shared" si="26"/>
        <v>17</v>
      </c>
      <c r="AG100" s="199">
        <f t="shared" si="23"/>
        <v>124</v>
      </c>
      <c r="AH100" s="200"/>
      <c r="AI100" s="200"/>
      <c r="AJ100" s="200"/>
      <c r="AK100" s="200"/>
      <c r="AL100" s="200"/>
    </row>
    <row r="101">
      <c r="A101" s="201" t="s">
        <v>205</v>
      </c>
      <c r="B101" s="222"/>
      <c r="C101" s="222"/>
      <c r="D101" s="222"/>
      <c r="E101" s="222"/>
      <c r="F101" s="222"/>
      <c r="G101" s="222"/>
      <c r="H101" s="222"/>
      <c r="I101" s="222"/>
      <c r="J101" s="222"/>
      <c r="K101" s="222"/>
      <c r="L101" s="222"/>
      <c r="M101" s="222"/>
      <c r="N101" s="222"/>
      <c r="O101" s="222"/>
      <c r="P101" s="221">
        <f t="shared" ref="P101:AF101" si="27">P60-P129</f>
        <v>0</v>
      </c>
      <c r="Q101" s="221">
        <f t="shared" si="27"/>
        <v>0</v>
      </c>
      <c r="R101" s="221">
        <f t="shared" si="27"/>
        <v>0</v>
      </c>
      <c r="S101" s="221">
        <f t="shared" si="27"/>
        <v>0</v>
      </c>
      <c r="T101" s="221">
        <f t="shared" si="27"/>
        <v>0</v>
      </c>
      <c r="U101" s="221">
        <f t="shared" si="27"/>
        <v>0</v>
      </c>
      <c r="V101" s="221">
        <f t="shared" si="27"/>
        <v>0</v>
      </c>
      <c r="W101" s="221">
        <f t="shared" si="27"/>
        <v>0</v>
      </c>
      <c r="X101" s="221">
        <f t="shared" si="27"/>
        <v>0</v>
      </c>
      <c r="Y101" s="221">
        <f t="shared" si="27"/>
        <v>0</v>
      </c>
      <c r="Z101" s="221">
        <f t="shared" si="27"/>
        <v>0</v>
      </c>
      <c r="AA101" s="221">
        <f t="shared" si="27"/>
        <v>0</v>
      </c>
      <c r="AB101" s="221">
        <f t="shared" si="27"/>
        <v>0</v>
      </c>
      <c r="AC101" s="221">
        <f t="shared" si="27"/>
        <v>0</v>
      </c>
      <c r="AD101" s="221">
        <f t="shared" si="27"/>
        <v>0</v>
      </c>
      <c r="AE101" s="221">
        <f t="shared" si="27"/>
        <v>0</v>
      </c>
      <c r="AF101" s="221">
        <f t="shared" si="27"/>
        <v>0</v>
      </c>
      <c r="AG101" s="199">
        <f t="shared" si="23"/>
        <v>0</v>
      </c>
      <c r="AH101" s="200"/>
      <c r="AI101" s="200"/>
      <c r="AJ101" s="200"/>
      <c r="AK101" s="200"/>
      <c r="AL101" s="200"/>
    </row>
    <row r="102">
      <c r="A102" s="201" t="s">
        <v>206</v>
      </c>
      <c r="B102" s="222"/>
      <c r="C102" s="222"/>
      <c r="D102" s="222"/>
      <c r="E102" s="222"/>
      <c r="F102" s="222"/>
      <c r="G102" s="222"/>
      <c r="H102" s="222"/>
      <c r="I102" s="222"/>
      <c r="J102" s="222"/>
      <c r="K102" s="222"/>
      <c r="L102" s="222"/>
      <c r="M102" s="222"/>
      <c r="N102" s="222"/>
      <c r="O102" s="222"/>
      <c r="P102" s="221">
        <f t="shared" ref="P102:AF102" si="28">P61-P130</f>
        <v>8</v>
      </c>
      <c r="Q102" s="221">
        <f t="shared" si="28"/>
        <v>11</v>
      </c>
      <c r="R102" s="221">
        <f t="shared" si="28"/>
        <v>23</v>
      </c>
      <c r="S102" s="221">
        <f t="shared" si="28"/>
        <v>16</v>
      </c>
      <c r="T102" s="221">
        <f t="shared" si="28"/>
        <v>9</v>
      </c>
      <c r="U102" s="221">
        <f t="shared" si="28"/>
        <v>3</v>
      </c>
      <c r="V102" s="221">
        <f t="shared" si="28"/>
        <v>9</v>
      </c>
      <c r="W102" s="221">
        <f t="shared" si="28"/>
        <v>2</v>
      </c>
      <c r="X102" s="221">
        <f t="shared" si="28"/>
        <v>5</v>
      </c>
      <c r="Y102" s="221">
        <f t="shared" si="28"/>
        <v>11</v>
      </c>
      <c r="Z102" s="221">
        <f t="shared" si="28"/>
        <v>34</v>
      </c>
      <c r="AA102" s="221">
        <f t="shared" si="28"/>
        <v>48</v>
      </c>
      <c r="AB102" s="221">
        <f t="shared" si="28"/>
        <v>51</v>
      </c>
      <c r="AC102" s="221">
        <f t="shared" si="28"/>
        <v>30</v>
      </c>
      <c r="AD102" s="221">
        <f t="shared" si="28"/>
        <v>24</v>
      </c>
      <c r="AE102" s="221">
        <f t="shared" si="28"/>
        <v>37</v>
      </c>
      <c r="AF102" s="221">
        <f t="shared" si="28"/>
        <v>46</v>
      </c>
      <c r="AG102" s="199">
        <f t="shared" si="23"/>
        <v>367</v>
      </c>
      <c r="AH102" s="200"/>
      <c r="AI102" s="200"/>
      <c r="AJ102" s="200"/>
      <c r="AK102" s="200"/>
      <c r="AL102" s="200"/>
    </row>
    <row r="103">
      <c r="A103" s="201" t="s">
        <v>207</v>
      </c>
      <c r="B103" s="222"/>
      <c r="C103" s="222"/>
      <c r="D103" s="222"/>
      <c r="E103" s="222"/>
      <c r="F103" s="222"/>
      <c r="G103" s="222"/>
      <c r="H103" s="222"/>
      <c r="I103" s="222"/>
      <c r="J103" s="222"/>
      <c r="K103" s="222"/>
      <c r="L103" s="222"/>
      <c r="M103" s="222"/>
      <c r="N103" s="222"/>
      <c r="O103" s="222"/>
      <c r="P103" s="221">
        <f t="shared" ref="P103:AF103" si="29">P62-P131</f>
        <v>0</v>
      </c>
      <c r="Q103" s="221">
        <f t="shared" si="29"/>
        <v>0</v>
      </c>
      <c r="R103" s="221">
        <f t="shared" si="29"/>
        <v>0</v>
      </c>
      <c r="S103" s="221">
        <f t="shared" si="29"/>
        <v>0</v>
      </c>
      <c r="T103" s="221">
        <f t="shared" si="29"/>
        <v>0</v>
      </c>
      <c r="U103" s="221">
        <f t="shared" si="29"/>
        <v>0</v>
      </c>
      <c r="V103" s="221">
        <f t="shared" si="29"/>
        <v>0</v>
      </c>
      <c r="W103" s="221">
        <f t="shared" si="29"/>
        <v>0</v>
      </c>
      <c r="X103" s="221">
        <f t="shared" si="29"/>
        <v>0</v>
      </c>
      <c r="Y103" s="221">
        <f t="shared" si="29"/>
        <v>0</v>
      </c>
      <c r="Z103" s="221">
        <f t="shared" si="29"/>
        <v>0</v>
      </c>
      <c r="AA103" s="221">
        <f t="shared" si="29"/>
        <v>0</v>
      </c>
      <c r="AB103" s="221">
        <f t="shared" si="29"/>
        <v>0</v>
      </c>
      <c r="AC103" s="221">
        <f t="shared" si="29"/>
        <v>0</v>
      </c>
      <c r="AD103" s="221">
        <f t="shared" si="29"/>
        <v>0</v>
      </c>
      <c r="AE103" s="221">
        <f t="shared" si="29"/>
        <v>0</v>
      </c>
      <c r="AF103" s="221">
        <f t="shared" si="29"/>
        <v>0</v>
      </c>
      <c r="AG103" s="199">
        <f t="shared" si="23"/>
        <v>0</v>
      </c>
      <c r="AH103" s="200"/>
      <c r="AI103" s="200"/>
      <c r="AJ103" s="200"/>
      <c r="AK103" s="200"/>
      <c r="AL103" s="200"/>
    </row>
    <row r="104">
      <c r="A104" s="209" t="s">
        <v>172</v>
      </c>
      <c r="B104" s="223">
        <f t="shared" ref="B104:AF104" si="30">SUM(B96:B103)</f>
        <v>14</v>
      </c>
      <c r="C104" s="223">
        <f t="shared" si="30"/>
        <v>11</v>
      </c>
      <c r="D104" s="223">
        <f t="shared" si="30"/>
        <v>15</v>
      </c>
      <c r="E104" s="223">
        <f t="shared" si="30"/>
        <v>9</v>
      </c>
      <c r="F104" s="223">
        <f t="shared" si="30"/>
        <v>11</v>
      </c>
      <c r="G104" s="223">
        <f t="shared" si="30"/>
        <v>8</v>
      </c>
      <c r="H104" s="223">
        <f t="shared" si="30"/>
        <v>9</v>
      </c>
      <c r="I104" s="223">
        <f t="shared" si="30"/>
        <v>11</v>
      </c>
      <c r="J104" s="223">
        <f t="shared" si="30"/>
        <v>15</v>
      </c>
      <c r="K104" s="223">
        <f t="shared" si="30"/>
        <v>13</v>
      </c>
      <c r="L104" s="223">
        <f t="shared" si="30"/>
        <v>9</v>
      </c>
      <c r="M104" s="223">
        <f t="shared" si="30"/>
        <v>9</v>
      </c>
      <c r="N104" s="223">
        <f t="shared" si="30"/>
        <v>14</v>
      </c>
      <c r="O104" s="223">
        <f t="shared" si="30"/>
        <v>10</v>
      </c>
      <c r="P104" s="223">
        <f t="shared" si="30"/>
        <v>13</v>
      </c>
      <c r="Q104" s="223">
        <f t="shared" si="30"/>
        <v>22</v>
      </c>
      <c r="R104" s="223">
        <f t="shared" si="30"/>
        <v>34</v>
      </c>
      <c r="S104" s="223">
        <f t="shared" si="30"/>
        <v>25</v>
      </c>
      <c r="T104" s="223">
        <f t="shared" si="30"/>
        <v>16</v>
      </c>
      <c r="U104" s="223">
        <f t="shared" si="30"/>
        <v>7</v>
      </c>
      <c r="V104" s="223">
        <f t="shared" si="30"/>
        <v>19</v>
      </c>
      <c r="W104" s="223">
        <f t="shared" si="30"/>
        <v>10</v>
      </c>
      <c r="X104" s="223">
        <f t="shared" si="30"/>
        <v>21</v>
      </c>
      <c r="Y104" s="223">
        <f t="shared" si="30"/>
        <v>21</v>
      </c>
      <c r="Z104" s="223">
        <f t="shared" si="30"/>
        <v>51</v>
      </c>
      <c r="AA104" s="223">
        <f t="shared" si="30"/>
        <v>101</v>
      </c>
      <c r="AB104" s="223">
        <f t="shared" si="30"/>
        <v>98</v>
      </c>
      <c r="AC104" s="223">
        <f t="shared" si="30"/>
        <v>51</v>
      </c>
      <c r="AD104" s="223">
        <f t="shared" si="30"/>
        <v>67</v>
      </c>
      <c r="AE104" s="223">
        <f t="shared" si="30"/>
        <v>81</v>
      </c>
      <c r="AF104" s="223">
        <f t="shared" si="30"/>
        <v>111</v>
      </c>
      <c r="AG104" s="199">
        <f t="shared" si="23"/>
        <v>906</v>
      </c>
      <c r="AH104" s="200"/>
      <c r="AI104" s="200"/>
      <c r="AJ104" s="200"/>
      <c r="AK104" s="200"/>
      <c r="AL104" s="200"/>
    </row>
    <row r="105">
      <c r="A105" s="211"/>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99"/>
      <c r="AH105" s="200"/>
      <c r="AI105" s="200"/>
      <c r="AJ105" s="200"/>
      <c r="AK105" s="200"/>
      <c r="AL105" s="200"/>
    </row>
    <row r="106">
      <c r="A106" s="224" t="s">
        <v>208</v>
      </c>
      <c r="B106" s="220">
        <f t="shared" ref="B106:AF106" si="31">B65-B134</f>
        <v>0</v>
      </c>
      <c r="C106" s="221">
        <f t="shared" si="31"/>
        <v>0</v>
      </c>
      <c r="D106" s="221">
        <f t="shared" si="31"/>
        <v>0</v>
      </c>
      <c r="E106" s="221">
        <f t="shared" si="31"/>
        <v>0</v>
      </c>
      <c r="F106" s="221">
        <f t="shared" si="31"/>
        <v>2</v>
      </c>
      <c r="G106" s="221">
        <f t="shared" si="31"/>
        <v>1</v>
      </c>
      <c r="H106" s="221">
        <f t="shared" si="31"/>
        <v>2</v>
      </c>
      <c r="I106" s="221">
        <f t="shared" si="31"/>
        <v>0</v>
      </c>
      <c r="J106" s="221">
        <f t="shared" si="31"/>
        <v>2</v>
      </c>
      <c r="K106" s="221">
        <f t="shared" si="31"/>
        <v>0</v>
      </c>
      <c r="L106" s="221">
        <f t="shared" si="31"/>
        <v>0</v>
      </c>
      <c r="M106" s="221">
        <f t="shared" si="31"/>
        <v>0</v>
      </c>
      <c r="N106" s="221">
        <f t="shared" si="31"/>
        <v>0</v>
      </c>
      <c r="O106" s="221">
        <f t="shared" si="31"/>
        <v>0</v>
      </c>
      <c r="P106" s="221">
        <f t="shared" si="31"/>
        <v>5</v>
      </c>
      <c r="Q106" s="221">
        <f t="shared" si="31"/>
        <v>1</v>
      </c>
      <c r="R106" s="221">
        <f t="shared" si="31"/>
        <v>0</v>
      </c>
      <c r="S106" s="221">
        <f t="shared" si="31"/>
        <v>0</v>
      </c>
      <c r="T106" s="221">
        <f t="shared" si="31"/>
        <v>4</v>
      </c>
      <c r="U106" s="221">
        <f t="shared" si="31"/>
        <v>1</v>
      </c>
      <c r="V106" s="221">
        <f t="shared" si="31"/>
        <v>1</v>
      </c>
      <c r="W106" s="221">
        <f t="shared" si="31"/>
        <v>1</v>
      </c>
      <c r="X106" s="221">
        <f t="shared" si="31"/>
        <v>2</v>
      </c>
      <c r="Y106" s="221">
        <f t="shared" si="31"/>
        <v>1</v>
      </c>
      <c r="Z106" s="221">
        <f t="shared" si="31"/>
        <v>0</v>
      </c>
      <c r="AA106" s="221">
        <f t="shared" si="31"/>
        <v>7</v>
      </c>
      <c r="AB106" s="221">
        <f t="shared" si="31"/>
        <v>3</v>
      </c>
      <c r="AC106" s="221">
        <f t="shared" si="31"/>
        <v>1</v>
      </c>
      <c r="AD106" s="221">
        <f t="shared" si="31"/>
        <v>2</v>
      </c>
      <c r="AE106" s="221">
        <f t="shared" si="31"/>
        <v>3</v>
      </c>
      <c r="AF106" s="221">
        <f t="shared" si="31"/>
        <v>1</v>
      </c>
      <c r="AG106" s="199">
        <f t="shared" ref="AG106:AG108" si="33">SUM(B106:AF106)</f>
        <v>40</v>
      </c>
      <c r="AH106" s="200"/>
      <c r="AI106" s="200"/>
      <c r="AJ106" s="200"/>
      <c r="AK106" s="200"/>
      <c r="AL106" s="200"/>
    </row>
    <row r="107">
      <c r="A107" s="224" t="s">
        <v>209</v>
      </c>
      <c r="B107" s="220">
        <f t="shared" ref="B107:AF107" si="32">B66-B135</f>
        <v>1</v>
      </c>
      <c r="C107" s="221">
        <f t="shared" si="32"/>
        <v>1</v>
      </c>
      <c r="D107" s="221">
        <f t="shared" si="32"/>
        <v>0</v>
      </c>
      <c r="E107" s="221">
        <f t="shared" si="32"/>
        <v>2</v>
      </c>
      <c r="F107" s="221">
        <f t="shared" si="32"/>
        <v>0</v>
      </c>
      <c r="G107" s="221">
        <f t="shared" si="32"/>
        <v>0</v>
      </c>
      <c r="H107" s="221">
        <f t="shared" si="32"/>
        <v>0</v>
      </c>
      <c r="I107" s="221">
        <f t="shared" si="32"/>
        <v>0</v>
      </c>
      <c r="J107" s="221">
        <f t="shared" si="32"/>
        <v>1</v>
      </c>
      <c r="K107" s="221">
        <f t="shared" si="32"/>
        <v>0</v>
      </c>
      <c r="L107" s="221">
        <f t="shared" si="32"/>
        <v>2</v>
      </c>
      <c r="M107" s="221">
        <f t="shared" si="32"/>
        <v>5</v>
      </c>
      <c r="N107" s="221">
        <f t="shared" si="32"/>
        <v>2</v>
      </c>
      <c r="O107" s="221">
        <f t="shared" si="32"/>
        <v>5</v>
      </c>
      <c r="P107" s="221">
        <f t="shared" si="32"/>
        <v>7</v>
      </c>
      <c r="Q107" s="221">
        <f t="shared" si="32"/>
        <v>4</v>
      </c>
      <c r="R107" s="221">
        <f t="shared" si="32"/>
        <v>2</v>
      </c>
      <c r="S107" s="221">
        <f t="shared" si="32"/>
        <v>3</v>
      </c>
      <c r="T107" s="221">
        <f t="shared" si="32"/>
        <v>4</v>
      </c>
      <c r="U107" s="221">
        <f t="shared" si="32"/>
        <v>0</v>
      </c>
      <c r="V107" s="221">
        <f t="shared" si="32"/>
        <v>1</v>
      </c>
      <c r="W107" s="221">
        <f t="shared" si="32"/>
        <v>1</v>
      </c>
      <c r="X107" s="221">
        <f t="shared" si="32"/>
        <v>7</v>
      </c>
      <c r="Y107" s="221">
        <f t="shared" si="32"/>
        <v>4</v>
      </c>
      <c r="Z107" s="221">
        <f t="shared" si="32"/>
        <v>7</v>
      </c>
      <c r="AA107" s="221">
        <f t="shared" si="32"/>
        <v>9</v>
      </c>
      <c r="AB107" s="221">
        <f t="shared" si="32"/>
        <v>15</v>
      </c>
      <c r="AC107" s="221">
        <f t="shared" si="32"/>
        <v>5</v>
      </c>
      <c r="AD107" s="221">
        <f t="shared" si="32"/>
        <v>7</v>
      </c>
      <c r="AE107" s="221">
        <f t="shared" si="32"/>
        <v>9</v>
      </c>
      <c r="AF107" s="221">
        <f t="shared" si="32"/>
        <v>11</v>
      </c>
      <c r="AG107" s="199">
        <f t="shared" si="33"/>
        <v>115</v>
      </c>
      <c r="AH107" s="200"/>
      <c r="AI107" s="200"/>
      <c r="AJ107" s="200"/>
      <c r="AK107" s="200"/>
      <c r="AL107" s="200"/>
    </row>
    <row r="108">
      <c r="A108" s="209" t="s">
        <v>175</v>
      </c>
      <c r="B108" s="210">
        <f t="shared" ref="B108:AF108" si="34">SUM(B106:B107)</f>
        <v>1</v>
      </c>
      <c r="C108" s="210">
        <f t="shared" si="34"/>
        <v>1</v>
      </c>
      <c r="D108" s="210">
        <f t="shared" si="34"/>
        <v>0</v>
      </c>
      <c r="E108" s="210">
        <f t="shared" si="34"/>
        <v>2</v>
      </c>
      <c r="F108" s="210">
        <f t="shared" si="34"/>
        <v>2</v>
      </c>
      <c r="G108" s="210">
        <f t="shared" si="34"/>
        <v>1</v>
      </c>
      <c r="H108" s="210">
        <f t="shared" si="34"/>
        <v>2</v>
      </c>
      <c r="I108" s="210">
        <f t="shared" si="34"/>
        <v>0</v>
      </c>
      <c r="J108" s="210">
        <f t="shared" si="34"/>
        <v>3</v>
      </c>
      <c r="K108" s="210">
        <f t="shared" si="34"/>
        <v>0</v>
      </c>
      <c r="L108" s="210">
        <f t="shared" si="34"/>
        <v>2</v>
      </c>
      <c r="M108" s="210">
        <f t="shared" si="34"/>
        <v>5</v>
      </c>
      <c r="N108" s="210">
        <f t="shared" si="34"/>
        <v>2</v>
      </c>
      <c r="O108" s="210">
        <f t="shared" si="34"/>
        <v>5</v>
      </c>
      <c r="P108" s="210">
        <f t="shared" si="34"/>
        <v>12</v>
      </c>
      <c r="Q108" s="210">
        <f t="shared" si="34"/>
        <v>5</v>
      </c>
      <c r="R108" s="210">
        <f t="shared" si="34"/>
        <v>2</v>
      </c>
      <c r="S108" s="210">
        <f t="shared" si="34"/>
        <v>3</v>
      </c>
      <c r="T108" s="210">
        <f t="shared" si="34"/>
        <v>8</v>
      </c>
      <c r="U108" s="210">
        <f t="shared" si="34"/>
        <v>1</v>
      </c>
      <c r="V108" s="210">
        <f t="shared" si="34"/>
        <v>2</v>
      </c>
      <c r="W108" s="210">
        <f t="shared" si="34"/>
        <v>2</v>
      </c>
      <c r="X108" s="210">
        <f t="shared" si="34"/>
        <v>9</v>
      </c>
      <c r="Y108" s="210">
        <f t="shared" si="34"/>
        <v>5</v>
      </c>
      <c r="Z108" s="210">
        <f t="shared" si="34"/>
        <v>7</v>
      </c>
      <c r="AA108" s="210">
        <f t="shared" si="34"/>
        <v>16</v>
      </c>
      <c r="AB108" s="210">
        <f t="shared" si="34"/>
        <v>18</v>
      </c>
      <c r="AC108" s="210">
        <f t="shared" si="34"/>
        <v>6</v>
      </c>
      <c r="AD108" s="210">
        <f t="shared" si="34"/>
        <v>9</v>
      </c>
      <c r="AE108" s="210">
        <f t="shared" si="34"/>
        <v>12</v>
      </c>
      <c r="AF108" s="210">
        <f t="shared" si="34"/>
        <v>12</v>
      </c>
      <c r="AG108" s="199">
        <f t="shared" si="33"/>
        <v>155</v>
      </c>
      <c r="AH108" s="200"/>
      <c r="AI108" s="200"/>
      <c r="AJ108" s="200"/>
      <c r="AK108" s="200"/>
      <c r="AL108" s="200"/>
    </row>
    <row r="109">
      <c r="A109" s="153"/>
      <c r="AG109" s="199"/>
      <c r="AH109" s="200"/>
      <c r="AI109" s="200"/>
      <c r="AJ109" s="200"/>
      <c r="AK109" s="200"/>
      <c r="AL109" s="200"/>
    </row>
    <row r="110">
      <c r="A110" s="224" t="s">
        <v>176</v>
      </c>
      <c r="B110" s="220">
        <f t="shared" ref="B110:AF110" si="35">B69-B138</f>
        <v>6</v>
      </c>
      <c r="C110" s="221">
        <f t="shared" si="35"/>
        <v>1</v>
      </c>
      <c r="D110" s="221">
        <f t="shared" si="35"/>
        <v>4</v>
      </c>
      <c r="E110" s="221">
        <f t="shared" si="35"/>
        <v>1</v>
      </c>
      <c r="F110" s="221">
        <f t="shared" si="35"/>
        <v>2</v>
      </c>
      <c r="G110" s="221">
        <f t="shared" si="35"/>
        <v>1</v>
      </c>
      <c r="H110" s="221">
        <f t="shared" si="35"/>
        <v>0</v>
      </c>
      <c r="I110" s="221">
        <f t="shared" si="35"/>
        <v>2</v>
      </c>
      <c r="J110" s="221">
        <f t="shared" si="35"/>
        <v>2</v>
      </c>
      <c r="K110" s="221">
        <f t="shared" si="35"/>
        <v>2</v>
      </c>
      <c r="L110" s="221">
        <f t="shared" si="35"/>
        <v>1</v>
      </c>
      <c r="M110" s="221">
        <f t="shared" si="35"/>
        <v>2</v>
      </c>
      <c r="N110" s="221">
        <f t="shared" si="35"/>
        <v>1</v>
      </c>
      <c r="O110" s="221">
        <f t="shared" si="35"/>
        <v>3</v>
      </c>
      <c r="P110" s="221">
        <f t="shared" si="35"/>
        <v>2</v>
      </c>
      <c r="Q110" s="221">
        <f t="shared" si="35"/>
        <v>2</v>
      </c>
      <c r="R110" s="221">
        <f t="shared" si="35"/>
        <v>4</v>
      </c>
      <c r="S110" s="221">
        <f t="shared" si="35"/>
        <v>2</v>
      </c>
      <c r="T110" s="221">
        <f t="shared" si="35"/>
        <v>0</v>
      </c>
      <c r="U110" s="221">
        <f t="shared" si="35"/>
        <v>2</v>
      </c>
      <c r="V110" s="221">
        <f t="shared" si="35"/>
        <v>5</v>
      </c>
      <c r="W110" s="221">
        <f t="shared" si="35"/>
        <v>1</v>
      </c>
      <c r="X110" s="221">
        <f t="shared" si="35"/>
        <v>6</v>
      </c>
      <c r="Y110" s="221">
        <f t="shared" si="35"/>
        <v>6</v>
      </c>
      <c r="Z110" s="221">
        <f t="shared" si="35"/>
        <v>10</v>
      </c>
      <c r="AA110" s="221">
        <f t="shared" si="35"/>
        <v>14</v>
      </c>
      <c r="AB110" s="221">
        <f t="shared" si="35"/>
        <v>21</v>
      </c>
      <c r="AC110" s="221">
        <f t="shared" si="35"/>
        <v>30</v>
      </c>
      <c r="AD110" s="221">
        <f t="shared" si="35"/>
        <v>34</v>
      </c>
      <c r="AE110" s="221">
        <f t="shared" si="35"/>
        <v>58</v>
      </c>
      <c r="AF110" s="221">
        <f t="shared" si="35"/>
        <v>83</v>
      </c>
      <c r="AG110" s="199">
        <f t="shared" ref="AG110:AG121" si="37">SUM(B110:AF110)</f>
        <v>308</v>
      </c>
      <c r="AH110" s="200"/>
      <c r="AI110" s="200"/>
      <c r="AJ110" s="200"/>
      <c r="AK110" s="200"/>
      <c r="AL110" s="200"/>
    </row>
    <row r="111">
      <c r="A111" s="224" t="s">
        <v>177</v>
      </c>
      <c r="B111" s="220">
        <f t="shared" ref="B111:AF111" si="36">B70-B139</f>
        <v>3</v>
      </c>
      <c r="C111" s="221">
        <f t="shared" si="36"/>
        <v>1</v>
      </c>
      <c r="D111" s="221">
        <f t="shared" si="36"/>
        <v>0</v>
      </c>
      <c r="E111" s="221">
        <f t="shared" si="36"/>
        <v>2</v>
      </c>
      <c r="F111" s="221">
        <f t="shared" si="36"/>
        <v>0</v>
      </c>
      <c r="G111" s="221">
        <f t="shared" si="36"/>
        <v>0</v>
      </c>
      <c r="H111" s="221">
        <f t="shared" si="36"/>
        <v>1</v>
      </c>
      <c r="I111" s="221">
        <f t="shared" si="36"/>
        <v>0</v>
      </c>
      <c r="J111" s="221">
        <f t="shared" si="36"/>
        <v>3</v>
      </c>
      <c r="K111" s="221">
        <f t="shared" si="36"/>
        <v>3</v>
      </c>
      <c r="L111" s="221">
        <f t="shared" si="36"/>
        <v>1</v>
      </c>
      <c r="M111" s="221">
        <f t="shared" si="36"/>
        <v>2</v>
      </c>
      <c r="N111" s="221">
        <f t="shared" si="36"/>
        <v>0</v>
      </c>
      <c r="O111" s="221">
        <f t="shared" si="36"/>
        <v>1</v>
      </c>
      <c r="P111" s="221">
        <f t="shared" si="36"/>
        <v>1</v>
      </c>
      <c r="Q111" s="221">
        <f t="shared" si="36"/>
        <v>6</v>
      </c>
      <c r="R111" s="221">
        <f t="shared" si="36"/>
        <v>3</v>
      </c>
      <c r="S111" s="221">
        <f t="shared" si="36"/>
        <v>2</v>
      </c>
      <c r="T111" s="221">
        <f t="shared" si="36"/>
        <v>2</v>
      </c>
      <c r="U111" s="221">
        <f t="shared" si="36"/>
        <v>1</v>
      </c>
      <c r="V111" s="221">
        <f t="shared" si="36"/>
        <v>0</v>
      </c>
      <c r="W111" s="221">
        <f t="shared" si="36"/>
        <v>3</v>
      </c>
      <c r="X111" s="221">
        <f t="shared" si="36"/>
        <v>2</v>
      </c>
      <c r="Y111" s="221">
        <f t="shared" si="36"/>
        <v>5</v>
      </c>
      <c r="Z111" s="221">
        <f t="shared" si="36"/>
        <v>6</v>
      </c>
      <c r="AA111" s="221">
        <f t="shared" si="36"/>
        <v>11</v>
      </c>
      <c r="AB111" s="221">
        <f t="shared" si="36"/>
        <v>12</v>
      </c>
      <c r="AC111" s="221">
        <f t="shared" si="36"/>
        <v>7</v>
      </c>
      <c r="AD111" s="221">
        <f t="shared" si="36"/>
        <v>8</v>
      </c>
      <c r="AE111" s="221">
        <f t="shared" si="36"/>
        <v>15</v>
      </c>
      <c r="AF111" s="221">
        <f t="shared" si="36"/>
        <v>9</v>
      </c>
      <c r="AG111" s="199">
        <f t="shared" si="37"/>
        <v>110</v>
      </c>
      <c r="AH111" s="200"/>
      <c r="AI111" s="200"/>
      <c r="AJ111" s="200"/>
      <c r="AK111" s="200"/>
      <c r="AL111" s="200"/>
    </row>
    <row r="112">
      <c r="A112" s="224" t="s">
        <v>210</v>
      </c>
      <c r="B112" s="220">
        <f t="shared" ref="B112:AF112" si="38">B71-B140</f>
        <v>3</v>
      </c>
      <c r="C112" s="221">
        <f t="shared" si="38"/>
        <v>2</v>
      </c>
      <c r="D112" s="221">
        <f t="shared" si="38"/>
        <v>4</v>
      </c>
      <c r="E112" s="221">
        <f t="shared" si="38"/>
        <v>0</v>
      </c>
      <c r="F112" s="221">
        <f t="shared" si="38"/>
        <v>1</v>
      </c>
      <c r="G112" s="221">
        <f t="shared" si="38"/>
        <v>2</v>
      </c>
      <c r="H112" s="221">
        <f t="shared" si="38"/>
        <v>2</v>
      </c>
      <c r="I112" s="221">
        <f t="shared" si="38"/>
        <v>1</v>
      </c>
      <c r="J112" s="221">
        <f t="shared" si="38"/>
        <v>8</v>
      </c>
      <c r="K112" s="221">
        <f t="shared" si="38"/>
        <v>2</v>
      </c>
      <c r="L112" s="221">
        <f t="shared" si="38"/>
        <v>1</v>
      </c>
      <c r="M112" s="221">
        <f t="shared" si="38"/>
        <v>2</v>
      </c>
      <c r="N112" s="221">
        <f t="shared" si="38"/>
        <v>4</v>
      </c>
      <c r="O112" s="221">
        <f t="shared" si="38"/>
        <v>3</v>
      </c>
      <c r="P112" s="221">
        <f t="shared" si="38"/>
        <v>1</v>
      </c>
      <c r="Q112" s="221">
        <f t="shared" si="38"/>
        <v>4</v>
      </c>
      <c r="R112" s="221">
        <f t="shared" si="38"/>
        <v>3</v>
      </c>
      <c r="S112" s="221">
        <f t="shared" si="38"/>
        <v>2</v>
      </c>
      <c r="T112" s="221">
        <f t="shared" si="38"/>
        <v>1</v>
      </c>
      <c r="U112" s="221">
        <f t="shared" si="38"/>
        <v>1</v>
      </c>
      <c r="V112" s="221">
        <f t="shared" si="38"/>
        <v>1</v>
      </c>
      <c r="W112" s="221">
        <f t="shared" si="38"/>
        <v>2</v>
      </c>
      <c r="X112" s="221">
        <f t="shared" si="38"/>
        <v>2</v>
      </c>
      <c r="Y112" s="221">
        <f t="shared" si="38"/>
        <v>9</v>
      </c>
      <c r="Z112" s="221">
        <f t="shared" si="38"/>
        <v>6</v>
      </c>
      <c r="AA112" s="221">
        <f t="shared" si="38"/>
        <v>9</v>
      </c>
      <c r="AB112" s="221">
        <f t="shared" si="38"/>
        <v>16</v>
      </c>
      <c r="AC112" s="221">
        <f t="shared" si="38"/>
        <v>10</v>
      </c>
      <c r="AD112" s="221">
        <f t="shared" si="38"/>
        <v>8</v>
      </c>
      <c r="AE112" s="221">
        <f t="shared" si="38"/>
        <v>9</v>
      </c>
      <c r="AF112" s="221">
        <f t="shared" si="38"/>
        <v>19</v>
      </c>
      <c r="AG112" s="199">
        <f t="shared" si="37"/>
        <v>138</v>
      </c>
      <c r="AH112" s="200"/>
      <c r="AI112" s="200"/>
      <c r="AJ112" s="200"/>
      <c r="AK112" s="200"/>
      <c r="AL112" s="200"/>
    </row>
    <row r="113">
      <c r="A113" s="224" t="s">
        <v>211</v>
      </c>
      <c r="B113" s="220">
        <f t="shared" ref="B113:AF113" si="39">B72-B141</f>
        <v>0</v>
      </c>
      <c r="C113" s="221">
        <f t="shared" si="39"/>
        <v>1</v>
      </c>
      <c r="D113" s="221">
        <f t="shared" si="39"/>
        <v>0</v>
      </c>
      <c r="E113" s="221">
        <f t="shared" si="39"/>
        <v>0</v>
      </c>
      <c r="F113" s="221">
        <f t="shared" si="39"/>
        <v>1</v>
      </c>
      <c r="G113" s="221">
        <f t="shared" si="39"/>
        <v>0</v>
      </c>
      <c r="H113" s="221">
        <f t="shared" si="39"/>
        <v>0</v>
      </c>
      <c r="I113" s="221">
        <f t="shared" si="39"/>
        <v>0</v>
      </c>
      <c r="J113" s="221">
        <f t="shared" si="39"/>
        <v>0</v>
      </c>
      <c r="K113" s="221">
        <f t="shared" si="39"/>
        <v>0</v>
      </c>
      <c r="L113" s="221">
        <f t="shared" si="39"/>
        <v>0</v>
      </c>
      <c r="M113" s="221">
        <f t="shared" si="39"/>
        <v>0</v>
      </c>
      <c r="N113" s="221">
        <f t="shared" si="39"/>
        <v>0</v>
      </c>
      <c r="O113" s="221">
        <f t="shared" si="39"/>
        <v>0</v>
      </c>
      <c r="P113" s="221">
        <f t="shared" si="39"/>
        <v>0</v>
      </c>
      <c r="Q113" s="221">
        <f t="shared" si="39"/>
        <v>1</v>
      </c>
      <c r="R113" s="221">
        <f t="shared" si="39"/>
        <v>0</v>
      </c>
      <c r="S113" s="221">
        <f t="shared" si="39"/>
        <v>0</v>
      </c>
      <c r="T113" s="221">
        <f t="shared" si="39"/>
        <v>0</v>
      </c>
      <c r="U113" s="221">
        <f t="shared" si="39"/>
        <v>0</v>
      </c>
      <c r="V113" s="221">
        <f t="shared" si="39"/>
        <v>0</v>
      </c>
      <c r="W113" s="221">
        <f t="shared" si="39"/>
        <v>1</v>
      </c>
      <c r="X113" s="221">
        <f t="shared" si="39"/>
        <v>0</v>
      </c>
      <c r="Y113" s="221">
        <f t="shared" si="39"/>
        <v>0</v>
      </c>
      <c r="Z113" s="221">
        <f t="shared" si="39"/>
        <v>0</v>
      </c>
      <c r="AA113" s="221">
        <f t="shared" si="39"/>
        <v>0</v>
      </c>
      <c r="AB113" s="221">
        <f t="shared" si="39"/>
        <v>0</v>
      </c>
      <c r="AC113" s="221">
        <f t="shared" si="39"/>
        <v>0</v>
      </c>
      <c r="AD113" s="221">
        <f t="shared" si="39"/>
        <v>0</v>
      </c>
      <c r="AE113" s="221">
        <f t="shared" si="39"/>
        <v>0</v>
      </c>
      <c r="AF113" s="221">
        <f t="shared" si="39"/>
        <v>0</v>
      </c>
      <c r="AG113" s="199">
        <f t="shared" si="37"/>
        <v>4</v>
      </c>
      <c r="AH113" s="200"/>
      <c r="AI113" s="200"/>
      <c r="AJ113" s="200"/>
      <c r="AK113" s="200"/>
      <c r="AL113" s="200"/>
    </row>
    <row r="114">
      <c r="A114" s="224" t="s">
        <v>212</v>
      </c>
      <c r="B114" s="220">
        <f t="shared" ref="B114:AF114" si="40">B73-B142</f>
        <v>17</v>
      </c>
      <c r="C114" s="221">
        <f t="shared" si="40"/>
        <v>5</v>
      </c>
      <c r="D114" s="221">
        <f t="shared" si="40"/>
        <v>0</v>
      </c>
      <c r="E114" s="221">
        <f t="shared" si="40"/>
        <v>1</v>
      </c>
      <c r="F114" s="221">
        <f t="shared" si="40"/>
        <v>2</v>
      </c>
      <c r="G114" s="221">
        <f t="shared" si="40"/>
        <v>4</v>
      </c>
      <c r="H114" s="221">
        <f t="shared" si="40"/>
        <v>1</v>
      </c>
      <c r="I114" s="221">
        <f t="shared" si="40"/>
        <v>2</v>
      </c>
      <c r="J114" s="221">
        <f t="shared" si="40"/>
        <v>4</v>
      </c>
      <c r="K114" s="221">
        <f t="shared" si="40"/>
        <v>4</v>
      </c>
      <c r="L114" s="221">
        <f t="shared" si="40"/>
        <v>1</v>
      </c>
      <c r="M114" s="221">
        <f t="shared" si="40"/>
        <v>1</v>
      </c>
      <c r="N114" s="221">
        <f t="shared" si="40"/>
        <v>2</v>
      </c>
      <c r="O114" s="221">
        <f t="shared" si="40"/>
        <v>0</v>
      </c>
      <c r="P114" s="221">
        <f t="shared" si="40"/>
        <v>1</v>
      </c>
      <c r="Q114" s="221">
        <f t="shared" si="40"/>
        <v>1</v>
      </c>
      <c r="R114" s="221">
        <f t="shared" si="40"/>
        <v>5</v>
      </c>
      <c r="S114" s="221">
        <f t="shared" si="40"/>
        <v>4</v>
      </c>
      <c r="T114" s="221">
        <f t="shared" si="40"/>
        <v>3</v>
      </c>
      <c r="U114" s="221">
        <f t="shared" si="40"/>
        <v>2</v>
      </c>
      <c r="V114" s="221">
        <f t="shared" si="40"/>
        <v>1</v>
      </c>
      <c r="W114" s="221">
        <f t="shared" si="40"/>
        <v>4</v>
      </c>
      <c r="X114" s="221">
        <f t="shared" si="40"/>
        <v>3</v>
      </c>
      <c r="Y114" s="221">
        <f t="shared" si="40"/>
        <v>4</v>
      </c>
      <c r="Z114" s="221">
        <f t="shared" si="40"/>
        <v>1</v>
      </c>
      <c r="AA114" s="221">
        <f t="shared" si="40"/>
        <v>9</v>
      </c>
      <c r="AB114" s="221">
        <f t="shared" si="40"/>
        <v>0</v>
      </c>
      <c r="AC114" s="221">
        <f t="shared" si="40"/>
        <v>1</v>
      </c>
      <c r="AD114" s="221">
        <f t="shared" si="40"/>
        <v>5</v>
      </c>
      <c r="AE114" s="221">
        <f t="shared" si="40"/>
        <v>6</v>
      </c>
      <c r="AF114" s="221">
        <f t="shared" si="40"/>
        <v>5</v>
      </c>
      <c r="AG114" s="199">
        <f t="shared" si="37"/>
        <v>99</v>
      </c>
      <c r="AH114" s="200"/>
      <c r="AI114" s="200"/>
      <c r="AJ114" s="200"/>
      <c r="AK114" s="200"/>
      <c r="AL114" s="200"/>
    </row>
    <row r="115">
      <c r="A115" s="224" t="s">
        <v>213</v>
      </c>
      <c r="B115" s="220">
        <f t="shared" ref="B115:AF115" si="41">B74-B143</f>
        <v>1</v>
      </c>
      <c r="C115" s="221">
        <f t="shared" si="41"/>
        <v>0</v>
      </c>
      <c r="D115" s="221">
        <f t="shared" si="41"/>
        <v>0</v>
      </c>
      <c r="E115" s="221">
        <f t="shared" si="41"/>
        <v>0</v>
      </c>
      <c r="F115" s="221">
        <f t="shared" si="41"/>
        <v>0</v>
      </c>
      <c r="G115" s="221">
        <f t="shared" si="41"/>
        <v>0</v>
      </c>
      <c r="H115" s="221">
        <f t="shared" si="41"/>
        <v>0</v>
      </c>
      <c r="I115" s="221">
        <f t="shared" si="41"/>
        <v>0</v>
      </c>
      <c r="J115" s="221">
        <f t="shared" si="41"/>
        <v>2</v>
      </c>
      <c r="K115" s="221">
        <f t="shared" si="41"/>
        <v>1</v>
      </c>
      <c r="L115" s="221">
        <f t="shared" si="41"/>
        <v>0</v>
      </c>
      <c r="M115" s="221">
        <f t="shared" si="41"/>
        <v>0</v>
      </c>
      <c r="N115" s="221">
        <f t="shared" si="41"/>
        <v>0</v>
      </c>
      <c r="O115" s="221">
        <f t="shared" si="41"/>
        <v>1</v>
      </c>
      <c r="P115" s="221">
        <f t="shared" si="41"/>
        <v>0</v>
      </c>
      <c r="Q115" s="221">
        <f t="shared" si="41"/>
        <v>0</v>
      </c>
      <c r="R115" s="221">
        <f t="shared" si="41"/>
        <v>0</v>
      </c>
      <c r="S115" s="221">
        <f t="shared" si="41"/>
        <v>0</v>
      </c>
      <c r="T115" s="221">
        <f t="shared" si="41"/>
        <v>0</v>
      </c>
      <c r="U115" s="221">
        <f t="shared" si="41"/>
        <v>0</v>
      </c>
      <c r="V115" s="221">
        <f t="shared" si="41"/>
        <v>1</v>
      </c>
      <c r="W115" s="221">
        <f t="shared" si="41"/>
        <v>0</v>
      </c>
      <c r="X115" s="221">
        <f t="shared" si="41"/>
        <v>0</v>
      </c>
      <c r="Y115" s="221">
        <f t="shared" si="41"/>
        <v>2</v>
      </c>
      <c r="Z115" s="221">
        <f t="shared" si="41"/>
        <v>0</v>
      </c>
      <c r="AA115" s="221">
        <f t="shared" si="41"/>
        <v>1</v>
      </c>
      <c r="AB115" s="221">
        <f t="shared" si="41"/>
        <v>2</v>
      </c>
      <c r="AC115" s="221">
        <f t="shared" si="41"/>
        <v>0</v>
      </c>
      <c r="AD115" s="221">
        <f t="shared" si="41"/>
        <v>1</v>
      </c>
      <c r="AE115" s="221">
        <f t="shared" si="41"/>
        <v>3</v>
      </c>
      <c r="AF115" s="221">
        <f t="shared" si="41"/>
        <v>1</v>
      </c>
      <c r="AG115" s="199">
        <f t="shared" si="37"/>
        <v>16</v>
      </c>
      <c r="AH115" s="200"/>
      <c r="AI115" s="200"/>
      <c r="AJ115" s="200"/>
      <c r="AK115" s="200"/>
      <c r="AL115" s="200"/>
    </row>
    <row r="116">
      <c r="A116" s="224" t="s">
        <v>214</v>
      </c>
      <c r="B116" s="220">
        <f t="shared" ref="B116:AF116" si="42">B75-B144</f>
        <v>0</v>
      </c>
      <c r="C116" s="221">
        <f t="shared" si="42"/>
        <v>0</v>
      </c>
      <c r="D116" s="221">
        <f t="shared" si="42"/>
        <v>0</v>
      </c>
      <c r="E116" s="221">
        <f t="shared" si="42"/>
        <v>0</v>
      </c>
      <c r="F116" s="221">
        <f t="shared" si="42"/>
        <v>0</v>
      </c>
      <c r="G116" s="221">
        <f t="shared" si="42"/>
        <v>0</v>
      </c>
      <c r="H116" s="221">
        <f t="shared" si="42"/>
        <v>0</v>
      </c>
      <c r="I116" s="221">
        <f t="shared" si="42"/>
        <v>0</v>
      </c>
      <c r="J116" s="221">
        <f t="shared" si="42"/>
        <v>0</v>
      </c>
      <c r="K116" s="221">
        <f t="shared" si="42"/>
        <v>0</v>
      </c>
      <c r="L116" s="221">
        <f t="shared" si="42"/>
        <v>1</v>
      </c>
      <c r="M116" s="221">
        <f t="shared" si="42"/>
        <v>2</v>
      </c>
      <c r="N116" s="221">
        <f t="shared" si="42"/>
        <v>1</v>
      </c>
      <c r="O116" s="221">
        <f t="shared" si="42"/>
        <v>3</v>
      </c>
      <c r="P116" s="221">
        <f t="shared" si="42"/>
        <v>4</v>
      </c>
      <c r="Q116" s="221">
        <f t="shared" si="42"/>
        <v>8</v>
      </c>
      <c r="R116" s="221">
        <f t="shared" si="42"/>
        <v>8</v>
      </c>
      <c r="S116" s="221">
        <f t="shared" si="42"/>
        <v>8</v>
      </c>
      <c r="T116" s="221">
        <f t="shared" si="42"/>
        <v>5</v>
      </c>
      <c r="U116" s="221">
        <f t="shared" si="42"/>
        <v>3</v>
      </c>
      <c r="V116" s="221">
        <f t="shared" si="42"/>
        <v>7</v>
      </c>
      <c r="W116" s="221">
        <f t="shared" si="42"/>
        <v>6</v>
      </c>
      <c r="X116" s="221">
        <f t="shared" si="42"/>
        <v>5</v>
      </c>
      <c r="Y116" s="221">
        <f t="shared" si="42"/>
        <v>11</v>
      </c>
      <c r="Z116" s="221">
        <f t="shared" si="42"/>
        <v>11</v>
      </c>
      <c r="AA116" s="221">
        <f t="shared" si="42"/>
        <v>20</v>
      </c>
      <c r="AB116" s="221">
        <f t="shared" si="42"/>
        <v>24</v>
      </c>
      <c r="AC116" s="221">
        <f t="shared" si="42"/>
        <v>18</v>
      </c>
      <c r="AD116" s="221">
        <f t="shared" si="42"/>
        <v>16</v>
      </c>
      <c r="AE116" s="221">
        <f t="shared" si="42"/>
        <v>23</v>
      </c>
      <c r="AF116" s="221">
        <f t="shared" si="42"/>
        <v>24</v>
      </c>
      <c r="AG116" s="199">
        <f t="shared" si="37"/>
        <v>208</v>
      </c>
      <c r="AH116" s="200"/>
      <c r="AI116" s="200"/>
      <c r="AJ116" s="200"/>
      <c r="AK116" s="200"/>
      <c r="AL116" s="200"/>
    </row>
    <row r="117">
      <c r="A117" s="224" t="s">
        <v>215</v>
      </c>
      <c r="B117" s="220">
        <f t="shared" ref="B117:AF117" si="43">B76-B145</f>
        <v>3</v>
      </c>
      <c r="C117" s="221">
        <f t="shared" si="43"/>
        <v>0</v>
      </c>
      <c r="D117" s="221">
        <f t="shared" si="43"/>
        <v>0</v>
      </c>
      <c r="E117" s="221">
        <f t="shared" si="43"/>
        <v>2</v>
      </c>
      <c r="F117" s="221">
        <f t="shared" si="43"/>
        <v>1</v>
      </c>
      <c r="G117" s="221">
        <f t="shared" si="43"/>
        <v>3</v>
      </c>
      <c r="H117" s="221">
        <f t="shared" si="43"/>
        <v>0</v>
      </c>
      <c r="I117" s="221">
        <f t="shared" si="43"/>
        <v>1</v>
      </c>
      <c r="J117" s="221">
        <f t="shared" si="43"/>
        <v>0</v>
      </c>
      <c r="K117" s="221">
        <f t="shared" si="43"/>
        <v>3</v>
      </c>
      <c r="L117" s="221">
        <f t="shared" si="43"/>
        <v>1</v>
      </c>
      <c r="M117" s="221">
        <f t="shared" si="43"/>
        <v>0</v>
      </c>
      <c r="N117" s="221">
        <f t="shared" si="43"/>
        <v>1</v>
      </c>
      <c r="O117" s="221">
        <f t="shared" si="43"/>
        <v>0</v>
      </c>
      <c r="P117" s="221">
        <f t="shared" si="43"/>
        <v>1</v>
      </c>
      <c r="Q117" s="221">
        <f t="shared" si="43"/>
        <v>1</v>
      </c>
      <c r="R117" s="221">
        <f t="shared" si="43"/>
        <v>0</v>
      </c>
      <c r="S117" s="221">
        <f t="shared" si="43"/>
        <v>1</v>
      </c>
      <c r="T117" s="221">
        <f t="shared" si="43"/>
        <v>1</v>
      </c>
      <c r="U117" s="221">
        <f t="shared" si="43"/>
        <v>0</v>
      </c>
      <c r="V117" s="221">
        <f t="shared" si="43"/>
        <v>0</v>
      </c>
      <c r="W117" s="221">
        <f t="shared" si="43"/>
        <v>0</v>
      </c>
      <c r="X117" s="221">
        <f t="shared" si="43"/>
        <v>0</v>
      </c>
      <c r="Y117" s="221">
        <f t="shared" si="43"/>
        <v>3</v>
      </c>
      <c r="Z117" s="221">
        <f t="shared" si="43"/>
        <v>0</v>
      </c>
      <c r="AA117" s="221">
        <f t="shared" si="43"/>
        <v>0</v>
      </c>
      <c r="AB117" s="221">
        <f t="shared" si="43"/>
        <v>1</v>
      </c>
      <c r="AC117" s="221">
        <f t="shared" si="43"/>
        <v>1</v>
      </c>
      <c r="AD117" s="221">
        <f t="shared" si="43"/>
        <v>0</v>
      </c>
      <c r="AE117" s="221">
        <f t="shared" si="43"/>
        <v>2</v>
      </c>
      <c r="AF117" s="221">
        <f t="shared" si="43"/>
        <v>0</v>
      </c>
      <c r="AG117" s="199">
        <f t="shared" si="37"/>
        <v>26</v>
      </c>
      <c r="AH117" s="200"/>
      <c r="AI117" s="200"/>
      <c r="AJ117" s="200"/>
      <c r="AK117" s="200"/>
      <c r="AL117" s="200"/>
    </row>
    <row r="118">
      <c r="A118" s="224" t="s">
        <v>216</v>
      </c>
      <c r="B118" s="220">
        <f t="shared" ref="B118:AF118" si="44">B77-B146</f>
        <v>1</v>
      </c>
      <c r="C118" s="221">
        <f t="shared" si="44"/>
        <v>0</v>
      </c>
      <c r="D118" s="221">
        <f t="shared" si="44"/>
        <v>1</v>
      </c>
      <c r="E118" s="221">
        <f t="shared" si="44"/>
        <v>0</v>
      </c>
      <c r="F118" s="221">
        <f t="shared" si="44"/>
        <v>1</v>
      </c>
      <c r="G118" s="221">
        <f t="shared" si="44"/>
        <v>0</v>
      </c>
      <c r="H118" s="221">
        <f t="shared" si="44"/>
        <v>0</v>
      </c>
      <c r="I118" s="221">
        <f t="shared" si="44"/>
        <v>0</v>
      </c>
      <c r="J118" s="221">
        <f t="shared" si="44"/>
        <v>0</v>
      </c>
      <c r="K118" s="221">
        <f t="shared" si="44"/>
        <v>0</v>
      </c>
      <c r="L118" s="221">
        <f t="shared" si="44"/>
        <v>1</v>
      </c>
      <c r="M118" s="221">
        <f t="shared" si="44"/>
        <v>1</v>
      </c>
      <c r="N118" s="221">
        <f t="shared" si="44"/>
        <v>0</v>
      </c>
      <c r="O118" s="221">
        <f t="shared" si="44"/>
        <v>0</v>
      </c>
      <c r="P118" s="221">
        <f t="shared" si="44"/>
        <v>0</v>
      </c>
      <c r="Q118" s="221">
        <f t="shared" si="44"/>
        <v>1</v>
      </c>
      <c r="R118" s="221">
        <f t="shared" si="44"/>
        <v>1</v>
      </c>
      <c r="S118" s="221">
        <f t="shared" si="44"/>
        <v>0</v>
      </c>
      <c r="T118" s="221">
        <f t="shared" si="44"/>
        <v>2</v>
      </c>
      <c r="U118" s="221">
        <f t="shared" si="44"/>
        <v>0</v>
      </c>
      <c r="V118" s="221">
        <f t="shared" si="44"/>
        <v>0</v>
      </c>
      <c r="W118" s="221">
        <f t="shared" si="44"/>
        <v>0</v>
      </c>
      <c r="X118" s="221">
        <f t="shared" si="44"/>
        <v>0</v>
      </c>
      <c r="Y118" s="221">
        <f t="shared" si="44"/>
        <v>2</v>
      </c>
      <c r="Z118" s="221">
        <f t="shared" si="44"/>
        <v>1</v>
      </c>
      <c r="AA118" s="221">
        <f t="shared" si="44"/>
        <v>0</v>
      </c>
      <c r="AB118" s="221">
        <f t="shared" si="44"/>
        <v>0</v>
      </c>
      <c r="AC118" s="221">
        <f t="shared" si="44"/>
        <v>0</v>
      </c>
      <c r="AD118" s="221">
        <f t="shared" si="44"/>
        <v>1</v>
      </c>
      <c r="AE118" s="221">
        <f t="shared" si="44"/>
        <v>1</v>
      </c>
      <c r="AF118" s="221">
        <f t="shared" si="44"/>
        <v>0</v>
      </c>
      <c r="AG118" s="199">
        <f t="shared" si="37"/>
        <v>14</v>
      </c>
      <c r="AH118" s="200"/>
      <c r="AI118" s="200"/>
      <c r="AJ118" s="200"/>
      <c r="AK118" s="200"/>
      <c r="AL118" s="200"/>
    </row>
    <row r="119">
      <c r="A119" s="224" t="s">
        <v>217</v>
      </c>
      <c r="B119" s="220">
        <f t="shared" ref="B119:AF119" si="45">B78-B147</f>
        <v>1</v>
      </c>
      <c r="C119" s="221">
        <f t="shared" si="45"/>
        <v>0</v>
      </c>
      <c r="D119" s="221">
        <f t="shared" si="45"/>
        <v>1</v>
      </c>
      <c r="E119" s="221">
        <f t="shared" si="45"/>
        <v>0</v>
      </c>
      <c r="F119" s="221">
        <f t="shared" si="45"/>
        <v>0</v>
      </c>
      <c r="G119" s="221">
        <f t="shared" si="45"/>
        <v>0</v>
      </c>
      <c r="H119" s="221">
        <f t="shared" si="45"/>
        <v>0</v>
      </c>
      <c r="I119" s="221">
        <f t="shared" si="45"/>
        <v>0</v>
      </c>
      <c r="J119" s="221">
        <f t="shared" si="45"/>
        <v>0</v>
      </c>
      <c r="K119" s="221">
        <f t="shared" si="45"/>
        <v>0</v>
      </c>
      <c r="L119" s="221">
        <f t="shared" si="45"/>
        <v>1</v>
      </c>
      <c r="M119" s="221">
        <f t="shared" si="45"/>
        <v>0</v>
      </c>
      <c r="N119" s="221">
        <f t="shared" si="45"/>
        <v>2</v>
      </c>
      <c r="O119" s="221">
        <f t="shared" si="45"/>
        <v>0</v>
      </c>
      <c r="P119" s="221">
        <f t="shared" si="45"/>
        <v>1</v>
      </c>
      <c r="Q119" s="221">
        <f t="shared" si="45"/>
        <v>0</v>
      </c>
      <c r="R119" s="221">
        <f t="shared" si="45"/>
        <v>1</v>
      </c>
      <c r="S119" s="221">
        <f t="shared" si="45"/>
        <v>0</v>
      </c>
      <c r="T119" s="221">
        <f t="shared" si="45"/>
        <v>0</v>
      </c>
      <c r="U119" s="221">
        <f t="shared" si="45"/>
        <v>0</v>
      </c>
      <c r="V119" s="221">
        <f t="shared" si="45"/>
        <v>0</v>
      </c>
      <c r="W119" s="221">
        <f t="shared" si="45"/>
        <v>0</v>
      </c>
      <c r="X119" s="221">
        <f t="shared" si="45"/>
        <v>0</v>
      </c>
      <c r="Y119" s="221">
        <f t="shared" si="45"/>
        <v>2</v>
      </c>
      <c r="Z119" s="221">
        <f t="shared" si="45"/>
        <v>0</v>
      </c>
      <c r="AA119" s="221">
        <f t="shared" si="45"/>
        <v>0</v>
      </c>
      <c r="AB119" s="221">
        <f t="shared" si="45"/>
        <v>0</v>
      </c>
      <c r="AC119" s="221">
        <f t="shared" si="45"/>
        <v>0</v>
      </c>
      <c r="AD119" s="221">
        <f t="shared" si="45"/>
        <v>1</v>
      </c>
      <c r="AE119" s="221">
        <f t="shared" si="45"/>
        <v>0</v>
      </c>
      <c r="AF119" s="221">
        <f t="shared" si="45"/>
        <v>0</v>
      </c>
      <c r="AG119" s="199">
        <f t="shared" si="37"/>
        <v>10</v>
      </c>
      <c r="AH119" s="200"/>
      <c r="AI119" s="200"/>
      <c r="AJ119" s="200"/>
      <c r="AK119" s="200"/>
      <c r="AL119" s="200"/>
    </row>
    <row r="120">
      <c r="A120" s="224" t="s">
        <v>186</v>
      </c>
      <c r="B120" s="222"/>
      <c r="C120" s="222"/>
      <c r="D120" s="222"/>
      <c r="E120" s="222"/>
      <c r="F120" s="222"/>
      <c r="G120" s="222"/>
      <c r="H120" s="222"/>
      <c r="I120" s="222"/>
      <c r="J120" s="222"/>
      <c r="K120" s="222"/>
      <c r="L120" s="222"/>
      <c r="M120" s="222"/>
      <c r="N120" s="222"/>
      <c r="O120" s="222"/>
      <c r="P120" s="221">
        <f t="shared" ref="P120:AF120" si="46">P79-P148</f>
        <v>92</v>
      </c>
      <c r="Q120" s="221">
        <f t="shared" si="46"/>
        <v>56</v>
      </c>
      <c r="R120" s="221">
        <f t="shared" si="46"/>
        <v>23</v>
      </c>
      <c r="S120" s="221">
        <f t="shared" si="46"/>
        <v>23</v>
      </c>
      <c r="T120" s="221">
        <f t="shared" si="46"/>
        <v>18</v>
      </c>
      <c r="U120" s="221">
        <f t="shared" si="46"/>
        <v>17</v>
      </c>
      <c r="V120" s="221">
        <f t="shared" si="46"/>
        <v>9</v>
      </c>
      <c r="W120" s="221">
        <f t="shared" si="46"/>
        <v>10</v>
      </c>
      <c r="X120" s="221">
        <f t="shared" si="46"/>
        <v>13</v>
      </c>
      <c r="Y120" s="221">
        <f t="shared" si="46"/>
        <v>14</v>
      </c>
      <c r="Z120" s="221">
        <f t="shared" si="46"/>
        <v>28</v>
      </c>
      <c r="AA120" s="221">
        <f t="shared" si="46"/>
        <v>9</v>
      </c>
      <c r="AB120" s="221">
        <f t="shared" si="46"/>
        <v>11</v>
      </c>
      <c r="AC120" s="221">
        <f t="shared" si="46"/>
        <v>11</v>
      </c>
      <c r="AD120" s="221">
        <f t="shared" si="46"/>
        <v>10</v>
      </c>
      <c r="AE120" s="221">
        <f t="shared" si="46"/>
        <v>14</v>
      </c>
      <c r="AF120" s="221">
        <f t="shared" si="46"/>
        <v>7</v>
      </c>
      <c r="AG120" s="199">
        <f t="shared" si="37"/>
        <v>365</v>
      </c>
      <c r="AH120" s="200"/>
      <c r="AI120" s="200"/>
      <c r="AJ120" s="200"/>
      <c r="AK120" s="200"/>
      <c r="AL120" s="200"/>
    </row>
    <row r="121">
      <c r="A121" s="209" t="s">
        <v>187</v>
      </c>
      <c r="B121" s="223">
        <f t="shared" ref="B121:AF121" si="47">SUM(B110:B120)</f>
        <v>35</v>
      </c>
      <c r="C121" s="223">
        <f t="shared" si="47"/>
        <v>10</v>
      </c>
      <c r="D121" s="223">
        <f t="shared" si="47"/>
        <v>10</v>
      </c>
      <c r="E121" s="223">
        <f t="shared" si="47"/>
        <v>6</v>
      </c>
      <c r="F121" s="223">
        <f t="shared" si="47"/>
        <v>8</v>
      </c>
      <c r="G121" s="223">
        <f t="shared" si="47"/>
        <v>10</v>
      </c>
      <c r="H121" s="223">
        <f t="shared" si="47"/>
        <v>4</v>
      </c>
      <c r="I121" s="223">
        <f t="shared" si="47"/>
        <v>6</v>
      </c>
      <c r="J121" s="223">
        <f t="shared" si="47"/>
        <v>19</v>
      </c>
      <c r="K121" s="223">
        <f t="shared" si="47"/>
        <v>15</v>
      </c>
      <c r="L121" s="223">
        <f t="shared" si="47"/>
        <v>8</v>
      </c>
      <c r="M121" s="223">
        <f t="shared" si="47"/>
        <v>10</v>
      </c>
      <c r="N121" s="223">
        <f t="shared" si="47"/>
        <v>11</v>
      </c>
      <c r="O121" s="223">
        <f t="shared" si="47"/>
        <v>11</v>
      </c>
      <c r="P121" s="223">
        <f t="shared" si="47"/>
        <v>103</v>
      </c>
      <c r="Q121" s="223">
        <f t="shared" si="47"/>
        <v>80</v>
      </c>
      <c r="R121" s="223">
        <f t="shared" si="47"/>
        <v>48</v>
      </c>
      <c r="S121" s="223">
        <f t="shared" si="47"/>
        <v>42</v>
      </c>
      <c r="T121" s="223">
        <f t="shared" si="47"/>
        <v>32</v>
      </c>
      <c r="U121" s="223">
        <f t="shared" si="47"/>
        <v>26</v>
      </c>
      <c r="V121" s="223">
        <f t="shared" si="47"/>
        <v>24</v>
      </c>
      <c r="W121" s="223">
        <f t="shared" si="47"/>
        <v>27</v>
      </c>
      <c r="X121" s="223">
        <f t="shared" si="47"/>
        <v>31</v>
      </c>
      <c r="Y121" s="223">
        <f t="shared" si="47"/>
        <v>58</v>
      </c>
      <c r="Z121" s="223">
        <f t="shared" si="47"/>
        <v>63</v>
      </c>
      <c r="AA121" s="223">
        <f t="shared" si="47"/>
        <v>73</v>
      </c>
      <c r="AB121" s="223">
        <f t="shared" si="47"/>
        <v>87</v>
      </c>
      <c r="AC121" s="223">
        <f t="shared" si="47"/>
        <v>78</v>
      </c>
      <c r="AD121" s="223">
        <f t="shared" si="47"/>
        <v>84</v>
      </c>
      <c r="AE121" s="223">
        <f t="shared" si="47"/>
        <v>131</v>
      </c>
      <c r="AF121" s="223">
        <f t="shared" si="47"/>
        <v>148</v>
      </c>
      <c r="AG121" s="199">
        <f t="shared" si="37"/>
        <v>1298</v>
      </c>
      <c r="AH121" s="200"/>
      <c r="AI121" s="200"/>
      <c r="AJ121" s="200"/>
      <c r="AK121" s="200"/>
      <c r="AL121" s="200"/>
    </row>
    <row r="122">
      <c r="A122" s="153"/>
      <c r="AG122" s="199"/>
      <c r="AH122" s="200"/>
      <c r="AI122" s="200"/>
      <c r="AJ122" s="200"/>
      <c r="AK122" s="200"/>
      <c r="AL122" s="200"/>
    </row>
    <row r="123">
      <c r="A123" s="192" t="s">
        <v>218</v>
      </c>
      <c r="B123" s="219"/>
      <c r="C123" s="219"/>
      <c r="D123" s="219"/>
      <c r="E123" s="219"/>
      <c r="F123" s="219"/>
      <c r="G123" s="219"/>
      <c r="H123" s="219"/>
      <c r="I123" s="219"/>
      <c r="J123" s="219"/>
      <c r="K123" s="219"/>
      <c r="L123" s="219"/>
      <c r="M123" s="219"/>
      <c r="N123" s="219"/>
      <c r="O123" s="219"/>
      <c r="P123" s="219"/>
      <c r="Q123" s="219"/>
      <c r="R123" s="219"/>
      <c r="S123" s="219"/>
      <c r="T123" s="219"/>
      <c r="U123" s="219"/>
      <c r="V123" s="219"/>
      <c r="W123" s="219"/>
      <c r="X123" s="219"/>
      <c r="Y123" s="219"/>
      <c r="Z123" s="219"/>
      <c r="AA123" s="219"/>
      <c r="AB123" s="219"/>
      <c r="AC123" s="219"/>
      <c r="AD123" s="219"/>
      <c r="AE123" s="219"/>
      <c r="AF123" s="219"/>
      <c r="AG123" s="199"/>
      <c r="AH123" s="200"/>
      <c r="AI123" s="200"/>
      <c r="AJ123" s="200"/>
      <c r="AK123" s="200"/>
      <c r="AL123" s="200"/>
    </row>
    <row r="124">
      <c r="A124" s="201" t="s">
        <v>219</v>
      </c>
      <c r="B124" s="203">
        <f>'DTC US&amp;CA - P&amp;L'!B92+'DTC EU - P&amp;L'!B92</f>
        <v>2</v>
      </c>
      <c r="C124" s="203">
        <f>'DTC US&amp;CA - P&amp;L'!C92+'DTC EU - P&amp;L'!C92</f>
        <v>2</v>
      </c>
      <c r="D124" s="203">
        <f>'DTC US&amp;CA - P&amp;L'!D92+'DTC EU - P&amp;L'!D92</f>
        <v>0</v>
      </c>
      <c r="E124" s="203">
        <f>'DTC US&amp;CA - P&amp;L'!E92+'DTC EU - P&amp;L'!E92</f>
        <v>0</v>
      </c>
      <c r="F124" s="203">
        <f>'DTC US&amp;CA - P&amp;L'!F92+'DTC EU - P&amp;L'!F92</f>
        <v>0</v>
      </c>
      <c r="G124" s="203">
        <f>'DTC US&amp;CA - P&amp;L'!G92+'DTC EU - P&amp;L'!G92</f>
        <v>0</v>
      </c>
      <c r="H124" s="203">
        <f>'DTC US&amp;CA - P&amp;L'!H92+'DTC EU - P&amp;L'!H92</f>
        <v>0</v>
      </c>
      <c r="I124" s="203">
        <f>'DTC US&amp;CA - P&amp;L'!I92+'DTC EU - P&amp;L'!I92</f>
        <v>0</v>
      </c>
      <c r="J124" s="203">
        <f>'DTC US&amp;CA - P&amp;L'!J92+'DTC EU - P&amp;L'!J92</f>
        <v>0</v>
      </c>
      <c r="K124" s="203">
        <f>'DTC US&amp;CA - P&amp;L'!K92+'DTC EU - P&amp;L'!K92</f>
        <v>0</v>
      </c>
      <c r="L124" s="203">
        <f>'DTC US&amp;CA - P&amp;L'!L92+'DTC EU - P&amp;L'!L92</f>
        <v>0</v>
      </c>
      <c r="M124" s="203">
        <f>'DTC US&amp;CA - P&amp;L'!M92+'DTC EU - P&amp;L'!M92</f>
        <v>0</v>
      </c>
      <c r="N124" s="203">
        <f>'DTC US&amp;CA - P&amp;L'!N92+'DTC EU - P&amp;L'!N92</f>
        <v>0</v>
      </c>
      <c r="O124" s="203">
        <f>'DTC US&amp;CA - P&amp;L'!O92+'DTC EU - P&amp;L'!O92</f>
        <v>0</v>
      </c>
      <c r="P124" s="203">
        <f>'DTC US&amp;CA - P&amp;L'!P92+'DTC EU - P&amp;L'!P92</f>
        <v>0</v>
      </c>
      <c r="Q124" s="203">
        <f>'DTC US&amp;CA - P&amp;L'!Q92+'DTC EU - P&amp;L'!Q92</f>
        <v>0</v>
      </c>
      <c r="R124" s="203">
        <f>'DTC US&amp;CA - P&amp;L'!R92+'DTC EU - P&amp;L'!R92</f>
        <v>0</v>
      </c>
      <c r="S124" s="203">
        <f>'DTC US&amp;CA - P&amp;L'!S92+'DTC EU - P&amp;L'!S92</f>
        <v>0</v>
      </c>
      <c r="T124" s="203">
        <f>'DTC US&amp;CA - P&amp;L'!T92+'DTC EU - P&amp;L'!T92</f>
        <v>0</v>
      </c>
      <c r="U124" s="203">
        <f>'DTC US&amp;CA - P&amp;L'!U92+'DTC EU - P&amp;L'!U92</f>
        <v>0</v>
      </c>
      <c r="V124" s="203">
        <f>'DTC US&amp;CA - P&amp;L'!V92+'DTC EU - P&amp;L'!V92</f>
        <v>0</v>
      </c>
      <c r="W124" s="203">
        <f>'DTC US&amp;CA - P&amp;L'!W92+'DTC EU - P&amp;L'!W92</f>
        <v>0</v>
      </c>
      <c r="X124" s="203">
        <f>'DTC US&amp;CA - P&amp;L'!X92+'DTC EU - P&amp;L'!X92</f>
        <v>0</v>
      </c>
      <c r="Y124" s="203">
        <f>'DTC US&amp;CA - P&amp;L'!Y92+'DTC EU - P&amp;L'!Y92</f>
        <v>0</v>
      </c>
      <c r="Z124" s="203">
        <f>'DTC US&amp;CA - P&amp;L'!Z92+'DTC EU - P&amp;L'!Z92</f>
        <v>0</v>
      </c>
      <c r="AA124" s="203">
        <f>'DTC US&amp;CA - P&amp;L'!AA92+'DTC EU - P&amp;L'!AA92</f>
        <v>0</v>
      </c>
      <c r="AB124" s="203">
        <f>'DTC US&amp;CA - P&amp;L'!AB92+'DTC EU - P&amp;L'!AB92</f>
        <v>1</v>
      </c>
      <c r="AC124" s="203">
        <f>'DTC US&amp;CA - P&amp;L'!AC92+'DTC EU - P&amp;L'!AC92</f>
        <v>1</v>
      </c>
      <c r="AD124" s="203">
        <f>'DTC US&amp;CA - P&amp;L'!AD92+'DTC EU - P&amp;L'!AD92</f>
        <v>0</v>
      </c>
      <c r="AE124" s="203">
        <f>'DTC US&amp;CA - P&amp;L'!AE92+'DTC EU - P&amp;L'!AE92</f>
        <v>2</v>
      </c>
      <c r="AF124" s="203">
        <f>'DTC US&amp;CA - P&amp;L'!AF92+'DTC EU - P&amp;L'!AF92</f>
        <v>0</v>
      </c>
      <c r="AG124" s="199">
        <f t="shared" ref="AG124:AG132" si="48">SUM(B124:AF124)</f>
        <v>8</v>
      </c>
      <c r="AH124" s="200"/>
      <c r="AI124" s="200"/>
      <c r="AJ124" s="200"/>
      <c r="AK124" s="200"/>
      <c r="AL124" s="200"/>
    </row>
    <row r="125">
      <c r="A125" s="201" t="s">
        <v>220</v>
      </c>
      <c r="B125" s="203">
        <f>'DTC US&amp;CA - P&amp;L'!B93+'DTC EU - P&amp;L'!B93</f>
        <v>0</v>
      </c>
      <c r="C125" s="203">
        <f>'DTC US&amp;CA - P&amp;L'!C93+'DTC EU - P&amp;L'!C93</f>
        <v>0</v>
      </c>
      <c r="D125" s="203">
        <f>'DTC US&amp;CA - P&amp;L'!D93+'DTC EU - P&amp;L'!D93</f>
        <v>0</v>
      </c>
      <c r="E125" s="203">
        <f>'DTC US&amp;CA - P&amp;L'!E93+'DTC EU - P&amp;L'!E93</f>
        <v>0</v>
      </c>
      <c r="F125" s="203">
        <f>'DTC US&amp;CA - P&amp;L'!F93+'DTC EU - P&amp;L'!F93</f>
        <v>0</v>
      </c>
      <c r="G125" s="203">
        <f>'DTC US&amp;CA - P&amp;L'!G93+'DTC EU - P&amp;L'!G93</f>
        <v>0</v>
      </c>
      <c r="H125" s="203">
        <f>'DTC US&amp;CA - P&amp;L'!H93+'DTC EU - P&amp;L'!H93</f>
        <v>0</v>
      </c>
      <c r="I125" s="203">
        <f>'DTC US&amp;CA - P&amp;L'!I93+'DTC EU - P&amp;L'!I93</f>
        <v>0</v>
      </c>
      <c r="J125" s="203">
        <f>'DTC US&amp;CA - P&amp;L'!J93+'DTC EU - P&amp;L'!J93</f>
        <v>0</v>
      </c>
      <c r="K125" s="203">
        <f>'DTC US&amp;CA - P&amp;L'!K93+'DTC EU - P&amp;L'!K93</f>
        <v>0</v>
      </c>
      <c r="L125" s="203">
        <f>'DTC US&amp;CA - P&amp;L'!L93+'DTC EU - P&amp;L'!L93</f>
        <v>0</v>
      </c>
      <c r="M125" s="203">
        <f>'DTC US&amp;CA - P&amp;L'!M93+'DTC EU - P&amp;L'!M93</f>
        <v>0</v>
      </c>
      <c r="N125" s="203">
        <f>'DTC US&amp;CA - P&amp;L'!N93+'DTC EU - P&amp;L'!N93</f>
        <v>0</v>
      </c>
      <c r="O125" s="203">
        <f>'DTC US&amp;CA - P&amp;L'!O93+'DTC EU - P&amp;L'!O93</f>
        <v>0</v>
      </c>
      <c r="P125" s="203">
        <f>'DTC US&amp;CA - P&amp;L'!P93+'DTC EU - P&amp;L'!P93</f>
        <v>0</v>
      </c>
      <c r="Q125" s="203">
        <f>'DTC US&amp;CA - P&amp;L'!Q93+'DTC EU - P&amp;L'!Q93</f>
        <v>0</v>
      </c>
      <c r="R125" s="203">
        <f>'DTC US&amp;CA - P&amp;L'!R93+'DTC EU - P&amp;L'!R93</f>
        <v>0</v>
      </c>
      <c r="S125" s="203">
        <f>'DTC US&amp;CA - P&amp;L'!S93+'DTC EU - P&amp;L'!S93</f>
        <v>0</v>
      </c>
      <c r="T125" s="203">
        <f>'DTC US&amp;CA - P&amp;L'!T93+'DTC EU - P&amp;L'!T93</f>
        <v>0</v>
      </c>
      <c r="U125" s="203">
        <f>'DTC US&amp;CA - P&amp;L'!U93+'DTC EU - P&amp;L'!U93</f>
        <v>0</v>
      </c>
      <c r="V125" s="203">
        <f>'DTC US&amp;CA - P&amp;L'!V93+'DTC EU - P&amp;L'!V93</f>
        <v>0</v>
      </c>
      <c r="W125" s="203">
        <f>'DTC US&amp;CA - P&amp;L'!W93+'DTC EU - P&amp;L'!W93</f>
        <v>0</v>
      </c>
      <c r="X125" s="203">
        <f>'DTC US&amp;CA - P&amp;L'!X93+'DTC EU - P&amp;L'!X93</f>
        <v>0</v>
      </c>
      <c r="Y125" s="203">
        <f>'DTC US&amp;CA - P&amp;L'!Y93+'DTC EU - P&amp;L'!Y93</f>
        <v>0</v>
      </c>
      <c r="Z125" s="203">
        <f>'DTC US&amp;CA - P&amp;L'!Z93+'DTC EU - P&amp;L'!Z93</f>
        <v>0</v>
      </c>
      <c r="AA125" s="203">
        <f>'DTC US&amp;CA - P&amp;L'!AA93+'DTC EU - P&amp;L'!AA93</f>
        <v>0</v>
      </c>
      <c r="AB125" s="203">
        <f>'DTC US&amp;CA - P&amp;L'!AB93+'DTC EU - P&amp;L'!AB93</f>
        <v>0</v>
      </c>
      <c r="AC125" s="203">
        <f>'DTC US&amp;CA - P&amp;L'!AC93+'DTC EU - P&amp;L'!AC93</f>
        <v>0</v>
      </c>
      <c r="AD125" s="203">
        <f>'DTC US&amp;CA - P&amp;L'!AD93+'DTC EU - P&amp;L'!AD93</f>
        <v>0</v>
      </c>
      <c r="AE125" s="203">
        <f>'DTC US&amp;CA - P&amp;L'!AE93+'DTC EU - P&amp;L'!AE93</f>
        <v>0</v>
      </c>
      <c r="AF125" s="203">
        <f>'DTC US&amp;CA - P&amp;L'!AF93+'DTC EU - P&amp;L'!AF93</f>
        <v>0</v>
      </c>
      <c r="AG125" s="199">
        <f t="shared" si="48"/>
        <v>0</v>
      </c>
      <c r="AH125" s="200"/>
      <c r="AI125" s="200"/>
      <c r="AJ125" s="200"/>
      <c r="AK125" s="200"/>
      <c r="AL125" s="200"/>
    </row>
    <row r="126">
      <c r="A126" s="201" t="s">
        <v>221</v>
      </c>
      <c r="B126" s="203">
        <f>'DTC US&amp;CA - P&amp;L'!B94+'DTC EU - P&amp;L'!B94</f>
        <v>0</v>
      </c>
      <c r="C126" s="203">
        <f>'DTC US&amp;CA - P&amp;L'!C94+'DTC EU - P&amp;L'!C94</f>
        <v>0</v>
      </c>
      <c r="D126" s="203">
        <f>'DTC US&amp;CA - P&amp;L'!D94+'DTC EU - P&amp;L'!D94</f>
        <v>1</v>
      </c>
      <c r="E126" s="203">
        <f>'DTC US&amp;CA - P&amp;L'!E94+'DTC EU - P&amp;L'!E94</f>
        <v>1</v>
      </c>
      <c r="F126" s="203">
        <f>'DTC US&amp;CA - P&amp;L'!F94+'DTC EU - P&amp;L'!F94</f>
        <v>3</v>
      </c>
      <c r="G126" s="203">
        <f>'DTC US&amp;CA - P&amp;L'!G94+'DTC EU - P&amp;L'!G94</f>
        <v>2</v>
      </c>
      <c r="H126" s="203">
        <f>'DTC US&amp;CA - P&amp;L'!H94+'DTC EU - P&amp;L'!H94</f>
        <v>1</v>
      </c>
      <c r="I126" s="203">
        <f>'DTC US&amp;CA - P&amp;L'!I94+'DTC EU - P&amp;L'!I94</f>
        <v>0</v>
      </c>
      <c r="J126" s="203">
        <f>'DTC US&amp;CA - P&amp;L'!J94+'DTC EU - P&amp;L'!J94</f>
        <v>1</v>
      </c>
      <c r="K126" s="203">
        <f>'DTC US&amp;CA - P&amp;L'!K94+'DTC EU - P&amp;L'!K94</f>
        <v>1</v>
      </c>
      <c r="L126" s="203">
        <f>'DTC US&amp;CA - P&amp;L'!L94+'DTC EU - P&amp;L'!L94</f>
        <v>2</v>
      </c>
      <c r="M126" s="203">
        <f>'DTC US&amp;CA - P&amp;L'!M94+'DTC EU - P&amp;L'!M94</f>
        <v>0</v>
      </c>
      <c r="N126" s="203">
        <f>'DTC US&amp;CA - P&amp;L'!N94+'DTC EU - P&amp;L'!N94</f>
        <v>0</v>
      </c>
      <c r="O126" s="203">
        <f>'DTC US&amp;CA - P&amp;L'!O94+'DTC EU - P&amp;L'!O94</f>
        <v>0</v>
      </c>
      <c r="P126" s="203">
        <f>'DTC US&amp;CA - P&amp;L'!P94+'DTC EU - P&amp;L'!P94</f>
        <v>0</v>
      </c>
      <c r="Q126" s="203">
        <f>'DTC US&amp;CA - P&amp;L'!Q94+'DTC EU - P&amp;L'!Q94</f>
        <v>1</v>
      </c>
      <c r="R126" s="203">
        <f>'DTC US&amp;CA - P&amp;L'!R94+'DTC EU - P&amp;L'!R94</f>
        <v>0</v>
      </c>
      <c r="S126" s="203">
        <f>'DTC US&amp;CA - P&amp;L'!S94+'DTC EU - P&amp;L'!S94</f>
        <v>2</v>
      </c>
      <c r="T126" s="203">
        <f>'DTC US&amp;CA - P&amp;L'!T94+'DTC EU - P&amp;L'!T94</f>
        <v>1</v>
      </c>
      <c r="U126" s="203">
        <f>'DTC US&amp;CA - P&amp;L'!U94+'DTC EU - P&amp;L'!U94</f>
        <v>1</v>
      </c>
      <c r="V126" s="203">
        <f>'DTC US&amp;CA - P&amp;L'!V94+'DTC EU - P&amp;L'!V94</f>
        <v>1</v>
      </c>
      <c r="W126" s="203">
        <f>'DTC US&amp;CA - P&amp;L'!W94+'DTC EU - P&amp;L'!W94</f>
        <v>4</v>
      </c>
      <c r="X126" s="203">
        <f>'DTC US&amp;CA - P&amp;L'!X94+'DTC EU - P&amp;L'!X94</f>
        <v>0</v>
      </c>
      <c r="Y126" s="203">
        <f>'DTC US&amp;CA - P&amp;L'!Y94+'DTC EU - P&amp;L'!Y94</f>
        <v>1</v>
      </c>
      <c r="Z126" s="203">
        <f>'DTC US&amp;CA - P&amp;L'!Z94+'DTC EU - P&amp;L'!Z94</f>
        <v>0</v>
      </c>
      <c r="AA126" s="203">
        <f>'DTC US&amp;CA - P&amp;L'!AA94+'DTC EU - P&amp;L'!AA94</f>
        <v>1</v>
      </c>
      <c r="AB126" s="203">
        <f>'DTC US&amp;CA - P&amp;L'!AB94+'DTC EU - P&amp;L'!AB94</f>
        <v>0</v>
      </c>
      <c r="AC126" s="203">
        <f>'DTC US&amp;CA - P&amp;L'!AC94+'DTC EU - P&amp;L'!AC94</f>
        <v>0</v>
      </c>
      <c r="AD126" s="203">
        <f>'DTC US&amp;CA - P&amp;L'!AD94+'DTC EU - P&amp;L'!AD94</f>
        <v>1</v>
      </c>
      <c r="AE126" s="203">
        <f>'DTC US&amp;CA - P&amp;L'!AE94+'DTC EU - P&amp;L'!AE94</f>
        <v>1</v>
      </c>
      <c r="AF126" s="203">
        <f>'DTC US&amp;CA - P&amp;L'!AF94+'DTC EU - P&amp;L'!AF94</f>
        <v>1</v>
      </c>
      <c r="AG126" s="199">
        <f t="shared" si="48"/>
        <v>27</v>
      </c>
      <c r="AH126" s="200"/>
      <c r="AI126" s="200"/>
      <c r="AJ126" s="200"/>
      <c r="AK126" s="200"/>
      <c r="AL126" s="200"/>
    </row>
    <row r="127">
      <c r="A127" s="201" t="s">
        <v>222</v>
      </c>
      <c r="B127" s="203">
        <f>'DTC US&amp;CA - P&amp;L'!B95+'DTC EU - P&amp;L'!B95</f>
        <v>0</v>
      </c>
      <c r="C127" s="203">
        <f>'DTC US&amp;CA - P&amp;L'!C95+'DTC EU - P&amp;L'!C95</f>
        <v>0</v>
      </c>
      <c r="D127" s="203">
        <f>'DTC US&amp;CA - P&amp;L'!D95+'DTC EU - P&amp;L'!D95</f>
        <v>0</v>
      </c>
      <c r="E127" s="203">
        <f>'DTC US&amp;CA - P&amp;L'!E95+'DTC EU - P&amp;L'!E95</f>
        <v>0</v>
      </c>
      <c r="F127" s="203">
        <f>'DTC US&amp;CA - P&amp;L'!F95+'DTC EU - P&amp;L'!F95</f>
        <v>0</v>
      </c>
      <c r="G127" s="203">
        <f>'DTC US&amp;CA - P&amp;L'!G95+'DTC EU - P&amp;L'!G95</f>
        <v>0</v>
      </c>
      <c r="H127" s="203">
        <f>'DTC US&amp;CA - P&amp;L'!H95+'DTC EU - P&amp;L'!H95</f>
        <v>0</v>
      </c>
      <c r="I127" s="203">
        <f>'DTC US&amp;CA - P&amp;L'!I95+'DTC EU - P&amp;L'!I95</f>
        <v>0</v>
      </c>
      <c r="J127" s="203">
        <f>'DTC US&amp;CA - P&amp;L'!J95+'DTC EU - P&amp;L'!J95</f>
        <v>0</v>
      </c>
      <c r="K127" s="203">
        <f>'DTC US&amp;CA - P&amp;L'!K95+'DTC EU - P&amp;L'!K95</f>
        <v>0</v>
      </c>
      <c r="L127" s="203">
        <f>'DTC US&amp;CA - P&amp;L'!L95+'DTC EU - P&amp;L'!L95</f>
        <v>0</v>
      </c>
      <c r="M127" s="203">
        <f>'DTC US&amp;CA - P&amp;L'!M95+'DTC EU - P&amp;L'!M95</f>
        <v>0</v>
      </c>
      <c r="N127" s="203">
        <f>'DTC US&amp;CA - P&amp;L'!N95+'DTC EU - P&amp;L'!N95</f>
        <v>0</v>
      </c>
      <c r="O127" s="203">
        <f>'DTC US&amp;CA - P&amp;L'!O95+'DTC EU - P&amp;L'!O95</f>
        <v>0</v>
      </c>
      <c r="P127" s="203">
        <f>'DTC US&amp;CA - P&amp;L'!P95+'DTC EU - P&amp;L'!P95</f>
        <v>0</v>
      </c>
      <c r="Q127" s="203">
        <f>'DTC US&amp;CA - P&amp;L'!Q95+'DTC EU - P&amp;L'!Q95</f>
        <v>0</v>
      </c>
      <c r="R127" s="203">
        <f>'DTC US&amp;CA - P&amp;L'!R95+'DTC EU - P&amp;L'!R95</f>
        <v>0</v>
      </c>
      <c r="S127" s="203">
        <f>'DTC US&amp;CA - P&amp;L'!S95+'DTC EU - P&amp;L'!S95</f>
        <v>0</v>
      </c>
      <c r="T127" s="203">
        <f>'DTC US&amp;CA - P&amp;L'!T95+'DTC EU - P&amp;L'!T95</f>
        <v>0</v>
      </c>
      <c r="U127" s="203">
        <f>'DTC US&amp;CA - P&amp;L'!U95+'DTC EU - P&amp;L'!U95</f>
        <v>0</v>
      </c>
      <c r="V127" s="203">
        <f>'DTC US&amp;CA - P&amp;L'!V95+'DTC EU - P&amp;L'!V95</f>
        <v>0</v>
      </c>
      <c r="W127" s="203">
        <f>'DTC US&amp;CA - P&amp;L'!W95+'DTC EU - P&amp;L'!W95</f>
        <v>0</v>
      </c>
      <c r="X127" s="203">
        <f>'DTC US&amp;CA - P&amp;L'!X95+'DTC EU - P&amp;L'!X95</f>
        <v>0</v>
      </c>
      <c r="Y127" s="203">
        <f>'DTC US&amp;CA - P&amp;L'!Y95+'DTC EU - P&amp;L'!Y95</f>
        <v>0</v>
      </c>
      <c r="Z127" s="203">
        <f>'DTC US&amp;CA - P&amp;L'!Z95+'DTC EU - P&amp;L'!Z95</f>
        <v>0</v>
      </c>
      <c r="AA127" s="203">
        <f>'DTC US&amp;CA - P&amp;L'!AA95+'DTC EU - P&amp;L'!AA95</f>
        <v>0</v>
      </c>
      <c r="AB127" s="203">
        <f>'DTC US&amp;CA - P&amp;L'!AB95+'DTC EU - P&amp;L'!AB95</f>
        <v>0</v>
      </c>
      <c r="AC127" s="203">
        <f>'DTC US&amp;CA - P&amp;L'!AC95+'DTC EU - P&amp;L'!AC95</f>
        <v>0</v>
      </c>
      <c r="AD127" s="203">
        <f>'DTC US&amp;CA - P&amp;L'!AD95+'DTC EU - P&amp;L'!AD95</f>
        <v>0</v>
      </c>
      <c r="AE127" s="203">
        <f>'DTC US&amp;CA - P&amp;L'!AE95+'DTC EU - P&amp;L'!AE95</f>
        <v>0</v>
      </c>
      <c r="AF127" s="203">
        <f>'DTC US&amp;CA - P&amp;L'!AF95+'DTC EU - P&amp;L'!AF95</f>
        <v>0</v>
      </c>
      <c r="AG127" s="199">
        <f t="shared" si="48"/>
        <v>0</v>
      </c>
      <c r="AH127" s="200"/>
      <c r="AI127" s="200"/>
      <c r="AJ127" s="200"/>
      <c r="AK127" s="200"/>
      <c r="AL127" s="200"/>
    </row>
    <row r="128">
      <c r="A128" s="201" t="s">
        <v>223</v>
      </c>
      <c r="B128" s="206"/>
      <c r="C128" s="206"/>
      <c r="D128" s="206"/>
      <c r="E128" s="206"/>
      <c r="F128" s="206"/>
      <c r="G128" s="206"/>
      <c r="H128" s="206"/>
      <c r="I128" s="206"/>
      <c r="J128" s="206"/>
      <c r="K128" s="206"/>
      <c r="L128" s="206"/>
      <c r="M128" s="206"/>
      <c r="N128" s="206"/>
      <c r="O128" s="206"/>
      <c r="P128" s="203">
        <f>'DTC US&amp;CA - P&amp;L'!P96+'DTC EU - P&amp;L'!P96</f>
        <v>1</v>
      </c>
      <c r="Q128" s="203">
        <f>'DTC US&amp;CA - P&amp;L'!Q96+'DTC EU - P&amp;L'!Q96</f>
        <v>1</v>
      </c>
      <c r="R128" s="203">
        <f>'DTC US&amp;CA - P&amp;L'!R96+'DTC EU - P&amp;L'!R96</f>
        <v>0</v>
      </c>
      <c r="S128" s="203">
        <f>'DTC US&amp;CA - P&amp;L'!S96+'DTC EU - P&amp;L'!S96</f>
        <v>0</v>
      </c>
      <c r="T128" s="203">
        <f>'DTC US&amp;CA - P&amp;L'!T96+'DTC EU - P&amp;L'!T96</f>
        <v>0</v>
      </c>
      <c r="U128" s="203">
        <f>'DTC US&amp;CA - P&amp;L'!U96+'DTC EU - P&amp;L'!U96</f>
        <v>0</v>
      </c>
      <c r="V128" s="203">
        <f>'DTC US&amp;CA - P&amp;L'!V96+'DTC EU - P&amp;L'!V96</f>
        <v>0</v>
      </c>
      <c r="W128" s="203">
        <f>'DTC US&amp;CA - P&amp;L'!W96+'DTC EU - P&amp;L'!W96</f>
        <v>1</v>
      </c>
      <c r="X128" s="203">
        <f>'DTC US&amp;CA - P&amp;L'!X96+'DTC EU - P&amp;L'!X96</f>
        <v>0</v>
      </c>
      <c r="Y128" s="203">
        <f>'DTC US&amp;CA - P&amp;L'!Y96+'DTC EU - P&amp;L'!Y96</f>
        <v>0</v>
      </c>
      <c r="Z128" s="203">
        <f>'DTC US&amp;CA - P&amp;L'!Z96+'DTC EU - P&amp;L'!Z96</f>
        <v>1</v>
      </c>
      <c r="AA128" s="203">
        <f>'DTC US&amp;CA - P&amp;L'!AA96+'DTC EU - P&amp;L'!AA96</f>
        <v>4</v>
      </c>
      <c r="AB128" s="203">
        <f>'DTC US&amp;CA - P&amp;L'!AB96+'DTC EU - P&amp;L'!AB96</f>
        <v>0</v>
      </c>
      <c r="AC128" s="203">
        <f>'DTC US&amp;CA - P&amp;L'!AC96+'DTC EU - P&amp;L'!AC96</f>
        <v>2</v>
      </c>
      <c r="AD128" s="203">
        <f>'DTC US&amp;CA - P&amp;L'!AD96+'DTC EU - P&amp;L'!AD96</f>
        <v>0</v>
      </c>
      <c r="AE128" s="203">
        <f>'DTC US&amp;CA - P&amp;L'!AE96+'DTC EU - P&amp;L'!AE96</f>
        <v>0</v>
      </c>
      <c r="AF128" s="203">
        <f>'DTC US&amp;CA - P&amp;L'!AF96+'DTC EU - P&amp;L'!AF96</f>
        <v>1</v>
      </c>
      <c r="AG128" s="199">
        <f t="shared" si="48"/>
        <v>11</v>
      </c>
      <c r="AH128" s="200"/>
      <c r="AI128" s="200"/>
      <c r="AJ128" s="200"/>
      <c r="AK128" s="200"/>
      <c r="AL128" s="200"/>
    </row>
    <row r="129">
      <c r="A129" s="201" t="s">
        <v>224</v>
      </c>
      <c r="B129" s="206"/>
      <c r="C129" s="206"/>
      <c r="D129" s="206"/>
      <c r="E129" s="206"/>
      <c r="F129" s="206"/>
      <c r="G129" s="206"/>
      <c r="H129" s="206"/>
      <c r="I129" s="206"/>
      <c r="J129" s="206"/>
      <c r="K129" s="206"/>
      <c r="L129" s="206"/>
      <c r="M129" s="206"/>
      <c r="N129" s="206"/>
      <c r="O129" s="206"/>
      <c r="P129" s="203">
        <f>'DTC US&amp;CA - P&amp;L'!P97+'DTC EU - P&amp;L'!P97</f>
        <v>0</v>
      </c>
      <c r="Q129" s="203">
        <f>'DTC US&amp;CA - P&amp;L'!Q97+'DTC EU - P&amp;L'!Q97</f>
        <v>0</v>
      </c>
      <c r="R129" s="203">
        <f>'DTC US&amp;CA - P&amp;L'!R97+'DTC EU - P&amp;L'!R97</f>
        <v>0</v>
      </c>
      <c r="S129" s="203">
        <f>'DTC US&amp;CA - P&amp;L'!S97+'DTC EU - P&amp;L'!S97</f>
        <v>0</v>
      </c>
      <c r="T129" s="203">
        <f>'DTC US&amp;CA - P&amp;L'!T97+'DTC EU - P&amp;L'!T97</f>
        <v>0</v>
      </c>
      <c r="U129" s="203">
        <f>'DTC US&amp;CA - P&amp;L'!U97+'DTC EU - P&amp;L'!U97</f>
        <v>0</v>
      </c>
      <c r="V129" s="203">
        <f>'DTC US&amp;CA - P&amp;L'!V97+'DTC EU - P&amp;L'!V97</f>
        <v>0</v>
      </c>
      <c r="W129" s="203">
        <f>'DTC US&amp;CA - P&amp;L'!W97+'DTC EU - P&amp;L'!W97</f>
        <v>0</v>
      </c>
      <c r="X129" s="203">
        <f>'DTC US&amp;CA - P&amp;L'!X97+'DTC EU - P&amp;L'!X97</f>
        <v>0</v>
      </c>
      <c r="Y129" s="203">
        <f>'DTC US&amp;CA - P&amp;L'!Y97+'DTC EU - P&amp;L'!Y97</f>
        <v>0</v>
      </c>
      <c r="Z129" s="203">
        <f>'DTC US&amp;CA - P&amp;L'!Z97+'DTC EU - P&amp;L'!Z97</f>
        <v>0</v>
      </c>
      <c r="AA129" s="203">
        <f>'DTC US&amp;CA - P&amp;L'!AA97+'DTC EU - P&amp;L'!AA97</f>
        <v>0</v>
      </c>
      <c r="AB129" s="203">
        <f>'DTC US&amp;CA - P&amp;L'!AB97+'DTC EU - P&amp;L'!AB97</f>
        <v>0</v>
      </c>
      <c r="AC129" s="203">
        <f>'DTC US&amp;CA - P&amp;L'!AC97+'DTC EU - P&amp;L'!AC97</f>
        <v>0</v>
      </c>
      <c r="AD129" s="203">
        <f>'DTC US&amp;CA - P&amp;L'!AD97+'DTC EU - P&amp;L'!AD97</f>
        <v>0</v>
      </c>
      <c r="AE129" s="203">
        <f>'DTC US&amp;CA - P&amp;L'!AE97+'DTC EU - P&amp;L'!AE97</f>
        <v>0</v>
      </c>
      <c r="AF129" s="203">
        <f>'DTC US&amp;CA - P&amp;L'!AF97+'DTC EU - P&amp;L'!AF97</f>
        <v>0</v>
      </c>
      <c r="AG129" s="199">
        <f t="shared" si="48"/>
        <v>0</v>
      </c>
      <c r="AH129" s="200"/>
      <c r="AI129" s="200"/>
      <c r="AJ129" s="200"/>
      <c r="AK129" s="200"/>
      <c r="AL129" s="200"/>
    </row>
    <row r="130">
      <c r="A130" s="201" t="s">
        <v>225</v>
      </c>
      <c r="B130" s="206"/>
      <c r="C130" s="206"/>
      <c r="D130" s="206"/>
      <c r="E130" s="206"/>
      <c r="F130" s="206"/>
      <c r="G130" s="206"/>
      <c r="H130" s="206"/>
      <c r="I130" s="206"/>
      <c r="J130" s="206"/>
      <c r="K130" s="206"/>
      <c r="L130" s="206"/>
      <c r="M130" s="206"/>
      <c r="N130" s="206"/>
      <c r="O130" s="206"/>
      <c r="P130" s="203">
        <f>'DTC US&amp;CA - P&amp;L'!P98+'DTC EU - P&amp;L'!P98</f>
        <v>12</v>
      </c>
      <c r="Q130" s="203">
        <f>'DTC US&amp;CA - P&amp;L'!Q98+'DTC EU - P&amp;L'!Q98</f>
        <v>4</v>
      </c>
      <c r="R130" s="203">
        <f>'DTC US&amp;CA - P&amp;L'!R98+'DTC EU - P&amp;L'!R98</f>
        <v>2</v>
      </c>
      <c r="S130" s="203">
        <f>'DTC US&amp;CA - P&amp;L'!S98+'DTC EU - P&amp;L'!S98</f>
        <v>2</v>
      </c>
      <c r="T130" s="203">
        <f>'DTC US&amp;CA - P&amp;L'!T98+'DTC EU - P&amp;L'!T98</f>
        <v>2</v>
      </c>
      <c r="U130" s="203">
        <f>'DTC US&amp;CA - P&amp;L'!U98+'DTC EU - P&amp;L'!U98</f>
        <v>0</v>
      </c>
      <c r="V130" s="203">
        <f>'DTC US&amp;CA - P&amp;L'!V98+'DTC EU - P&amp;L'!V98</f>
        <v>1</v>
      </c>
      <c r="W130" s="203">
        <f>'DTC US&amp;CA - P&amp;L'!W98+'DTC EU - P&amp;L'!W98</f>
        <v>0</v>
      </c>
      <c r="X130" s="203">
        <f>'DTC US&amp;CA - P&amp;L'!X98+'DTC EU - P&amp;L'!X98</f>
        <v>0</v>
      </c>
      <c r="Y130" s="203">
        <f>'DTC US&amp;CA - P&amp;L'!Y98+'DTC EU - P&amp;L'!Y98</f>
        <v>3</v>
      </c>
      <c r="Z130" s="203">
        <f>'DTC US&amp;CA - P&amp;L'!Z98+'DTC EU - P&amp;L'!Z98</f>
        <v>3</v>
      </c>
      <c r="AA130" s="203">
        <f>'DTC US&amp;CA - P&amp;L'!AA98+'DTC EU - P&amp;L'!AA98</f>
        <v>6</v>
      </c>
      <c r="AB130" s="203">
        <f>'DTC US&amp;CA - P&amp;L'!AB98+'DTC EU - P&amp;L'!AB98</f>
        <v>3</v>
      </c>
      <c r="AC130" s="203">
        <f>'DTC US&amp;CA - P&amp;L'!AC98+'DTC EU - P&amp;L'!AC98</f>
        <v>5</v>
      </c>
      <c r="AD130" s="203">
        <f>'DTC US&amp;CA - P&amp;L'!AD98+'DTC EU - P&amp;L'!AD98</f>
        <v>6</v>
      </c>
      <c r="AE130" s="203">
        <f>'DTC US&amp;CA - P&amp;L'!AE98+'DTC EU - P&amp;L'!AE98</f>
        <v>4</v>
      </c>
      <c r="AF130" s="203">
        <f>'DTC US&amp;CA - P&amp;L'!AF98+'DTC EU - P&amp;L'!AF98</f>
        <v>1</v>
      </c>
      <c r="AG130" s="199">
        <f t="shared" si="48"/>
        <v>54</v>
      </c>
      <c r="AH130" s="200"/>
      <c r="AI130" s="200"/>
      <c r="AJ130" s="200"/>
      <c r="AK130" s="200"/>
      <c r="AL130" s="200"/>
    </row>
    <row r="131">
      <c r="A131" s="201" t="s">
        <v>226</v>
      </c>
      <c r="B131" s="206"/>
      <c r="C131" s="206"/>
      <c r="D131" s="206"/>
      <c r="E131" s="206"/>
      <c r="F131" s="206"/>
      <c r="G131" s="206"/>
      <c r="H131" s="206"/>
      <c r="I131" s="206"/>
      <c r="J131" s="206"/>
      <c r="K131" s="206"/>
      <c r="L131" s="206"/>
      <c r="M131" s="206"/>
      <c r="N131" s="206"/>
      <c r="O131" s="206"/>
      <c r="P131" s="203">
        <f>'DTC US&amp;CA - P&amp;L'!P99+'DTC EU - P&amp;L'!P99</f>
        <v>0</v>
      </c>
      <c r="Q131" s="203">
        <f>'DTC US&amp;CA - P&amp;L'!Q99+'DTC EU - P&amp;L'!Q99</f>
        <v>0</v>
      </c>
      <c r="R131" s="203">
        <f>'DTC US&amp;CA - P&amp;L'!R99+'DTC EU - P&amp;L'!R99</f>
        <v>0</v>
      </c>
      <c r="S131" s="203">
        <f>'DTC US&amp;CA - P&amp;L'!S99+'DTC EU - P&amp;L'!S99</f>
        <v>0</v>
      </c>
      <c r="T131" s="203">
        <f>'DTC US&amp;CA - P&amp;L'!T99+'DTC EU - P&amp;L'!T99</f>
        <v>0</v>
      </c>
      <c r="U131" s="203">
        <f>'DTC US&amp;CA - P&amp;L'!U99+'DTC EU - P&amp;L'!U99</f>
        <v>0</v>
      </c>
      <c r="V131" s="203">
        <f>'DTC US&amp;CA - P&amp;L'!V99+'DTC EU - P&amp;L'!V99</f>
        <v>0</v>
      </c>
      <c r="W131" s="203">
        <f>'DTC US&amp;CA - P&amp;L'!W99+'DTC EU - P&amp;L'!W99</f>
        <v>0</v>
      </c>
      <c r="X131" s="203">
        <f>'DTC US&amp;CA - P&amp;L'!X99+'DTC EU - P&amp;L'!X99</f>
        <v>0</v>
      </c>
      <c r="Y131" s="203">
        <f>'DTC US&amp;CA - P&amp;L'!Y99+'DTC EU - P&amp;L'!Y99</f>
        <v>0</v>
      </c>
      <c r="Z131" s="203">
        <f>'DTC US&amp;CA - P&amp;L'!Z99+'DTC EU - P&amp;L'!Z99</f>
        <v>0</v>
      </c>
      <c r="AA131" s="203">
        <f>'DTC US&amp;CA - P&amp;L'!AA99+'DTC EU - P&amp;L'!AA99</f>
        <v>0</v>
      </c>
      <c r="AB131" s="203">
        <f>'DTC US&amp;CA - P&amp;L'!AB99+'DTC EU - P&amp;L'!AB99</f>
        <v>0</v>
      </c>
      <c r="AC131" s="203">
        <f>'DTC US&amp;CA - P&amp;L'!AC99+'DTC EU - P&amp;L'!AC99</f>
        <v>0</v>
      </c>
      <c r="AD131" s="203">
        <f>'DTC US&amp;CA - P&amp;L'!AD99+'DTC EU - P&amp;L'!AD99</f>
        <v>0</v>
      </c>
      <c r="AE131" s="203">
        <f>'DTC US&amp;CA - P&amp;L'!AE99+'DTC EU - P&amp;L'!AE99</f>
        <v>0</v>
      </c>
      <c r="AF131" s="203">
        <f>'DTC US&amp;CA - P&amp;L'!AF99+'DTC EU - P&amp;L'!AF99</f>
        <v>0</v>
      </c>
      <c r="AG131" s="199">
        <f t="shared" si="48"/>
        <v>0</v>
      </c>
      <c r="AH131" s="200"/>
      <c r="AI131" s="200"/>
      <c r="AJ131" s="200"/>
      <c r="AK131" s="200"/>
      <c r="AL131" s="200"/>
    </row>
    <row r="132">
      <c r="A132" s="209" t="s">
        <v>172</v>
      </c>
      <c r="B132" s="223">
        <f t="shared" ref="B132:AF132" si="49">SUM(B124:B131)</f>
        <v>2</v>
      </c>
      <c r="C132" s="223">
        <f t="shared" si="49"/>
        <v>2</v>
      </c>
      <c r="D132" s="223">
        <f t="shared" si="49"/>
        <v>1</v>
      </c>
      <c r="E132" s="223">
        <f t="shared" si="49"/>
        <v>1</v>
      </c>
      <c r="F132" s="223">
        <f t="shared" si="49"/>
        <v>3</v>
      </c>
      <c r="G132" s="223">
        <f t="shared" si="49"/>
        <v>2</v>
      </c>
      <c r="H132" s="223">
        <f t="shared" si="49"/>
        <v>1</v>
      </c>
      <c r="I132" s="223">
        <f t="shared" si="49"/>
        <v>0</v>
      </c>
      <c r="J132" s="223">
        <f t="shared" si="49"/>
        <v>1</v>
      </c>
      <c r="K132" s="223">
        <f t="shared" si="49"/>
        <v>1</v>
      </c>
      <c r="L132" s="223">
        <f t="shared" si="49"/>
        <v>2</v>
      </c>
      <c r="M132" s="223">
        <f t="shared" si="49"/>
        <v>0</v>
      </c>
      <c r="N132" s="223">
        <f t="shared" si="49"/>
        <v>0</v>
      </c>
      <c r="O132" s="223">
        <f t="shared" si="49"/>
        <v>0</v>
      </c>
      <c r="P132" s="223">
        <f t="shared" si="49"/>
        <v>13</v>
      </c>
      <c r="Q132" s="223">
        <f t="shared" si="49"/>
        <v>6</v>
      </c>
      <c r="R132" s="223">
        <f t="shared" si="49"/>
        <v>2</v>
      </c>
      <c r="S132" s="223">
        <f t="shared" si="49"/>
        <v>4</v>
      </c>
      <c r="T132" s="223">
        <f t="shared" si="49"/>
        <v>3</v>
      </c>
      <c r="U132" s="223">
        <f t="shared" si="49"/>
        <v>1</v>
      </c>
      <c r="V132" s="223">
        <f t="shared" si="49"/>
        <v>2</v>
      </c>
      <c r="W132" s="223">
        <f t="shared" si="49"/>
        <v>5</v>
      </c>
      <c r="X132" s="223">
        <f t="shared" si="49"/>
        <v>0</v>
      </c>
      <c r="Y132" s="223">
        <f t="shared" si="49"/>
        <v>4</v>
      </c>
      <c r="Z132" s="223">
        <f t="shared" si="49"/>
        <v>4</v>
      </c>
      <c r="AA132" s="223">
        <f t="shared" si="49"/>
        <v>11</v>
      </c>
      <c r="AB132" s="223">
        <f t="shared" si="49"/>
        <v>4</v>
      </c>
      <c r="AC132" s="223">
        <f t="shared" si="49"/>
        <v>8</v>
      </c>
      <c r="AD132" s="223">
        <f t="shared" si="49"/>
        <v>7</v>
      </c>
      <c r="AE132" s="223">
        <f t="shared" si="49"/>
        <v>7</v>
      </c>
      <c r="AF132" s="223">
        <f t="shared" si="49"/>
        <v>3</v>
      </c>
      <c r="AG132" s="199">
        <f t="shared" si="48"/>
        <v>100</v>
      </c>
      <c r="AH132" s="200"/>
      <c r="AI132" s="200"/>
      <c r="AJ132" s="200"/>
      <c r="AK132" s="200"/>
      <c r="AL132" s="200"/>
    </row>
    <row r="133">
      <c r="A133" s="211"/>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c r="AA133" s="152"/>
      <c r="AB133" s="152"/>
      <c r="AC133" s="152"/>
      <c r="AD133" s="152"/>
      <c r="AE133" s="152"/>
      <c r="AF133" s="152"/>
      <c r="AG133" s="199"/>
      <c r="AH133" s="200"/>
      <c r="AI133" s="200"/>
      <c r="AJ133" s="200"/>
      <c r="AK133" s="200"/>
      <c r="AL133" s="200"/>
    </row>
    <row r="134">
      <c r="A134" s="201" t="s">
        <v>227</v>
      </c>
      <c r="B134" s="212">
        <f>'DTC US&amp;CA - P&amp;L'!B102+'DTC EU - P&amp;L'!B102</f>
        <v>1</v>
      </c>
      <c r="C134" s="212">
        <f>'DTC US&amp;CA - P&amp;L'!C102+'DTC EU - P&amp;L'!C102</f>
        <v>0</v>
      </c>
      <c r="D134" s="212">
        <f>'DTC US&amp;CA - P&amp;L'!D102+'DTC EU - P&amp;L'!D102</f>
        <v>0</v>
      </c>
      <c r="E134" s="212">
        <f>'DTC US&amp;CA - P&amp;L'!E102+'DTC EU - P&amp;L'!E102</f>
        <v>0</v>
      </c>
      <c r="F134" s="212">
        <f>'DTC US&amp;CA - P&amp;L'!F102+'DTC EU - P&amp;L'!F102</f>
        <v>0</v>
      </c>
      <c r="G134" s="212">
        <f>'DTC US&amp;CA - P&amp;L'!G102+'DTC EU - P&amp;L'!G102</f>
        <v>0</v>
      </c>
      <c r="H134" s="212">
        <f>'DTC US&amp;CA - P&amp;L'!H102+'DTC EU - P&amp;L'!H102</f>
        <v>0</v>
      </c>
      <c r="I134" s="212">
        <f>'DTC US&amp;CA - P&amp;L'!I102+'DTC EU - P&amp;L'!I102</f>
        <v>0</v>
      </c>
      <c r="J134" s="212">
        <f>'DTC US&amp;CA - P&amp;L'!J102+'DTC EU - P&amp;L'!J102</f>
        <v>0</v>
      </c>
      <c r="K134" s="212">
        <f>'DTC US&amp;CA - P&amp;L'!K102+'DTC EU - P&amp;L'!K102</f>
        <v>0</v>
      </c>
      <c r="L134" s="212">
        <f>'DTC US&amp;CA - P&amp;L'!L102+'DTC EU - P&amp;L'!L102</f>
        <v>0</v>
      </c>
      <c r="M134" s="212">
        <f>'DTC US&amp;CA - P&amp;L'!M102+'DTC EU - P&amp;L'!M102</f>
        <v>0</v>
      </c>
      <c r="N134" s="212">
        <f>'DTC US&amp;CA - P&amp;L'!N102+'DTC EU - P&amp;L'!N102</f>
        <v>1</v>
      </c>
      <c r="O134" s="212">
        <f>'DTC US&amp;CA - P&amp;L'!O102+'DTC EU - P&amp;L'!O102</f>
        <v>0</v>
      </c>
      <c r="P134" s="212">
        <f>'DTC US&amp;CA - P&amp;L'!P102+'DTC EU - P&amp;L'!P102</f>
        <v>0</v>
      </c>
      <c r="Q134" s="212">
        <f>'DTC US&amp;CA - P&amp;L'!Q102+'DTC EU - P&amp;L'!Q102</f>
        <v>0</v>
      </c>
      <c r="R134" s="212">
        <f>'DTC US&amp;CA - P&amp;L'!R102+'DTC EU - P&amp;L'!R102</f>
        <v>0</v>
      </c>
      <c r="S134" s="212">
        <f>'DTC US&amp;CA - P&amp;L'!S102+'DTC EU - P&amp;L'!S102</f>
        <v>0</v>
      </c>
      <c r="T134" s="212">
        <f>'DTC US&amp;CA - P&amp;L'!T102+'DTC EU - P&amp;L'!T102</f>
        <v>0</v>
      </c>
      <c r="U134" s="212">
        <f>'DTC US&amp;CA - P&amp;L'!U102+'DTC EU - P&amp;L'!U102</f>
        <v>0</v>
      </c>
      <c r="V134" s="212">
        <f>'DTC US&amp;CA - P&amp;L'!V102+'DTC EU - P&amp;L'!V102</f>
        <v>1</v>
      </c>
      <c r="W134" s="212">
        <f>'DTC US&amp;CA - P&amp;L'!W102+'DTC EU - P&amp;L'!W102</f>
        <v>0</v>
      </c>
      <c r="X134" s="212">
        <f>'DTC US&amp;CA - P&amp;L'!X102+'DTC EU - P&amp;L'!X102</f>
        <v>0</v>
      </c>
      <c r="Y134" s="212">
        <f>'DTC US&amp;CA - P&amp;L'!Y102+'DTC EU - P&amp;L'!Y102</f>
        <v>1</v>
      </c>
      <c r="Z134" s="212">
        <f>'DTC US&amp;CA - P&amp;L'!Z102+'DTC EU - P&amp;L'!Z102</f>
        <v>0</v>
      </c>
      <c r="AA134" s="212">
        <f>'DTC US&amp;CA - P&amp;L'!AA102+'DTC EU - P&amp;L'!AA102</f>
        <v>2</v>
      </c>
      <c r="AB134" s="212">
        <f>'DTC US&amp;CA - P&amp;L'!AB102+'DTC EU - P&amp;L'!AB102</f>
        <v>0</v>
      </c>
      <c r="AC134" s="212">
        <f>'DTC US&amp;CA - P&amp;L'!AC102+'DTC EU - P&amp;L'!AC102</f>
        <v>0</v>
      </c>
      <c r="AD134" s="212">
        <f>'DTC US&amp;CA - P&amp;L'!AD102+'DTC EU - P&amp;L'!AD102</f>
        <v>0</v>
      </c>
      <c r="AE134" s="212">
        <f>'DTC US&amp;CA - P&amp;L'!AE102+'DTC EU - P&amp;L'!AE102</f>
        <v>0</v>
      </c>
      <c r="AF134" s="212">
        <f>'DTC US&amp;CA - P&amp;L'!AF102+'DTC EU - P&amp;L'!AF102</f>
        <v>0</v>
      </c>
      <c r="AG134" s="199">
        <f t="shared" ref="AG134:AG136" si="50">SUM(B134:AF134)</f>
        <v>6</v>
      </c>
      <c r="AH134" s="200"/>
      <c r="AI134" s="200"/>
      <c r="AJ134" s="200"/>
      <c r="AK134" s="200"/>
      <c r="AL134" s="200"/>
    </row>
    <row r="135">
      <c r="A135" s="201" t="s">
        <v>228</v>
      </c>
      <c r="B135" s="212">
        <f>'DTC US&amp;CA - P&amp;L'!B103+'DTC EU - P&amp;L'!B103</f>
        <v>1</v>
      </c>
      <c r="C135" s="212">
        <f>'DTC US&amp;CA - P&amp;L'!C103+'DTC EU - P&amp;L'!C103</f>
        <v>0</v>
      </c>
      <c r="D135" s="212">
        <f>'DTC US&amp;CA - P&amp;L'!D103+'DTC EU - P&amp;L'!D103</f>
        <v>0</v>
      </c>
      <c r="E135" s="212">
        <f>'DTC US&amp;CA - P&amp;L'!E103+'DTC EU - P&amp;L'!E103</f>
        <v>0</v>
      </c>
      <c r="F135" s="212">
        <f>'DTC US&amp;CA - P&amp;L'!F103+'DTC EU - P&amp;L'!F103</f>
        <v>2</v>
      </c>
      <c r="G135" s="212">
        <f>'DTC US&amp;CA - P&amp;L'!G103+'DTC EU - P&amp;L'!G103</f>
        <v>0</v>
      </c>
      <c r="H135" s="212">
        <f>'DTC US&amp;CA - P&amp;L'!H103+'DTC EU - P&amp;L'!H103</f>
        <v>1</v>
      </c>
      <c r="I135" s="212">
        <f>'DTC US&amp;CA - P&amp;L'!I103+'DTC EU - P&amp;L'!I103</f>
        <v>2</v>
      </c>
      <c r="J135" s="212">
        <f>'DTC US&amp;CA - P&amp;L'!J103+'DTC EU - P&amp;L'!J103</f>
        <v>0</v>
      </c>
      <c r="K135" s="212">
        <f>'DTC US&amp;CA - P&amp;L'!K103+'DTC EU - P&amp;L'!K103</f>
        <v>0</v>
      </c>
      <c r="L135" s="212">
        <f>'DTC US&amp;CA - P&amp;L'!L103+'DTC EU - P&amp;L'!L103</f>
        <v>3</v>
      </c>
      <c r="M135" s="212">
        <f>'DTC US&amp;CA - P&amp;L'!M103+'DTC EU - P&amp;L'!M103</f>
        <v>1</v>
      </c>
      <c r="N135" s="212">
        <f>'DTC US&amp;CA - P&amp;L'!N103+'DTC EU - P&amp;L'!N103</f>
        <v>1</v>
      </c>
      <c r="O135" s="212">
        <f>'DTC US&amp;CA - P&amp;L'!O103+'DTC EU - P&amp;L'!O103</f>
        <v>0</v>
      </c>
      <c r="P135" s="212">
        <f>'DTC US&amp;CA - P&amp;L'!P103+'DTC EU - P&amp;L'!P103</f>
        <v>2</v>
      </c>
      <c r="Q135" s="212">
        <f>'DTC US&amp;CA - P&amp;L'!Q103+'DTC EU - P&amp;L'!Q103</f>
        <v>1</v>
      </c>
      <c r="R135" s="212">
        <f>'DTC US&amp;CA - P&amp;L'!R103+'DTC EU - P&amp;L'!R103</f>
        <v>3</v>
      </c>
      <c r="S135" s="212">
        <f>'DTC US&amp;CA - P&amp;L'!S103+'DTC EU - P&amp;L'!S103</f>
        <v>0</v>
      </c>
      <c r="T135" s="212">
        <f>'DTC US&amp;CA - P&amp;L'!T103+'DTC EU - P&amp;L'!T103</f>
        <v>1</v>
      </c>
      <c r="U135" s="212">
        <f>'DTC US&amp;CA - P&amp;L'!U103+'DTC EU - P&amp;L'!U103</f>
        <v>1</v>
      </c>
      <c r="V135" s="212">
        <f>'DTC US&amp;CA - P&amp;L'!V103+'DTC EU - P&amp;L'!V103</f>
        <v>0</v>
      </c>
      <c r="W135" s="212">
        <f>'DTC US&amp;CA - P&amp;L'!W103+'DTC EU - P&amp;L'!W103</f>
        <v>1</v>
      </c>
      <c r="X135" s="212">
        <f>'DTC US&amp;CA - P&amp;L'!X103+'DTC EU - P&amp;L'!X103</f>
        <v>2</v>
      </c>
      <c r="Y135" s="212">
        <f>'DTC US&amp;CA - P&amp;L'!Y103+'DTC EU - P&amp;L'!Y103</f>
        <v>2</v>
      </c>
      <c r="Z135" s="212">
        <f>'DTC US&amp;CA - P&amp;L'!Z103+'DTC EU - P&amp;L'!Z103</f>
        <v>0</v>
      </c>
      <c r="AA135" s="212">
        <f>'DTC US&amp;CA - P&amp;L'!AA103+'DTC EU - P&amp;L'!AA103</f>
        <v>1</v>
      </c>
      <c r="AB135" s="212">
        <f>'DTC US&amp;CA - P&amp;L'!AB103+'DTC EU - P&amp;L'!AB103</f>
        <v>4</v>
      </c>
      <c r="AC135" s="212">
        <f>'DTC US&amp;CA - P&amp;L'!AC103+'DTC EU - P&amp;L'!AC103</f>
        <v>1</v>
      </c>
      <c r="AD135" s="212">
        <f>'DTC US&amp;CA - P&amp;L'!AD103+'DTC EU - P&amp;L'!AD103</f>
        <v>2</v>
      </c>
      <c r="AE135" s="212">
        <f>'DTC US&amp;CA - P&amp;L'!AE103+'DTC EU - P&amp;L'!AE103</f>
        <v>1</v>
      </c>
      <c r="AF135" s="212">
        <f>'DTC US&amp;CA - P&amp;L'!AF103+'DTC EU - P&amp;L'!AF103</f>
        <v>1</v>
      </c>
      <c r="AG135" s="199">
        <f t="shared" si="50"/>
        <v>34</v>
      </c>
      <c r="AH135" s="200"/>
      <c r="AI135" s="200"/>
      <c r="AJ135" s="200"/>
      <c r="AK135" s="200"/>
      <c r="AL135" s="200"/>
    </row>
    <row r="136">
      <c r="A136" s="209" t="s">
        <v>175</v>
      </c>
      <c r="B136" s="210">
        <f t="shared" ref="B136:AF136" si="51">SUM(B134:B135)</f>
        <v>2</v>
      </c>
      <c r="C136" s="210">
        <f t="shared" si="51"/>
        <v>0</v>
      </c>
      <c r="D136" s="210">
        <f t="shared" si="51"/>
        <v>0</v>
      </c>
      <c r="E136" s="210">
        <f t="shared" si="51"/>
        <v>0</v>
      </c>
      <c r="F136" s="210">
        <f t="shared" si="51"/>
        <v>2</v>
      </c>
      <c r="G136" s="210">
        <f t="shared" si="51"/>
        <v>0</v>
      </c>
      <c r="H136" s="210">
        <f t="shared" si="51"/>
        <v>1</v>
      </c>
      <c r="I136" s="210">
        <f t="shared" si="51"/>
        <v>2</v>
      </c>
      <c r="J136" s="210">
        <f t="shared" si="51"/>
        <v>0</v>
      </c>
      <c r="K136" s="210">
        <f t="shared" si="51"/>
        <v>0</v>
      </c>
      <c r="L136" s="210">
        <f t="shared" si="51"/>
        <v>3</v>
      </c>
      <c r="M136" s="210">
        <f t="shared" si="51"/>
        <v>1</v>
      </c>
      <c r="N136" s="210">
        <f t="shared" si="51"/>
        <v>2</v>
      </c>
      <c r="O136" s="210">
        <f t="shared" si="51"/>
        <v>0</v>
      </c>
      <c r="P136" s="210">
        <f t="shared" si="51"/>
        <v>2</v>
      </c>
      <c r="Q136" s="210">
        <f t="shared" si="51"/>
        <v>1</v>
      </c>
      <c r="R136" s="210">
        <f t="shared" si="51"/>
        <v>3</v>
      </c>
      <c r="S136" s="210">
        <f t="shared" si="51"/>
        <v>0</v>
      </c>
      <c r="T136" s="210">
        <f t="shared" si="51"/>
        <v>1</v>
      </c>
      <c r="U136" s="210">
        <f t="shared" si="51"/>
        <v>1</v>
      </c>
      <c r="V136" s="210">
        <f t="shared" si="51"/>
        <v>1</v>
      </c>
      <c r="W136" s="210">
        <f t="shared" si="51"/>
        <v>1</v>
      </c>
      <c r="X136" s="210">
        <f t="shared" si="51"/>
        <v>2</v>
      </c>
      <c r="Y136" s="210">
        <f t="shared" si="51"/>
        <v>3</v>
      </c>
      <c r="Z136" s="210">
        <f t="shared" si="51"/>
        <v>0</v>
      </c>
      <c r="AA136" s="210">
        <f t="shared" si="51"/>
        <v>3</v>
      </c>
      <c r="AB136" s="210">
        <f t="shared" si="51"/>
        <v>4</v>
      </c>
      <c r="AC136" s="210">
        <f t="shared" si="51"/>
        <v>1</v>
      </c>
      <c r="AD136" s="210">
        <f t="shared" si="51"/>
        <v>2</v>
      </c>
      <c r="AE136" s="210">
        <f t="shared" si="51"/>
        <v>1</v>
      </c>
      <c r="AF136" s="210">
        <f t="shared" si="51"/>
        <v>1</v>
      </c>
      <c r="AG136" s="199">
        <f t="shared" si="50"/>
        <v>40</v>
      </c>
      <c r="AH136" s="200"/>
      <c r="AI136" s="200"/>
      <c r="AJ136" s="200"/>
      <c r="AK136" s="200"/>
      <c r="AL136" s="200"/>
    </row>
    <row r="137">
      <c r="A137" s="153"/>
      <c r="AB137" s="225"/>
      <c r="AC137" s="225"/>
      <c r="AG137" s="199"/>
      <c r="AH137" s="200"/>
      <c r="AI137" s="200"/>
      <c r="AJ137" s="200"/>
      <c r="AK137" s="200"/>
      <c r="AL137" s="200"/>
    </row>
    <row r="138">
      <c r="A138" s="201" t="s">
        <v>176</v>
      </c>
      <c r="B138" s="203">
        <f>'DTC US&amp;CA - P&amp;L'!B106+'DTC EU - P&amp;L'!B106</f>
        <v>1</v>
      </c>
      <c r="C138" s="203">
        <f>'DTC US&amp;CA - P&amp;L'!C106+'DTC EU - P&amp;L'!C106</f>
        <v>0</v>
      </c>
      <c r="D138" s="203">
        <f>'DTC US&amp;CA - P&amp;L'!D106+'DTC EU - P&amp;L'!D106</f>
        <v>1</v>
      </c>
      <c r="E138" s="203">
        <f>'DTC US&amp;CA - P&amp;L'!E106+'DTC EU - P&amp;L'!E106</f>
        <v>1</v>
      </c>
      <c r="F138" s="203">
        <f>'DTC US&amp;CA - P&amp;L'!F106+'DTC EU - P&amp;L'!F106</f>
        <v>0</v>
      </c>
      <c r="G138" s="203">
        <f>'DTC US&amp;CA - P&amp;L'!G106+'DTC EU - P&amp;L'!G106</f>
        <v>0</v>
      </c>
      <c r="H138" s="203">
        <f>'DTC US&amp;CA - P&amp;L'!H106+'DTC EU - P&amp;L'!H106</f>
        <v>1</v>
      </c>
      <c r="I138" s="203">
        <f>'DTC US&amp;CA - P&amp;L'!I106+'DTC EU - P&amp;L'!I106</f>
        <v>0</v>
      </c>
      <c r="J138" s="203">
        <f>'DTC US&amp;CA - P&amp;L'!J106+'DTC EU - P&amp;L'!J106</f>
        <v>1</v>
      </c>
      <c r="K138" s="203">
        <f>'DTC US&amp;CA - P&amp;L'!K106+'DTC EU - P&amp;L'!K106</f>
        <v>1</v>
      </c>
      <c r="L138" s="203">
        <f>'DTC US&amp;CA - P&amp;L'!L106+'DTC EU - P&amp;L'!L106</f>
        <v>1</v>
      </c>
      <c r="M138" s="203">
        <f>'DTC US&amp;CA - P&amp;L'!M106+'DTC EU - P&amp;L'!M106</f>
        <v>0</v>
      </c>
      <c r="N138" s="203">
        <f>'DTC US&amp;CA - P&amp;L'!N106+'DTC EU - P&amp;L'!N106</f>
        <v>0</v>
      </c>
      <c r="O138" s="203">
        <f>'DTC US&amp;CA - P&amp;L'!O106+'DTC EU - P&amp;L'!O106</f>
        <v>0</v>
      </c>
      <c r="P138" s="203">
        <f>'DTC US&amp;CA - P&amp;L'!P106+'DTC EU - P&amp;L'!P106</f>
        <v>0</v>
      </c>
      <c r="Q138" s="203">
        <f>'DTC US&amp;CA - P&amp;L'!Q106+'DTC EU - P&amp;L'!Q106</f>
        <v>1</v>
      </c>
      <c r="R138" s="203">
        <f>'DTC US&amp;CA - P&amp;L'!R106+'DTC EU - P&amp;L'!R106</f>
        <v>0</v>
      </c>
      <c r="S138" s="203">
        <f>'DTC US&amp;CA - P&amp;L'!S106+'DTC EU - P&amp;L'!S106</f>
        <v>0</v>
      </c>
      <c r="T138" s="203">
        <f>'DTC US&amp;CA - P&amp;L'!T106+'DTC EU - P&amp;L'!T106</f>
        <v>0</v>
      </c>
      <c r="U138" s="203">
        <f>'DTC US&amp;CA - P&amp;L'!U106+'DTC EU - P&amp;L'!U106</f>
        <v>0</v>
      </c>
      <c r="V138" s="203">
        <f>'DTC US&amp;CA - P&amp;L'!V106+'DTC EU - P&amp;L'!V106</f>
        <v>1</v>
      </c>
      <c r="W138" s="203">
        <f>'DTC US&amp;CA - P&amp;L'!W106+'DTC EU - P&amp;L'!W106</f>
        <v>3</v>
      </c>
      <c r="X138" s="203">
        <f>'DTC US&amp;CA - P&amp;L'!X106+'DTC EU - P&amp;L'!X106</f>
        <v>0</v>
      </c>
      <c r="Y138" s="203">
        <f>'DTC US&amp;CA - P&amp;L'!Y106+'DTC EU - P&amp;L'!Y106</f>
        <v>0</v>
      </c>
      <c r="Z138" s="203">
        <f>'DTC US&amp;CA - P&amp;L'!Z106+'DTC EU - P&amp;L'!Z106</f>
        <v>0</v>
      </c>
      <c r="AA138" s="203">
        <f>'DTC US&amp;CA - P&amp;L'!AA106+'DTC EU - P&amp;L'!AA106</f>
        <v>2</v>
      </c>
      <c r="AB138" s="203">
        <f>'DTC US&amp;CA - P&amp;L'!AB106+'DTC EU - P&amp;L'!AB106</f>
        <v>1</v>
      </c>
      <c r="AC138" s="203">
        <f>'DTC US&amp;CA - P&amp;L'!AC106+'DTC EU - P&amp;L'!AC106</f>
        <v>3</v>
      </c>
      <c r="AD138" s="203">
        <f>'DTC US&amp;CA - P&amp;L'!AD106+'DTC EU - P&amp;L'!AD106</f>
        <v>1</v>
      </c>
      <c r="AE138" s="203">
        <f>'DTC US&amp;CA - P&amp;L'!AE106+'DTC EU - P&amp;L'!AE106</f>
        <v>5</v>
      </c>
      <c r="AF138" s="203">
        <f>'DTC US&amp;CA - P&amp;L'!AF106+'DTC EU - P&amp;L'!AF106</f>
        <v>2</v>
      </c>
      <c r="AG138" s="199">
        <f t="shared" ref="AG138:AG149" si="52">SUM(B138:AF138)</f>
        <v>26</v>
      </c>
      <c r="AH138" s="200"/>
      <c r="AI138" s="200"/>
      <c r="AJ138" s="200"/>
      <c r="AK138" s="200"/>
      <c r="AL138" s="200"/>
    </row>
    <row r="139">
      <c r="A139" s="201" t="s">
        <v>177</v>
      </c>
      <c r="B139" s="203">
        <f>'DTC US&amp;CA - P&amp;L'!B107+'DTC EU - P&amp;L'!B107</f>
        <v>2</v>
      </c>
      <c r="C139" s="203">
        <f>'DTC US&amp;CA - P&amp;L'!C107+'DTC EU - P&amp;L'!C107</f>
        <v>1</v>
      </c>
      <c r="D139" s="203">
        <f>'DTC US&amp;CA - P&amp;L'!D107+'DTC EU - P&amp;L'!D107</f>
        <v>0</v>
      </c>
      <c r="E139" s="203">
        <f>'DTC US&amp;CA - P&amp;L'!E107+'DTC EU - P&amp;L'!E107</f>
        <v>0</v>
      </c>
      <c r="F139" s="203">
        <f>'DTC US&amp;CA - P&amp;L'!F107+'DTC EU - P&amp;L'!F107</f>
        <v>2</v>
      </c>
      <c r="G139" s="203">
        <f>'DTC US&amp;CA - P&amp;L'!G107+'DTC EU - P&amp;L'!G107</f>
        <v>0</v>
      </c>
      <c r="H139" s="203">
        <f>'DTC US&amp;CA - P&amp;L'!H107+'DTC EU - P&amp;L'!H107</f>
        <v>1</v>
      </c>
      <c r="I139" s="203">
        <f>'DTC US&amp;CA - P&amp;L'!I107+'DTC EU - P&amp;L'!I107</f>
        <v>2</v>
      </c>
      <c r="J139" s="203">
        <f>'DTC US&amp;CA - P&amp;L'!J107+'DTC EU - P&amp;L'!J107</f>
        <v>3</v>
      </c>
      <c r="K139" s="203">
        <f>'DTC US&amp;CA - P&amp;L'!K107+'DTC EU - P&amp;L'!K107</f>
        <v>6</v>
      </c>
      <c r="L139" s="203">
        <f>'DTC US&amp;CA - P&amp;L'!L107+'DTC EU - P&amp;L'!L107</f>
        <v>3</v>
      </c>
      <c r="M139" s="203">
        <f>'DTC US&amp;CA - P&amp;L'!M107+'DTC EU - P&amp;L'!M107</f>
        <v>3</v>
      </c>
      <c r="N139" s="203">
        <f>'DTC US&amp;CA - P&amp;L'!N107+'DTC EU - P&amp;L'!N107</f>
        <v>4</v>
      </c>
      <c r="O139" s="203">
        <f>'DTC US&amp;CA - P&amp;L'!O107+'DTC EU - P&amp;L'!O107</f>
        <v>3</v>
      </c>
      <c r="P139" s="203">
        <f>'DTC US&amp;CA - P&amp;L'!P107+'DTC EU - P&amp;L'!P107</f>
        <v>5</v>
      </c>
      <c r="Q139" s="203">
        <f>'DTC US&amp;CA - P&amp;L'!Q107+'DTC EU - P&amp;L'!Q107</f>
        <v>4</v>
      </c>
      <c r="R139" s="203">
        <f>'DTC US&amp;CA - P&amp;L'!R107+'DTC EU - P&amp;L'!R107</f>
        <v>3</v>
      </c>
      <c r="S139" s="203">
        <f>'DTC US&amp;CA - P&amp;L'!S107+'DTC EU - P&amp;L'!S107</f>
        <v>3</v>
      </c>
      <c r="T139" s="203">
        <f>'DTC US&amp;CA - P&amp;L'!T107+'DTC EU - P&amp;L'!T107</f>
        <v>2</v>
      </c>
      <c r="U139" s="203">
        <f>'DTC US&amp;CA - P&amp;L'!U107+'DTC EU - P&amp;L'!U107</f>
        <v>3</v>
      </c>
      <c r="V139" s="203">
        <f>'DTC US&amp;CA - P&amp;L'!V107+'DTC EU - P&amp;L'!V107</f>
        <v>4</v>
      </c>
      <c r="W139" s="203">
        <f>'DTC US&amp;CA - P&amp;L'!W107+'DTC EU - P&amp;L'!W107</f>
        <v>8</v>
      </c>
      <c r="X139" s="203">
        <f>'DTC US&amp;CA - P&amp;L'!X107+'DTC EU - P&amp;L'!X107</f>
        <v>4</v>
      </c>
      <c r="Y139" s="203">
        <f>'DTC US&amp;CA - P&amp;L'!Y107+'DTC EU - P&amp;L'!Y107</f>
        <v>2</v>
      </c>
      <c r="Z139" s="203">
        <f>'DTC US&amp;CA - P&amp;L'!Z107+'DTC EU - P&amp;L'!Z107</f>
        <v>2</v>
      </c>
      <c r="AA139" s="203">
        <f>'DTC US&amp;CA - P&amp;L'!AA107+'DTC EU - P&amp;L'!AA107</f>
        <v>7</v>
      </c>
      <c r="AB139" s="203">
        <f>'DTC US&amp;CA - P&amp;L'!AB107+'DTC EU - P&amp;L'!AB107</f>
        <v>5</v>
      </c>
      <c r="AC139" s="203">
        <f>'DTC US&amp;CA - P&amp;L'!AC107+'DTC EU - P&amp;L'!AC107</f>
        <v>6</v>
      </c>
      <c r="AD139" s="203">
        <f>'DTC US&amp;CA - P&amp;L'!AD107+'DTC EU - P&amp;L'!AD107</f>
        <v>3</v>
      </c>
      <c r="AE139" s="203">
        <f>'DTC US&amp;CA - P&amp;L'!AE107+'DTC EU - P&amp;L'!AE107</f>
        <v>4</v>
      </c>
      <c r="AF139" s="203">
        <f>'DTC US&amp;CA - P&amp;L'!AF107+'DTC EU - P&amp;L'!AF107</f>
        <v>3</v>
      </c>
      <c r="AG139" s="199">
        <f t="shared" si="52"/>
        <v>98</v>
      </c>
      <c r="AH139" s="200"/>
      <c r="AI139" s="200"/>
      <c r="AJ139" s="200"/>
      <c r="AK139" s="200"/>
      <c r="AL139" s="200"/>
    </row>
    <row r="140">
      <c r="A140" s="201" t="s">
        <v>229</v>
      </c>
      <c r="B140" s="203">
        <f>'DTC US&amp;CA - P&amp;L'!B108+'DTC EU - P&amp;L'!B108</f>
        <v>0</v>
      </c>
      <c r="C140" s="203">
        <f>'DTC US&amp;CA - P&amp;L'!C108+'DTC EU - P&amp;L'!C108</f>
        <v>0</v>
      </c>
      <c r="D140" s="203">
        <f>'DTC US&amp;CA - P&amp;L'!D108+'DTC EU - P&amp;L'!D108</f>
        <v>0</v>
      </c>
      <c r="E140" s="203">
        <f>'DTC US&amp;CA - P&amp;L'!E108+'DTC EU - P&amp;L'!E108</f>
        <v>0</v>
      </c>
      <c r="F140" s="203">
        <f>'DTC US&amp;CA - P&amp;L'!F108+'DTC EU - P&amp;L'!F108</f>
        <v>0</v>
      </c>
      <c r="G140" s="203">
        <f>'DTC US&amp;CA - P&amp;L'!G108+'DTC EU - P&amp;L'!G108</f>
        <v>0</v>
      </c>
      <c r="H140" s="203">
        <f>'DTC US&amp;CA - P&amp;L'!H108+'DTC EU - P&amp;L'!H108</f>
        <v>1</v>
      </c>
      <c r="I140" s="203">
        <f>'DTC US&amp;CA - P&amp;L'!I108+'DTC EU - P&amp;L'!I108</f>
        <v>0</v>
      </c>
      <c r="J140" s="203">
        <f>'DTC US&amp;CA - P&amp;L'!J108+'DTC EU - P&amp;L'!J108</f>
        <v>1</v>
      </c>
      <c r="K140" s="203">
        <f>'DTC US&amp;CA - P&amp;L'!K108+'DTC EU - P&amp;L'!K108</f>
        <v>2</v>
      </c>
      <c r="L140" s="203">
        <f>'DTC US&amp;CA - P&amp;L'!L108+'DTC EU - P&amp;L'!L108</f>
        <v>4</v>
      </c>
      <c r="M140" s="203">
        <f>'DTC US&amp;CA - P&amp;L'!M108+'DTC EU - P&amp;L'!M108</f>
        <v>0</v>
      </c>
      <c r="N140" s="203">
        <f>'DTC US&amp;CA - P&amp;L'!N108+'DTC EU - P&amp;L'!N108</f>
        <v>0</v>
      </c>
      <c r="O140" s="203">
        <f>'DTC US&amp;CA - P&amp;L'!O108+'DTC EU - P&amp;L'!O108</f>
        <v>0</v>
      </c>
      <c r="P140" s="203">
        <f>'DTC US&amp;CA - P&amp;L'!P108+'DTC EU - P&amp;L'!P108</f>
        <v>0</v>
      </c>
      <c r="Q140" s="203">
        <f>'DTC US&amp;CA - P&amp;L'!Q108+'DTC EU - P&amp;L'!Q108</f>
        <v>0</v>
      </c>
      <c r="R140" s="203">
        <f>'DTC US&amp;CA - P&amp;L'!R108+'DTC EU - P&amp;L'!R108</f>
        <v>0</v>
      </c>
      <c r="S140" s="203">
        <f>'DTC US&amp;CA - P&amp;L'!S108+'DTC EU - P&amp;L'!S108</f>
        <v>0</v>
      </c>
      <c r="T140" s="203">
        <f>'DTC US&amp;CA - P&amp;L'!T108+'DTC EU - P&amp;L'!T108</f>
        <v>0</v>
      </c>
      <c r="U140" s="203">
        <f>'DTC US&amp;CA - P&amp;L'!U108+'DTC EU - P&amp;L'!U108</f>
        <v>0</v>
      </c>
      <c r="V140" s="203">
        <f>'DTC US&amp;CA - P&amp;L'!V108+'DTC EU - P&amp;L'!V108</f>
        <v>0</v>
      </c>
      <c r="W140" s="203">
        <f>'DTC US&amp;CA - P&amp;L'!W108+'DTC EU - P&amp;L'!W108</f>
        <v>3</v>
      </c>
      <c r="X140" s="203">
        <f>'DTC US&amp;CA - P&amp;L'!X108+'DTC EU - P&amp;L'!X108</f>
        <v>0</v>
      </c>
      <c r="Y140" s="203">
        <f>'DTC US&amp;CA - P&amp;L'!Y108+'DTC EU - P&amp;L'!Y108</f>
        <v>0</v>
      </c>
      <c r="Z140" s="203">
        <f>'DTC US&amp;CA - P&amp;L'!Z108+'DTC EU - P&amp;L'!Z108</f>
        <v>0</v>
      </c>
      <c r="AA140" s="203">
        <f>'DTC US&amp;CA - P&amp;L'!AA108+'DTC EU - P&amp;L'!AA108</f>
        <v>2</v>
      </c>
      <c r="AB140" s="203">
        <f>'DTC US&amp;CA - P&amp;L'!AB108+'DTC EU - P&amp;L'!AB108</f>
        <v>1</v>
      </c>
      <c r="AC140" s="203">
        <f>'DTC US&amp;CA - P&amp;L'!AC108+'DTC EU - P&amp;L'!AC108</f>
        <v>2</v>
      </c>
      <c r="AD140" s="203">
        <f>'DTC US&amp;CA - P&amp;L'!AD108+'DTC EU - P&amp;L'!AD108</f>
        <v>2</v>
      </c>
      <c r="AE140" s="203">
        <f>'DTC US&amp;CA - P&amp;L'!AE108+'DTC EU - P&amp;L'!AE108</f>
        <v>2</v>
      </c>
      <c r="AF140" s="203">
        <f>'DTC US&amp;CA - P&amp;L'!AF108+'DTC EU - P&amp;L'!AF108</f>
        <v>1</v>
      </c>
      <c r="AG140" s="199">
        <f t="shared" si="52"/>
        <v>21</v>
      </c>
      <c r="AH140" s="200"/>
      <c r="AI140" s="200"/>
      <c r="AJ140" s="200"/>
      <c r="AK140" s="200"/>
      <c r="AL140" s="200"/>
    </row>
    <row r="141">
      <c r="A141" s="201" t="s">
        <v>230</v>
      </c>
      <c r="B141" s="203">
        <f>'DTC US&amp;CA - P&amp;L'!B109+'DTC EU - P&amp;L'!B109</f>
        <v>0</v>
      </c>
      <c r="C141" s="203">
        <f>'DTC US&amp;CA - P&amp;L'!C109+'DTC EU - P&amp;L'!C109</f>
        <v>0</v>
      </c>
      <c r="D141" s="203">
        <f>'DTC US&amp;CA - P&amp;L'!D109+'DTC EU - P&amp;L'!D109</f>
        <v>0</v>
      </c>
      <c r="E141" s="203">
        <f>'DTC US&amp;CA - P&amp;L'!E109+'DTC EU - P&amp;L'!E109</f>
        <v>0</v>
      </c>
      <c r="F141" s="203">
        <f>'DTC US&amp;CA - P&amp;L'!F109+'DTC EU - P&amp;L'!F109</f>
        <v>0</v>
      </c>
      <c r="G141" s="203">
        <f>'DTC US&amp;CA - P&amp;L'!G109+'DTC EU - P&amp;L'!G109</f>
        <v>0</v>
      </c>
      <c r="H141" s="203">
        <f>'DTC US&amp;CA - P&amp;L'!H109+'DTC EU - P&amp;L'!H109</f>
        <v>0</v>
      </c>
      <c r="I141" s="203">
        <f>'DTC US&amp;CA - P&amp;L'!I109+'DTC EU - P&amp;L'!I109</f>
        <v>0</v>
      </c>
      <c r="J141" s="203">
        <f>'DTC US&amp;CA - P&amp;L'!J109+'DTC EU - P&amp;L'!J109</f>
        <v>0</v>
      </c>
      <c r="K141" s="203">
        <f>'DTC US&amp;CA - P&amp;L'!K109+'DTC EU - P&amp;L'!K109</f>
        <v>0</v>
      </c>
      <c r="L141" s="203">
        <f>'DTC US&amp;CA - P&amp;L'!L109+'DTC EU - P&amp;L'!L109</f>
        <v>0</v>
      </c>
      <c r="M141" s="203">
        <f>'DTC US&amp;CA - P&amp;L'!M109+'DTC EU - P&amp;L'!M109</f>
        <v>0</v>
      </c>
      <c r="N141" s="203">
        <f>'DTC US&amp;CA - P&amp;L'!N109+'DTC EU - P&amp;L'!N109</f>
        <v>0</v>
      </c>
      <c r="O141" s="203">
        <f>'DTC US&amp;CA - P&amp;L'!O109+'DTC EU - P&amp;L'!O109</f>
        <v>0</v>
      </c>
      <c r="P141" s="203">
        <f>'DTC US&amp;CA - P&amp;L'!P109+'DTC EU - P&amp;L'!P109</f>
        <v>0</v>
      </c>
      <c r="Q141" s="203">
        <f>'DTC US&amp;CA - P&amp;L'!Q109+'DTC EU - P&amp;L'!Q109</f>
        <v>0</v>
      </c>
      <c r="R141" s="203">
        <f>'DTC US&amp;CA - P&amp;L'!R109+'DTC EU - P&amp;L'!R109</f>
        <v>0</v>
      </c>
      <c r="S141" s="203">
        <f>'DTC US&amp;CA - P&amp;L'!S109+'DTC EU - P&amp;L'!S109</f>
        <v>0</v>
      </c>
      <c r="T141" s="203">
        <f>'DTC US&amp;CA - P&amp;L'!T109+'DTC EU - P&amp;L'!T109</f>
        <v>0</v>
      </c>
      <c r="U141" s="203">
        <f>'DTC US&amp;CA - P&amp;L'!U109+'DTC EU - P&amp;L'!U109</f>
        <v>0</v>
      </c>
      <c r="V141" s="203">
        <f>'DTC US&amp;CA - P&amp;L'!V109+'DTC EU - P&amp;L'!V109</f>
        <v>0</v>
      </c>
      <c r="W141" s="203">
        <f>'DTC US&amp;CA - P&amp;L'!W109+'DTC EU - P&amp;L'!W109</f>
        <v>0</v>
      </c>
      <c r="X141" s="203">
        <f>'DTC US&amp;CA - P&amp;L'!X109+'DTC EU - P&amp;L'!X109</f>
        <v>0</v>
      </c>
      <c r="Y141" s="203">
        <f>'DTC US&amp;CA - P&amp;L'!Y109+'DTC EU - P&amp;L'!Y109</f>
        <v>0</v>
      </c>
      <c r="Z141" s="203">
        <f>'DTC US&amp;CA - P&amp;L'!Z109+'DTC EU - P&amp;L'!Z109</f>
        <v>0</v>
      </c>
      <c r="AA141" s="203">
        <f>'DTC US&amp;CA - P&amp;L'!AA109+'DTC EU - P&amp;L'!AA109</f>
        <v>0</v>
      </c>
      <c r="AB141" s="203">
        <f>'DTC US&amp;CA - P&amp;L'!AB109+'DTC EU - P&amp;L'!AB109</f>
        <v>0</v>
      </c>
      <c r="AC141" s="203">
        <f>'DTC US&amp;CA - P&amp;L'!AC109+'DTC EU - P&amp;L'!AC109</f>
        <v>0</v>
      </c>
      <c r="AD141" s="203">
        <f>'DTC US&amp;CA - P&amp;L'!AD109+'DTC EU - P&amp;L'!AD109</f>
        <v>0</v>
      </c>
      <c r="AE141" s="203">
        <f>'DTC US&amp;CA - P&amp;L'!AE109+'DTC EU - P&amp;L'!AE109</f>
        <v>0</v>
      </c>
      <c r="AF141" s="203">
        <f>'DTC US&amp;CA - P&amp;L'!AF109+'DTC EU - P&amp;L'!AF109</f>
        <v>0</v>
      </c>
      <c r="AG141" s="199">
        <f t="shared" si="52"/>
        <v>0</v>
      </c>
      <c r="AH141" s="200"/>
      <c r="AI141" s="200"/>
      <c r="AJ141" s="200"/>
      <c r="AK141" s="200"/>
      <c r="AL141" s="200"/>
    </row>
    <row r="142">
      <c r="A142" s="201" t="s">
        <v>231</v>
      </c>
      <c r="B142" s="203">
        <f>'DTC US&amp;CA - P&amp;L'!B110+'DTC EU - P&amp;L'!B110</f>
        <v>1</v>
      </c>
      <c r="C142" s="203">
        <f>'DTC US&amp;CA - P&amp;L'!C110+'DTC EU - P&amp;L'!C110</f>
        <v>0</v>
      </c>
      <c r="D142" s="203">
        <f>'DTC US&amp;CA - P&amp;L'!D110+'DTC EU - P&amp;L'!D110</f>
        <v>0</v>
      </c>
      <c r="E142" s="203">
        <f>'DTC US&amp;CA - P&amp;L'!E110+'DTC EU - P&amp;L'!E110</f>
        <v>0</v>
      </c>
      <c r="F142" s="203">
        <f>'DTC US&amp;CA - P&amp;L'!F110+'DTC EU - P&amp;L'!F110</f>
        <v>0</v>
      </c>
      <c r="G142" s="203">
        <f>'DTC US&amp;CA - P&amp;L'!G110+'DTC EU - P&amp;L'!G110</f>
        <v>0</v>
      </c>
      <c r="H142" s="203">
        <f>'DTC US&amp;CA - P&amp;L'!H110+'DTC EU - P&amp;L'!H110</f>
        <v>2</v>
      </c>
      <c r="I142" s="203">
        <f>'DTC US&amp;CA - P&amp;L'!I110+'DTC EU - P&amp;L'!I110</f>
        <v>0</v>
      </c>
      <c r="J142" s="203">
        <f>'DTC US&amp;CA - P&amp;L'!J110+'DTC EU - P&amp;L'!J110</f>
        <v>3</v>
      </c>
      <c r="K142" s="203">
        <f>'DTC US&amp;CA - P&amp;L'!K110+'DTC EU - P&amp;L'!K110</f>
        <v>0</v>
      </c>
      <c r="L142" s="203">
        <f>'DTC US&amp;CA - P&amp;L'!L110+'DTC EU - P&amp;L'!L110</f>
        <v>5</v>
      </c>
      <c r="M142" s="203">
        <f>'DTC US&amp;CA - P&amp;L'!M110+'DTC EU - P&amp;L'!M110</f>
        <v>0</v>
      </c>
      <c r="N142" s="203">
        <f>'DTC US&amp;CA - P&amp;L'!N110+'DTC EU - P&amp;L'!N110</f>
        <v>0</v>
      </c>
      <c r="O142" s="203">
        <f>'DTC US&amp;CA - P&amp;L'!O110+'DTC EU - P&amp;L'!O110</f>
        <v>1</v>
      </c>
      <c r="P142" s="203">
        <f>'DTC US&amp;CA - P&amp;L'!P110+'DTC EU - P&amp;L'!P110</f>
        <v>1</v>
      </c>
      <c r="Q142" s="203">
        <f>'DTC US&amp;CA - P&amp;L'!Q110+'DTC EU - P&amp;L'!Q110</f>
        <v>2</v>
      </c>
      <c r="R142" s="203">
        <f>'DTC US&amp;CA - P&amp;L'!R110+'DTC EU - P&amp;L'!R110</f>
        <v>2</v>
      </c>
      <c r="S142" s="203">
        <f>'DTC US&amp;CA - P&amp;L'!S110+'DTC EU - P&amp;L'!S110</f>
        <v>2</v>
      </c>
      <c r="T142" s="203">
        <f>'DTC US&amp;CA - P&amp;L'!T110+'DTC EU - P&amp;L'!T110</f>
        <v>0</v>
      </c>
      <c r="U142" s="203">
        <f>'DTC US&amp;CA - P&amp;L'!U110+'DTC EU - P&amp;L'!U110</f>
        <v>0</v>
      </c>
      <c r="V142" s="203">
        <f>'DTC US&amp;CA - P&amp;L'!V110+'DTC EU - P&amp;L'!V110</f>
        <v>1</v>
      </c>
      <c r="W142" s="203">
        <f>'DTC US&amp;CA - P&amp;L'!W110+'DTC EU - P&amp;L'!W110</f>
        <v>1</v>
      </c>
      <c r="X142" s="203">
        <f>'DTC US&amp;CA - P&amp;L'!X110+'DTC EU - P&amp;L'!X110</f>
        <v>0</v>
      </c>
      <c r="Y142" s="203">
        <f>'DTC US&amp;CA - P&amp;L'!Y110+'DTC EU - P&amp;L'!Y110</f>
        <v>0</v>
      </c>
      <c r="Z142" s="203">
        <f>'DTC US&amp;CA - P&amp;L'!Z110+'DTC EU - P&amp;L'!Z110</f>
        <v>0</v>
      </c>
      <c r="AA142" s="203">
        <f>'DTC US&amp;CA - P&amp;L'!AA110+'DTC EU - P&amp;L'!AA110</f>
        <v>2</v>
      </c>
      <c r="AB142" s="203">
        <f>'DTC US&amp;CA - P&amp;L'!AB110+'DTC EU - P&amp;L'!AB110</f>
        <v>1</v>
      </c>
      <c r="AC142" s="203">
        <f>'DTC US&amp;CA - P&amp;L'!AC110+'DTC EU - P&amp;L'!AC110</f>
        <v>1</v>
      </c>
      <c r="AD142" s="203">
        <f>'DTC US&amp;CA - P&amp;L'!AD110+'DTC EU - P&amp;L'!AD110</f>
        <v>3</v>
      </c>
      <c r="AE142" s="203">
        <f>'DTC US&amp;CA - P&amp;L'!AE110+'DTC EU - P&amp;L'!AE110</f>
        <v>1</v>
      </c>
      <c r="AF142" s="203">
        <f>'DTC US&amp;CA - P&amp;L'!AF110+'DTC EU - P&amp;L'!AF110</f>
        <v>0</v>
      </c>
      <c r="AG142" s="199">
        <f t="shared" si="52"/>
        <v>29</v>
      </c>
      <c r="AH142" s="200"/>
      <c r="AI142" s="200"/>
      <c r="AJ142" s="200"/>
      <c r="AK142" s="200"/>
      <c r="AL142" s="200"/>
    </row>
    <row r="143">
      <c r="A143" s="201" t="s">
        <v>232</v>
      </c>
      <c r="B143" s="203">
        <f>'DTC US&amp;CA - P&amp;L'!B111+'DTC EU - P&amp;L'!B111</f>
        <v>0</v>
      </c>
      <c r="C143" s="203">
        <f>'DTC US&amp;CA - P&amp;L'!C111+'DTC EU - P&amp;L'!C111</f>
        <v>0</v>
      </c>
      <c r="D143" s="203">
        <f>'DTC US&amp;CA - P&amp;L'!D111+'DTC EU - P&amp;L'!D111</f>
        <v>0</v>
      </c>
      <c r="E143" s="203">
        <f>'DTC US&amp;CA - P&amp;L'!E111+'DTC EU - P&amp;L'!E111</f>
        <v>0</v>
      </c>
      <c r="F143" s="203">
        <f>'DTC US&amp;CA - P&amp;L'!F111+'DTC EU - P&amp;L'!F111</f>
        <v>0</v>
      </c>
      <c r="G143" s="203">
        <f>'DTC US&amp;CA - P&amp;L'!G111+'DTC EU - P&amp;L'!G111</f>
        <v>2</v>
      </c>
      <c r="H143" s="203">
        <f>'DTC US&amp;CA - P&amp;L'!H111+'DTC EU - P&amp;L'!H111</f>
        <v>0</v>
      </c>
      <c r="I143" s="203">
        <f>'DTC US&amp;CA - P&amp;L'!I111+'DTC EU - P&amp;L'!I111</f>
        <v>0</v>
      </c>
      <c r="J143" s="203">
        <f>'DTC US&amp;CA - P&amp;L'!J111+'DTC EU - P&amp;L'!J111</f>
        <v>0</v>
      </c>
      <c r="K143" s="203">
        <f>'DTC US&amp;CA - P&amp;L'!K111+'DTC EU - P&amp;L'!K111</f>
        <v>0</v>
      </c>
      <c r="L143" s="203">
        <f>'DTC US&amp;CA - P&amp;L'!L111+'DTC EU - P&amp;L'!L111</f>
        <v>0</v>
      </c>
      <c r="M143" s="203">
        <f>'DTC US&amp;CA - P&amp;L'!M111+'DTC EU - P&amp;L'!M111</f>
        <v>1</v>
      </c>
      <c r="N143" s="203">
        <f>'DTC US&amp;CA - P&amp;L'!N111+'DTC EU - P&amp;L'!N111</f>
        <v>1</v>
      </c>
      <c r="O143" s="203">
        <f>'DTC US&amp;CA - P&amp;L'!O111+'DTC EU - P&amp;L'!O111</f>
        <v>0</v>
      </c>
      <c r="P143" s="203">
        <f>'DTC US&amp;CA - P&amp;L'!P111+'DTC EU - P&amp;L'!P111</f>
        <v>0</v>
      </c>
      <c r="Q143" s="203">
        <f>'DTC US&amp;CA - P&amp;L'!Q111+'DTC EU - P&amp;L'!Q111</f>
        <v>0</v>
      </c>
      <c r="R143" s="203">
        <f>'DTC US&amp;CA - P&amp;L'!R111+'DTC EU - P&amp;L'!R111</f>
        <v>1</v>
      </c>
      <c r="S143" s="203">
        <f>'DTC US&amp;CA - P&amp;L'!S111+'DTC EU - P&amp;L'!S111</f>
        <v>0</v>
      </c>
      <c r="T143" s="203">
        <f>'DTC US&amp;CA - P&amp;L'!T111+'DTC EU - P&amp;L'!T111</f>
        <v>1</v>
      </c>
      <c r="U143" s="203">
        <f>'DTC US&amp;CA - P&amp;L'!U111+'DTC EU - P&amp;L'!U111</f>
        <v>1</v>
      </c>
      <c r="V143" s="203">
        <f>'DTC US&amp;CA - P&amp;L'!V111+'DTC EU - P&amp;L'!V111</f>
        <v>0</v>
      </c>
      <c r="W143" s="203">
        <f>'DTC US&amp;CA - P&amp;L'!W111+'DTC EU - P&amp;L'!W111</f>
        <v>1</v>
      </c>
      <c r="X143" s="203">
        <f>'DTC US&amp;CA - P&amp;L'!X111+'DTC EU - P&amp;L'!X111</f>
        <v>0</v>
      </c>
      <c r="Y143" s="203">
        <f>'DTC US&amp;CA - P&amp;L'!Y111+'DTC EU - P&amp;L'!Y111</f>
        <v>0</v>
      </c>
      <c r="Z143" s="203">
        <f>'DTC US&amp;CA - P&amp;L'!Z111+'DTC EU - P&amp;L'!Z111</f>
        <v>0</v>
      </c>
      <c r="AA143" s="203">
        <f>'DTC US&amp;CA - P&amp;L'!AA111+'DTC EU - P&amp;L'!AA111</f>
        <v>0</v>
      </c>
      <c r="AB143" s="203">
        <f>'DTC US&amp;CA - P&amp;L'!AB111+'DTC EU - P&amp;L'!AB111</f>
        <v>0</v>
      </c>
      <c r="AC143" s="203">
        <f>'DTC US&amp;CA - P&amp;L'!AC111+'DTC EU - P&amp;L'!AC111</f>
        <v>1</v>
      </c>
      <c r="AD143" s="203">
        <f>'DTC US&amp;CA - P&amp;L'!AD111+'DTC EU - P&amp;L'!AD111</f>
        <v>1</v>
      </c>
      <c r="AE143" s="203">
        <f>'DTC US&amp;CA - P&amp;L'!AE111+'DTC EU - P&amp;L'!AE111</f>
        <v>0</v>
      </c>
      <c r="AF143" s="203">
        <f>'DTC US&amp;CA - P&amp;L'!AF111+'DTC EU - P&amp;L'!AF111</f>
        <v>1</v>
      </c>
      <c r="AG143" s="199">
        <f t="shared" si="52"/>
        <v>11</v>
      </c>
      <c r="AH143" s="200"/>
      <c r="AI143" s="200"/>
      <c r="AJ143" s="200"/>
      <c r="AK143" s="200"/>
      <c r="AL143" s="200"/>
    </row>
    <row r="144">
      <c r="A144" s="201" t="s">
        <v>233</v>
      </c>
      <c r="B144" s="203">
        <f>'DTC US&amp;CA - P&amp;L'!B112+'DTC EU - P&amp;L'!B112</f>
        <v>0</v>
      </c>
      <c r="C144" s="203">
        <f>'DTC US&amp;CA - P&amp;L'!C112+'DTC EU - P&amp;L'!C112</f>
        <v>0</v>
      </c>
      <c r="D144" s="203">
        <f>'DTC US&amp;CA - P&amp;L'!D112+'DTC EU - P&amp;L'!D112</f>
        <v>0</v>
      </c>
      <c r="E144" s="203">
        <f>'DTC US&amp;CA - P&amp;L'!E112+'DTC EU - P&amp;L'!E112</f>
        <v>0</v>
      </c>
      <c r="F144" s="203">
        <f>'DTC US&amp;CA - P&amp;L'!F112+'DTC EU - P&amp;L'!F112</f>
        <v>0</v>
      </c>
      <c r="G144" s="203">
        <f>'DTC US&amp;CA - P&amp;L'!G112+'DTC EU - P&amp;L'!G112</f>
        <v>0</v>
      </c>
      <c r="H144" s="203">
        <f>'DTC US&amp;CA - P&amp;L'!H112+'DTC EU - P&amp;L'!H112</f>
        <v>0</v>
      </c>
      <c r="I144" s="203">
        <f>'DTC US&amp;CA - P&amp;L'!I112+'DTC EU - P&amp;L'!I112</f>
        <v>0</v>
      </c>
      <c r="J144" s="203">
        <f>'DTC US&amp;CA - P&amp;L'!J112+'DTC EU - P&amp;L'!J112</f>
        <v>0</v>
      </c>
      <c r="K144" s="203">
        <f>'DTC US&amp;CA - P&amp;L'!K112+'DTC EU - P&amp;L'!K112</f>
        <v>0</v>
      </c>
      <c r="L144" s="203">
        <f>'DTC US&amp;CA - P&amp;L'!L112+'DTC EU - P&amp;L'!L112</f>
        <v>0</v>
      </c>
      <c r="M144" s="203">
        <f>'DTC US&amp;CA - P&amp;L'!M112+'DTC EU - P&amp;L'!M112</f>
        <v>2</v>
      </c>
      <c r="N144" s="203">
        <f>'DTC US&amp;CA - P&amp;L'!N112+'DTC EU - P&amp;L'!N112</f>
        <v>1</v>
      </c>
      <c r="O144" s="203">
        <f>'DTC US&amp;CA - P&amp;L'!O112+'DTC EU - P&amp;L'!O112</f>
        <v>0</v>
      </c>
      <c r="P144" s="203">
        <f>'DTC US&amp;CA - P&amp;L'!P112+'DTC EU - P&amp;L'!P112</f>
        <v>4</v>
      </c>
      <c r="Q144" s="203">
        <f>'DTC US&amp;CA - P&amp;L'!Q112+'DTC EU - P&amp;L'!Q112</f>
        <v>1</v>
      </c>
      <c r="R144" s="203">
        <f>'DTC US&amp;CA - P&amp;L'!R112+'DTC EU - P&amp;L'!R112</f>
        <v>0</v>
      </c>
      <c r="S144" s="203">
        <f>'DTC US&amp;CA - P&amp;L'!S112+'DTC EU - P&amp;L'!S112</f>
        <v>0</v>
      </c>
      <c r="T144" s="203">
        <f>'DTC US&amp;CA - P&amp;L'!T112+'DTC EU - P&amp;L'!T112</f>
        <v>3</v>
      </c>
      <c r="U144" s="203">
        <f>'DTC US&amp;CA - P&amp;L'!U112+'DTC EU - P&amp;L'!U112</f>
        <v>1</v>
      </c>
      <c r="V144" s="203">
        <f>'DTC US&amp;CA - P&amp;L'!V112+'DTC EU - P&amp;L'!V112</f>
        <v>2</v>
      </c>
      <c r="W144" s="203">
        <f>'DTC US&amp;CA - P&amp;L'!W112+'DTC EU - P&amp;L'!W112</f>
        <v>5</v>
      </c>
      <c r="X144" s="203">
        <f>'DTC US&amp;CA - P&amp;L'!X112+'DTC EU - P&amp;L'!X112</f>
        <v>1</v>
      </c>
      <c r="Y144" s="203">
        <f>'DTC US&amp;CA - P&amp;L'!Y112+'DTC EU - P&amp;L'!Y112</f>
        <v>1</v>
      </c>
      <c r="Z144" s="203">
        <f>'DTC US&amp;CA - P&amp;L'!Z112+'DTC EU - P&amp;L'!Z112</f>
        <v>1</v>
      </c>
      <c r="AA144" s="203">
        <f>'DTC US&amp;CA - P&amp;L'!AA112+'DTC EU - P&amp;L'!AA112</f>
        <v>7</v>
      </c>
      <c r="AB144" s="203">
        <f>'DTC US&amp;CA - P&amp;L'!AB112+'DTC EU - P&amp;L'!AB112</f>
        <v>0</v>
      </c>
      <c r="AC144" s="203">
        <f>'DTC US&amp;CA - P&amp;L'!AC112+'DTC EU - P&amp;L'!AC112</f>
        <v>4</v>
      </c>
      <c r="AD144" s="203">
        <f>'DTC US&amp;CA - P&amp;L'!AD112+'DTC EU - P&amp;L'!AD112</f>
        <v>4</v>
      </c>
      <c r="AE144" s="203">
        <f>'DTC US&amp;CA - P&amp;L'!AE112+'DTC EU - P&amp;L'!AE112</f>
        <v>4</v>
      </c>
      <c r="AF144" s="203">
        <f>'DTC US&amp;CA - P&amp;L'!AF112+'DTC EU - P&amp;L'!AF112</f>
        <v>0</v>
      </c>
      <c r="AG144" s="199">
        <f t="shared" si="52"/>
        <v>41</v>
      </c>
      <c r="AH144" s="200"/>
      <c r="AI144" s="200"/>
      <c r="AJ144" s="200"/>
      <c r="AK144" s="200"/>
      <c r="AL144" s="200"/>
    </row>
    <row r="145">
      <c r="A145" s="201" t="s">
        <v>234</v>
      </c>
      <c r="B145" s="203">
        <f>'DTC US&amp;CA - P&amp;L'!B113+'DTC EU - P&amp;L'!B113</f>
        <v>0</v>
      </c>
      <c r="C145" s="203">
        <f>'DTC US&amp;CA - P&amp;L'!C113+'DTC EU - P&amp;L'!C113</f>
        <v>0</v>
      </c>
      <c r="D145" s="203">
        <f>'DTC US&amp;CA - P&amp;L'!D113+'DTC EU - P&amp;L'!D113</f>
        <v>0</v>
      </c>
      <c r="E145" s="203">
        <f>'DTC US&amp;CA - P&amp;L'!E113+'DTC EU - P&amp;L'!E113</f>
        <v>0</v>
      </c>
      <c r="F145" s="203">
        <f>'DTC US&amp;CA - P&amp;L'!F113+'DTC EU - P&amp;L'!F113</f>
        <v>0</v>
      </c>
      <c r="G145" s="203">
        <f>'DTC US&amp;CA - P&amp;L'!G113+'DTC EU - P&amp;L'!G113</f>
        <v>2</v>
      </c>
      <c r="H145" s="203">
        <f>'DTC US&amp;CA - P&amp;L'!H113+'DTC EU - P&amp;L'!H113</f>
        <v>0</v>
      </c>
      <c r="I145" s="203">
        <f>'DTC US&amp;CA - P&amp;L'!I113+'DTC EU - P&amp;L'!I113</f>
        <v>0</v>
      </c>
      <c r="J145" s="203">
        <f>'DTC US&amp;CA - P&amp;L'!J113+'DTC EU - P&amp;L'!J113</f>
        <v>0</v>
      </c>
      <c r="K145" s="203">
        <f>'DTC US&amp;CA - P&amp;L'!K113+'DTC EU - P&amp;L'!K113</f>
        <v>0</v>
      </c>
      <c r="L145" s="203">
        <f>'DTC US&amp;CA - P&amp;L'!L113+'DTC EU - P&amp;L'!L113</f>
        <v>0</v>
      </c>
      <c r="M145" s="203">
        <f>'DTC US&amp;CA - P&amp;L'!M113+'DTC EU - P&amp;L'!M113</f>
        <v>0</v>
      </c>
      <c r="N145" s="203">
        <f>'DTC US&amp;CA - P&amp;L'!N113+'DTC EU - P&amp;L'!N113</f>
        <v>0</v>
      </c>
      <c r="O145" s="203">
        <f>'DTC US&amp;CA - P&amp;L'!O113+'DTC EU - P&amp;L'!O113</f>
        <v>0</v>
      </c>
      <c r="P145" s="203">
        <f>'DTC US&amp;CA - P&amp;L'!P113+'DTC EU - P&amp;L'!P113</f>
        <v>0</v>
      </c>
      <c r="Q145" s="203">
        <f>'DTC US&amp;CA - P&amp;L'!Q113+'DTC EU - P&amp;L'!Q113</f>
        <v>0</v>
      </c>
      <c r="R145" s="203">
        <f>'DTC US&amp;CA - P&amp;L'!R113+'DTC EU - P&amp;L'!R113</f>
        <v>0</v>
      </c>
      <c r="S145" s="203">
        <f>'DTC US&amp;CA - P&amp;L'!S113+'DTC EU - P&amp;L'!S113</f>
        <v>0</v>
      </c>
      <c r="T145" s="203">
        <f>'DTC US&amp;CA - P&amp;L'!T113+'DTC EU - P&amp;L'!T113</f>
        <v>1</v>
      </c>
      <c r="U145" s="203">
        <f>'DTC US&amp;CA - P&amp;L'!U113+'DTC EU - P&amp;L'!U113</f>
        <v>0</v>
      </c>
      <c r="V145" s="203">
        <f>'DTC US&amp;CA - P&amp;L'!V113+'DTC EU - P&amp;L'!V113</f>
        <v>0</v>
      </c>
      <c r="W145" s="203">
        <f>'DTC US&amp;CA - P&amp;L'!W113+'DTC EU - P&amp;L'!W113</f>
        <v>0</v>
      </c>
      <c r="X145" s="203">
        <f>'DTC US&amp;CA - P&amp;L'!X113+'DTC EU - P&amp;L'!X113</f>
        <v>0</v>
      </c>
      <c r="Y145" s="203">
        <f>'DTC US&amp;CA - P&amp;L'!Y113+'DTC EU - P&amp;L'!Y113</f>
        <v>0</v>
      </c>
      <c r="Z145" s="203">
        <f>'DTC US&amp;CA - P&amp;L'!Z113+'DTC EU - P&amp;L'!Z113</f>
        <v>0</v>
      </c>
      <c r="AA145" s="203">
        <f>'DTC US&amp;CA - P&amp;L'!AA113+'DTC EU - P&amp;L'!AA113</f>
        <v>0</v>
      </c>
      <c r="AB145" s="203">
        <f>'DTC US&amp;CA - P&amp;L'!AB113+'DTC EU - P&amp;L'!AB113</f>
        <v>0</v>
      </c>
      <c r="AC145" s="203">
        <f>'DTC US&amp;CA - P&amp;L'!AC113+'DTC EU - P&amp;L'!AC113</f>
        <v>1</v>
      </c>
      <c r="AD145" s="203">
        <f>'DTC US&amp;CA - P&amp;L'!AD113+'DTC EU - P&amp;L'!AD113</f>
        <v>0</v>
      </c>
      <c r="AE145" s="203">
        <f>'DTC US&amp;CA - P&amp;L'!AE113+'DTC EU - P&amp;L'!AE113</f>
        <v>1</v>
      </c>
      <c r="AF145" s="203">
        <f>'DTC US&amp;CA - P&amp;L'!AF113+'DTC EU - P&amp;L'!AF113</f>
        <v>0</v>
      </c>
      <c r="AG145" s="199">
        <f t="shared" si="52"/>
        <v>5</v>
      </c>
      <c r="AH145" s="200"/>
      <c r="AI145" s="200"/>
      <c r="AJ145" s="200"/>
      <c r="AK145" s="200"/>
      <c r="AL145" s="200"/>
    </row>
    <row r="146">
      <c r="A146" s="201" t="s">
        <v>235</v>
      </c>
      <c r="B146" s="203">
        <f>'DTC US&amp;CA - P&amp;L'!B114+'DTC EU - P&amp;L'!B114</f>
        <v>2</v>
      </c>
      <c r="C146" s="203">
        <f>'DTC US&amp;CA - P&amp;L'!C114+'DTC EU - P&amp;L'!C114</f>
        <v>0</v>
      </c>
      <c r="D146" s="203">
        <f>'DTC US&amp;CA - P&amp;L'!D114+'DTC EU - P&amp;L'!D114</f>
        <v>0</v>
      </c>
      <c r="E146" s="203">
        <f>'DTC US&amp;CA - P&amp;L'!E114+'DTC EU - P&amp;L'!E114</f>
        <v>0</v>
      </c>
      <c r="F146" s="203">
        <f>'DTC US&amp;CA - P&amp;L'!F114+'DTC EU - P&amp;L'!F114</f>
        <v>0</v>
      </c>
      <c r="G146" s="203">
        <f>'DTC US&amp;CA - P&amp;L'!G114+'DTC EU - P&amp;L'!G114</f>
        <v>0</v>
      </c>
      <c r="H146" s="203">
        <f>'DTC US&amp;CA - P&amp;L'!H114+'DTC EU - P&amp;L'!H114</f>
        <v>0</v>
      </c>
      <c r="I146" s="203">
        <f>'DTC US&amp;CA - P&amp;L'!I114+'DTC EU - P&amp;L'!I114</f>
        <v>0</v>
      </c>
      <c r="J146" s="203">
        <f>'DTC US&amp;CA - P&amp;L'!J114+'DTC EU - P&amp;L'!J114</f>
        <v>0</v>
      </c>
      <c r="K146" s="203">
        <f>'DTC US&amp;CA - P&amp;L'!K114+'DTC EU - P&amp;L'!K114</f>
        <v>0</v>
      </c>
      <c r="L146" s="203">
        <f>'DTC US&amp;CA - P&amp;L'!L114+'DTC EU - P&amp;L'!L114</f>
        <v>0</v>
      </c>
      <c r="M146" s="203">
        <f>'DTC US&amp;CA - P&amp;L'!M114+'DTC EU - P&amp;L'!M114</f>
        <v>0</v>
      </c>
      <c r="N146" s="203">
        <f>'DTC US&amp;CA - P&amp;L'!N114+'DTC EU - P&amp;L'!N114</f>
        <v>1</v>
      </c>
      <c r="O146" s="203">
        <f>'DTC US&amp;CA - P&amp;L'!O114+'DTC EU - P&amp;L'!O114</f>
        <v>0</v>
      </c>
      <c r="P146" s="203">
        <f>'DTC US&amp;CA - P&amp;L'!P114+'DTC EU - P&amp;L'!P114</f>
        <v>1</v>
      </c>
      <c r="Q146" s="203">
        <f>'DTC US&amp;CA - P&amp;L'!Q114+'DTC EU - P&amp;L'!Q114</f>
        <v>1</v>
      </c>
      <c r="R146" s="203">
        <f>'DTC US&amp;CA - P&amp;L'!R114+'DTC EU - P&amp;L'!R114</f>
        <v>1</v>
      </c>
      <c r="S146" s="203">
        <f>'DTC US&amp;CA - P&amp;L'!S114+'DTC EU - P&amp;L'!S114</f>
        <v>0</v>
      </c>
      <c r="T146" s="203">
        <f>'DTC US&amp;CA - P&amp;L'!T114+'DTC EU - P&amp;L'!T114</f>
        <v>0</v>
      </c>
      <c r="U146" s="203">
        <f>'DTC US&amp;CA - P&amp;L'!U114+'DTC EU - P&amp;L'!U114</f>
        <v>0</v>
      </c>
      <c r="V146" s="203">
        <f>'DTC US&amp;CA - P&amp;L'!V114+'DTC EU - P&amp;L'!V114</f>
        <v>0</v>
      </c>
      <c r="W146" s="203">
        <f>'DTC US&amp;CA - P&amp;L'!W114+'DTC EU - P&amp;L'!W114</f>
        <v>0</v>
      </c>
      <c r="X146" s="203">
        <f>'DTC US&amp;CA - P&amp;L'!X114+'DTC EU - P&amp;L'!X114</f>
        <v>0</v>
      </c>
      <c r="Y146" s="203">
        <f>'DTC US&amp;CA - P&amp;L'!Y114+'DTC EU - P&amp;L'!Y114</f>
        <v>0</v>
      </c>
      <c r="Z146" s="203">
        <f>'DTC US&amp;CA - P&amp;L'!Z114+'DTC EU - P&amp;L'!Z114</f>
        <v>0</v>
      </c>
      <c r="AA146" s="203">
        <f>'DTC US&amp;CA - P&amp;L'!AA114+'DTC EU - P&amp;L'!AA114</f>
        <v>1</v>
      </c>
      <c r="AB146" s="203">
        <f>'DTC US&amp;CA - P&amp;L'!AB114+'DTC EU - P&amp;L'!AB114</f>
        <v>0</v>
      </c>
      <c r="AC146" s="203">
        <f>'DTC US&amp;CA - P&amp;L'!AC114+'DTC EU - P&amp;L'!AC114</f>
        <v>0</v>
      </c>
      <c r="AD146" s="203">
        <f>'DTC US&amp;CA - P&amp;L'!AD114+'DTC EU - P&amp;L'!AD114</f>
        <v>1</v>
      </c>
      <c r="AE146" s="203">
        <f>'DTC US&amp;CA - P&amp;L'!AE114+'DTC EU - P&amp;L'!AE114</f>
        <v>1</v>
      </c>
      <c r="AF146" s="203">
        <f>'DTC US&amp;CA - P&amp;L'!AF114+'DTC EU - P&amp;L'!AF114</f>
        <v>1</v>
      </c>
      <c r="AG146" s="199">
        <f t="shared" si="52"/>
        <v>10</v>
      </c>
      <c r="AH146" s="200"/>
      <c r="AI146" s="200"/>
      <c r="AJ146" s="200"/>
      <c r="AK146" s="200"/>
      <c r="AL146" s="200"/>
    </row>
    <row r="147">
      <c r="A147" s="201" t="s">
        <v>236</v>
      </c>
      <c r="B147" s="203">
        <f>'DTC US&amp;CA - P&amp;L'!B115+'DTC EU - P&amp;L'!B115</f>
        <v>0</v>
      </c>
      <c r="C147" s="203">
        <f>'DTC US&amp;CA - P&amp;L'!C115+'DTC EU - P&amp;L'!C115</f>
        <v>0</v>
      </c>
      <c r="D147" s="203">
        <f>'DTC US&amp;CA - P&amp;L'!D115+'DTC EU - P&amp;L'!D115</f>
        <v>0</v>
      </c>
      <c r="E147" s="203">
        <f>'DTC US&amp;CA - P&amp;L'!E115+'DTC EU - P&amp;L'!E115</f>
        <v>0</v>
      </c>
      <c r="F147" s="203">
        <f>'DTC US&amp;CA - P&amp;L'!F115+'DTC EU - P&amp;L'!F115</f>
        <v>0</v>
      </c>
      <c r="G147" s="203">
        <f>'DTC US&amp;CA - P&amp;L'!G115+'DTC EU - P&amp;L'!G115</f>
        <v>0</v>
      </c>
      <c r="H147" s="203">
        <f>'DTC US&amp;CA - P&amp;L'!H115+'DTC EU - P&amp;L'!H115</f>
        <v>0</v>
      </c>
      <c r="I147" s="203">
        <f>'DTC US&amp;CA - P&amp;L'!I115+'DTC EU - P&amp;L'!I115</f>
        <v>0</v>
      </c>
      <c r="J147" s="203">
        <f>'DTC US&amp;CA - P&amp;L'!J115+'DTC EU - P&amp;L'!J115</f>
        <v>0</v>
      </c>
      <c r="K147" s="203">
        <f>'DTC US&amp;CA - P&amp;L'!K115+'DTC EU - P&amp;L'!K115</f>
        <v>0</v>
      </c>
      <c r="L147" s="203">
        <f>'DTC US&amp;CA - P&amp;L'!L115+'DTC EU - P&amp;L'!L115</f>
        <v>0</v>
      </c>
      <c r="M147" s="203">
        <f>'DTC US&amp;CA - P&amp;L'!M115+'DTC EU - P&amp;L'!M115</f>
        <v>0</v>
      </c>
      <c r="N147" s="203">
        <f>'DTC US&amp;CA - P&amp;L'!N115+'DTC EU - P&amp;L'!N115</f>
        <v>0</v>
      </c>
      <c r="O147" s="203">
        <f>'DTC US&amp;CA - P&amp;L'!O115+'DTC EU - P&amp;L'!O115</f>
        <v>0</v>
      </c>
      <c r="P147" s="203">
        <f>'DTC US&amp;CA - P&amp;L'!P115+'DTC EU - P&amp;L'!P115</f>
        <v>1</v>
      </c>
      <c r="Q147" s="203">
        <f>'DTC US&amp;CA - P&amp;L'!Q115+'DTC EU - P&amp;L'!Q115</f>
        <v>1</v>
      </c>
      <c r="R147" s="203">
        <f>'DTC US&amp;CA - P&amp;L'!R115+'DTC EU - P&amp;L'!R115</f>
        <v>1</v>
      </c>
      <c r="S147" s="203">
        <f>'DTC US&amp;CA - P&amp;L'!S115+'DTC EU - P&amp;L'!S115</f>
        <v>0</v>
      </c>
      <c r="T147" s="203">
        <f>'DTC US&amp;CA - P&amp;L'!T115+'DTC EU - P&amp;L'!T115</f>
        <v>0</v>
      </c>
      <c r="U147" s="203">
        <f>'DTC US&amp;CA - P&amp;L'!U115+'DTC EU - P&amp;L'!U115</f>
        <v>0</v>
      </c>
      <c r="V147" s="203">
        <f>'DTC US&amp;CA - P&amp;L'!V115+'DTC EU - P&amp;L'!V115</f>
        <v>0</v>
      </c>
      <c r="W147" s="203">
        <f>'DTC US&amp;CA - P&amp;L'!W115+'DTC EU - P&amp;L'!W115</f>
        <v>0</v>
      </c>
      <c r="X147" s="203">
        <f>'DTC US&amp;CA - P&amp;L'!X115+'DTC EU - P&amp;L'!X115</f>
        <v>0</v>
      </c>
      <c r="Y147" s="203">
        <f>'DTC US&amp;CA - P&amp;L'!Y115+'DTC EU - P&amp;L'!Y115</f>
        <v>0</v>
      </c>
      <c r="Z147" s="203">
        <f>'DTC US&amp;CA - P&amp;L'!Z115+'DTC EU - P&amp;L'!Z115</f>
        <v>0</v>
      </c>
      <c r="AA147" s="203">
        <f>'DTC US&amp;CA - P&amp;L'!AA115+'DTC EU - P&amp;L'!AA115</f>
        <v>0</v>
      </c>
      <c r="AB147" s="203">
        <f>'DTC US&amp;CA - P&amp;L'!AB115+'DTC EU - P&amp;L'!AB115</f>
        <v>0</v>
      </c>
      <c r="AC147" s="203">
        <f>'DTC US&amp;CA - P&amp;L'!AC115+'DTC EU - P&amp;L'!AC115</f>
        <v>0</v>
      </c>
      <c r="AD147" s="203">
        <f>'DTC US&amp;CA - P&amp;L'!AD115+'DTC EU - P&amp;L'!AD115</f>
        <v>0</v>
      </c>
      <c r="AE147" s="203">
        <f>'DTC US&amp;CA - P&amp;L'!AE115+'DTC EU - P&amp;L'!AE115</f>
        <v>0</v>
      </c>
      <c r="AF147" s="203">
        <f>'DTC US&amp;CA - P&amp;L'!AF115+'DTC EU - P&amp;L'!AF115</f>
        <v>1</v>
      </c>
      <c r="AG147" s="199">
        <f t="shared" si="52"/>
        <v>4</v>
      </c>
      <c r="AH147" s="200"/>
      <c r="AI147" s="200"/>
      <c r="AJ147" s="200"/>
      <c r="AK147" s="200"/>
      <c r="AL147" s="200"/>
    </row>
    <row r="148">
      <c r="A148" s="201" t="s">
        <v>186</v>
      </c>
      <c r="B148" s="226"/>
      <c r="C148" s="226"/>
      <c r="D148" s="226"/>
      <c r="E148" s="226"/>
      <c r="F148" s="226"/>
      <c r="G148" s="226"/>
      <c r="H148" s="226"/>
      <c r="I148" s="226"/>
      <c r="J148" s="226"/>
      <c r="K148" s="226"/>
      <c r="L148" s="226"/>
      <c r="M148" s="226"/>
      <c r="N148" s="226"/>
      <c r="O148" s="226"/>
      <c r="P148" s="203">
        <f>'DTC US&amp;CA - P&amp;L'!P116+'DTC EU - P&amp;L'!P116</f>
        <v>120</v>
      </c>
      <c r="Q148" s="203">
        <f>'DTC US&amp;CA - P&amp;L'!Q116+'DTC EU - P&amp;L'!Q116</f>
        <v>61</v>
      </c>
      <c r="R148" s="203">
        <f>'DTC US&amp;CA - P&amp;L'!R116+'DTC EU - P&amp;L'!R116</f>
        <v>45</v>
      </c>
      <c r="S148" s="203">
        <f>'DTC US&amp;CA - P&amp;L'!S116+'DTC EU - P&amp;L'!S116</f>
        <v>23</v>
      </c>
      <c r="T148" s="203">
        <f>'DTC US&amp;CA - P&amp;L'!T116+'DTC EU - P&amp;L'!T116</f>
        <v>16</v>
      </c>
      <c r="U148" s="203">
        <f>'DTC US&amp;CA - P&amp;L'!U116+'DTC EU - P&amp;L'!U116</f>
        <v>17</v>
      </c>
      <c r="V148" s="203">
        <f>'DTC US&amp;CA - P&amp;L'!V116+'DTC EU - P&amp;L'!V116</f>
        <v>9</v>
      </c>
      <c r="W148" s="203">
        <f>'DTC US&amp;CA - P&amp;L'!W116+'DTC EU - P&amp;L'!W116</f>
        <v>13</v>
      </c>
      <c r="X148" s="203">
        <f>'DTC US&amp;CA - P&amp;L'!X116+'DTC EU - P&amp;L'!X116</f>
        <v>12</v>
      </c>
      <c r="Y148" s="203">
        <f>'DTC US&amp;CA - P&amp;L'!Y116+'DTC EU - P&amp;L'!Y116</f>
        <v>6</v>
      </c>
      <c r="Z148" s="203">
        <f>'DTC US&amp;CA - P&amp;L'!Z116+'DTC EU - P&amp;L'!Z116</f>
        <v>24</v>
      </c>
      <c r="AA148" s="203">
        <f>'DTC US&amp;CA - P&amp;L'!AA116+'DTC EU - P&amp;L'!AA116</f>
        <v>21</v>
      </c>
      <c r="AB148" s="203">
        <f>'DTC US&amp;CA - P&amp;L'!AB116+'DTC EU - P&amp;L'!AB116</f>
        <v>10</v>
      </c>
      <c r="AC148" s="203">
        <f>'DTC US&amp;CA - P&amp;L'!AC116+'DTC EU - P&amp;L'!AC116</f>
        <v>25</v>
      </c>
      <c r="AD148" s="203">
        <f>'DTC US&amp;CA - P&amp;L'!AD116+'DTC EU - P&amp;L'!AD116</f>
        <v>18</v>
      </c>
      <c r="AE148" s="203">
        <f>'DTC US&amp;CA - P&amp;L'!AE116+'DTC EU - P&amp;L'!AE116</f>
        <v>13</v>
      </c>
      <c r="AF148" s="203">
        <f>'DTC US&amp;CA - P&amp;L'!AF116+'DTC EU - P&amp;L'!AF116</f>
        <v>8</v>
      </c>
      <c r="AG148" s="199">
        <f t="shared" si="52"/>
        <v>441</v>
      </c>
      <c r="AH148" s="200"/>
      <c r="AI148" s="200"/>
      <c r="AJ148" s="200"/>
      <c r="AK148" s="200"/>
      <c r="AL148" s="200"/>
    </row>
    <row r="149">
      <c r="A149" s="209" t="s">
        <v>187</v>
      </c>
      <c r="B149" s="223">
        <f t="shared" ref="B149:AF149" si="53">SUM(B138:B148)</f>
        <v>6</v>
      </c>
      <c r="C149" s="223">
        <f t="shared" si="53"/>
        <v>1</v>
      </c>
      <c r="D149" s="223">
        <f t="shared" si="53"/>
        <v>1</v>
      </c>
      <c r="E149" s="223">
        <f t="shared" si="53"/>
        <v>1</v>
      </c>
      <c r="F149" s="223">
        <f t="shared" si="53"/>
        <v>2</v>
      </c>
      <c r="G149" s="223">
        <f t="shared" si="53"/>
        <v>4</v>
      </c>
      <c r="H149" s="223">
        <f t="shared" si="53"/>
        <v>5</v>
      </c>
      <c r="I149" s="223">
        <f t="shared" si="53"/>
        <v>2</v>
      </c>
      <c r="J149" s="223">
        <f t="shared" si="53"/>
        <v>8</v>
      </c>
      <c r="K149" s="223">
        <f t="shared" si="53"/>
        <v>9</v>
      </c>
      <c r="L149" s="223">
        <f t="shared" si="53"/>
        <v>13</v>
      </c>
      <c r="M149" s="223">
        <f t="shared" si="53"/>
        <v>6</v>
      </c>
      <c r="N149" s="223">
        <f t="shared" si="53"/>
        <v>7</v>
      </c>
      <c r="O149" s="223">
        <f t="shared" si="53"/>
        <v>4</v>
      </c>
      <c r="P149" s="223">
        <f t="shared" si="53"/>
        <v>132</v>
      </c>
      <c r="Q149" s="223">
        <f t="shared" si="53"/>
        <v>71</v>
      </c>
      <c r="R149" s="223">
        <f t="shared" si="53"/>
        <v>53</v>
      </c>
      <c r="S149" s="223">
        <f t="shared" si="53"/>
        <v>28</v>
      </c>
      <c r="T149" s="223">
        <f t="shared" si="53"/>
        <v>23</v>
      </c>
      <c r="U149" s="223">
        <f t="shared" si="53"/>
        <v>22</v>
      </c>
      <c r="V149" s="223">
        <f t="shared" si="53"/>
        <v>17</v>
      </c>
      <c r="W149" s="223">
        <f t="shared" si="53"/>
        <v>34</v>
      </c>
      <c r="X149" s="223">
        <f t="shared" si="53"/>
        <v>17</v>
      </c>
      <c r="Y149" s="223">
        <f t="shared" si="53"/>
        <v>9</v>
      </c>
      <c r="Z149" s="223">
        <f t="shared" si="53"/>
        <v>27</v>
      </c>
      <c r="AA149" s="223">
        <f t="shared" si="53"/>
        <v>42</v>
      </c>
      <c r="AB149" s="223">
        <f t="shared" si="53"/>
        <v>18</v>
      </c>
      <c r="AC149" s="223">
        <f t="shared" si="53"/>
        <v>43</v>
      </c>
      <c r="AD149" s="223">
        <f t="shared" si="53"/>
        <v>33</v>
      </c>
      <c r="AE149" s="223">
        <f t="shared" si="53"/>
        <v>31</v>
      </c>
      <c r="AF149" s="223">
        <f t="shared" si="53"/>
        <v>17</v>
      </c>
      <c r="AG149" s="199">
        <f t="shared" si="52"/>
        <v>686</v>
      </c>
      <c r="AH149" s="200"/>
      <c r="AI149" s="200"/>
      <c r="AJ149" s="200"/>
      <c r="AK149" s="200"/>
      <c r="AL149" s="200"/>
    </row>
    <row r="150">
      <c r="A150" s="153"/>
      <c r="AG150" s="199"/>
      <c r="AH150" s="200"/>
      <c r="AI150" s="200"/>
      <c r="AJ150" s="200"/>
      <c r="AK150" s="200"/>
      <c r="AL150" s="200"/>
    </row>
    <row r="151">
      <c r="A151" s="201" t="s">
        <v>237</v>
      </c>
      <c r="B151" s="202">
        <f>'DTC US&amp;CA - P&amp;L'!B119+'DTC EU - P&amp;L'!B119</f>
        <v>19</v>
      </c>
      <c r="C151" s="202">
        <f>'DTC US&amp;CA - P&amp;L'!C119+'DTC EU - P&amp;L'!C119</f>
        <v>13</v>
      </c>
      <c r="D151" s="202">
        <f>'DTC US&amp;CA - P&amp;L'!D119+'DTC EU - P&amp;L'!D119</f>
        <v>16</v>
      </c>
      <c r="E151" s="202">
        <f>'DTC US&amp;CA - P&amp;L'!E119+'DTC EU - P&amp;L'!E119</f>
        <v>20</v>
      </c>
      <c r="F151" s="202">
        <f>'DTC US&amp;CA - P&amp;L'!F119+'DTC EU - P&amp;L'!F119</f>
        <v>18</v>
      </c>
      <c r="G151" s="202">
        <f>'DTC US&amp;CA - P&amp;L'!G119+'DTC EU - P&amp;L'!G119</f>
        <v>13</v>
      </c>
      <c r="H151" s="202">
        <f>'DTC US&amp;CA - P&amp;L'!H119+'DTC EU - P&amp;L'!H119</f>
        <v>11</v>
      </c>
      <c r="I151" s="202">
        <f>'DTC US&amp;CA - P&amp;L'!I119+'DTC EU - P&amp;L'!I119</f>
        <v>7</v>
      </c>
      <c r="J151" s="202">
        <f>'DTC US&amp;CA - P&amp;L'!J119+'DTC EU - P&amp;L'!J119</f>
        <v>11</v>
      </c>
      <c r="K151" s="202">
        <f>'DTC US&amp;CA - P&amp;L'!K119+'DTC EU - P&amp;L'!K119</f>
        <v>13</v>
      </c>
      <c r="L151" s="202">
        <f>'DTC US&amp;CA - P&amp;L'!L119+'DTC EU - P&amp;L'!L119</f>
        <v>12</v>
      </c>
      <c r="M151" s="202">
        <f>'DTC US&amp;CA - P&amp;L'!M119+'DTC EU - P&amp;L'!M119</f>
        <v>8</v>
      </c>
      <c r="N151" s="202">
        <f>'DTC US&amp;CA - P&amp;L'!N119+'DTC EU - P&amp;L'!N119</f>
        <v>4</v>
      </c>
      <c r="O151" s="202">
        <f>'DTC US&amp;CA - P&amp;L'!O119+'DTC EU - P&amp;L'!O119</f>
        <v>8</v>
      </c>
      <c r="P151" s="202">
        <f>'DTC US&amp;CA - P&amp;L'!P119+'DTC EU - P&amp;L'!P119</f>
        <v>15</v>
      </c>
      <c r="Q151" s="202">
        <f>'DTC US&amp;CA - P&amp;L'!Q119+'DTC EU - P&amp;L'!Q119</f>
        <v>12</v>
      </c>
      <c r="R151" s="202">
        <f>'DTC US&amp;CA - P&amp;L'!R119+'DTC EU - P&amp;L'!R119</f>
        <v>11</v>
      </c>
      <c r="S151" s="202">
        <f>'DTC US&amp;CA - P&amp;L'!S119+'DTC EU - P&amp;L'!S119</f>
        <v>5</v>
      </c>
      <c r="T151" s="202">
        <f>'DTC US&amp;CA - P&amp;L'!T119+'DTC EU - P&amp;L'!T119</f>
        <v>5</v>
      </c>
      <c r="U151" s="202">
        <f>'DTC US&amp;CA - P&amp;L'!U119+'DTC EU - P&amp;L'!U119</f>
        <v>10</v>
      </c>
      <c r="V151" s="202">
        <f>'DTC US&amp;CA - P&amp;L'!V119+'DTC EU - P&amp;L'!V119</f>
        <v>15</v>
      </c>
      <c r="W151" s="202">
        <f>'DTC US&amp;CA - P&amp;L'!W119+'DTC EU - P&amp;L'!W119</f>
        <v>8</v>
      </c>
      <c r="X151" s="202">
        <f>'DTC US&amp;CA - P&amp;L'!X119+'DTC EU - P&amp;L'!X119</f>
        <v>6</v>
      </c>
      <c r="Y151" s="202">
        <f>'DTC US&amp;CA - P&amp;L'!Y119+'DTC EU - P&amp;L'!Y119</f>
        <v>11</v>
      </c>
      <c r="Z151" s="202">
        <f>'DTC US&amp;CA - P&amp;L'!Z119+'DTC EU - P&amp;L'!Z119</f>
        <v>6</v>
      </c>
      <c r="AA151" s="202">
        <f>'DTC US&amp;CA - P&amp;L'!AA119+'DTC EU - P&amp;L'!AA119</f>
        <v>13</v>
      </c>
      <c r="AB151" s="202">
        <f>'DTC US&amp;CA - P&amp;L'!AB119+'DTC EU - P&amp;L'!AB119</f>
        <v>13</v>
      </c>
      <c r="AC151" s="202">
        <f>'DTC US&amp;CA - P&amp;L'!AC119+'DTC EU - P&amp;L'!AC119</f>
        <v>9</v>
      </c>
      <c r="AD151" s="202">
        <f>'DTC US&amp;CA - P&amp;L'!AD119+'DTC EU - P&amp;L'!AD119</f>
        <v>5</v>
      </c>
      <c r="AE151" s="202">
        <f>'DTC US&amp;CA - P&amp;L'!AE119+'DTC EU - P&amp;L'!AE119</f>
        <v>1</v>
      </c>
      <c r="AF151" s="202">
        <f>'DTC US&amp;CA - P&amp;L'!AF119+'DTC EU - P&amp;L'!AF119</f>
        <v>12</v>
      </c>
      <c r="AG151" s="199">
        <f t="shared" ref="AG151:AG159" si="54">SUM(B151:AF151)</f>
        <v>330</v>
      </c>
      <c r="AH151" s="200"/>
      <c r="AI151" s="200"/>
      <c r="AJ151" s="200"/>
      <c r="AK151" s="200"/>
      <c r="AL151" s="200"/>
    </row>
    <row r="152">
      <c r="A152" s="201" t="s">
        <v>238</v>
      </c>
      <c r="B152" s="202">
        <f>'DTC US&amp;CA - P&amp;L'!B120+'DTC EU - P&amp;L'!B120</f>
        <v>1</v>
      </c>
      <c r="C152" s="202">
        <f>'DTC US&amp;CA - P&amp;L'!C120+'DTC EU - P&amp;L'!C120</f>
        <v>1</v>
      </c>
      <c r="D152" s="202">
        <f>'DTC US&amp;CA - P&amp;L'!D120+'DTC EU - P&amp;L'!D120</f>
        <v>2</v>
      </c>
      <c r="E152" s="202">
        <f>'DTC US&amp;CA - P&amp;L'!E120+'DTC EU - P&amp;L'!E120</f>
        <v>1</v>
      </c>
      <c r="F152" s="202">
        <f>'DTC US&amp;CA - P&amp;L'!F120+'DTC EU - P&amp;L'!F120</f>
        <v>1</v>
      </c>
      <c r="G152" s="202">
        <f>'DTC US&amp;CA - P&amp;L'!G120+'DTC EU - P&amp;L'!G120</f>
        <v>1</v>
      </c>
      <c r="H152" s="202">
        <f>'DTC US&amp;CA - P&amp;L'!H120+'DTC EU - P&amp;L'!H120</f>
        <v>0</v>
      </c>
      <c r="I152" s="202">
        <f>'DTC US&amp;CA - P&amp;L'!I120+'DTC EU - P&amp;L'!I120</f>
        <v>0</v>
      </c>
      <c r="J152" s="202">
        <f>'DTC US&amp;CA - P&amp;L'!J120+'DTC EU - P&amp;L'!J120</f>
        <v>1</v>
      </c>
      <c r="K152" s="202">
        <f>'DTC US&amp;CA - P&amp;L'!K120+'DTC EU - P&amp;L'!K120</f>
        <v>0</v>
      </c>
      <c r="L152" s="202">
        <f>'DTC US&amp;CA - P&amp;L'!L120+'DTC EU - P&amp;L'!L120</f>
        <v>1</v>
      </c>
      <c r="M152" s="202">
        <f>'DTC US&amp;CA - P&amp;L'!M120+'DTC EU - P&amp;L'!M120</f>
        <v>0</v>
      </c>
      <c r="N152" s="202">
        <f>'DTC US&amp;CA - P&amp;L'!N120+'DTC EU - P&amp;L'!N120</f>
        <v>2</v>
      </c>
      <c r="O152" s="202">
        <f>'DTC US&amp;CA - P&amp;L'!O120+'DTC EU - P&amp;L'!O120</f>
        <v>0</v>
      </c>
      <c r="P152" s="202">
        <f>'DTC US&amp;CA - P&amp;L'!P120+'DTC EU - P&amp;L'!P120</f>
        <v>2</v>
      </c>
      <c r="Q152" s="202">
        <f>'DTC US&amp;CA - P&amp;L'!Q120+'DTC EU - P&amp;L'!Q120</f>
        <v>1</v>
      </c>
      <c r="R152" s="202">
        <f>'DTC US&amp;CA - P&amp;L'!R120+'DTC EU - P&amp;L'!R120</f>
        <v>1</v>
      </c>
      <c r="S152" s="202">
        <f>'DTC US&amp;CA - P&amp;L'!S120+'DTC EU - P&amp;L'!S120</f>
        <v>1</v>
      </c>
      <c r="T152" s="202">
        <f>'DTC US&amp;CA - P&amp;L'!T120+'DTC EU - P&amp;L'!T120</f>
        <v>1</v>
      </c>
      <c r="U152" s="202">
        <f>'DTC US&amp;CA - P&amp;L'!U120+'DTC EU - P&amp;L'!U120</f>
        <v>0</v>
      </c>
      <c r="V152" s="202">
        <f>'DTC US&amp;CA - P&amp;L'!V120+'DTC EU - P&amp;L'!V120</f>
        <v>0</v>
      </c>
      <c r="W152" s="202">
        <f>'DTC US&amp;CA - P&amp;L'!W120+'DTC EU - P&amp;L'!W120</f>
        <v>0</v>
      </c>
      <c r="X152" s="202">
        <f>'DTC US&amp;CA - P&amp;L'!X120+'DTC EU - P&amp;L'!X120</f>
        <v>1</v>
      </c>
      <c r="Y152" s="202">
        <f>'DTC US&amp;CA - P&amp;L'!Y120+'DTC EU - P&amp;L'!Y120</f>
        <v>0</v>
      </c>
      <c r="Z152" s="202">
        <f>'DTC US&amp;CA - P&amp;L'!Z120+'DTC EU - P&amp;L'!Z120</f>
        <v>1</v>
      </c>
      <c r="AA152" s="202">
        <f>'DTC US&amp;CA - P&amp;L'!AA120+'DTC EU - P&amp;L'!AA120</f>
        <v>0</v>
      </c>
      <c r="AB152" s="202">
        <f>'DTC US&amp;CA - P&amp;L'!AB120+'DTC EU - P&amp;L'!AB120</f>
        <v>0</v>
      </c>
      <c r="AC152" s="202">
        <f>'DTC US&amp;CA - P&amp;L'!AC120+'DTC EU - P&amp;L'!AC120</f>
        <v>0</v>
      </c>
      <c r="AD152" s="202">
        <f>'DTC US&amp;CA - P&amp;L'!AD120+'DTC EU - P&amp;L'!AD120</f>
        <v>0</v>
      </c>
      <c r="AE152" s="202">
        <f>'DTC US&amp;CA - P&amp;L'!AE120+'DTC EU - P&amp;L'!AE120</f>
        <v>0</v>
      </c>
      <c r="AF152" s="202">
        <f>'DTC US&amp;CA - P&amp;L'!AF120+'DTC EU - P&amp;L'!AF120</f>
        <v>0</v>
      </c>
      <c r="AG152" s="199">
        <f t="shared" si="54"/>
        <v>19</v>
      </c>
      <c r="AH152" s="200"/>
      <c r="AI152" s="200"/>
      <c r="AJ152" s="200"/>
      <c r="AK152" s="200"/>
      <c r="AL152" s="200"/>
    </row>
    <row r="153">
      <c r="A153" s="201" t="s">
        <v>239</v>
      </c>
      <c r="B153" s="202">
        <f>'DTC US&amp;CA - P&amp;L'!B121+'DTC EU - P&amp;L'!B121</f>
        <v>0</v>
      </c>
      <c r="C153" s="202">
        <f>'DTC US&amp;CA - P&amp;L'!C121+'DTC EU - P&amp;L'!C121</f>
        <v>0</v>
      </c>
      <c r="D153" s="202">
        <f>'DTC US&amp;CA - P&amp;L'!D121+'DTC EU - P&amp;L'!D121</f>
        <v>0</v>
      </c>
      <c r="E153" s="202">
        <f>'DTC US&amp;CA - P&amp;L'!E121+'DTC EU - P&amp;L'!E121</f>
        <v>0</v>
      </c>
      <c r="F153" s="202">
        <f>'DTC US&amp;CA - P&amp;L'!F121+'DTC EU - P&amp;L'!F121</f>
        <v>0</v>
      </c>
      <c r="G153" s="202">
        <f>'DTC US&amp;CA - P&amp;L'!G121+'DTC EU - P&amp;L'!G121</f>
        <v>1</v>
      </c>
      <c r="H153" s="202">
        <f>'DTC US&amp;CA - P&amp;L'!H121+'DTC EU - P&amp;L'!H121</f>
        <v>0</v>
      </c>
      <c r="I153" s="202">
        <f>'DTC US&amp;CA - P&amp;L'!I121+'DTC EU - P&amp;L'!I121</f>
        <v>1</v>
      </c>
      <c r="J153" s="202">
        <f>'DTC US&amp;CA - P&amp;L'!J121+'DTC EU - P&amp;L'!J121</f>
        <v>0</v>
      </c>
      <c r="K153" s="202">
        <f>'DTC US&amp;CA - P&amp;L'!K121+'DTC EU - P&amp;L'!K121</f>
        <v>0</v>
      </c>
      <c r="L153" s="202">
        <f>'DTC US&amp;CA - P&amp;L'!L121+'DTC EU - P&amp;L'!L121</f>
        <v>0</v>
      </c>
      <c r="M153" s="202">
        <f>'DTC US&amp;CA - P&amp;L'!M121+'DTC EU - P&amp;L'!M121</f>
        <v>0</v>
      </c>
      <c r="N153" s="202">
        <f>'DTC US&amp;CA - P&amp;L'!N121+'DTC EU - P&amp;L'!N121</f>
        <v>0</v>
      </c>
      <c r="O153" s="202">
        <f>'DTC US&amp;CA - P&amp;L'!O121+'DTC EU - P&amp;L'!O121</f>
        <v>0</v>
      </c>
      <c r="P153" s="202">
        <f>'DTC US&amp;CA - P&amp;L'!P121+'DTC EU - P&amp;L'!P121</f>
        <v>0</v>
      </c>
      <c r="Q153" s="202">
        <f>'DTC US&amp;CA - P&amp;L'!Q121+'DTC EU - P&amp;L'!Q121</f>
        <v>0</v>
      </c>
      <c r="R153" s="202">
        <f>'DTC US&amp;CA - P&amp;L'!R121+'DTC EU - P&amp;L'!R121</f>
        <v>0</v>
      </c>
      <c r="S153" s="202">
        <f>'DTC US&amp;CA - P&amp;L'!S121+'DTC EU - P&amp;L'!S121</f>
        <v>0</v>
      </c>
      <c r="T153" s="202">
        <f>'DTC US&amp;CA - P&amp;L'!T121+'DTC EU - P&amp;L'!T121</f>
        <v>0</v>
      </c>
      <c r="U153" s="202">
        <f>'DTC US&amp;CA - P&amp;L'!U121+'DTC EU - P&amp;L'!U121</f>
        <v>0</v>
      </c>
      <c r="V153" s="202">
        <f>'DTC US&amp;CA - P&amp;L'!V121+'DTC EU - P&amp;L'!V121</f>
        <v>0</v>
      </c>
      <c r="W153" s="202">
        <f>'DTC US&amp;CA - P&amp;L'!W121+'DTC EU - P&amp;L'!W121</f>
        <v>0</v>
      </c>
      <c r="X153" s="202">
        <f>'DTC US&amp;CA - P&amp;L'!X121+'DTC EU - P&amp;L'!X121</f>
        <v>0</v>
      </c>
      <c r="Y153" s="202">
        <f>'DTC US&amp;CA - P&amp;L'!Y121+'DTC EU - P&amp;L'!Y121</f>
        <v>0</v>
      </c>
      <c r="Z153" s="202">
        <f>'DTC US&amp;CA - P&amp;L'!Z121+'DTC EU - P&amp;L'!Z121</f>
        <v>0</v>
      </c>
      <c r="AA153" s="202">
        <f>'DTC US&amp;CA - P&amp;L'!AA121+'DTC EU - P&amp;L'!AA121</f>
        <v>0</v>
      </c>
      <c r="AB153" s="202">
        <f>'DTC US&amp;CA - P&amp;L'!AB121+'DTC EU - P&amp;L'!AB121</f>
        <v>1</v>
      </c>
      <c r="AC153" s="202">
        <f>'DTC US&amp;CA - P&amp;L'!AC121+'DTC EU - P&amp;L'!AC121</f>
        <v>0</v>
      </c>
      <c r="AD153" s="202">
        <f>'DTC US&amp;CA - P&amp;L'!AD121+'DTC EU - P&amp;L'!AD121</f>
        <v>0</v>
      </c>
      <c r="AE153" s="202">
        <f>'DTC US&amp;CA - P&amp;L'!AE121+'DTC EU - P&amp;L'!AE121</f>
        <v>1</v>
      </c>
      <c r="AF153" s="202">
        <f>'DTC US&amp;CA - P&amp;L'!AF121+'DTC EU - P&amp;L'!AF121</f>
        <v>1</v>
      </c>
      <c r="AG153" s="199">
        <f t="shared" si="54"/>
        <v>5</v>
      </c>
      <c r="AH153" s="200"/>
      <c r="AI153" s="200"/>
      <c r="AJ153" s="200"/>
      <c r="AK153" s="200"/>
      <c r="AL153" s="200"/>
    </row>
    <row r="154">
      <c r="A154" s="201" t="s">
        <v>240</v>
      </c>
      <c r="B154" s="202">
        <f>'DTC US&amp;CA - P&amp;L'!B122+'DTC EU - P&amp;L'!B122</f>
        <v>0</v>
      </c>
      <c r="C154" s="202">
        <f>'DTC US&amp;CA - P&amp;L'!C122+'DTC EU - P&amp;L'!C122</f>
        <v>0</v>
      </c>
      <c r="D154" s="202">
        <f>'DTC US&amp;CA - P&amp;L'!D122+'DTC EU - P&amp;L'!D122</f>
        <v>0</v>
      </c>
      <c r="E154" s="202">
        <f>'DTC US&amp;CA - P&amp;L'!E122+'DTC EU - P&amp;L'!E122</f>
        <v>0</v>
      </c>
      <c r="F154" s="202">
        <f>'DTC US&amp;CA - P&amp;L'!F122+'DTC EU - P&amp;L'!F122</f>
        <v>0</v>
      </c>
      <c r="G154" s="202">
        <f>'DTC US&amp;CA - P&amp;L'!G122+'DTC EU - P&amp;L'!G122</f>
        <v>0</v>
      </c>
      <c r="H154" s="202">
        <f>'DTC US&amp;CA - P&amp;L'!H122+'DTC EU - P&amp;L'!H122</f>
        <v>0</v>
      </c>
      <c r="I154" s="202">
        <f>'DTC US&amp;CA - P&amp;L'!I122+'DTC EU - P&amp;L'!I122</f>
        <v>0</v>
      </c>
      <c r="J154" s="202">
        <f>'DTC US&amp;CA - P&amp;L'!J122+'DTC EU - P&amp;L'!J122</f>
        <v>0</v>
      </c>
      <c r="K154" s="202">
        <f>'DTC US&amp;CA - P&amp;L'!K122+'DTC EU - P&amp;L'!K122</f>
        <v>0</v>
      </c>
      <c r="L154" s="202">
        <f>'DTC US&amp;CA - P&amp;L'!L122+'DTC EU - P&amp;L'!L122</f>
        <v>0</v>
      </c>
      <c r="M154" s="202">
        <f>'DTC US&amp;CA - P&amp;L'!M122+'DTC EU - P&amp;L'!M122</f>
        <v>0</v>
      </c>
      <c r="N154" s="202">
        <f>'DTC US&amp;CA - P&amp;L'!N122+'DTC EU - P&amp;L'!N122</f>
        <v>0</v>
      </c>
      <c r="O154" s="202">
        <f>'DTC US&amp;CA - P&amp;L'!O122+'DTC EU - P&amp;L'!O122</f>
        <v>0</v>
      </c>
      <c r="P154" s="202">
        <f>'DTC US&amp;CA - P&amp;L'!P122+'DTC EU - P&amp;L'!P122</f>
        <v>0</v>
      </c>
      <c r="Q154" s="202">
        <f>'DTC US&amp;CA - P&amp;L'!Q122+'DTC EU - P&amp;L'!Q122</f>
        <v>0</v>
      </c>
      <c r="R154" s="202">
        <f>'DTC US&amp;CA - P&amp;L'!R122+'DTC EU - P&amp;L'!R122</f>
        <v>0</v>
      </c>
      <c r="S154" s="202">
        <f>'DTC US&amp;CA - P&amp;L'!S122+'DTC EU - P&amp;L'!S122</f>
        <v>0</v>
      </c>
      <c r="T154" s="202">
        <f>'DTC US&amp;CA - P&amp;L'!T122+'DTC EU - P&amp;L'!T122</f>
        <v>0</v>
      </c>
      <c r="U154" s="202">
        <f>'DTC US&amp;CA - P&amp;L'!U122+'DTC EU - P&amp;L'!U122</f>
        <v>0</v>
      </c>
      <c r="V154" s="202">
        <f>'DTC US&amp;CA - P&amp;L'!V122+'DTC EU - P&amp;L'!V122</f>
        <v>0</v>
      </c>
      <c r="W154" s="202">
        <f>'DTC US&amp;CA - P&amp;L'!W122+'DTC EU - P&amp;L'!W122</f>
        <v>0</v>
      </c>
      <c r="X154" s="202">
        <f>'DTC US&amp;CA - P&amp;L'!X122+'DTC EU - P&amp;L'!X122</f>
        <v>0</v>
      </c>
      <c r="Y154" s="202">
        <f>'DTC US&amp;CA - P&amp;L'!Y122+'DTC EU - P&amp;L'!Y122</f>
        <v>0</v>
      </c>
      <c r="Z154" s="202">
        <f>'DTC US&amp;CA - P&amp;L'!Z122+'DTC EU - P&amp;L'!Z122</f>
        <v>0</v>
      </c>
      <c r="AA154" s="202">
        <f>'DTC US&amp;CA - P&amp;L'!AA122+'DTC EU - P&amp;L'!AA122</f>
        <v>0</v>
      </c>
      <c r="AB154" s="202">
        <f>'DTC US&amp;CA - P&amp;L'!AB122+'DTC EU - P&amp;L'!AB122</f>
        <v>0</v>
      </c>
      <c r="AC154" s="202">
        <f>'DTC US&amp;CA - P&amp;L'!AC122+'DTC EU - P&amp;L'!AC122</f>
        <v>0</v>
      </c>
      <c r="AD154" s="202">
        <f>'DTC US&amp;CA - P&amp;L'!AD122+'DTC EU - P&amp;L'!AD122</f>
        <v>0</v>
      </c>
      <c r="AE154" s="202">
        <f>'DTC US&amp;CA - P&amp;L'!AE122+'DTC EU - P&amp;L'!AE122</f>
        <v>1</v>
      </c>
      <c r="AF154" s="202">
        <f>'DTC US&amp;CA - P&amp;L'!AF122+'DTC EU - P&amp;L'!AF122</f>
        <v>0</v>
      </c>
      <c r="AG154" s="199">
        <f t="shared" si="54"/>
        <v>1</v>
      </c>
      <c r="AH154" s="200"/>
      <c r="AI154" s="200"/>
      <c r="AJ154" s="200"/>
      <c r="AK154" s="200"/>
      <c r="AL154" s="200"/>
    </row>
    <row r="155">
      <c r="A155" s="201" t="s">
        <v>241</v>
      </c>
      <c r="B155" s="202">
        <f>'DTC US&amp;CA - P&amp;L'!B123+'DTC EU - P&amp;L'!B123</f>
        <v>0</v>
      </c>
      <c r="C155" s="202">
        <f>'DTC US&amp;CA - P&amp;L'!C123+'DTC EU - P&amp;L'!C123</f>
        <v>0</v>
      </c>
      <c r="D155" s="202">
        <f>'DTC US&amp;CA - P&amp;L'!D123+'DTC EU - P&amp;L'!D123</f>
        <v>0</v>
      </c>
      <c r="E155" s="202">
        <f>'DTC US&amp;CA - P&amp;L'!E123+'DTC EU - P&amp;L'!E123</f>
        <v>0</v>
      </c>
      <c r="F155" s="202">
        <f>'DTC US&amp;CA - P&amp;L'!F123+'DTC EU - P&amp;L'!F123</f>
        <v>0</v>
      </c>
      <c r="G155" s="202">
        <f>'DTC US&amp;CA - P&amp;L'!G123+'DTC EU - P&amp;L'!G123</f>
        <v>0</v>
      </c>
      <c r="H155" s="202">
        <f>'DTC US&amp;CA - P&amp;L'!H123+'DTC EU - P&amp;L'!H123</f>
        <v>0</v>
      </c>
      <c r="I155" s="202">
        <f>'DTC US&amp;CA - P&amp;L'!I123+'DTC EU - P&amp;L'!I123</f>
        <v>0</v>
      </c>
      <c r="J155" s="202">
        <f>'DTC US&amp;CA - P&amp;L'!J123+'DTC EU - P&amp;L'!J123</f>
        <v>0</v>
      </c>
      <c r="K155" s="202">
        <f>'DTC US&amp;CA - P&amp;L'!K123+'DTC EU - P&amp;L'!K123</f>
        <v>0</v>
      </c>
      <c r="L155" s="202">
        <f>'DTC US&amp;CA - P&amp;L'!L123+'DTC EU - P&amp;L'!L123</f>
        <v>0</v>
      </c>
      <c r="M155" s="202">
        <f>'DTC US&amp;CA - P&amp;L'!M123+'DTC EU - P&amp;L'!M123</f>
        <v>0</v>
      </c>
      <c r="N155" s="202">
        <f>'DTC US&amp;CA - P&amp;L'!N123+'DTC EU - P&amp;L'!N123</f>
        <v>1</v>
      </c>
      <c r="O155" s="202">
        <f>'DTC US&amp;CA - P&amp;L'!O123+'DTC EU - P&amp;L'!O123</f>
        <v>0</v>
      </c>
      <c r="P155" s="202">
        <f>'DTC US&amp;CA - P&amp;L'!P123+'DTC EU - P&amp;L'!P123</f>
        <v>0</v>
      </c>
      <c r="Q155" s="202">
        <f>'DTC US&amp;CA - P&amp;L'!Q123+'DTC EU - P&amp;L'!Q123</f>
        <v>0</v>
      </c>
      <c r="R155" s="202">
        <f>'DTC US&amp;CA - P&amp;L'!R123+'DTC EU - P&amp;L'!R123</f>
        <v>0</v>
      </c>
      <c r="S155" s="202">
        <f>'DTC US&amp;CA - P&amp;L'!S123+'DTC EU - P&amp;L'!S123</f>
        <v>0</v>
      </c>
      <c r="T155" s="202">
        <f>'DTC US&amp;CA - P&amp;L'!T123+'DTC EU - P&amp;L'!T123</f>
        <v>0</v>
      </c>
      <c r="U155" s="202">
        <f>'DTC US&amp;CA - P&amp;L'!U123+'DTC EU - P&amp;L'!U123</f>
        <v>0</v>
      </c>
      <c r="V155" s="202">
        <f>'DTC US&amp;CA - P&amp;L'!V123+'DTC EU - P&amp;L'!V123</f>
        <v>0</v>
      </c>
      <c r="W155" s="202">
        <f>'DTC US&amp;CA - P&amp;L'!W123+'DTC EU - P&amp;L'!W123</f>
        <v>0</v>
      </c>
      <c r="X155" s="202">
        <f>'DTC US&amp;CA - P&amp;L'!X123+'DTC EU - P&amp;L'!X123</f>
        <v>0</v>
      </c>
      <c r="Y155" s="202">
        <f>'DTC US&amp;CA - P&amp;L'!Y123+'DTC EU - P&amp;L'!Y123</f>
        <v>1</v>
      </c>
      <c r="Z155" s="202">
        <f>'DTC US&amp;CA - P&amp;L'!Z123+'DTC EU - P&amp;L'!Z123</f>
        <v>0</v>
      </c>
      <c r="AA155" s="202">
        <f>'DTC US&amp;CA - P&amp;L'!AA123+'DTC EU - P&amp;L'!AA123</f>
        <v>0</v>
      </c>
      <c r="AB155" s="202">
        <f>'DTC US&amp;CA - P&amp;L'!AB123+'DTC EU - P&amp;L'!AB123</f>
        <v>0</v>
      </c>
      <c r="AC155" s="202">
        <f>'DTC US&amp;CA - P&amp;L'!AC123+'DTC EU - P&amp;L'!AC123</f>
        <v>0</v>
      </c>
      <c r="AD155" s="202">
        <f>'DTC US&amp;CA - P&amp;L'!AD123+'DTC EU - P&amp;L'!AD123</f>
        <v>0</v>
      </c>
      <c r="AE155" s="202">
        <f>'DTC US&amp;CA - P&amp;L'!AE123+'DTC EU - P&amp;L'!AE123</f>
        <v>0</v>
      </c>
      <c r="AF155" s="202">
        <f>'DTC US&amp;CA - P&amp;L'!AF123+'DTC EU - P&amp;L'!AF123</f>
        <v>0</v>
      </c>
      <c r="AG155" s="199">
        <f t="shared" si="54"/>
        <v>2</v>
      </c>
      <c r="AH155" s="200"/>
      <c r="AI155" s="200"/>
      <c r="AJ155" s="200"/>
      <c r="AK155" s="200"/>
      <c r="AL155" s="200"/>
    </row>
    <row r="156">
      <c r="A156" s="201" t="s">
        <v>242</v>
      </c>
      <c r="B156" s="202">
        <f>'DTC US&amp;CA - P&amp;L'!B124+'DTC EU - P&amp;L'!B124</f>
        <v>0</v>
      </c>
      <c r="C156" s="202">
        <f>'DTC US&amp;CA - P&amp;L'!C124+'DTC EU - P&amp;L'!C124</f>
        <v>0</v>
      </c>
      <c r="D156" s="202">
        <f>'DTC US&amp;CA - P&amp;L'!D124+'DTC EU - P&amp;L'!D124</f>
        <v>0</v>
      </c>
      <c r="E156" s="202">
        <f>'DTC US&amp;CA - P&amp;L'!E124+'DTC EU - P&amp;L'!E124</f>
        <v>0</v>
      </c>
      <c r="F156" s="202">
        <f>'DTC US&amp;CA - P&amp;L'!F124+'DTC EU - P&amp;L'!F124</f>
        <v>0</v>
      </c>
      <c r="G156" s="202">
        <f>'DTC US&amp;CA - P&amp;L'!G124+'DTC EU - P&amp;L'!G124</f>
        <v>0</v>
      </c>
      <c r="H156" s="202">
        <f>'DTC US&amp;CA - P&amp;L'!H124+'DTC EU - P&amp;L'!H124</f>
        <v>0</v>
      </c>
      <c r="I156" s="202">
        <f>'DTC US&amp;CA - P&amp;L'!I124+'DTC EU - P&amp;L'!I124</f>
        <v>0</v>
      </c>
      <c r="J156" s="202">
        <f>'DTC US&amp;CA - P&amp;L'!J124+'DTC EU - P&amp;L'!J124</f>
        <v>0</v>
      </c>
      <c r="K156" s="202">
        <f>'DTC US&amp;CA - P&amp;L'!K124+'DTC EU - P&amp;L'!K124</f>
        <v>0</v>
      </c>
      <c r="L156" s="202">
        <f>'DTC US&amp;CA - P&amp;L'!L124+'DTC EU - P&amp;L'!L124</f>
        <v>0</v>
      </c>
      <c r="M156" s="202">
        <f>'DTC US&amp;CA - P&amp;L'!M124+'DTC EU - P&amp;L'!M124</f>
        <v>0</v>
      </c>
      <c r="N156" s="202">
        <f>'DTC US&amp;CA - P&amp;L'!N124+'DTC EU - P&amp;L'!N124</f>
        <v>0</v>
      </c>
      <c r="O156" s="202">
        <f>'DTC US&amp;CA - P&amp;L'!O124+'DTC EU - P&amp;L'!O124</f>
        <v>0</v>
      </c>
      <c r="P156" s="202">
        <f>'DTC US&amp;CA - P&amp;L'!P124+'DTC EU - P&amp;L'!P124</f>
        <v>0</v>
      </c>
      <c r="Q156" s="202">
        <f>'DTC US&amp;CA - P&amp;L'!Q124+'DTC EU - P&amp;L'!Q124</f>
        <v>0</v>
      </c>
      <c r="R156" s="202">
        <f>'DTC US&amp;CA - P&amp;L'!R124+'DTC EU - P&amp;L'!R124</f>
        <v>0</v>
      </c>
      <c r="S156" s="202">
        <f>'DTC US&amp;CA - P&amp;L'!S124+'DTC EU - P&amp;L'!S124</f>
        <v>0</v>
      </c>
      <c r="T156" s="202">
        <f>'DTC US&amp;CA - P&amp;L'!T124+'DTC EU - P&amp;L'!T124</f>
        <v>0</v>
      </c>
      <c r="U156" s="202">
        <f>'DTC US&amp;CA - P&amp;L'!U124+'DTC EU - P&amp;L'!U124</f>
        <v>0</v>
      </c>
      <c r="V156" s="202">
        <f>'DTC US&amp;CA - P&amp;L'!V124+'DTC EU - P&amp;L'!V124</f>
        <v>0</v>
      </c>
      <c r="W156" s="202">
        <f>'DTC US&amp;CA - P&amp;L'!W124+'DTC EU - P&amp;L'!W124</f>
        <v>0</v>
      </c>
      <c r="X156" s="202">
        <f>'DTC US&amp;CA - P&amp;L'!X124+'DTC EU - P&amp;L'!X124</f>
        <v>0</v>
      </c>
      <c r="Y156" s="202">
        <f>'DTC US&amp;CA - P&amp;L'!Y124+'DTC EU - P&amp;L'!Y124</f>
        <v>0</v>
      </c>
      <c r="Z156" s="202">
        <f>'DTC US&amp;CA - P&amp;L'!Z124+'DTC EU - P&amp;L'!Z124</f>
        <v>0</v>
      </c>
      <c r="AA156" s="202">
        <f>'DTC US&amp;CA - P&amp;L'!AA124+'DTC EU - P&amp;L'!AA124</f>
        <v>0</v>
      </c>
      <c r="AB156" s="202">
        <f>'DTC US&amp;CA - P&amp;L'!AB124+'DTC EU - P&amp;L'!AB124</f>
        <v>0</v>
      </c>
      <c r="AC156" s="202">
        <f>'DTC US&amp;CA - P&amp;L'!AC124+'DTC EU - P&amp;L'!AC124</f>
        <v>0</v>
      </c>
      <c r="AD156" s="202">
        <f>'DTC US&amp;CA - P&amp;L'!AD124+'DTC EU - P&amp;L'!AD124</f>
        <v>0</v>
      </c>
      <c r="AE156" s="202">
        <f>'DTC US&amp;CA - P&amp;L'!AE124+'DTC EU - P&amp;L'!AE124</f>
        <v>0</v>
      </c>
      <c r="AF156" s="202">
        <f>'DTC US&amp;CA - P&amp;L'!AF124+'DTC EU - P&amp;L'!AF124</f>
        <v>0</v>
      </c>
      <c r="AG156" s="199">
        <f t="shared" si="54"/>
        <v>0</v>
      </c>
      <c r="AH156" s="200"/>
      <c r="AI156" s="200"/>
      <c r="AJ156" s="200"/>
      <c r="AK156" s="200"/>
      <c r="AL156" s="200"/>
    </row>
    <row r="157">
      <c r="A157" s="201" t="s">
        <v>243</v>
      </c>
      <c r="B157" s="202">
        <f>'DTC US&amp;CA - P&amp;L'!B125+'DTC EU - P&amp;L'!B125</f>
        <v>2</v>
      </c>
      <c r="C157" s="202">
        <f>'DTC US&amp;CA - P&amp;L'!C125+'DTC EU - P&amp;L'!C125</f>
        <v>1</v>
      </c>
      <c r="D157" s="202">
        <f>'DTC US&amp;CA - P&amp;L'!D125+'DTC EU - P&amp;L'!D125</f>
        <v>0</v>
      </c>
      <c r="E157" s="202">
        <f>'DTC US&amp;CA - P&amp;L'!E125+'DTC EU - P&amp;L'!E125</f>
        <v>0</v>
      </c>
      <c r="F157" s="202">
        <f>'DTC US&amp;CA - P&amp;L'!F125+'DTC EU - P&amp;L'!F125</f>
        <v>1</v>
      </c>
      <c r="G157" s="202">
        <f>'DTC US&amp;CA - P&amp;L'!G125+'DTC EU - P&amp;L'!G125</f>
        <v>1</v>
      </c>
      <c r="H157" s="202">
        <f>'DTC US&amp;CA - P&amp;L'!H125+'DTC EU - P&amp;L'!H125</f>
        <v>0</v>
      </c>
      <c r="I157" s="202">
        <f>'DTC US&amp;CA - P&amp;L'!I125+'DTC EU - P&amp;L'!I125</f>
        <v>0</v>
      </c>
      <c r="J157" s="202">
        <f>'DTC US&amp;CA - P&amp;L'!J125+'DTC EU - P&amp;L'!J125</f>
        <v>0</v>
      </c>
      <c r="K157" s="202">
        <f>'DTC US&amp;CA - P&amp;L'!K125+'DTC EU - P&amp;L'!K125</f>
        <v>0</v>
      </c>
      <c r="L157" s="202">
        <f>'DTC US&amp;CA - P&amp;L'!L125+'DTC EU - P&amp;L'!L125</f>
        <v>0</v>
      </c>
      <c r="M157" s="202">
        <f>'DTC US&amp;CA - P&amp;L'!M125+'DTC EU - P&amp;L'!M125</f>
        <v>0</v>
      </c>
      <c r="N157" s="202">
        <f>'DTC US&amp;CA - P&amp;L'!N125+'DTC EU - P&amp;L'!N125</f>
        <v>0</v>
      </c>
      <c r="O157" s="202">
        <f>'DTC US&amp;CA - P&amp;L'!O125+'DTC EU - P&amp;L'!O125</f>
        <v>0</v>
      </c>
      <c r="P157" s="202">
        <f>'DTC US&amp;CA - P&amp;L'!P125+'DTC EU - P&amp;L'!P125</f>
        <v>0</v>
      </c>
      <c r="Q157" s="202">
        <f>'DTC US&amp;CA - P&amp;L'!Q125+'DTC EU - P&amp;L'!Q125</f>
        <v>0</v>
      </c>
      <c r="R157" s="202">
        <f>'DTC US&amp;CA - P&amp;L'!R125+'DTC EU - P&amp;L'!R125</f>
        <v>0</v>
      </c>
      <c r="S157" s="202">
        <f>'DTC US&amp;CA - P&amp;L'!S125+'DTC EU - P&amp;L'!S125</f>
        <v>0</v>
      </c>
      <c r="T157" s="202">
        <f>'DTC US&amp;CA - P&amp;L'!T125+'DTC EU - P&amp;L'!T125</f>
        <v>0</v>
      </c>
      <c r="U157" s="202">
        <f>'DTC US&amp;CA - P&amp;L'!U125+'DTC EU - P&amp;L'!U125</f>
        <v>0</v>
      </c>
      <c r="V157" s="202">
        <f>'DTC US&amp;CA - P&amp;L'!V125+'DTC EU - P&amp;L'!V125</f>
        <v>1</v>
      </c>
      <c r="W157" s="202">
        <f>'DTC US&amp;CA - P&amp;L'!W125+'DTC EU - P&amp;L'!W125</f>
        <v>0</v>
      </c>
      <c r="X157" s="202">
        <f>'DTC US&amp;CA - P&amp;L'!X125+'DTC EU - P&amp;L'!X125</f>
        <v>0</v>
      </c>
      <c r="Y157" s="202">
        <f>'DTC US&amp;CA - P&amp;L'!Y125+'DTC EU - P&amp;L'!Y125</f>
        <v>0</v>
      </c>
      <c r="Z157" s="202">
        <f>'DTC US&amp;CA - P&amp;L'!Z125+'DTC EU - P&amp;L'!Z125</f>
        <v>0</v>
      </c>
      <c r="AA157" s="202">
        <f>'DTC US&amp;CA - P&amp;L'!AA125+'DTC EU - P&amp;L'!AA125</f>
        <v>0</v>
      </c>
      <c r="AB157" s="202">
        <f>'DTC US&amp;CA - P&amp;L'!AB125+'DTC EU - P&amp;L'!AB125</f>
        <v>0</v>
      </c>
      <c r="AC157" s="202">
        <f>'DTC US&amp;CA - P&amp;L'!AC125+'DTC EU - P&amp;L'!AC125</f>
        <v>1</v>
      </c>
      <c r="AD157" s="202">
        <f>'DTC US&amp;CA - P&amp;L'!AD125+'DTC EU - P&amp;L'!AD125</f>
        <v>0</v>
      </c>
      <c r="AE157" s="202">
        <f>'DTC US&amp;CA - P&amp;L'!AE125+'DTC EU - P&amp;L'!AE125</f>
        <v>1</v>
      </c>
      <c r="AF157" s="202">
        <f>'DTC US&amp;CA - P&amp;L'!AF125+'DTC EU - P&amp;L'!AF125</f>
        <v>1</v>
      </c>
      <c r="AG157" s="199">
        <f t="shared" si="54"/>
        <v>9</v>
      </c>
      <c r="AH157" s="200"/>
      <c r="AI157" s="200"/>
      <c r="AJ157" s="200"/>
      <c r="AK157" s="200"/>
      <c r="AL157" s="200"/>
    </row>
    <row r="158">
      <c r="A158" s="201" t="s">
        <v>244</v>
      </c>
      <c r="B158" s="202">
        <f>'DTC US&amp;CA - P&amp;L'!B126+'DTC EU - P&amp;L'!B126</f>
        <v>0</v>
      </c>
      <c r="C158" s="202">
        <f>'DTC US&amp;CA - P&amp;L'!C126+'DTC EU - P&amp;L'!C126</f>
        <v>0</v>
      </c>
      <c r="D158" s="202">
        <f>'DTC US&amp;CA - P&amp;L'!D126+'DTC EU - P&amp;L'!D126</f>
        <v>0</v>
      </c>
      <c r="E158" s="202">
        <f>'DTC US&amp;CA - P&amp;L'!E126+'DTC EU - P&amp;L'!E126</f>
        <v>0</v>
      </c>
      <c r="F158" s="202">
        <f>'DTC US&amp;CA - P&amp;L'!F126+'DTC EU - P&amp;L'!F126</f>
        <v>0</v>
      </c>
      <c r="G158" s="202">
        <f>'DTC US&amp;CA - P&amp;L'!G126+'DTC EU - P&amp;L'!G126</f>
        <v>0</v>
      </c>
      <c r="H158" s="202">
        <f>'DTC US&amp;CA - P&amp;L'!H126+'DTC EU - P&amp;L'!H126</f>
        <v>0</v>
      </c>
      <c r="I158" s="202">
        <f>'DTC US&amp;CA - P&amp;L'!I126+'DTC EU - P&amp;L'!I126</f>
        <v>0</v>
      </c>
      <c r="J158" s="202">
        <f>'DTC US&amp;CA - P&amp;L'!J126+'DTC EU - P&amp;L'!J126</f>
        <v>0</v>
      </c>
      <c r="K158" s="202">
        <f>'DTC US&amp;CA - P&amp;L'!K126+'DTC EU - P&amp;L'!K126</f>
        <v>0</v>
      </c>
      <c r="L158" s="202">
        <f>'DTC US&amp;CA - P&amp;L'!L126+'DTC EU - P&amp;L'!L126</f>
        <v>0</v>
      </c>
      <c r="M158" s="202">
        <f>'DTC US&amp;CA - P&amp;L'!M126+'DTC EU - P&amp;L'!M126</f>
        <v>0</v>
      </c>
      <c r="N158" s="202">
        <f>'DTC US&amp;CA - P&amp;L'!N126+'DTC EU - P&amp;L'!N126</f>
        <v>0</v>
      </c>
      <c r="O158" s="202">
        <f>'DTC US&amp;CA - P&amp;L'!O126+'DTC EU - P&amp;L'!O126</f>
        <v>0</v>
      </c>
      <c r="P158" s="202">
        <f>'DTC US&amp;CA - P&amp;L'!P126+'DTC EU - P&amp;L'!P126</f>
        <v>0</v>
      </c>
      <c r="Q158" s="202">
        <f>'DTC US&amp;CA - P&amp;L'!Q126+'DTC EU - P&amp;L'!Q126</f>
        <v>0</v>
      </c>
      <c r="R158" s="202">
        <f>'DTC US&amp;CA - P&amp;L'!R126+'DTC EU - P&amp;L'!R126</f>
        <v>0</v>
      </c>
      <c r="S158" s="202">
        <f>'DTC US&amp;CA - P&amp;L'!S126+'DTC EU - P&amp;L'!S126</f>
        <v>0</v>
      </c>
      <c r="T158" s="202">
        <f>'DTC US&amp;CA - P&amp;L'!T126+'DTC EU - P&amp;L'!T126</f>
        <v>0</v>
      </c>
      <c r="U158" s="202">
        <f>'DTC US&amp;CA - P&amp;L'!U126+'DTC EU - P&amp;L'!U126</f>
        <v>0</v>
      </c>
      <c r="V158" s="202">
        <f>'DTC US&amp;CA - P&amp;L'!V126+'DTC EU - P&amp;L'!V126</f>
        <v>0</v>
      </c>
      <c r="W158" s="202">
        <f>'DTC US&amp;CA - P&amp;L'!W126+'DTC EU - P&amp;L'!W126</f>
        <v>0</v>
      </c>
      <c r="X158" s="202">
        <f>'DTC US&amp;CA - P&amp;L'!X126+'DTC EU - P&amp;L'!X126</f>
        <v>0</v>
      </c>
      <c r="Y158" s="202">
        <f>'DTC US&amp;CA - P&amp;L'!Y126+'DTC EU - P&amp;L'!Y126</f>
        <v>0</v>
      </c>
      <c r="Z158" s="202">
        <f>'DTC US&amp;CA - P&amp;L'!Z126+'DTC EU - P&amp;L'!Z126</f>
        <v>0</v>
      </c>
      <c r="AA158" s="202">
        <f>'DTC US&amp;CA - P&amp;L'!AA126+'DTC EU - P&amp;L'!AA126</f>
        <v>0</v>
      </c>
      <c r="AB158" s="202">
        <f>'DTC US&amp;CA - P&amp;L'!AB126+'DTC EU - P&amp;L'!AB126</f>
        <v>0</v>
      </c>
      <c r="AC158" s="202">
        <f>'DTC US&amp;CA - P&amp;L'!AC126+'DTC EU - P&amp;L'!AC126</f>
        <v>0</v>
      </c>
      <c r="AD158" s="202">
        <f>'DTC US&amp;CA - P&amp;L'!AD126+'DTC EU - P&amp;L'!AD126</f>
        <v>0</v>
      </c>
      <c r="AE158" s="202">
        <f>'DTC US&amp;CA - P&amp;L'!AE126+'DTC EU - P&amp;L'!AE126</f>
        <v>0</v>
      </c>
      <c r="AF158" s="202">
        <f>'DTC US&amp;CA - P&amp;L'!AF126+'DTC EU - P&amp;L'!AF126</f>
        <v>0</v>
      </c>
      <c r="AG158" s="199">
        <f t="shared" si="54"/>
        <v>0</v>
      </c>
      <c r="AH158" s="200"/>
      <c r="AI158" s="200"/>
      <c r="AJ158" s="200"/>
      <c r="AK158" s="200"/>
      <c r="AL158" s="200"/>
    </row>
    <row r="159">
      <c r="A159" s="209" t="s">
        <v>196</v>
      </c>
      <c r="B159" s="223">
        <f t="shared" ref="B159:E159" si="55">SUM(B151:B158)</f>
        <v>22</v>
      </c>
      <c r="C159" s="223">
        <f t="shared" si="55"/>
        <v>15</v>
      </c>
      <c r="D159" s="223">
        <f t="shared" si="55"/>
        <v>18</v>
      </c>
      <c r="E159" s="223">
        <f t="shared" si="55"/>
        <v>21</v>
      </c>
      <c r="F159" s="223">
        <v>0.0</v>
      </c>
      <c r="G159" s="223">
        <f t="shared" ref="G159:AF159" si="56">SUM(G151:G158)</f>
        <v>16</v>
      </c>
      <c r="H159" s="223">
        <f t="shared" si="56"/>
        <v>11</v>
      </c>
      <c r="I159" s="223">
        <f t="shared" si="56"/>
        <v>8</v>
      </c>
      <c r="J159" s="223">
        <f t="shared" si="56"/>
        <v>12</v>
      </c>
      <c r="K159" s="223">
        <f t="shared" si="56"/>
        <v>13</v>
      </c>
      <c r="L159" s="223">
        <f t="shared" si="56"/>
        <v>13</v>
      </c>
      <c r="M159" s="223">
        <f t="shared" si="56"/>
        <v>8</v>
      </c>
      <c r="N159" s="223">
        <f t="shared" si="56"/>
        <v>7</v>
      </c>
      <c r="O159" s="223">
        <f t="shared" si="56"/>
        <v>8</v>
      </c>
      <c r="P159" s="223">
        <f t="shared" si="56"/>
        <v>17</v>
      </c>
      <c r="Q159" s="223">
        <f t="shared" si="56"/>
        <v>13</v>
      </c>
      <c r="R159" s="223">
        <f t="shared" si="56"/>
        <v>12</v>
      </c>
      <c r="S159" s="223">
        <f t="shared" si="56"/>
        <v>6</v>
      </c>
      <c r="T159" s="223">
        <f t="shared" si="56"/>
        <v>6</v>
      </c>
      <c r="U159" s="223">
        <f t="shared" si="56"/>
        <v>10</v>
      </c>
      <c r="V159" s="223">
        <f t="shared" si="56"/>
        <v>16</v>
      </c>
      <c r="W159" s="223">
        <f t="shared" si="56"/>
        <v>8</v>
      </c>
      <c r="X159" s="223">
        <f t="shared" si="56"/>
        <v>7</v>
      </c>
      <c r="Y159" s="223">
        <f t="shared" si="56"/>
        <v>12</v>
      </c>
      <c r="Z159" s="223">
        <f t="shared" si="56"/>
        <v>7</v>
      </c>
      <c r="AA159" s="223">
        <f t="shared" si="56"/>
        <v>13</v>
      </c>
      <c r="AB159" s="223">
        <f t="shared" si="56"/>
        <v>14</v>
      </c>
      <c r="AC159" s="223">
        <f t="shared" si="56"/>
        <v>10</v>
      </c>
      <c r="AD159" s="223">
        <f t="shared" si="56"/>
        <v>5</v>
      </c>
      <c r="AE159" s="223">
        <f t="shared" si="56"/>
        <v>4</v>
      </c>
      <c r="AF159" s="223">
        <f t="shared" si="56"/>
        <v>14</v>
      </c>
      <c r="AG159" s="199">
        <f t="shared" si="54"/>
        <v>346</v>
      </c>
      <c r="AH159" s="200"/>
      <c r="AI159" s="200"/>
      <c r="AJ159" s="200"/>
      <c r="AK159" s="200"/>
      <c r="AL159" s="200"/>
    </row>
    <row r="160">
      <c r="A160" s="153"/>
      <c r="AG160" s="199"/>
      <c r="AH160" s="200"/>
      <c r="AI160" s="200"/>
      <c r="AJ160" s="200"/>
      <c r="AK160" s="200"/>
      <c r="AL160" s="200"/>
    </row>
    <row r="161">
      <c r="A161" s="192" t="s">
        <v>245</v>
      </c>
      <c r="B161" s="216"/>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199"/>
      <c r="AH161" s="200"/>
      <c r="AI161" s="200"/>
      <c r="AJ161" s="200"/>
      <c r="AK161" s="200"/>
      <c r="AL161" s="200"/>
    </row>
    <row r="162">
      <c r="A162" s="201" t="s">
        <v>246</v>
      </c>
      <c r="B162" s="220">
        <f>'DTC US&amp;CA - P&amp;L'!B130+'DTC EU - P&amp;L'!B130</f>
        <v>16</v>
      </c>
      <c r="C162" s="221">
        <f>'DTC US&amp;CA - P&amp;L'!C130+'DTC EU - P&amp;L'!C130</f>
        <v>6</v>
      </c>
      <c r="D162" s="221">
        <f>'DTC US&amp;CA - P&amp;L'!D130+'DTC EU - P&amp;L'!D130</f>
        <v>0</v>
      </c>
      <c r="E162" s="221">
        <f>'DTC US&amp;CA - P&amp;L'!E130+'DTC EU - P&amp;L'!E130</f>
        <v>-1</v>
      </c>
      <c r="F162" s="221">
        <f>'DTC US&amp;CA - P&amp;L'!F130+'DTC EU - P&amp;L'!F130</f>
        <v>0</v>
      </c>
      <c r="G162" s="221">
        <f>'DTC US&amp;CA - P&amp;L'!G130+'DTC EU - P&amp;L'!G130</f>
        <v>0</v>
      </c>
      <c r="H162" s="221">
        <f>'DTC US&amp;CA - P&amp;L'!H130+'DTC EU - P&amp;L'!H130</f>
        <v>0</v>
      </c>
      <c r="I162" s="221">
        <f>'DTC US&amp;CA - P&amp;L'!I130+'DTC EU - P&amp;L'!I130</f>
        <v>0</v>
      </c>
      <c r="J162" s="221">
        <f>'DTC US&amp;CA - P&amp;L'!J130+'DTC EU - P&amp;L'!J130</f>
        <v>0</v>
      </c>
      <c r="K162" s="221">
        <f>'DTC US&amp;CA - P&amp;L'!K130+'DTC EU - P&amp;L'!K130</f>
        <v>2</v>
      </c>
      <c r="L162" s="221">
        <f>'DTC US&amp;CA - P&amp;L'!L130+'DTC EU - P&amp;L'!L130</f>
        <v>0</v>
      </c>
      <c r="M162" s="221">
        <f>'DTC US&amp;CA - P&amp;L'!M130+'DTC EU - P&amp;L'!M130</f>
        <v>0</v>
      </c>
      <c r="N162" s="221">
        <f>'DTC US&amp;CA - P&amp;L'!N130+'DTC EU - P&amp;L'!N130</f>
        <v>0</v>
      </c>
      <c r="O162" s="221">
        <f>'DTC US&amp;CA - P&amp;L'!O130+'DTC EU - P&amp;L'!O130</f>
        <v>0</v>
      </c>
      <c r="P162" s="221">
        <f>'DTC US&amp;CA - P&amp;L'!P130+'DTC EU - P&amp;L'!P130</f>
        <v>0</v>
      </c>
      <c r="Q162" s="221">
        <f>'DTC US&amp;CA - P&amp;L'!Q130+'DTC EU - P&amp;L'!Q130</f>
        <v>-1</v>
      </c>
      <c r="R162" s="221">
        <f>'DTC US&amp;CA - P&amp;L'!R130+'DTC EU - P&amp;L'!R130</f>
        <v>0</v>
      </c>
      <c r="S162" s="221">
        <f>'DTC US&amp;CA - P&amp;L'!S130+'DTC EU - P&amp;L'!S130</f>
        <v>0</v>
      </c>
      <c r="T162" s="221">
        <f>'DTC US&amp;CA - P&amp;L'!T130+'DTC EU - P&amp;L'!T130</f>
        <v>0</v>
      </c>
      <c r="U162" s="221">
        <f>'DTC US&amp;CA - P&amp;L'!U130+'DTC EU - P&amp;L'!U130</f>
        <v>0</v>
      </c>
      <c r="V162" s="221">
        <f>'DTC US&amp;CA - P&amp;L'!V130+'DTC EU - P&amp;L'!V130</f>
        <v>1</v>
      </c>
      <c r="W162" s="221">
        <f>'DTC US&amp;CA - P&amp;L'!W130+'DTC EU - P&amp;L'!W130</f>
        <v>0</v>
      </c>
      <c r="X162" s="221">
        <f>'DTC US&amp;CA - P&amp;L'!X130+'DTC EU - P&amp;L'!X130</f>
        <v>0</v>
      </c>
      <c r="Y162" s="221">
        <f>'DTC US&amp;CA - P&amp;L'!Y130+'DTC EU - P&amp;L'!Y130</f>
        <v>1</v>
      </c>
      <c r="Z162" s="221">
        <f>'DTC US&amp;CA - P&amp;L'!Z130+'DTC EU - P&amp;L'!Z130</f>
        <v>2</v>
      </c>
      <c r="AA162" s="221">
        <f>'DTC US&amp;CA - P&amp;L'!AA130+'DTC EU - P&amp;L'!AA130</f>
        <v>14</v>
      </c>
      <c r="AB162" s="221">
        <f>'DTC US&amp;CA - P&amp;L'!AB130+'DTC EU - P&amp;L'!AB130</f>
        <v>12</v>
      </c>
      <c r="AC162" s="221">
        <f>'DTC US&amp;CA - P&amp;L'!AC130+'DTC EU - P&amp;L'!AC130</f>
        <v>5</v>
      </c>
      <c r="AD162" s="221">
        <f>'DTC US&amp;CA - P&amp;L'!AD130+'DTC EU - P&amp;L'!AD130</f>
        <v>18</v>
      </c>
      <c r="AE162" s="221">
        <f>'DTC US&amp;CA - P&amp;L'!AE130+'DTC EU - P&amp;L'!AE130</f>
        <v>7</v>
      </c>
      <c r="AF162" s="221">
        <f>'DTC US&amp;CA - P&amp;L'!AF130+'DTC EU - P&amp;L'!AF130</f>
        <v>21</v>
      </c>
      <c r="AG162" s="199">
        <f t="shared" ref="AG162:AG170" si="57">SUM(B162:AF162)</f>
        <v>103</v>
      </c>
      <c r="AH162" s="200"/>
      <c r="AI162" s="200"/>
      <c r="AJ162" s="200"/>
      <c r="AK162" s="200"/>
      <c r="AL162" s="200"/>
    </row>
    <row r="163">
      <c r="A163" s="201" t="s">
        <v>247</v>
      </c>
      <c r="B163" s="220">
        <f>'DTC US&amp;CA - P&amp;L'!B131+'DTC EU - P&amp;L'!B131</f>
        <v>0</v>
      </c>
      <c r="C163" s="221">
        <f>'DTC US&amp;CA - P&amp;L'!C131+'DTC EU - P&amp;L'!C131</f>
        <v>0</v>
      </c>
      <c r="D163" s="221">
        <f>'DTC US&amp;CA - P&amp;L'!D131+'DTC EU - P&amp;L'!D131</f>
        <v>0</v>
      </c>
      <c r="E163" s="221">
        <f>'DTC US&amp;CA - P&amp;L'!E131+'DTC EU - P&amp;L'!E131</f>
        <v>0</v>
      </c>
      <c r="F163" s="221">
        <f>'DTC US&amp;CA - P&amp;L'!F131+'DTC EU - P&amp;L'!F131</f>
        <v>0</v>
      </c>
      <c r="G163" s="221">
        <f>'DTC US&amp;CA - P&amp;L'!G131+'DTC EU - P&amp;L'!G131</f>
        <v>0</v>
      </c>
      <c r="H163" s="221">
        <f>'DTC US&amp;CA - P&amp;L'!H131+'DTC EU - P&amp;L'!H131</f>
        <v>0</v>
      </c>
      <c r="I163" s="221">
        <f>'DTC US&amp;CA - P&amp;L'!I131+'DTC EU - P&amp;L'!I131</f>
        <v>0</v>
      </c>
      <c r="J163" s="221">
        <f>'DTC US&amp;CA - P&amp;L'!J131+'DTC EU - P&amp;L'!J131</f>
        <v>0</v>
      </c>
      <c r="K163" s="221">
        <f>'DTC US&amp;CA - P&amp;L'!K131+'DTC EU - P&amp;L'!K131</f>
        <v>0</v>
      </c>
      <c r="L163" s="221">
        <f>'DTC US&amp;CA - P&amp;L'!L131+'DTC EU - P&amp;L'!L131</f>
        <v>0</v>
      </c>
      <c r="M163" s="221">
        <f>'DTC US&amp;CA - P&amp;L'!M131+'DTC EU - P&amp;L'!M131</f>
        <v>0</v>
      </c>
      <c r="N163" s="221">
        <f>'DTC US&amp;CA - P&amp;L'!N131+'DTC EU - P&amp;L'!N131</f>
        <v>0</v>
      </c>
      <c r="O163" s="221">
        <f>'DTC US&amp;CA - P&amp;L'!O131+'DTC EU - P&amp;L'!O131</f>
        <v>0</v>
      </c>
      <c r="P163" s="221">
        <f>'DTC US&amp;CA - P&amp;L'!P131+'DTC EU - P&amp;L'!P131</f>
        <v>0</v>
      </c>
      <c r="Q163" s="221">
        <f>'DTC US&amp;CA - P&amp;L'!Q131+'DTC EU - P&amp;L'!Q131</f>
        <v>0</v>
      </c>
      <c r="R163" s="221">
        <f>'DTC US&amp;CA - P&amp;L'!R131+'DTC EU - P&amp;L'!R131</f>
        <v>0</v>
      </c>
      <c r="S163" s="221">
        <f>'DTC US&amp;CA - P&amp;L'!S131+'DTC EU - P&amp;L'!S131</f>
        <v>0</v>
      </c>
      <c r="T163" s="221">
        <f>'DTC US&amp;CA - P&amp;L'!T131+'DTC EU - P&amp;L'!T131</f>
        <v>0</v>
      </c>
      <c r="U163" s="221">
        <f>'DTC US&amp;CA - P&amp;L'!U131+'DTC EU - P&amp;L'!U131</f>
        <v>0</v>
      </c>
      <c r="V163" s="221">
        <f>'DTC US&amp;CA - P&amp;L'!V131+'DTC EU - P&amp;L'!V131</f>
        <v>0</v>
      </c>
      <c r="W163" s="221">
        <f>'DTC US&amp;CA - P&amp;L'!W131+'DTC EU - P&amp;L'!W131</f>
        <v>0</v>
      </c>
      <c r="X163" s="221">
        <f>'DTC US&amp;CA - P&amp;L'!X131+'DTC EU - P&amp;L'!X131</f>
        <v>0</v>
      </c>
      <c r="Y163" s="221">
        <f>'DTC US&amp;CA - P&amp;L'!Y131+'DTC EU - P&amp;L'!Y131</f>
        <v>0</v>
      </c>
      <c r="Z163" s="221">
        <f>'DTC US&amp;CA - P&amp;L'!Z131+'DTC EU - P&amp;L'!Z131</f>
        <v>0</v>
      </c>
      <c r="AA163" s="221">
        <f>'DTC US&amp;CA - P&amp;L'!AA131+'DTC EU - P&amp;L'!AA131</f>
        <v>0</v>
      </c>
      <c r="AB163" s="221">
        <f>'DTC US&amp;CA - P&amp;L'!AB131+'DTC EU - P&amp;L'!AB131</f>
        <v>0</v>
      </c>
      <c r="AC163" s="221">
        <f>'DTC US&amp;CA - P&amp;L'!AC131+'DTC EU - P&amp;L'!AC131</f>
        <v>0</v>
      </c>
      <c r="AD163" s="221">
        <f>'DTC US&amp;CA - P&amp;L'!AD131+'DTC EU - P&amp;L'!AD131</f>
        <v>0</v>
      </c>
      <c r="AE163" s="221">
        <f>'DTC US&amp;CA - P&amp;L'!AE131+'DTC EU - P&amp;L'!AE131</f>
        <v>0</v>
      </c>
      <c r="AF163" s="221">
        <f>'DTC US&amp;CA - P&amp;L'!AF131+'DTC EU - P&amp;L'!AF131</f>
        <v>0</v>
      </c>
      <c r="AG163" s="199">
        <f t="shared" si="57"/>
        <v>0</v>
      </c>
      <c r="AH163" s="200"/>
      <c r="AI163" s="200"/>
      <c r="AJ163" s="200"/>
      <c r="AK163" s="200"/>
      <c r="AL163" s="200"/>
    </row>
    <row r="164">
      <c r="A164" s="201" t="s">
        <v>248</v>
      </c>
      <c r="B164" s="220">
        <f>'DTC US&amp;CA - P&amp;L'!B132+'DTC EU - P&amp;L'!B132</f>
        <v>0</v>
      </c>
      <c r="C164" s="221">
        <f>'DTC US&amp;CA - P&amp;L'!C132+'DTC EU - P&amp;L'!C132</f>
        <v>5</v>
      </c>
      <c r="D164" s="221">
        <f>'DTC US&amp;CA - P&amp;L'!D132+'DTC EU - P&amp;L'!D132</f>
        <v>14</v>
      </c>
      <c r="E164" s="221">
        <f>'DTC US&amp;CA - P&amp;L'!E132+'DTC EU - P&amp;L'!E132</f>
        <v>10</v>
      </c>
      <c r="F164" s="221">
        <f>'DTC US&amp;CA - P&amp;L'!F132+'DTC EU - P&amp;L'!F132</f>
        <v>12</v>
      </c>
      <c r="G164" s="221">
        <f>'DTC US&amp;CA - P&amp;L'!G132+'DTC EU - P&amp;L'!G132</f>
        <v>10</v>
      </c>
      <c r="H164" s="221">
        <f>'DTC US&amp;CA - P&amp;L'!H132+'DTC EU - P&amp;L'!H132</f>
        <v>10</v>
      </c>
      <c r="I164" s="221">
        <f>'DTC US&amp;CA - P&amp;L'!I132+'DTC EU - P&amp;L'!I132</f>
        <v>11</v>
      </c>
      <c r="J164" s="221">
        <f>'DTC US&amp;CA - P&amp;L'!J132+'DTC EU - P&amp;L'!J132</f>
        <v>16</v>
      </c>
      <c r="K164" s="221">
        <f>'DTC US&amp;CA - P&amp;L'!K132+'DTC EU - P&amp;L'!K132</f>
        <v>12</v>
      </c>
      <c r="L164" s="221">
        <f>'DTC US&amp;CA - P&amp;L'!L132+'DTC EU - P&amp;L'!L132</f>
        <v>11</v>
      </c>
      <c r="M164" s="221">
        <f>'DTC US&amp;CA - P&amp;L'!M132+'DTC EU - P&amp;L'!M132</f>
        <v>9</v>
      </c>
      <c r="N164" s="221">
        <f>'DTC US&amp;CA - P&amp;L'!N132+'DTC EU - P&amp;L'!N132</f>
        <v>14</v>
      </c>
      <c r="O164" s="221">
        <f>'DTC US&amp;CA - P&amp;L'!O132+'DTC EU - P&amp;L'!O132</f>
        <v>10</v>
      </c>
      <c r="P164" s="221">
        <f>'DTC US&amp;CA - P&amp;L'!P132+'DTC EU - P&amp;L'!P132</f>
        <v>3</v>
      </c>
      <c r="Q164" s="221">
        <f>'DTC US&amp;CA - P&amp;L'!Q132+'DTC EU - P&amp;L'!Q132</f>
        <v>3</v>
      </c>
      <c r="R164" s="221">
        <f>'DTC US&amp;CA - P&amp;L'!R132+'DTC EU - P&amp;L'!R132</f>
        <v>8</v>
      </c>
      <c r="S164" s="221">
        <f>'DTC US&amp;CA - P&amp;L'!S132+'DTC EU - P&amp;L'!S132</f>
        <v>6</v>
      </c>
      <c r="T164" s="221">
        <f>'DTC US&amp;CA - P&amp;L'!T132+'DTC EU - P&amp;L'!T132</f>
        <v>3</v>
      </c>
      <c r="U164" s="221">
        <f>'DTC US&amp;CA - P&amp;L'!U132+'DTC EU - P&amp;L'!U132</f>
        <v>4</v>
      </c>
      <c r="V164" s="221">
        <f>'DTC US&amp;CA - P&amp;L'!V132+'DTC EU - P&amp;L'!V132</f>
        <v>4</v>
      </c>
      <c r="W164" s="221">
        <f>'DTC US&amp;CA - P&amp;L'!W132+'DTC EU - P&amp;L'!W132</f>
        <v>10</v>
      </c>
      <c r="X164" s="221">
        <f>'DTC US&amp;CA - P&amp;L'!X132+'DTC EU - P&amp;L'!X132</f>
        <v>13</v>
      </c>
      <c r="Y164" s="221">
        <f>'DTC US&amp;CA - P&amp;L'!Y132+'DTC EU - P&amp;L'!Y132</f>
        <v>6</v>
      </c>
      <c r="Z164" s="221">
        <f>'DTC US&amp;CA - P&amp;L'!Z132+'DTC EU - P&amp;L'!Z132</f>
        <v>10</v>
      </c>
      <c r="AA164" s="221">
        <f>'DTC US&amp;CA - P&amp;L'!AA132+'DTC EU - P&amp;L'!AA132</f>
        <v>28</v>
      </c>
      <c r="AB164" s="221">
        <f>'DTC US&amp;CA - P&amp;L'!AB132+'DTC EU - P&amp;L'!AB132</f>
        <v>27</v>
      </c>
      <c r="AC164" s="221">
        <f>'DTC US&amp;CA - P&amp;L'!AC132+'DTC EU - P&amp;L'!AC132</f>
        <v>11</v>
      </c>
      <c r="AD164" s="221">
        <f>'DTC US&amp;CA - P&amp;L'!AD132+'DTC EU - P&amp;L'!AD132</f>
        <v>17</v>
      </c>
      <c r="AE164" s="221">
        <f>'DTC US&amp;CA - P&amp;L'!AE132+'DTC EU - P&amp;L'!AE132</f>
        <v>13</v>
      </c>
      <c r="AF164" s="221">
        <f>'DTC US&amp;CA - P&amp;L'!AF132+'DTC EU - P&amp;L'!AF132</f>
        <v>28</v>
      </c>
      <c r="AG164" s="199">
        <f t="shared" si="57"/>
        <v>338</v>
      </c>
      <c r="AH164" s="200"/>
      <c r="AI164" s="200"/>
      <c r="AJ164" s="200"/>
      <c r="AK164" s="200"/>
      <c r="AL164" s="200"/>
    </row>
    <row r="165">
      <c r="A165" s="201" t="s">
        <v>249</v>
      </c>
      <c r="B165" s="220">
        <f>'DTC US&amp;CA - P&amp;L'!B133+'DTC EU - P&amp;L'!B133</f>
        <v>0</v>
      </c>
      <c r="C165" s="221">
        <f>'DTC US&amp;CA - P&amp;L'!C133+'DTC EU - P&amp;L'!C133</f>
        <v>0</v>
      </c>
      <c r="D165" s="221">
        <f>'DTC US&amp;CA - P&amp;L'!D133+'DTC EU - P&amp;L'!D133</f>
        <v>0</v>
      </c>
      <c r="E165" s="221">
        <f>'DTC US&amp;CA - P&amp;L'!E133+'DTC EU - P&amp;L'!E133</f>
        <v>0</v>
      </c>
      <c r="F165" s="221">
        <f>'DTC US&amp;CA - P&amp;L'!F133+'DTC EU - P&amp;L'!F133</f>
        <v>0</v>
      </c>
      <c r="G165" s="221">
        <f>'DTC US&amp;CA - P&amp;L'!G133+'DTC EU - P&amp;L'!G133</f>
        <v>0</v>
      </c>
      <c r="H165" s="221">
        <f>'DTC US&amp;CA - P&amp;L'!H133+'DTC EU - P&amp;L'!H133</f>
        <v>0</v>
      </c>
      <c r="I165" s="221">
        <f>'DTC US&amp;CA - P&amp;L'!I133+'DTC EU - P&amp;L'!I133</f>
        <v>0</v>
      </c>
      <c r="J165" s="221">
        <f>'DTC US&amp;CA - P&amp;L'!J133+'DTC EU - P&amp;L'!J133</f>
        <v>0</v>
      </c>
      <c r="K165" s="221">
        <f>'DTC US&amp;CA - P&amp;L'!K133+'DTC EU - P&amp;L'!K133</f>
        <v>0</v>
      </c>
      <c r="L165" s="221">
        <f>'DTC US&amp;CA - P&amp;L'!L133+'DTC EU - P&amp;L'!L133</f>
        <v>0</v>
      </c>
      <c r="M165" s="221">
        <f>'DTC US&amp;CA - P&amp;L'!M133+'DTC EU - P&amp;L'!M133</f>
        <v>0</v>
      </c>
      <c r="N165" s="221">
        <f>'DTC US&amp;CA - P&amp;L'!N133+'DTC EU - P&amp;L'!N133</f>
        <v>0</v>
      </c>
      <c r="O165" s="221">
        <f>'DTC US&amp;CA - P&amp;L'!O133+'DTC EU - P&amp;L'!O133</f>
        <v>0</v>
      </c>
      <c r="P165" s="221">
        <f>'DTC US&amp;CA - P&amp;L'!P133+'DTC EU - P&amp;L'!P133</f>
        <v>0</v>
      </c>
      <c r="Q165" s="221">
        <f>'DTC US&amp;CA - P&amp;L'!Q133+'DTC EU - P&amp;L'!Q133</f>
        <v>0</v>
      </c>
      <c r="R165" s="221">
        <f>'DTC US&amp;CA - P&amp;L'!R133+'DTC EU - P&amp;L'!R133</f>
        <v>0</v>
      </c>
      <c r="S165" s="221">
        <f>'DTC US&amp;CA - P&amp;L'!S133+'DTC EU - P&amp;L'!S133</f>
        <v>0</v>
      </c>
      <c r="T165" s="221">
        <f>'DTC US&amp;CA - P&amp;L'!T133+'DTC EU - P&amp;L'!T133</f>
        <v>0</v>
      </c>
      <c r="U165" s="221">
        <f>'DTC US&amp;CA - P&amp;L'!U133+'DTC EU - P&amp;L'!U133</f>
        <v>0</v>
      </c>
      <c r="V165" s="221">
        <f>'DTC US&amp;CA - P&amp;L'!V133+'DTC EU - P&amp;L'!V133</f>
        <v>0</v>
      </c>
      <c r="W165" s="221">
        <f>'DTC US&amp;CA - P&amp;L'!W133+'DTC EU - P&amp;L'!W133</f>
        <v>0</v>
      </c>
      <c r="X165" s="221">
        <f>'DTC US&amp;CA - P&amp;L'!X133+'DTC EU - P&amp;L'!X133</f>
        <v>0</v>
      </c>
      <c r="Y165" s="221">
        <f>'DTC US&amp;CA - P&amp;L'!Y133+'DTC EU - P&amp;L'!Y133</f>
        <v>0</v>
      </c>
      <c r="Z165" s="221">
        <f>'DTC US&amp;CA - P&amp;L'!Z133+'DTC EU - P&amp;L'!Z133</f>
        <v>0</v>
      </c>
      <c r="AA165" s="221">
        <f>'DTC US&amp;CA - P&amp;L'!AA133+'DTC EU - P&amp;L'!AA133</f>
        <v>0</v>
      </c>
      <c r="AB165" s="221">
        <f>'DTC US&amp;CA - P&amp;L'!AB133+'DTC EU - P&amp;L'!AB133</f>
        <v>0</v>
      </c>
      <c r="AC165" s="221">
        <f>'DTC US&amp;CA - P&amp;L'!AC133+'DTC EU - P&amp;L'!AC133</f>
        <v>0</v>
      </c>
      <c r="AD165" s="221">
        <f>'DTC US&amp;CA - P&amp;L'!AD133+'DTC EU - P&amp;L'!AD133</f>
        <v>0</v>
      </c>
      <c r="AE165" s="221">
        <f>'DTC US&amp;CA - P&amp;L'!AE133+'DTC EU - P&amp;L'!AE133</f>
        <v>0</v>
      </c>
      <c r="AF165" s="221">
        <f>'DTC US&amp;CA - P&amp;L'!AF133+'DTC EU - P&amp;L'!AF133</f>
        <v>0</v>
      </c>
      <c r="AG165" s="199">
        <f t="shared" si="57"/>
        <v>0</v>
      </c>
      <c r="AH165" s="200"/>
      <c r="AI165" s="200"/>
      <c r="AJ165" s="200"/>
      <c r="AK165" s="200"/>
      <c r="AL165" s="200"/>
    </row>
    <row r="166">
      <c r="A166" s="201" t="s">
        <v>250</v>
      </c>
      <c r="B166" s="227"/>
      <c r="C166" s="228"/>
      <c r="D166" s="228"/>
      <c r="E166" s="228"/>
      <c r="F166" s="228"/>
      <c r="G166" s="228"/>
      <c r="H166" s="228"/>
      <c r="I166" s="228"/>
      <c r="J166" s="228"/>
      <c r="K166" s="228"/>
      <c r="L166" s="228"/>
      <c r="M166" s="228"/>
      <c r="N166" s="228"/>
      <c r="O166" s="228"/>
      <c r="P166" s="228"/>
      <c r="Q166" s="228"/>
      <c r="R166" s="221">
        <f>'DTC US&amp;CA - P&amp;L'!R134+'DTC EU - P&amp;L'!R134</f>
        <v>3</v>
      </c>
      <c r="S166" s="221">
        <f>'DTC US&amp;CA - P&amp;L'!S134+'DTC EU - P&amp;L'!S134</f>
        <v>5</v>
      </c>
      <c r="T166" s="221">
        <f>'DTC US&amp;CA - P&amp;L'!T134+'DTC EU - P&amp;L'!T134</f>
        <v>5</v>
      </c>
      <c r="U166" s="221">
        <f>'DTC US&amp;CA - P&amp;L'!U134+'DTC EU - P&amp;L'!U134</f>
        <v>1</v>
      </c>
      <c r="V166" s="221">
        <f>'DTC US&amp;CA - P&amp;L'!V134+'DTC EU - P&amp;L'!V134</f>
        <v>6</v>
      </c>
      <c r="W166" s="221">
        <f>'DTC US&amp;CA - P&amp;L'!W134+'DTC EU - P&amp;L'!W134</f>
        <v>3</v>
      </c>
      <c r="X166" s="221">
        <f>'DTC US&amp;CA - P&amp;L'!X134+'DTC EU - P&amp;L'!X134</f>
        <v>2</v>
      </c>
      <c r="Y166" s="221">
        <f>'DTC US&amp;CA - P&amp;L'!Y134+'DTC EU - P&amp;L'!Y134</f>
        <v>4</v>
      </c>
      <c r="Z166" s="221">
        <f>'DTC US&amp;CA - P&amp;L'!Z134+'DTC EU - P&amp;L'!Z134</f>
        <v>6</v>
      </c>
      <c r="AA166" s="221">
        <f>'DTC US&amp;CA - P&amp;L'!AA134+'DTC EU - P&amp;L'!AA134</f>
        <v>16</v>
      </c>
      <c r="AB166" s="221">
        <f>'DTC US&amp;CA - P&amp;L'!AB134+'DTC EU - P&amp;L'!AB134</f>
        <v>9</v>
      </c>
      <c r="AC166" s="221">
        <f>'DTC US&amp;CA - P&amp;L'!AC134+'DTC EU - P&amp;L'!AC134</f>
        <v>8</v>
      </c>
      <c r="AD166" s="221">
        <f>'DTC US&amp;CA - P&amp;L'!AD134+'DTC EU - P&amp;L'!AD134</f>
        <v>9</v>
      </c>
      <c r="AE166" s="221">
        <f>'DTC US&amp;CA - P&amp;L'!AE134+'DTC EU - P&amp;L'!AE134</f>
        <v>27</v>
      </c>
      <c r="AF166" s="221">
        <f>'DTC US&amp;CA - P&amp;L'!AF134+'DTC EU - P&amp;L'!AF134</f>
        <v>18</v>
      </c>
      <c r="AG166" s="199">
        <f t="shared" si="57"/>
        <v>122</v>
      </c>
      <c r="AH166" s="200"/>
      <c r="AI166" s="200"/>
      <c r="AJ166" s="200"/>
      <c r="AK166" s="200"/>
      <c r="AL166" s="200"/>
    </row>
    <row r="167">
      <c r="A167" s="201" t="s">
        <v>251</v>
      </c>
      <c r="B167" s="227"/>
      <c r="C167" s="228"/>
      <c r="D167" s="228"/>
      <c r="E167" s="228"/>
      <c r="F167" s="228"/>
      <c r="G167" s="228"/>
      <c r="H167" s="228"/>
      <c r="I167" s="228"/>
      <c r="J167" s="228"/>
      <c r="K167" s="228"/>
      <c r="L167" s="228"/>
      <c r="M167" s="228"/>
      <c r="N167" s="228"/>
      <c r="O167" s="228"/>
      <c r="P167" s="228"/>
      <c r="Q167" s="228"/>
      <c r="R167" s="221">
        <f>'DTC US&amp;CA - P&amp;L'!R135+'DTC EU - P&amp;L'!R135</f>
        <v>0</v>
      </c>
      <c r="S167" s="221">
        <f>'DTC US&amp;CA - P&amp;L'!S135+'DTC EU - P&amp;L'!S135</f>
        <v>0</v>
      </c>
      <c r="T167" s="221">
        <f>'DTC US&amp;CA - P&amp;L'!T135+'DTC EU - P&amp;L'!T135</f>
        <v>0</v>
      </c>
      <c r="U167" s="221">
        <f>'DTC US&amp;CA - P&amp;L'!U135+'DTC EU - P&amp;L'!U135</f>
        <v>0</v>
      </c>
      <c r="V167" s="221">
        <f>'DTC US&amp;CA - P&amp;L'!V135+'DTC EU - P&amp;L'!V135</f>
        <v>0</v>
      </c>
      <c r="W167" s="221">
        <f>'DTC US&amp;CA - P&amp;L'!W135+'DTC EU - P&amp;L'!W135</f>
        <v>0</v>
      </c>
      <c r="X167" s="221">
        <f>'DTC US&amp;CA - P&amp;L'!X135+'DTC EU - P&amp;L'!X135</f>
        <v>0</v>
      </c>
      <c r="Y167" s="221">
        <f>'DTC US&amp;CA - P&amp;L'!Y135+'DTC EU - P&amp;L'!Y135</f>
        <v>0</v>
      </c>
      <c r="Z167" s="221">
        <f>'DTC US&amp;CA - P&amp;L'!Z135+'DTC EU - P&amp;L'!Z135</f>
        <v>0</v>
      </c>
      <c r="AA167" s="221">
        <f>'DTC US&amp;CA - P&amp;L'!AA135+'DTC EU - P&amp;L'!AA135</f>
        <v>0</v>
      </c>
      <c r="AB167" s="221">
        <f>'DTC US&amp;CA - P&amp;L'!AB135+'DTC EU - P&amp;L'!AB135</f>
        <v>0</v>
      </c>
      <c r="AC167" s="221">
        <f>'DTC US&amp;CA - P&amp;L'!AC135+'DTC EU - P&amp;L'!AC135</f>
        <v>0</v>
      </c>
      <c r="AD167" s="221">
        <f>'DTC US&amp;CA - P&amp;L'!AD135+'DTC EU - P&amp;L'!AD135</f>
        <v>0</v>
      </c>
      <c r="AE167" s="221">
        <f>'DTC US&amp;CA - P&amp;L'!AE135+'DTC EU - P&amp;L'!AE135</f>
        <v>0</v>
      </c>
      <c r="AF167" s="221">
        <f>'DTC US&amp;CA - P&amp;L'!AF135+'DTC EU - P&amp;L'!AF135</f>
        <v>0</v>
      </c>
      <c r="AG167" s="199">
        <f t="shared" si="57"/>
        <v>0</v>
      </c>
      <c r="AH167" s="200"/>
      <c r="AI167" s="200"/>
      <c r="AJ167" s="200"/>
      <c r="AK167" s="200"/>
      <c r="AL167" s="200"/>
    </row>
    <row r="168">
      <c r="A168" s="201" t="s">
        <v>252</v>
      </c>
      <c r="B168" s="227"/>
      <c r="C168" s="228"/>
      <c r="D168" s="228"/>
      <c r="E168" s="228"/>
      <c r="F168" s="228"/>
      <c r="G168" s="228"/>
      <c r="H168" s="228"/>
      <c r="I168" s="228"/>
      <c r="J168" s="228"/>
      <c r="K168" s="228"/>
      <c r="L168" s="228"/>
      <c r="M168" s="228"/>
      <c r="N168" s="228"/>
      <c r="O168" s="228"/>
      <c r="P168" s="228"/>
      <c r="Q168" s="228"/>
      <c r="R168" s="221">
        <f>'DTC US&amp;CA - P&amp;L'!R136+'DTC EU - P&amp;L'!R136</f>
        <v>25</v>
      </c>
      <c r="S168" s="221">
        <f>'DTC US&amp;CA - P&amp;L'!S136+'DTC EU - P&amp;L'!S136</f>
        <v>18</v>
      </c>
      <c r="T168" s="221">
        <f>'DTC US&amp;CA - P&amp;L'!T136+'DTC EU - P&amp;L'!T136</f>
        <v>11</v>
      </c>
      <c r="U168" s="221">
        <f>'DTC US&amp;CA - P&amp;L'!U136+'DTC EU - P&amp;L'!U136</f>
        <v>3</v>
      </c>
      <c r="V168" s="221">
        <f>'DTC US&amp;CA - P&amp;L'!V136+'DTC EU - P&amp;L'!V136</f>
        <v>10</v>
      </c>
      <c r="W168" s="221">
        <f>'DTC US&amp;CA - P&amp;L'!W136+'DTC EU - P&amp;L'!W136</f>
        <v>2</v>
      </c>
      <c r="X168" s="221">
        <f>'DTC US&amp;CA - P&amp;L'!X136+'DTC EU - P&amp;L'!X136</f>
        <v>5</v>
      </c>
      <c r="Y168" s="221">
        <f>'DTC US&amp;CA - P&amp;L'!Y136+'DTC EU - P&amp;L'!Y136</f>
        <v>14</v>
      </c>
      <c r="Z168" s="221">
        <f>'DTC US&amp;CA - P&amp;L'!Z136+'DTC EU - P&amp;L'!Z136</f>
        <v>37</v>
      </c>
      <c r="AA168" s="221">
        <f>'DTC US&amp;CA - P&amp;L'!AA136+'DTC EU - P&amp;L'!AA136</f>
        <v>54</v>
      </c>
      <c r="AB168" s="221">
        <f>'DTC US&amp;CA - P&amp;L'!AB136+'DTC EU - P&amp;L'!AB136</f>
        <v>53</v>
      </c>
      <c r="AC168" s="221">
        <f>'DTC US&amp;CA - P&amp;L'!AC136+'DTC EU - P&amp;L'!AC136</f>
        <v>34</v>
      </c>
      <c r="AD168" s="221">
        <f>'DTC US&amp;CA - P&amp;L'!AD136+'DTC EU - P&amp;L'!AD136</f>
        <v>29</v>
      </c>
      <c r="AE168" s="221">
        <f>'DTC US&amp;CA - P&amp;L'!AE136+'DTC EU - P&amp;L'!AE136</f>
        <v>41</v>
      </c>
      <c r="AF168" s="221">
        <f>'DTC US&amp;CA - P&amp;L'!AF136+'DTC EU - P&amp;L'!AF136</f>
        <v>47</v>
      </c>
      <c r="AG168" s="199">
        <f t="shared" si="57"/>
        <v>383</v>
      </c>
      <c r="AH168" s="200"/>
      <c r="AI168" s="200"/>
      <c r="AJ168" s="200"/>
      <c r="AK168" s="200"/>
      <c r="AL168" s="200"/>
    </row>
    <row r="169">
      <c r="A169" s="201" t="s">
        <v>253</v>
      </c>
      <c r="B169" s="227"/>
      <c r="C169" s="228"/>
      <c r="D169" s="228"/>
      <c r="E169" s="228"/>
      <c r="F169" s="228"/>
      <c r="G169" s="228"/>
      <c r="H169" s="228"/>
      <c r="I169" s="228"/>
      <c r="J169" s="228"/>
      <c r="K169" s="228"/>
      <c r="L169" s="228"/>
      <c r="M169" s="228"/>
      <c r="N169" s="228"/>
      <c r="O169" s="228"/>
      <c r="P169" s="228"/>
      <c r="Q169" s="228"/>
      <c r="R169" s="221">
        <f>'DTC US&amp;CA - P&amp;L'!R137+'DTC EU - P&amp;L'!R137</f>
        <v>0</v>
      </c>
      <c r="S169" s="221">
        <f>'DTC US&amp;CA - P&amp;L'!S137+'DTC EU - P&amp;L'!S137</f>
        <v>0</v>
      </c>
      <c r="T169" s="221">
        <f>'DTC US&amp;CA - P&amp;L'!T137+'DTC EU - P&amp;L'!T137</f>
        <v>0</v>
      </c>
      <c r="U169" s="221">
        <f>'DTC US&amp;CA - P&amp;L'!U137+'DTC EU - P&amp;L'!U137</f>
        <v>0</v>
      </c>
      <c r="V169" s="221">
        <f>'DTC US&amp;CA - P&amp;L'!V137+'DTC EU - P&amp;L'!V137</f>
        <v>0</v>
      </c>
      <c r="W169" s="221">
        <f>'DTC US&amp;CA - P&amp;L'!W137+'DTC EU - P&amp;L'!W137</f>
        <v>0</v>
      </c>
      <c r="X169" s="221">
        <f>'DTC US&amp;CA - P&amp;L'!X137+'DTC EU - P&amp;L'!X137</f>
        <v>0</v>
      </c>
      <c r="Y169" s="221">
        <f>'DTC US&amp;CA - P&amp;L'!Y137+'DTC EU - P&amp;L'!Y137</f>
        <v>0</v>
      </c>
      <c r="Z169" s="221">
        <f>'DTC US&amp;CA - P&amp;L'!Z137+'DTC EU - P&amp;L'!Z137</f>
        <v>0</v>
      </c>
      <c r="AA169" s="221">
        <f>'DTC US&amp;CA - P&amp;L'!AA137+'DTC EU - P&amp;L'!AA137</f>
        <v>0</v>
      </c>
      <c r="AB169" s="221">
        <f>'DTC US&amp;CA - P&amp;L'!AB137+'DTC EU - P&amp;L'!AB137</f>
        <v>0</v>
      </c>
      <c r="AC169" s="221">
        <f>'DTC US&amp;CA - P&amp;L'!AC137+'DTC EU - P&amp;L'!AC137</f>
        <v>0</v>
      </c>
      <c r="AD169" s="221">
        <f>'DTC US&amp;CA - P&amp;L'!AD137+'DTC EU - P&amp;L'!AD137</f>
        <v>0</v>
      </c>
      <c r="AE169" s="221">
        <f>'DTC US&amp;CA - P&amp;L'!AE137+'DTC EU - P&amp;L'!AE137</f>
        <v>0</v>
      </c>
      <c r="AF169" s="221">
        <f>'DTC US&amp;CA - P&amp;L'!AF137+'DTC EU - P&amp;L'!AF137</f>
        <v>0</v>
      </c>
      <c r="AG169" s="199">
        <f t="shared" si="57"/>
        <v>0</v>
      </c>
      <c r="AH169" s="200"/>
      <c r="AI169" s="200"/>
      <c r="AJ169" s="200"/>
      <c r="AK169" s="200"/>
      <c r="AL169" s="200"/>
    </row>
    <row r="170">
      <c r="A170" s="209" t="s">
        <v>172</v>
      </c>
      <c r="B170" s="210">
        <f t="shared" ref="B170:AF170" si="58">SUM(B162:B169)</f>
        <v>16</v>
      </c>
      <c r="C170" s="210">
        <f t="shared" si="58"/>
        <v>11</v>
      </c>
      <c r="D170" s="210">
        <f t="shared" si="58"/>
        <v>14</v>
      </c>
      <c r="E170" s="210">
        <f t="shared" si="58"/>
        <v>9</v>
      </c>
      <c r="F170" s="210">
        <f t="shared" si="58"/>
        <v>12</v>
      </c>
      <c r="G170" s="210">
        <f t="shared" si="58"/>
        <v>10</v>
      </c>
      <c r="H170" s="210">
        <f t="shared" si="58"/>
        <v>10</v>
      </c>
      <c r="I170" s="210">
        <f t="shared" si="58"/>
        <v>11</v>
      </c>
      <c r="J170" s="210">
        <f t="shared" si="58"/>
        <v>16</v>
      </c>
      <c r="K170" s="210">
        <f t="shared" si="58"/>
        <v>14</v>
      </c>
      <c r="L170" s="210">
        <f t="shared" si="58"/>
        <v>11</v>
      </c>
      <c r="M170" s="210">
        <f t="shared" si="58"/>
        <v>9</v>
      </c>
      <c r="N170" s="210">
        <f t="shared" si="58"/>
        <v>14</v>
      </c>
      <c r="O170" s="210">
        <f t="shared" si="58"/>
        <v>10</v>
      </c>
      <c r="P170" s="210">
        <f t="shared" si="58"/>
        <v>3</v>
      </c>
      <c r="Q170" s="210">
        <f t="shared" si="58"/>
        <v>2</v>
      </c>
      <c r="R170" s="210">
        <f t="shared" si="58"/>
        <v>36</v>
      </c>
      <c r="S170" s="210">
        <f t="shared" si="58"/>
        <v>29</v>
      </c>
      <c r="T170" s="210">
        <f t="shared" si="58"/>
        <v>19</v>
      </c>
      <c r="U170" s="210">
        <f t="shared" si="58"/>
        <v>8</v>
      </c>
      <c r="V170" s="210">
        <f t="shared" si="58"/>
        <v>21</v>
      </c>
      <c r="W170" s="210">
        <f t="shared" si="58"/>
        <v>15</v>
      </c>
      <c r="X170" s="210">
        <f t="shared" si="58"/>
        <v>20</v>
      </c>
      <c r="Y170" s="210">
        <f t="shared" si="58"/>
        <v>25</v>
      </c>
      <c r="Z170" s="210">
        <f t="shared" si="58"/>
        <v>55</v>
      </c>
      <c r="AA170" s="210">
        <f t="shared" si="58"/>
        <v>112</v>
      </c>
      <c r="AB170" s="210">
        <f t="shared" si="58"/>
        <v>101</v>
      </c>
      <c r="AC170" s="210">
        <f t="shared" si="58"/>
        <v>58</v>
      </c>
      <c r="AD170" s="210">
        <f t="shared" si="58"/>
        <v>73</v>
      </c>
      <c r="AE170" s="210">
        <f t="shared" si="58"/>
        <v>88</v>
      </c>
      <c r="AF170" s="210">
        <f t="shared" si="58"/>
        <v>114</v>
      </c>
      <c r="AG170" s="199">
        <f t="shared" si="57"/>
        <v>946</v>
      </c>
      <c r="AH170" s="200"/>
      <c r="AI170" s="200"/>
      <c r="AJ170" s="200"/>
      <c r="AK170" s="200"/>
      <c r="AL170" s="200"/>
    </row>
    <row r="171">
      <c r="A171" s="211"/>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c r="X171" s="229"/>
      <c r="Y171" s="229"/>
      <c r="Z171" s="229"/>
      <c r="AA171" s="229"/>
      <c r="AB171" s="229"/>
      <c r="AC171" s="229"/>
      <c r="AD171" s="229"/>
      <c r="AE171" s="229"/>
      <c r="AF171" s="229"/>
      <c r="AG171" s="199"/>
      <c r="AH171" s="200"/>
      <c r="AI171" s="200"/>
      <c r="AJ171" s="200"/>
      <c r="AK171" s="200"/>
      <c r="AL171" s="200"/>
    </row>
    <row r="172">
      <c r="A172" s="224" t="s">
        <v>254</v>
      </c>
      <c r="B172" s="220">
        <f>'DTC US&amp;CA - P&amp;L'!B140+'DTC EU - P&amp;L'!B140</f>
        <v>1</v>
      </c>
      <c r="C172" s="221">
        <f>'DTC US&amp;CA - P&amp;L'!C140+'DTC EU - P&amp;L'!C140</f>
        <v>0</v>
      </c>
      <c r="D172" s="221">
        <f>'DTC US&amp;CA - P&amp;L'!D140+'DTC EU - P&amp;L'!D140</f>
        <v>0</v>
      </c>
      <c r="E172" s="221">
        <f>'DTC US&amp;CA - P&amp;L'!E140+'DTC EU - P&amp;L'!E140</f>
        <v>0</v>
      </c>
      <c r="F172" s="221">
        <f>'DTC US&amp;CA - P&amp;L'!F140+'DTC EU - P&amp;L'!F140</f>
        <v>2</v>
      </c>
      <c r="G172" s="221">
        <f>'DTC US&amp;CA - P&amp;L'!G140+'DTC EU - P&amp;L'!G140</f>
        <v>1</v>
      </c>
      <c r="H172" s="221">
        <f>'DTC US&amp;CA - P&amp;L'!H140+'DTC EU - P&amp;L'!H140</f>
        <v>2</v>
      </c>
      <c r="I172" s="221">
        <f>'DTC US&amp;CA - P&amp;L'!I140+'DTC EU - P&amp;L'!I140</f>
        <v>-1</v>
      </c>
      <c r="J172" s="221">
        <f>'DTC US&amp;CA - P&amp;L'!J140+'DTC EU - P&amp;L'!J140</f>
        <v>2</v>
      </c>
      <c r="K172" s="221">
        <f>'DTC US&amp;CA - P&amp;L'!K140+'DTC EU - P&amp;L'!K140</f>
        <v>0</v>
      </c>
      <c r="L172" s="221">
        <f>'DTC US&amp;CA - P&amp;L'!L140+'DTC EU - P&amp;L'!L140</f>
        <v>0</v>
      </c>
      <c r="M172" s="221">
        <f>'DTC US&amp;CA - P&amp;L'!M140+'DTC EU - P&amp;L'!M140</f>
        <v>0</v>
      </c>
      <c r="N172" s="221">
        <f>'DTC US&amp;CA - P&amp;L'!N140+'DTC EU - P&amp;L'!N140</f>
        <v>1</v>
      </c>
      <c r="O172" s="221">
        <f>'DTC US&amp;CA - P&amp;L'!O140+'DTC EU - P&amp;L'!O140</f>
        <v>0</v>
      </c>
      <c r="P172" s="221">
        <f>'DTC US&amp;CA - P&amp;L'!P140+'DTC EU - P&amp;L'!P140</f>
        <v>5</v>
      </c>
      <c r="Q172" s="221">
        <f>'DTC US&amp;CA - P&amp;L'!Q140+'DTC EU - P&amp;L'!Q140</f>
        <v>1</v>
      </c>
      <c r="R172" s="221">
        <f>'DTC US&amp;CA - P&amp;L'!R140+'DTC EU - P&amp;L'!R140</f>
        <v>0</v>
      </c>
      <c r="S172" s="221">
        <f>'DTC US&amp;CA - P&amp;L'!S140+'DTC EU - P&amp;L'!S140</f>
        <v>-3</v>
      </c>
      <c r="T172" s="221">
        <f>'DTC US&amp;CA - P&amp;L'!T140+'DTC EU - P&amp;L'!T140</f>
        <v>4</v>
      </c>
      <c r="U172" s="221">
        <f>'DTC US&amp;CA - P&amp;L'!U140+'DTC EU - P&amp;L'!U140</f>
        <v>1</v>
      </c>
      <c r="V172" s="221">
        <f>'DTC US&amp;CA - P&amp;L'!V140+'DTC EU - P&amp;L'!V140</f>
        <v>2</v>
      </c>
      <c r="W172" s="221">
        <f>'DTC US&amp;CA - P&amp;L'!W140+'DTC EU - P&amp;L'!W140</f>
        <v>1</v>
      </c>
      <c r="X172" s="221">
        <f>'DTC US&amp;CA - P&amp;L'!X140+'DTC EU - P&amp;L'!X140</f>
        <v>2</v>
      </c>
      <c r="Y172" s="221">
        <f>'DTC US&amp;CA - P&amp;L'!Y140+'DTC EU - P&amp;L'!Y140</f>
        <v>2</v>
      </c>
      <c r="Z172" s="221">
        <f>'DTC US&amp;CA - P&amp;L'!Z140+'DTC EU - P&amp;L'!Z140</f>
        <v>-1</v>
      </c>
      <c r="AA172" s="221">
        <f>'DTC US&amp;CA - P&amp;L'!AA140+'DTC EU - P&amp;L'!AA140</f>
        <v>9</v>
      </c>
      <c r="AB172" s="221">
        <f>'DTC US&amp;CA - P&amp;L'!AB140+'DTC EU - P&amp;L'!AB140</f>
        <v>3</v>
      </c>
      <c r="AC172" s="221">
        <f>'DTC US&amp;CA - P&amp;L'!AC140+'DTC EU - P&amp;L'!AC140</f>
        <v>1</v>
      </c>
      <c r="AD172" s="221">
        <f>'DTC US&amp;CA - P&amp;L'!AD140+'DTC EU - P&amp;L'!AD140</f>
        <v>2</v>
      </c>
      <c r="AE172" s="221">
        <f>'DTC US&amp;CA - P&amp;L'!AE140+'DTC EU - P&amp;L'!AE140</f>
        <v>3</v>
      </c>
      <c r="AF172" s="221">
        <f>'DTC US&amp;CA - P&amp;L'!AF140+'DTC EU - P&amp;L'!AF140</f>
        <v>1</v>
      </c>
      <c r="AG172" s="199">
        <f t="shared" ref="AG172:AG174" si="59">SUM(B172:AF172)</f>
        <v>41</v>
      </c>
      <c r="AH172" s="200"/>
      <c r="AI172" s="200"/>
      <c r="AJ172" s="200"/>
      <c r="AK172" s="200"/>
      <c r="AL172" s="200"/>
    </row>
    <row r="173">
      <c r="A173" s="224" t="s">
        <v>255</v>
      </c>
      <c r="B173" s="220">
        <f>'DTC US&amp;CA - P&amp;L'!B141+'DTC EU - P&amp;L'!B141</f>
        <v>1</v>
      </c>
      <c r="C173" s="221">
        <f>'DTC US&amp;CA - P&amp;L'!C141+'DTC EU - P&amp;L'!C141</f>
        <v>-5</v>
      </c>
      <c r="D173" s="221">
        <f>'DTC US&amp;CA - P&amp;L'!D141+'DTC EU - P&amp;L'!D141</f>
        <v>-2</v>
      </c>
      <c r="E173" s="221">
        <f>'DTC US&amp;CA - P&amp;L'!E141+'DTC EU - P&amp;L'!E141</f>
        <v>2</v>
      </c>
      <c r="F173" s="221">
        <f>'DTC US&amp;CA - P&amp;L'!F141+'DTC EU - P&amp;L'!F141</f>
        <v>2</v>
      </c>
      <c r="G173" s="221">
        <f>'DTC US&amp;CA - P&amp;L'!G141+'DTC EU - P&amp;L'!G141</f>
        <v>0</v>
      </c>
      <c r="H173" s="221">
        <f>'DTC US&amp;CA - P&amp;L'!H141+'DTC EU - P&amp;L'!H141</f>
        <v>0</v>
      </c>
      <c r="I173" s="221">
        <f>'DTC US&amp;CA - P&amp;L'!I141+'DTC EU - P&amp;L'!I141</f>
        <v>2</v>
      </c>
      <c r="J173" s="221">
        <f>'DTC US&amp;CA - P&amp;L'!J141+'DTC EU - P&amp;L'!J141</f>
        <v>1</v>
      </c>
      <c r="K173" s="221">
        <f>'DTC US&amp;CA - P&amp;L'!K141+'DTC EU - P&amp;L'!K141</f>
        <v>0</v>
      </c>
      <c r="L173" s="221">
        <f>'DTC US&amp;CA - P&amp;L'!L141+'DTC EU - P&amp;L'!L141</f>
        <v>5</v>
      </c>
      <c r="M173" s="221">
        <f>'DTC US&amp;CA - P&amp;L'!M141+'DTC EU - P&amp;L'!M141</f>
        <v>6</v>
      </c>
      <c r="N173" s="221">
        <f>'DTC US&amp;CA - P&amp;L'!N141+'DTC EU - P&amp;L'!N141</f>
        <v>3</v>
      </c>
      <c r="O173" s="221">
        <f>'DTC US&amp;CA - P&amp;L'!O141+'DTC EU - P&amp;L'!O141</f>
        <v>5</v>
      </c>
      <c r="P173" s="221">
        <f>'DTC US&amp;CA - P&amp;L'!P141+'DTC EU - P&amp;L'!P141</f>
        <v>9</v>
      </c>
      <c r="Q173" s="221">
        <f>'DTC US&amp;CA - P&amp;L'!Q141+'DTC EU - P&amp;L'!Q141</f>
        <v>4</v>
      </c>
      <c r="R173" s="221">
        <f>'DTC US&amp;CA - P&amp;L'!R141+'DTC EU - P&amp;L'!R141</f>
        <v>5</v>
      </c>
      <c r="S173" s="221">
        <f>'DTC US&amp;CA - P&amp;L'!S141+'DTC EU - P&amp;L'!S141</f>
        <v>3</v>
      </c>
      <c r="T173" s="221">
        <f>'DTC US&amp;CA - P&amp;L'!T141+'DTC EU - P&amp;L'!T141</f>
        <v>4</v>
      </c>
      <c r="U173" s="221">
        <f>'DTC US&amp;CA - P&amp;L'!U141+'DTC EU - P&amp;L'!U141</f>
        <v>1</v>
      </c>
      <c r="V173" s="221">
        <f>'DTC US&amp;CA - P&amp;L'!V141+'DTC EU - P&amp;L'!V141</f>
        <v>1</v>
      </c>
      <c r="W173" s="221">
        <f>'DTC US&amp;CA - P&amp;L'!W141+'DTC EU - P&amp;L'!W141</f>
        <v>1</v>
      </c>
      <c r="X173" s="221">
        <f>'DTC US&amp;CA - P&amp;L'!X141+'DTC EU - P&amp;L'!X141</f>
        <v>8</v>
      </c>
      <c r="Y173" s="221">
        <f>'DTC US&amp;CA - P&amp;L'!Y141+'DTC EU - P&amp;L'!Y141</f>
        <v>4</v>
      </c>
      <c r="Z173" s="221">
        <f>'DTC US&amp;CA - P&amp;L'!Z141+'DTC EU - P&amp;L'!Z141</f>
        <v>4</v>
      </c>
      <c r="AA173" s="221">
        <f>'DTC US&amp;CA - P&amp;L'!AA141+'DTC EU - P&amp;L'!AA141</f>
        <v>9</v>
      </c>
      <c r="AB173" s="221">
        <f>'DTC US&amp;CA - P&amp;L'!AB141+'DTC EU - P&amp;L'!AB141</f>
        <v>19</v>
      </c>
      <c r="AC173" s="221">
        <f>'DTC US&amp;CA - P&amp;L'!AC141+'DTC EU - P&amp;L'!AC141</f>
        <v>5</v>
      </c>
      <c r="AD173" s="221">
        <f>'DTC US&amp;CA - P&amp;L'!AD141+'DTC EU - P&amp;L'!AD141</f>
        <v>9</v>
      </c>
      <c r="AE173" s="221">
        <f>'DTC US&amp;CA - P&amp;L'!AE141+'DTC EU - P&amp;L'!AE141</f>
        <v>10</v>
      </c>
      <c r="AF173" s="221">
        <f>'DTC US&amp;CA - P&amp;L'!AF141+'DTC EU - P&amp;L'!AF141</f>
        <v>12</v>
      </c>
      <c r="AG173" s="199">
        <f t="shared" si="59"/>
        <v>128</v>
      </c>
      <c r="AH173" s="200"/>
      <c r="AI173" s="200"/>
      <c r="AJ173" s="200"/>
      <c r="AK173" s="200"/>
      <c r="AL173" s="200"/>
    </row>
    <row r="174">
      <c r="A174" s="209" t="s">
        <v>175</v>
      </c>
      <c r="B174" s="210">
        <f t="shared" ref="B174:AF174" si="60">SUM(B172:B173)</f>
        <v>2</v>
      </c>
      <c r="C174" s="210">
        <f t="shared" si="60"/>
        <v>-5</v>
      </c>
      <c r="D174" s="210">
        <f t="shared" si="60"/>
        <v>-2</v>
      </c>
      <c r="E174" s="210">
        <f t="shared" si="60"/>
        <v>2</v>
      </c>
      <c r="F174" s="210">
        <f t="shared" si="60"/>
        <v>4</v>
      </c>
      <c r="G174" s="210">
        <f t="shared" si="60"/>
        <v>1</v>
      </c>
      <c r="H174" s="210">
        <f t="shared" si="60"/>
        <v>2</v>
      </c>
      <c r="I174" s="210">
        <f t="shared" si="60"/>
        <v>1</v>
      </c>
      <c r="J174" s="210">
        <f t="shared" si="60"/>
        <v>3</v>
      </c>
      <c r="K174" s="210">
        <f t="shared" si="60"/>
        <v>0</v>
      </c>
      <c r="L174" s="210">
        <f t="shared" si="60"/>
        <v>5</v>
      </c>
      <c r="M174" s="210">
        <f t="shared" si="60"/>
        <v>6</v>
      </c>
      <c r="N174" s="210">
        <f t="shared" si="60"/>
        <v>4</v>
      </c>
      <c r="O174" s="210">
        <f t="shared" si="60"/>
        <v>5</v>
      </c>
      <c r="P174" s="210">
        <f t="shared" si="60"/>
        <v>14</v>
      </c>
      <c r="Q174" s="210">
        <f t="shared" si="60"/>
        <v>5</v>
      </c>
      <c r="R174" s="210">
        <f t="shared" si="60"/>
        <v>5</v>
      </c>
      <c r="S174" s="210">
        <f t="shared" si="60"/>
        <v>0</v>
      </c>
      <c r="T174" s="210">
        <f t="shared" si="60"/>
        <v>8</v>
      </c>
      <c r="U174" s="210">
        <f t="shared" si="60"/>
        <v>2</v>
      </c>
      <c r="V174" s="210">
        <f t="shared" si="60"/>
        <v>3</v>
      </c>
      <c r="W174" s="210">
        <f t="shared" si="60"/>
        <v>2</v>
      </c>
      <c r="X174" s="210">
        <f t="shared" si="60"/>
        <v>10</v>
      </c>
      <c r="Y174" s="210">
        <f t="shared" si="60"/>
        <v>6</v>
      </c>
      <c r="Z174" s="210">
        <f t="shared" si="60"/>
        <v>3</v>
      </c>
      <c r="AA174" s="210">
        <f t="shared" si="60"/>
        <v>18</v>
      </c>
      <c r="AB174" s="210">
        <f t="shared" si="60"/>
        <v>22</v>
      </c>
      <c r="AC174" s="210">
        <f t="shared" si="60"/>
        <v>6</v>
      </c>
      <c r="AD174" s="210">
        <f t="shared" si="60"/>
        <v>11</v>
      </c>
      <c r="AE174" s="210">
        <f t="shared" si="60"/>
        <v>13</v>
      </c>
      <c r="AF174" s="210">
        <f t="shared" si="60"/>
        <v>13</v>
      </c>
      <c r="AG174" s="199">
        <f t="shared" si="59"/>
        <v>169</v>
      </c>
      <c r="AH174" s="200"/>
      <c r="AI174" s="200"/>
      <c r="AJ174" s="200"/>
      <c r="AK174" s="200"/>
      <c r="AL174" s="200"/>
    </row>
    <row r="175">
      <c r="A175" s="153"/>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c r="Y175" s="229"/>
      <c r="Z175" s="229"/>
      <c r="AA175" s="229"/>
      <c r="AB175" s="229"/>
      <c r="AC175" s="229"/>
      <c r="AD175" s="229"/>
      <c r="AE175" s="229"/>
      <c r="AF175" s="229"/>
      <c r="AG175" s="199"/>
      <c r="AH175" s="200"/>
      <c r="AI175" s="200"/>
      <c r="AJ175" s="200"/>
      <c r="AK175" s="200"/>
      <c r="AL175" s="200"/>
    </row>
    <row r="176">
      <c r="A176" s="224" t="s">
        <v>176</v>
      </c>
      <c r="B176" s="220">
        <f>'DTC US&amp;CA - P&amp;L'!B144+'DTC EU - P&amp;L'!B144</f>
        <v>7</v>
      </c>
      <c r="C176" s="221">
        <f>'DTC US&amp;CA - P&amp;L'!C144+'DTC EU - P&amp;L'!C144</f>
        <v>0</v>
      </c>
      <c r="D176" s="221">
        <f>'DTC US&amp;CA - P&amp;L'!D144+'DTC EU - P&amp;L'!D144</f>
        <v>4</v>
      </c>
      <c r="E176" s="221">
        <f>'DTC US&amp;CA - P&amp;L'!E144+'DTC EU - P&amp;L'!E144</f>
        <v>2</v>
      </c>
      <c r="F176" s="221">
        <f>'DTC US&amp;CA - P&amp;L'!F144+'DTC EU - P&amp;L'!F144</f>
        <v>1</v>
      </c>
      <c r="G176" s="221">
        <f>'DTC US&amp;CA - P&amp;L'!G144+'DTC EU - P&amp;L'!G144</f>
        <v>1</v>
      </c>
      <c r="H176" s="221">
        <f>'DTC US&amp;CA - P&amp;L'!H144+'DTC EU - P&amp;L'!H144</f>
        <v>1</v>
      </c>
      <c r="I176" s="221">
        <f>'DTC US&amp;CA - P&amp;L'!I144+'DTC EU - P&amp;L'!I144</f>
        <v>2</v>
      </c>
      <c r="J176" s="221">
        <f>'DTC US&amp;CA - P&amp;L'!J144+'DTC EU - P&amp;L'!J144</f>
        <v>3</v>
      </c>
      <c r="K176" s="221">
        <f>'DTC US&amp;CA - P&amp;L'!K144+'DTC EU - P&amp;L'!K144</f>
        <v>3</v>
      </c>
      <c r="L176" s="221">
        <f>'DTC US&amp;CA - P&amp;L'!L144+'DTC EU - P&amp;L'!L144</f>
        <v>2</v>
      </c>
      <c r="M176" s="221">
        <f>'DTC US&amp;CA - P&amp;L'!M144+'DTC EU - P&amp;L'!M144</f>
        <v>2</v>
      </c>
      <c r="N176" s="221">
        <f>'DTC US&amp;CA - P&amp;L'!N144+'DTC EU - P&amp;L'!N144</f>
        <v>1</v>
      </c>
      <c r="O176" s="221">
        <f>'DTC US&amp;CA - P&amp;L'!O144+'DTC EU - P&amp;L'!O144</f>
        <v>3</v>
      </c>
      <c r="P176" s="221">
        <f>'DTC US&amp;CA - P&amp;L'!P144+'DTC EU - P&amp;L'!P144</f>
        <v>2</v>
      </c>
      <c r="Q176" s="221">
        <f>'DTC US&amp;CA - P&amp;L'!Q144+'DTC EU - P&amp;L'!Q144</f>
        <v>3</v>
      </c>
      <c r="R176" s="221">
        <f>'DTC US&amp;CA - P&amp;L'!R144+'DTC EU - P&amp;L'!R144</f>
        <v>4</v>
      </c>
      <c r="S176" s="221">
        <f>'DTC US&amp;CA - P&amp;L'!S144+'DTC EU - P&amp;L'!S144</f>
        <v>2</v>
      </c>
      <c r="T176" s="221">
        <f>'DTC US&amp;CA - P&amp;L'!T144+'DTC EU - P&amp;L'!T144</f>
        <v>0</v>
      </c>
      <c r="U176" s="221">
        <f>'DTC US&amp;CA - P&amp;L'!U144+'DTC EU - P&amp;L'!U144</f>
        <v>2</v>
      </c>
      <c r="V176" s="221">
        <f>'DTC US&amp;CA - P&amp;L'!V144+'DTC EU - P&amp;L'!V144</f>
        <v>6</v>
      </c>
      <c r="W176" s="221">
        <f>'DTC US&amp;CA - P&amp;L'!W144+'DTC EU - P&amp;L'!W144</f>
        <v>4</v>
      </c>
      <c r="X176" s="221">
        <f>'DTC US&amp;CA - P&amp;L'!X144+'DTC EU - P&amp;L'!X144</f>
        <v>6</v>
      </c>
      <c r="Y176" s="221">
        <f>'DTC US&amp;CA - P&amp;L'!Y144+'DTC EU - P&amp;L'!Y144</f>
        <v>6</v>
      </c>
      <c r="Z176" s="221">
        <f>'DTC US&amp;CA - P&amp;L'!Z144+'DTC EU - P&amp;L'!Z144</f>
        <v>10</v>
      </c>
      <c r="AA176" s="221">
        <f>'DTC US&amp;CA - P&amp;L'!AA144+'DTC EU - P&amp;L'!AA144</f>
        <v>16</v>
      </c>
      <c r="AB176" s="221">
        <f>'DTC US&amp;CA - P&amp;L'!AB144+'DTC EU - P&amp;L'!AB144</f>
        <v>22</v>
      </c>
      <c r="AC176" s="221">
        <f>'DTC US&amp;CA - P&amp;L'!AC144+'DTC EU - P&amp;L'!AC144</f>
        <v>33</v>
      </c>
      <c r="AD176" s="221">
        <f>'DTC US&amp;CA - P&amp;L'!AD144+'DTC EU - P&amp;L'!AD144</f>
        <v>35</v>
      </c>
      <c r="AE176" s="221">
        <f>'DTC US&amp;CA - P&amp;L'!AE144+'DTC EU - P&amp;L'!AE144</f>
        <v>63</v>
      </c>
      <c r="AF176" s="221">
        <f>'DTC US&amp;CA - P&amp;L'!AF144+'DTC EU - P&amp;L'!AF144</f>
        <v>85</v>
      </c>
      <c r="AG176" s="199">
        <f t="shared" ref="AG176:AG187" si="61">SUM(B176:AF176)</f>
        <v>331</v>
      </c>
      <c r="AH176" s="200"/>
      <c r="AI176" s="200"/>
      <c r="AJ176" s="200"/>
      <c r="AK176" s="200"/>
      <c r="AL176" s="200"/>
    </row>
    <row r="177">
      <c r="A177" s="224" t="s">
        <v>177</v>
      </c>
      <c r="B177" s="220">
        <f>'DTC US&amp;CA - P&amp;L'!B145+'DTC EU - P&amp;L'!B145</f>
        <v>5</v>
      </c>
      <c r="C177" s="221">
        <f>'DTC US&amp;CA - P&amp;L'!C145+'DTC EU - P&amp;L'!C145</f>
        <v>2</v>
      </c>
      <c r="D177" s="221">
        <f>'DTC US&amp;CA - P&amp;L'!D145+'DTC EU - P&amp;L'!D145</f>
        <v>-1</v>
      </c>
      <c r="E177" s="221">
        <f>'DTC US&amp;CA - P&amp;L'!E145+'DTC EU - P&amp;L'!E145</f>
        <v>2</v>
      </c>
      <c r="F177" s="221">
        <f>'DTC US&amp;CA - P&amp;L'!F145+'DTC EU - P&amp;L'!F145</f>
        <v>1</v>
      </c>
      <c r="G177" s="221">
        <f>'DTC US&amp;CA - P&amp;L'!G145+'DTC EU - P&amp;L'!G145</f>
        <v>0</v>
      </c>
      <c r="H177" s="221">
        <f>'DTC US&amp;CA - P&amp;L'!H145+'DTC EU - P&amp;L'!H145</f>
        <v>2</v>
      </c>
      <c r="I177" s="221">
        <f>'DTC US&amp;CA - P&amp;L'!I145+'DTC EU - P&amp;L'!I145</f>
        <v>2</v>
      </c>
      <c r="J177" s="221">
        <f>'DTC US&amp;CA - P&amp;L'!J145+'DTC EU - P&amp;L'!J145</f>
        <v>6</v>
      </c>
      <c r="K177" s="221">
        <f>'DTC US&amp;CA - P&amp;L'!K145+'DTC EU - P&amp;L'!K145</f>
        <v>9</v>
      </c>
      <c r="L177" s="221">
        <f>'DTC US&amp;CA - P&amp;L'!L145+'DTC EU - P&amp;L'!L145</f>
        <v>4</v>
      </c>
      <c r="M177" s="221">
        <f>'DTC US&amp;CA - P&amp;L'!M145+'DTC EU - P&amp;L'!M145</f>
        <v>5</v>
      </c>
      <c r="N177" s="221">
        <f>'DTC US&amp;CA - P&amp;L'!N145+'DTC EU - P&amp;L'!N145</f>
        <v>4</v>
      </c>
      <c r="O177" s="221">
        <f>'DTC US&amp;CA - P&amp;L'!O145+'DTC EU - P&amp;L'!O145</f>
        <v>4</v>
      </c>
      <c r="P177" s="221">
        <f>'DTC US&amp;CA - P&amp;L'!P145+'DTC EU - P&amp;L'!P145</f>
        <v>6</v>
      </c>
      <c r="Q177" s="221">
        <f>'DTC US&amp;CA - P&amp;L'!Q145+'DTC EU - P&amp;L'!Q145</f>
        <v>10</v>
      </c>
      <c r="R177" s="221">
        <f>'DTC US&amp;CA - P&amp;L'!R145+'DTC EU - P&amp;L'!R145</f>
        <v>6</v>
      </c>
      <c r="S177" s="221">
        <f>'DTC US&amp;CA - P&amp;L'!S145+'DTC EU - P&amp;L'!S145</f>
        <v>5</v>
      </c>
      <c r="T177" s="221">
        <f>'DTC US&amp;CA - P&amp;L'!T145+'DTC EU - P&amp;L'!T145</f>
        <v>4</v>
      </c>
      <c r="U177" s="221">
        <f>'DTC US&amp;CA - P&amp;L'!U145+'DTC EU - P&amp;L'!U145</f>
        <v>4</v>
      </c>
      <c r="V177" s="221">
        <f>'DTC US&amp;CA - P&amp;L'!V145+'DTC EU - P&amp;L'!V145</f>
        <v>4</v>
      </c>
      <c r="W177" s="221">
        <f>'DTC US&amp;CA - P&amp;L'!W145+'DTC EU - P&amp;L'!W145</f>
        <v>11</v>
      </c>
      <c r="X177" s="221">
        <f>'DTC US&amp;CA - P&amp;L'!X145+'DTC EU - P&amp;L'!X145</f>
        <v>6</v>
      </c>
      <c r="Y177" s="221">
        <f>'DTC US&amp;CA - P&amp;L'!Y145+'DTC EU - P&amp;L'!Y145</f>
        <v>7</v>
      </c>
      <c r="Z177" s="221">
        <f>'DTC US&amp;CA - P&amp;L'!Z145+'DTC EU - P&amp;L'!Z145</f>
        <v>8</v>
      </c>
      <c r="AA177" s="221">
        <f>'DTC US&amp;CA - P&amp;L'!AA145+'DTC EU - P&amp;L'!AA145</f>
        <v>18</v>
      </c>
      <c r="AB177" s="221">
        <f>'DTC US&amp;CA - P&amp;L'!AB145+'DTC EU - P&amp;L'!AB145</f>
        <v>17</v>
      </c>
      <c r="AC177" s="221">
        <f>'DTC US&amp;CA - P&amp;L'!AC145+'DTC EU - P&amp;L'!AC145</f>
        <v>13</v>
      </c>
      <c r="AD177" s="221">
        <f>'DTC US&amp;CA - P&amp;L'!AD145+'DTC EU - P&amp;L'!AD145</f>
        <v>11</v>
      </c>
      <c r="AE177" s="221">
        <f>'DTC US&amp;CA - P&amp;L'!AE145+'DTC EU - P&amp;L'!AE145</f>
        <v>19</v>
      </c>
      <c r="AF177" s="221">
        <f>'DTC US&amp;CA - P&amp;L'!AF145+'DTC EU - P&amp;L'!AF145</f>
        <v>12</v>
      </c>
      <c r="AG177" s="199">
        <f t="shared" si="61"/>
        <v>206</v>
      </c>
      <c r="AH177" s="200"/>
      <c r="AI177" s="200"/>
      <c r="AJ177" s="200"/>
      <c r="AK177" s="200"/>
      <c r="AL177" s="200"/>
    </row>
    <row r="178">
      <c r="A178" s="224" t="s">
        <v>256</v>
      </c>
      <c r="B178" s="220">
        <f>'DTC US&amp;CA - P&amp;L'!B146+'DTC EU - P&amp;L'!B146</f>
        <v>3</v>
      </c>
      <c r="C178" s="221">
        <f>'DTC US&amp;CA - P&amp;L'!C146+'DTC EU - P&amp;L'!C146</f>
        <v>2</v>
      </c>
      <c r="D178" s="221">
        <f>'DTC US&amp;CA - P&amp;L'!D146+'DTC EU - P&amp;L'!D146</f>
        <v>2</v>
      </c>
      <c r="E178" s="221">
        <f>'DTC US&amp;CA - P&amp;L'!E146+'DTC EU - P&amp;L'!E146</f>
        <v>0</v>
      </c>
      <c r="F178" s="221">
        <f>'DTC US&amp;CA - P&amp;L'!F146+'DTC EU - P&amp;L'!F146</f>
        <v>1</v>
      </c>
      <c r="G178" s="221">
        <f>'DTC US&amp;CA - P&amp;L'!G146+'DTC EU - P&amp;L'!G146</f>
        <v>2</v>
      </c>
      <c r="H178" s="221">
        <f>'DTC US&amp;CA - P&amp;L'!H146+'DTC EU - P&amp;L'!H146</f>
        <v>3</v>
      </c>
      <c r="I178" s="221">
        <f>'DTC US&amp;CA - P&amp;L'!I146+'DTC EU - P&amp;L'!I146</f>
        <v>1</v>
      </c>
      <c r="J178" s="221">
        <f>'DTC US&amp;CA - P&amp;L'!J146+'DTC EU - P&amp;L'!J146</f>
        <v>9</v>
      </c>
      <c r="K178" s="221">
        <f>'DTC US&amp;CA - P&amp;L'!K146+'DTC EU - P&amp;L'!K146</f>
        <v>4</v>
      </c>
      <c r="L178" s="221">
        <f>'DTC US&amp;CA - P&amp;L'!L146+'DTC EU - P&amp;L'!L146</f>
        <v>5</v>
      </c>
      <c r="M178" s="221">
        <f>'DTC US&amp;CA - P&amp;L'!M146+'DTC EU - P&amp;L'!M146</f>
        <v>2</v>
      </c>
      <c r="N178" s="221">
        <f>'DTC US&amp;CA - P&amp;L'!N146+'DTC EU - P&amp;L'!N146</f>
        <v>4</v>
      </c>
      <c r="O178" s="221">
        <f>'DTC US&amp;CA - P&amp;L'!O146+'DTC EU - P&amp;L'!O146</f>
        <v>3</v>
      </c>
      <c r="P178" s="221">
        <f>'DTC US&amp;CA - P&amp;L'!P146+'DTC EU - P&amp;L'!P146</f>
        <v>1</v>
      </c>
      <c r="Q178" s="221">
        <f>'DTC US&amp;CA - P&amp;L'!Q146+'DTC EU - P&amp;L'!Q146</f>
        <v>4</v>
      </c>
      <c r="R178" s="221">
        <f>'DTC US&amp;CA - P&amp;L'!R146+'DTC EU - P&amp;L'!R146</f>
        <v>3</v>
      </c>
      <c r="S178" s="221">
        <f>'DTC US&amp;CA - P&amp;L'!S146+'DTC EU - P&amp;L'!S146</f>
        <v>2</v>
      </c>
      <c r="T178" s="221">
        <f>'DTC US&amp;CA - P&amp;L'!T146+'DTC EU - P&amp;L'!T146</f>
        <v>1</v>
      </c>
      <c r="U178" s="221">
        <f>'DTC US&amp;CA - P&amp;L'!U146+'DTC EU - P&amp;L'!U146</f>
        <v>1</v>
      </c>
      <c r="V178" s="221">
        <f>'DTC US&amp;CA - P&amp;L'!V146+'DTC EU - P&amp;L'!V146</f>
        <v>1</v>
      </c>
      <c r="W178" s="221">
        <f>'DTC US&amp;CA - P&amp;L'!W146+'DTC EU - P&amp;L'!W146</f>
        <v>5</v>
      </c>
      <c r="X178" s="221">
        <f>'DTC US&amp;CA - P&amp;L'!X146+'DTC EU - P&amp;L'!X146</f>
        <v>2</v>
      </c>
      <c r="Y178" s="221">
        <f>'DTC US&amp;CA - P&amp;L'!Y146+'DTC EU - P&amp;L'!Y146</f>
        <v>9</v>
      </c>
      <c r="Z178" s="221">
        <f>'DTC US&amp;CA - P&amp;L'!Z146+'DTC EU - P&amp;L'!Z146</f>
        <v>6</v>
      </c>
      <c r="AA178" s="221">
        <f>'DTC US&amp;CA - P&amp;L'!AA146+'DTC EU - P&amp;L'!AA146</f>
        <v>10</v>
      </c>
      <c r="AB178" s="221">
        <f>'DTC US&amp;CA - P&amp;L'!AB146+'DTC EU - P&amp;L'!AB146</f>
        <v>17</v>
      </c>
      <c r="AC178" s="221">
        <f>'DTC US&amp;CA - P&amp;L'!AC146+'DTC EU - P&amp;L'!AC146</f>
        <v>12</v>
      </c>
      <c r="AD178" s="221">
        <f>'DTC US&amp;CA - P&amp;L'!AD146+'DTC EU - P&amp;L'!AD146</f>
        <v>10</v>
      </c>
      <c r="AE178" s="221">
        <f>'DTC US&amp;CA - P&amp;L'!AE146+'DTC EU - P&amp;L'!AE146</f>
        <v>11</v>
      </c>
      <c r="AF178" s="221">
        <f>'DTC US&amp;CA - P&amp;L'!AF146+'DTC EU - P&amp;L'!AF146</f>
        <v>20</v>
      </c>
      <c r="AG178" s="199">
        <f t="shared" si="61"/>
        <v>156</v>
      </c>
      <c r="AH178" s="200"/>
      <c r="AI178" s="200"/>
      <c r="AJ178" s="200"/>
      <c r="AK178" s="200"/>
      <c r="AL178" s="200"/>
    </row>
    <row r="179">
      <c r="A179" s="224" t="s">
        <v>257</v>
      </c>
      <c r="B179" s="220">
        <f>'DTC US&amp;CA - P&amp;L'!B147+'DTC EU - P&amp;L'!B147</f>
        <v>0</v>
      </c>
      <c r="C179" s="221">
        <f>'DTC US&amp;CA - P&amp;L'!C147+'DTC EU - P&amp;L'!C147</f>
        <v>1</v>
      </c>
      <c r="D179" s="221">
        <f>'DTC US&amp;CA - P&amp;L'!D147+'DTC EU - P&amp;L'!D147</f>
        <v>0</v>
      </c>
      <c r="E179" s="221">
        <f>'DTC US&amp;CA - P&amp;L'!E147+'DTC EU - P&amp;L'!E147</f>
        <v>0</v>
      </c>
      <c r="F179" s="221">
        <f>'DTC US&amp;CA - P&amp;L'!F147+'DTC EU - P&amp;L'!F147</f>
        <v>1</v>
      </c>
      <c r="G179" s="221">
        <f>'DTC US&amp;CA - P&amp;L'!G147+'DTC EU - P&amp;L'!G147</f>
        <v>0</v>
      </c>
      <c r="H179" s="221">
        <f>'DTC US&amp;CA - P&amp;L'!H147+'DTC EU - P&amp;L'!H147</f>
        <v>0</v>
      </c>
      <c r="I179" s="221">
        <f>'DTC US&amp;CA - P&amp;L'!I147+'DTC EU - P&amp;L'!I147</f>
        <v>0</v>
      </c>
      <c r="J179" s="221">
        <f>'DTC US&amp;CA - P&amp;L'!J147+'DTC EU - P&amp;L'!J147</f>
        <v>0</v>
      </c>
      <c r="K179" s="221">
        <f>'DTC US&amp;CA - P&amp;L'!K147+'DTC EU - P&amp;L'!K147</f>
        <v>0</v>
      </c>
      <c r="L179" s="221">
        <f>'DTC US&amp;CA - P&amp;L'!L147+'DTC EU - P&amp;L'!L147</f>
        <v>0</v>
      </c>
      <c r="M179" s="221">
        <f>'DTC US&amp;CA - P&amp;L'!M147+'DTC EU - P&amp;L'!M147</f>
        <v>0</v>
      </c>
      <c r="N179" s="221">
        <f>'DTC US&amp;CA - P&amp;L'!N147+'DTC EU - P&amp;L'!N147</f>
        <v>0</v>
      </c>
      <c r="O179" s="221">
        <f>'DTC US&amp;CA - P&amp;L'!O147+'DTC EU - P&amp;L'!O147</f>
        <v>0</v>
      </c>
      <c r="P179" s="221">
        <f>'DTC US&amp;CA - P&amp;L'!P147+'DTC EU - P&amp;L'!P147</f>
        <v>0</v>
      </c>
      <c r="Q179" s="221">
        <f>'DTC US&amp;CA - P&amp;L'!Q147+'DTC EU - P&amp;L'!Q147</f>
        <v>1</v>
      </c>
      <c r="R179" s="221">
        <f>'DTC US&amp;CA - P&amp;L'!R147+'DTC EU - P&amp;L'!R147</f>
        <v>0</v>
      </c>
      <c r="S179" s="221">
        <f>'DTC US&amp;CA - P&amp;L'!S147+'DTC EU - P&amp;L'!S147</f>
        <v>0</v>
      </c>
      <c r="T179" s="221">
        <f>'DTC US&amp;CA - P&amp;L'!T147+'DTC EU - P&amp;L'!T147</f>
        <v>0</v>
      </c>
      <c r="U179" s="221">
        <f>'DTC US&amp;CA - P&amp;L'!U147+'DTC EU - P&amp;L'!U147</f>
        <v>0</v>
      </c>
      <c r="V179" s="221">
        <f>'DTC US&amp;CA - P&amp;L'!V147+'DTC EU - P&amp;L'!V147</f>
        <v>0</v>
      </c>
      <c r="W179" s="221">
        <f>'DTC US&amp;CA - P&amp;L'!W147+'DTC EU - P&amp;L'!W147</f>
        <v>1</v>
      </c>
      <c r="X179" s="221">
        <f>'DTC US&amp;CA - P&amp;L'!X147+'DTC EU - P&amp;L'!X147</f>
        <v>0</v>
      </c>
      <c r="Y179" s="221">
        <f>'DTC US&amp;CA - P&amp;L'!Y147+'DTC EU - P&amp;L'!Y147</f>
        <v>0</v>
      </c>
      <c r="Z179" s="221">
        <f>'DTC US&amp;CA - P&amp;L'!Z147+'DTC EU - P&amp;L'!Z147</f>
        <v>0</v>
      </c>
      <c r="AA179" s="221">
        <f>'DTC US&amp;CA - P&amp;L'!AA147+'DTC EU - P&amp;L'!AA147</f>
        <v>0</v>
      </c>
      <c r="AB179" s="221">
        <f>'DTC US&amp;CA - P&amp;L'!AB147+'DTC EU - P&amp;L'!AB147</f>
        <v>0</v>
      </c>
      <c r="AC179" s="221">
        <f>'DTC US&amp;CA - P&amp;L'!AC147+'DTC EU - P&amp;L'!AC147</f>
        <v>0</v>
      </c>
      <c r="AD179" s="221">
        <f>'DTC US&amp;CA - P&amp;L'!AD147+'DTC EU - P&amp;L'!AD147</f>
        <v>0</v>
      </c>
      <c r="AE179" s="221">
        <f>'DTC US&amp;CA - P&amp;L'!AE147+'DTC EU - P&amp;L'!AE147</f>
        <v>0</v>
      </c>
      <c r="AF179" s="221">
        <f>'DTC US&amp;CA - P&amp;L'!AF147+'DTC EU - P&amp;L'!AF147</f>
        <v>0</v>
      </c>
      <c r="AG179" s="199">
        <f t="shared" si="61"/>
        <v>4</v>
      </c>
      <c r="AH179" s="200"/>
      <c r="AI179" s="200"/>
      <c r="AJ179" s="200"/>
      <c r="AK179" s="200"/>
      <c r="AL179" s="200"/>
    </row>
    <row r="180">
      <c r="A180" s="224" t="s">
        <v>258</v>
      </c>
      <c r="B180" s="220">
        <f>'DTC US&amp;CA - P&amp;L'!B148+'DTC EU - P&amp;L'!B148</f>
        <v>18</v>
      </c>
      <c r="C180" s="221">
        <f>'DTC US&amp;CA - P&amp;L'!C148+'DTC EU - P&amp;L'!C148</f>
        <v>5</v>
      </c>
      <c r="D180" s="221">
        <f>'DTC US&amp;CA - P&amp;L'!D148+'DTC EU - P&amp;L'!D148</f>
        <v>0</v>
      </c>
      <c r="E180" s="221">
        <f>'DTC US&amp;CA - P&amp;L'!E148+'DTC EU - P&amp;L'!E148</f>
        <v>1</v>
      </c>
      <c r="F180" s="221">
        <f>'DTC US&amp;CA - P&amp;L'!F148+'DTC EU - P&amp;L'!F148</f>
        <v>2</v>
      </c>
      <c r="G180" s="221">
        <f>'DTC US&amp;CA - P&amp;L'!G148+'DTC EU - P&amp;L'!G148</f>
        <v>4</v>
      </c>
      <c r="H180" s="221">
        <f>'DTC US&amp;CA - P&amp;L'!H148+'DTC EU - P&amp;L'!H148</f>
        <v>3</v>
      </c>
      <c r="I180" s="221">
        <f>'DTC US&amp;CA - P&amp;L'!I148+'DTC EU - P&amp;L'!I148</f>
        <v>2</v>
      </c>
      <c r="J180" s="221">
        <f>'DTC US&amp;CA - P&amp;L'!J148+'DTC EU - P&amp;L'!J148</f>
        <v>7</v>
      </c>
      <c r="K180" s="221">
        <f>'DTC US&amp;CA - P&amp;L'!K148+'DTC EU - P&amp;L'!K148</f>
        <v>4</v>
      </c>
      <c r="L180" s="221">
        <f>'DTC US&amp;CA - P&amp;L'!L148+'DTC EU - P&amp;L'!L148</f>
        <v>6</v>
      </c>
      <c r="M180" s="221">
        <f>'DTC US&amp;CA - P&amp;L'!M148+'DTC EU - P&amp;L'!M148</f>
        <v>1</v>
      </c>
      <c r="N180" s="221">
        <f>'DTC US&amp;CA - P&amp;L'!N148+'DTC EU - P&amp;L'!N148</f>
        <v>2</v>
      </c>
      <c r="O180" s="221">
        <f>'DTC US&amp;CA - P&amp;L'!O148+'DTC EU - P&amp;L'!O148</f>
        <v>1</v>
      </c>
      <c r="P180" s="221">
        <f>'DTC US&amp;CA - P&amp;L'!P148+'DTC EU - P&amp;L'!P148</f>
        <v>2</v>
      </c>
      <c r="Q180" s="221">
        <f>'DTC US&amp;CA - P&amp;L'!Q148+'DTC EU - P&amp;L'!Q148</f>
        <v>3</v>
      </c>
      <c r="R180" s="221">
        <f>'DTC US&amp;CA - P&amp;L'!R148+'DTC EU - P&amp;L'!R148</f>
        <v>7</v>
      </c>
      <c r="S180" s="221">
        <f>'DTC US&amp;CA - P&amp;L'!S148+'DTC EU - P&amp;L'!S148</f>
        <v>5</v>
      </c>
      <c r="T180" s="221">
        <f>'DTC US&amp;CA - P&amp;L'!T148+'DTC EU - P&amp;L'!T148</f>
        <v>3</v>
      </c>
      <c r="U180" s="221">
        <f>'DTC US&amp;CA - P&amp;L'!U148+'DTC EU - P&amp;L'!U148</f>
        <v>2</v>
      </c>
      <c r="V180" s="221">
        <f>'DTC US&amp;CA - P&amp;L'!V148+'DTC EU - P&amp;L'!V148</f>
        <v>2</v>
      </c>
      <c r="W180" s="221">
        <f>'DTC US&amp;CA - P&amp;L'!W148+'DTC EU - P&amp;L'!W148</f>
        <v>5</v>
      </c>
      <c r="X180" s="221">
        <f>'DTC US&amp;CA - P&amp;L'!X148+'DTC EU - P&amp;L'!X148</f>
        <v>3</v>
      </c>
      <c r="Y180" s="221">
        <f>'DTC US&amp;CA - P&amp;L'!Y148+'DTC EU - P&amp;L'!Y148</f>
        <v>4</v>
      </c>
      <c r="Z180" s="221">
        <f>'DTC US&amp;CA - P&amp;L'!Z148+'DTC EU - P&amp;L'!Z148</f>
        <v>1</v>
      </c>
      <c r="AA180" s="221">
        <f>'DTC US&amp;CA - P&amp;L'!AA148+'DTC EU - P&amp;L'!AA148</f>
        <v>11</v>
      </c>
      <c r="AB180" s="221">
        <f>'DTC US&amp;CA - P&amp;L'!AB148+'DTC EU - P&amp;L'!AB148</f>
        <v>1</v>
      </c>
      <c r="AC180" s="221">
        <f>'DTC US&amp;CA - P&amp;L'!AC148+'DTC EU - P&amp;L'!AC148</f>
        <v>2</v>
      </c>
      <c r="AD180" s="221">
        <f>'DTC US&amp;CA - P&amp;L'!AD148+'DTC EU - P&amp;L'!AD148</f>
        <v>8</v>
      </c>
      <c r="AE180" s="221">
        <f>'DTC US&amp;CA - P&amp;L'!AE148+'DTC EU - P&amp;L'!AE148</f>
        <v>7</v>
      </c>
      <c r="AF180" s="221">
        <f>'DTC US&amp;CA - P&amp;L'!AF148+'DTC EU - P&amp;L'!AF148</f>
        <v>5</v>
      </c>
      <c r="AG180" s="199">
        <f t="shared" si="61"/>
        <v>127</v>
      </c>
      <c r="AH180" s="200"/>
      <c r="AI180" s="200"/>
      <c r="AJ180" s="200"/>
      <c r="AK180" s="200"/>
      <c r="AL180" s="200"/>
    </row>
    <row r="181">
      <c r="A181" s="224" t="s">
        <v>259</v>
      </c>
      <c r="B181" s="220">
        <f>'DTC US&amp;CA - P&amp;L'!B149+'DTC EU - P&amp;L'!B149</f>
        <v>1</v>
      </c>
      <c r="C181" s="221">
        <f>'DTC US&amp;CA - P&amp;L'!C149+'DTC EU - P&amp;L'!C149</f>
        <v>0</v>
      </c>
      <c r="D181" s="221">
        <f>'DTC US&amp;CA - P&amp;L'!D149+'DTC EU - P&amp;L'!D149</f>
        <v>0</v>
      </c>
      <c r="E181" s="221">
        <f>'DTC US&amp;CA - P&amp;L'!E149+'DTC EU - P&amp;L'!E149</f>
        <v>0</v>
      </c>
      <c r="F181" s="221">
        <f>'DTC US&amp;CA - P&amp;L'!F149+'DTC EU - P&amp;L'!F149</f>
        <v>0</v>
      </c>
      <c r="G181" s="221">
        <f>'DTC US&amp;CA - P&amp;L'!G149+'DTC EU - P&amp;L'!G149</f>
        <v>2</v>
      </c>
      <c r="H181" s="221">
        <f>'DTC US&amp;CA - P&amp;L'!H149+'DTC EU - P&amp;L'!H149</f>
        <v>0</v>
      </c>
      <c r="I181" s="221">
        <f>'DTC US&amp;CA - P&amp;L'!I149+'DTC EU - P&amp;L'!I149</f>
        <v>0</v>
      </c>
      <c r="J181" s="221">
        <f>'DTC US&amp;CA - P&amp;L'!J149+'DTC EU - P&amp;L'!J149</f>
        <v>2</v>
      </c>
      <c r="K181" s="221">
        <f>'DTC US&amp;CA - P&amp;L'!K149+'DTC EU - P&amp;L'!K149</f>
        <v>1</v>
      </c>
      <c r="L181" s="221">
        <f>'DTC US&amp;CA - P&amp;L'!L149+'DTC EU - P&amp;L'!L149</f>
        <v>0</v>
      </c>
      <c r="M181" s="221">
        <f>'DTC US&amp;CA - P&amp;L'!M149+'DTC EU - P&amp;L'!M149</f>
        <v>1</v>
      </c>
      <c r="N181" s="221">
        <f>'DTC US&amp;CA - P&amp;L'!N149+'DTC EU - P&amp;L'!N149</f>
        <v>1</v>
      </c>
      <c r="O181" s="221">
        <f>'DTC US&amp;CA - P&amp;L'!O149+'DTC EU - P&amp;L'!O149</f>
        <v>1</v>
      </c>
      <c r="P181" s="221">
        <f>'DTC US&amp;CA - P&amp;L'!P149+'DTC EU - P&amp;L'!P149</f>
        <v>0</v>
      </c>
      <c r="Q181" s="221">
        <f>'DTC US&amp;CA - P&amp;L'!Q149+'DTC EU - P&amp;L'!Q149</f>
        <v>0</v>
      </c>
      <c r="R181" s="221">
        <f>'DTC US&amp;CA - P&amp;L'!R149+'DTC EU - P&amp;L'!R149</f>
        <v>1</v>
      </c>
      <c r="S181" s="221">
        <f>'DTC US&amp;CA - P&amp;L'!S149+'DTC EU - P&amp;L'!S149</f>
        <v>0</v>
      </c>
      <c r="T181" s="221">
        <f>'DTC US&amp;CA - P&amp;L'!T149+'DTC EU - P&amp;L'!T149</f>
        <v>1</v>
      </c>
      <c r="U181" s="221">
        <f>'DTC US&amp;CA - P&amp;L'!U149+'DTC EU - P&amp;L'!U149</f>
        <v>1</v>
      </c>
      <c r="V181" s="221">
        <f>'DTC US&amp;CA - P&amp;L'!V149+'DTC EU - P&amp;L'!V149</f>
        <v>1</v>
      </c>
      <c r="W181" s="221">
        <f>'DTC US&amp;CA - P&amp;L'!W149+'DTC EU - P&amp;L'!W149</f>
        <v>1</v>
      </c>
      <c r="X181" s="221">
        <f>'DTC US&amp;CA - P&amp;L'!X149+'DTC EU - P&amp;L'!X149</f>
        <v>0</v>
      </c>
      <c r="Y181" s="221">
        <f>'DTC US&amp;CA - P&amp;L'!Y149+'DTC EU - P&amp;L'!Y149</f>
        <v>2</v>
      </c>
      <c r="Z181" s="221">
        <f>'DTC US&amp;CA - P&amp;L'!Z149+'DTC EU - P&amp;L'!Z149</f>
        <v>0</v>
      </c>
      <c r="AA181" s="221">
        <f>'DTC US&amp;CA - P&amp;L'!AA149+'DTC EU - P&amp;L'!AA149</f>
        <v>1</v>
      </c>
      <c r="AB181" s="221">
        <f>'DTC US&amp;CA - P&amp;L'!AB149+'DTC EU - P&amp;L'!AB149</f>
        <v>2</v>
      </c>
      <c r="AC181" s="221">
        <f>'DTC US&amp;CA - P&amp;L'!AC149+'DTC EU - P&amp;L'!AC149</f>
        <v>1</v>
      </c>
      <c r="AD181" s="221">
        <f>'DTC US&amp;CA - P&amp;L'!AD149+'DTC EU - P&amp;L'!AD149</f>
        <v>2</v>
      </c>
      <c r="AE181" s="221">
        <f>'DTC US&amp;CA - P&amp;L'!AE149+'DTC EU - P&amp;L'!AE149</f>
        <v>3</v>
      </c>
      <c r="AF181" s="221">
        <f>'DTC US&amp;CA - P&amp;L'!AF149+'DTC EU - P&amp;L'!AF149</f>
        <v>2</v>
      </c>
      <c r="AG181" s="199">
        <f t="shared" si="61"/>
        <v>27</v>
      </c>
      <c r="AH181" s="200"/>
      <c r="AI181" s="200"/>
      <c r="AJ181" s="200"/>
      <c r="AK181" s="200"/>
      <c r="AL181" s="200"/>
    </row>
    <row r="182">
      <c r="A182" s="224" t="s">
        <v>260</v>
      </c>
      <c r="B182" s="220">
        <f>'DTC US&amp;CA - P&amp;L'!B150+'DTC EU - P&amp;L'!B150</f>
        <v>0</v>
      </c>
      <c r="C182" s="221">
        <f>'DTC US&amp;CA - P&amp;L'!C150+'DTC EU - P&amp;L'!C150</f>
        <v>0</v>
      </c>
      <c r="D182" s="221">
        <f>'DTC US&amp;CA - P&amp;L'!D150+'DTC EU - P&amp;L'!D150</f>
        <v>0</v>
      </c>
      <c r="E182" s="221">
        <f>'DTC US&amp;CA - P&amp;L'!E150+'DTC EU - P&amp;L'!E150</f>
        <v>0</v>
      </c>
      <c r="F182" s="221">
        <f>'DTC US&amp;CA - P&amp;L'!F150+'DTC EU - P&amp;L'!F150</f>
        <v>-1</v>
      </c>
      <c r="G182" s="221">
        <f>'DTC US&amp;CA - P&amp;L'!G150+'DTC EU - P&amp;L'!G150</f>
        <v>0</v>
      </c>
      <c r="H182" s="221">
        <f>'DTC US&amp;CA - P&amp;L'!H150+'DTC EU - P&amp;L'!H150</f>
        <v>0</v>
      </c>
      <c r="I182" s="221">
        <f>'DTC US&amp;CA - P&amp;L'!I150+'DTC EU - P&amp;L'!I150</f>
        <v>0</v>
      </c>
      <c r="J182" s="221">
        <f>'DTC US&amp;CA - P&amp;L'!J150+'DTC EU - P&amp;L'!J150</f>
        <v>0</v>
      </c>
      <c r="K182" s="221">
        <f>'DTC US&amp;CA - P&amp;L'!K150+'DTC EU - P&amp;L'!K150</f>
        <v>0</v>
      </c>
      <c r="L182" s="221">
        <f>'DTC US&amp;CA - P&amp;L'!L150+'DTC EU - P&amp;L'!L150</f>
        <v>1</v>
      </c>
      <c r="M182" s="221">
        <f>'DTC US&amp;CA - P&amp;L'!M150+'DTC EU - P&amp;L'!M150</f>
        <v>4</v>
      </c>
      <c r="N182" s="221">
        <f>'DTC US&amp;CA - P&amp;L'!N150+'DTC EU - P&amp;L'!N150</f>
        <v>2</v>
      </c>
      <c r="O182" s="221">
        <f>'DTC US&amp;CA - P&amp;L'!O150+'DTC EU - P&amp;L'!O150</f>
        <v>3</v>
      </c>
      <c r="P182" s="221">
        <f>'DTC US&amp;CA - P&amp;L'!P150+'DTC EU - P&amp;L'!P150</f>
        <v>8</v>
      </c>
      <c r="Q182" s="221">
        <f>'DTC US&amp;CA - P&amp;L'!Q150+'DTC EU - P&amp;L'!Q150</f>
        <v>9</v>
      </c>
      <c r="R182" s="221">
        <f>'DTC US&amp;CA - P&amp;L'!R150+'DTC EU - P&amp;L'!R150</f>
        <v>8</v>
      </c>
      <c r="S182" s="221">
        <f>'DTC US&amp;CA - P&amp;L'!S150+'DTC EU - P&amp;L'!S150</f>
        <v>8</v>
      </c>
      <c r="T182" s="221">
        <f>'DTC US&amp;CA - P&amp;L'!T150+'DTC EU - P&amp;L'!T150</f>
        <v>8</v>
      </c>
      <c r="U182" s="221">
        <f>'DTC US&amp;CA - P&amp;L'!U150+'DTC EU - P&amp;L'!U150</f>
        <v>4</v>
      </c>
      <c r="V182" s="221">
        <f>'DTC US&amp;CA - P&amp;L'!V150+'DTC EU - P&amp;L'!V150</f>
        <v>9</v>
      </c>
      <c r="W182" s="221">
        <f>'DTC US&amp;CA - P&amp;L'!W150+'DTC EU - P&amp;L'!W150</f>
        <v>11</v>
      </c>
      <c r="X182" s="221">
        <f>'DTC US&amp;CA - P&amp;L'!X150+'DTC EU - P&amp;L'!X150</f>
        <v>6</v>
      </c>
      <c r="Y182" s="221">
        <f>'DTC US&amp;CA - P&amp;L'!Y150+'DTC EU - P&amp;L'!Y150</f>
        <v>12</v>
      </c>
      <c r="Z182" s="221">
        <f>'DTC US&amp;CA - P&amp;L'!Z150+'DTC EU - P&amp;L'!Z150</f>
        <v>12</v>
      </c>
      <c r="AA182" s="221">
        <f>'DTC US&amp;CA - P&amp;L'!AA150+'DTC EU - P&amp;L'!AA150</f>
        <v>27</v>
      </c>
      <c r="AB182" s="221">
        <f>'DTC US&amp;CA - P&amp;L'!AB150+'DTC EU - P&amp;L'!AB150</f>
        <v>24</v>
      </c>
      <c r="AC182" s="221">
        <f>'DTC US&amp;CA - P&amp;L'!AC150+'DTC EU - P&amp;L'!AC150</f>
        <v>22</v>
      </c>
      <c r="AD182" s="221">
        <f>'DTC US&amp;CA - P&amp;L'!AD150+'DTC EU - P&amp;L'!AD150</f>
        <v>20</v>
      </c>
      <c r="AE182" s="221">
        <f>'DTC US&amp;CA - P&amp;L'!AE150+'DTC EU - P&amp;L'!AE150</f>
        <v>26</v>
      </c>
      <c r="AF182" s="221">
        <f>'DTC US&amp;CA - P&amp;L'!AF150+'DTC EU - P&amp;L'!AF150</f>
        <v>24</v>
      </c>
      <c r="AG182" s="199">
        <f t="shared" si="61"/>
        <v>247</v>
      </c>
      <c r="AH182" s="200"/>
      <c r="AI182" s="200"/>
      <c r="AJ182" s="200"/>
      <c r="AK182" s="200"/>
      <c r="AL182" s="200"/>
    </row>
    <row r="183">
      <c r="A183" s="224" t="s">
        <v>261</v>
      </c>
      <c r="B183" s="220">
        <f>'DTC US&amp;CA - P&amp;L'!B151+'DTC EU - P&amp;L'!B151</f>
        <v>3</v>
      </c>
      <c r="C183" s="221">
        <f>'DTC US&amp;CA - P&amp;L'!C151+'DTC EU - P&amp;L'!C151</f>
        <v>0</v>
      </c>
      <c r="D183" s="221">
        <f>'DTC US&amp;CA - P&amp;L'!D151+'DTC EU - P&amp;L'!D151</f>
        <v>0</v>
      </c>
      <c r="E183" s="221">
        <f>'DTC US&amp;CA - P&amp;L'!E151+'DTC EU - P&amp;L'!E151</f>
        <v>2</v>
      </c>
      <c r="F183" s="221">
        <f>'DTC US&amp;CA - P&amp;L'!F151+'DTC EU - P&amp;L'!F151</f>
        <v>1</v>
      </c>
      <c r="G183" s="221">
        <f>'DTC US&amp;CA - P&amp;L'!G151+'DTC EU - P&amp;L'!G151</f>
        <v>5</v>
      </c>
      <c r="H183" s="221">
        <f>'DTC US&amp;CA - P&amp;L'!H151+'DTC EU - P&amp;L'!H151</f>
        <v>0</v>
      </c>
      <c r="I183" s="221">
        <f>'DTC US&amp;CA - P&amp;L'!I151+'DTC EU - P&amp;L'!I151</f>
        <v>1</v>
      </c>
      <c r="J183" s="221">
        <f>'DTC US&amp;CA - P&amp;L'!J151+'DTC EU - P&amp;L'!J151</f>
        <v>0</v>
      </c>
      <c r="K183" s="221">
        <f>'DTC US&amp;CA - P&amp;L'!K151+'DTC EU - P&amp;L'!K151</f>
        <v>3</v>
      </c>
      <c r="L183" s="221">
        <f>'DTC US&amp;CA - P&amp;L'!L151+'DTC EU - P&amp;L'!L151</f>
        <v>1</v>
      </c>
      <c r="M183" s="221">
        <f>'DTC US&amp;CA - P&amp;L'!M151+'DTC EU - P&amp;L'!M151</f>
        <v>0</v>
      </c>
      <c r="N183" s="221">
        <f>'DTC US&amp;CA - P&amp;L'!N151+'DTC EU - P&amp;L'!N151</f>
        <v>1</v>
      </c>
      <c r="O183" s="221">
        <f>'DTC US&amp;CA - P&amp;L'!O151+'DTC EU - P&amp;L'!O151</f>
        <v>0</v>
      </c>
      <c r="P183" s="221">
        <f>'DTC US&amp;CA - P&amp;L'!P151+'DTC EU - P&amp;L'!P151</f>
        <v>1</v>
      </c>
      <c r="Q183" s="221">
        <f>'DTC US&amp;CA - P&amp;L'!Q151+'DTC EU - P&amp;L'!Q151</f>
        <v>1</v>
      </c>
      <c r="R183" s="221">
        <f>'DTC US&amp;CA - P&amp;L'!R151+'DTC EU - P&amp;L'!R151</f>
        <v>0</v>
      </c>
      <c r="S183" s="221">
        <f>'DTC US&amp;CA - P&amp;L'!S151+'DTC EU - P&amp;L'!S151</f>
        <v>1</v>
      </c>
      <c r="T183" s="221">
        <f>'DTC US&amp;CA - P&amp;L'!T151+'DTC EU - P&amp;L'!T151</f>
        <v>2</v>
      </c>
      <c r="U183" s="221">
        <f>'DTC US&amp;CA - P&amp;L'!U151+'DTC EU - P&amp;L'!U151</f>
        <v>0</v>
      </c>
      <c r="V183" s="221">
        <f>'DTC US&amp;CA - P&amp;L'!V151+'DTC EU - P&amp;L'!V151</f>
        <v>0</v>
      </c>
      <c r="W183" s="221">
        <f>'DTC US&amp;CA - P&amp;L'!W151+'DTC EU - P&amp;L'!W151</f>
        <v>0</v>
      </c>
      <c r="X183" s="221">
        <f>'DTC US&amp;CA - P&amp;L'!X151+'DTC EU - P&amp;L'!X151</f>
        <v>0</v>
      </c>
      <c r="Y183" s="221">
        <f>'DTC US&amp;CA - P&amp;L'!Y151+'DTC EU - P&amp;L'!Y151</f>
        <v>3</v>
      </c>
      <c r="Z183" s="221">
        <f>'DTC US&amp;CA - P&amp;L'!Z151+'DTC EU - P&amp;L'!Z151</f>
        <v>0</v>
      </c>
      <c r="AA183" s="221">
        <f>'DTC US&amp;CA - P&amp;L'!AA151+'DTC EU - P&amp;L'!AA151</f>
        <v>0</v>
      </c>
      <c r="AB183" s="221">
        <f>'DTC US&amp;CA - P&amp;L'!AB151+'DTC EU - P&amp;L'!AB151</f>
        <v>1</v>
      </c>
      <c r="AC183" s="221">
        <f>'DTC US&amp;CA - P&amp;L'!AC151+'DTC EU - P&amp;L'!AC151</f>
        <v>2</v>
      </c>
      <c r="AD183" s="221">
        <f>'DTC US&amp;CA - P&amp;L'!AD151+'DTC EU - P&amp;L'!AD151</f>
        <v>0</v>
      </c>
      <c r="AE183" s="221">
        <f>'DTC US&amp;CA - P&amp;L'!AE151+'DTC EU - P&amp;L'!AE151</f>
        <v>3</v>
      </c>
      <c r="AF183" s="221">
        <f>'DTC US&amp;CA - P&amp;L'!AF151+'DTC EU - P&amp;L'!AF151</f>
        <v>0</v>
      </c>
      <c r="AG183" s="199">
        <f t="shared" si="61"/>
        <v>31</v>
      </c>
      <c r="AH183" s="200"/>
      <c r="AI183" s="200"/>
      <c r="AJ183" s="200"/>
      <c r="AK183" s="200"/>
      <c r="AL183" s="200"/>
    </row>
    <row r="184">
      <c r="A184" s="201" t="s">
        <v>262</v>
      </c>
      <c r="B184" s="220">
        <f>'DTC US&amp;CA - P&amp;L'!B152+'DTC EU - P&amp;L'!B152</f>
        <v>3</v>
      </c>
      <c r="C184" s="221">
        <f>'DTC US&amp;CA - P&amp;L'!C152+'DTC EU - P&amp;L'!C152</f>
        <v>0</v>
      </c>
      <c r="D184" s="221">
        <f>'DTC US&amp;CA - P&amp;L'!D152+'DTC EU - P&amp;L'!D152</f>
        <v>1</v>
      </c>
      <c r="E184" s="221">
        <f>'DTC US&amp;CA - P&amp;L'!E152+'DTC EU - P&amp;L'!E152</f>
        <v>0</v>
      </c>
      <c r="F184" s="221">
        <f>'DTC US&amp;CA - P&amp;L'!F152+'DTC EU - P&amp;L'!F152</f>
        <v>1</v>
      </c>
      <c r="G184" s="221">
        <f>'DTC US&amp;CA - P&amp;L'!G152+'DTC EU - P&amp;L'!G152</f>
        <v>0</v>
      </c>
      <c r="H184" s="221">
        <f>'DTC US&amp;CA - P&amp;L'!H152+'DTC EU - P&amp;L'!H152</f>
        <v>0</v>
      </c>
      <c r="I184" s="221">
        <f>'DTC US&amp;CA - P&amp;L'!I152+'DTC EU - P&amp;L'!I152</f>
        <v>0</v>
      </c>
      <c r="J184" s="221">
        <f>'DTC US&amp;CA - P&amp;L'!J152+'DTC EU - P&amp;L'!J152</f>
        <v>0</v>
      </c>
      <c r="K184" s="221">
        <f>'DTC US&amp;CA - P&amp;L'!K152+'DTC EU - P&amp;L'!K152</f>
        <v>0</v>
      </c>
      <c r="L184" s="221">
        <f>'DTC US&amp;CA - P&amp;L'!L152+'DTC EU - P&amp;L'!L152</f>
        <v>1</v>
      </c>
      <c r="M184" s="221">
        <f>'DTC US&amp;CA - P&amp;L'!M152+'DTC EU - P&amp;L'!M152</f>
        <v>1</v>
      </c>
      <c r="N184" s="221">
        <f>'DTC US&amp;CA - P&amp;L'!N152+'DTC EU - P&amp;L'!N152</f>
        <v>1</v>
      </c>
      <c r="O184" s="221">
        <f>'DTC US&amp;CA - P&amp;L'!O152+'DTC EU - P&amp;L'!O152</f>
        <v>0</v>
      </c>
      <c r="P184" s="221">
        <f>'DTC US&amp;CA - P&amp;L'!P152+'DTC EU - P&amp;L'!P152</f>
        <v>1</v>
      </c>
      <c r="Q184" s="221">
        <f>'DTC US&amp;CA - P&amp;L'!Q152+'DTC EU - P&amp;L'!Q152</f>
        <v>2</v>
      </c>
      <c r="R184" s="221">
        <f>'DTC US&amp;CA - P&amp;L'!R152+'DTC EU - P&amp;L'!R152</f>
        <v>2</v>
      </c>
      <c r="S184" s="221">
        <f>'DTC US&amp;CA - P&amp;L'!S152+'DTC EU - P&amp;L'!S152</f>
        <v>0</v>
      </c>
      <c r="T184" s="221">
        <f>'DTC US&amp;CA - P&amp;L'!T152+'DTC EU - P&amp;L'!T152</f>
        <v>2</v>
      </c>
      <c r="U184" s="221">
        <f>'DTC US&amp;CA - P&amp;L'!U152+'DTC EU - P&amp;L'!U152</f>
        <v>0</v>
      </c>
      <c r="V184" s="221">
        <f>'DTC US&amp;CA - P&amp;L'!V152+'DTC EU - P&amp;L'!V152</f>
        <v>0</v>
      </c>
      <c r="W184" s="221">
        <f>'DTC US&amp;CA - P&amp;L'!W152+'DTC EU - P&amp;L'!W152</f>
        <v>0</v>
      </c>
      <c r="X184" s="221">
        <f>'DTC US&amp;CA - P&amp;L'!X152+'DTC EU - P&amp;L'!X152</f>
        <v>0</v>
      </c>
      <c r="Y184" s="221">
        <f>'DTC US&amp;CA - P&amp;L'!Y152+'DTC EU - P&amp;L'!Y152</f>
        <v>2</v>
      </c>
      <c r="Z184" s="221">
        <f>'DTC US&amp;CA - P&amp;L'!Z152+'DTC EU - P&amp;L'!Z152</f>
        <v>0</v>
      </c>
      <c r="AA184" s="221">
        <f>'DTC US&amp;CA - P&amp;L'!AA152+'DTC EU - P&amp;L'!AA152</f>
        <v>1</v>
      </c>
      <c r="AB184" s="221">
        <f>'DTC US&amp;CA - P&amp;L'!AB152+'DTC EU - P&amp;L'!AB152</f>
        <v>0</v>
      </c>
      <c r="AC184" s="221">
        <f>'DTC US&amp;CA - P&amp;L'!AC152+'DTC EU - P&amp;L'!AC152</f>
        <v>0</v>
      </c>
      <c r="AD184" s="221">
        <f>'DTC US&amp;CA - P&amp;L'!AD152+'DTC EU - P&amp;L'!AD152</f>
        <v>1</v>
      </c>
      <c r="AE184" s="221">
        <f>'DTC US&amp;CA - P&amp;L'!AE152+'DTC EU - P&amp;L'!AE152</f>
        <v>2</v>
      </c>
      <c r="AF184" s="221">
        <f>'DTC US&amp;CA - P&amp;L'!AF152+'DTC EU - P&amp;L'!AF152</f>
        <v>1</v>
      </c>
      <c r="AG184" s="199">
        <f t="shared" si="61"/>
        <v>22</v>
      </c>
      <c r="AH184" s="200"/>
      <c r="AI184" s="200"/>
      <c r="AJ184" s="200"/>
      <c r="AK184" s="200"/>
      <c r="AL184" s="200"/>
    </row>
    <row r="185">
      <c r="A185" s="201" t="s">
        <v>263</v>
      </c>
      <c r="B185" s="220">
        <f>'DTC US&amp;CA - P&amp;L'!B153+'DTC EU - P&amp;L'!B153</f>
        <v>1</v>
      </c>
      <c r="C185" s="221">
        <f>'DTC US&amp;CA - P&amp;L'!C153+'DTC EU - P&amp;L'!C153</f>
        <v>0</v>
      </c>
      <c r="D185" s="221">
        <f>'DTC US&amp;CA - P&amp;L'!D153+'DTC EU - P&amp;L'!D153</f>
        <v>1</v>
      </c>
      <c r="E185" s="221">
        <f>'DTC US&amp;CA - P&amp;L'!E153+'DTC EU - P&amp;L'!E153</f>
        <v>0</v>
      </c>
      <c r="F185" s="221">
        <f>'DTC US&amp;CA - P&amp;L'!F153+'DTC EU - P&amp;L'!F153</f>
        <v>0</v>
      </c>
      <c r="G185" s="221">
        <f>'DTC US&amp;CA - P&amp;L'!G153+'DTC EU - P&amp;L'!G153</f>
        <v>0</v>
      </c>
      <c r="H185" s="221">
        <f>'DTC US&amp;CA - P&amp;L'!H153+'DTC EU - P&amp;L'!H153</f>
        <v>0</v>
      </c>
      <c r="I185" s="221">
        <f>'DTC US&amp;CA - P&amp;L'!I153+'DTC EU - P&amp;L'!I153</f>
        <v>0</v>
      </c>
      <c r="J185" s="221">
        <f>'DTC US&amp;CA - P&amp;L'!J153+'DTC EU - P&amp;L'!J153</f>
        <v>0</v>
      </c>
      <c r="K185" s="221">
        <f>'DTC US&amp;CA - P&amp;L'!K153+'DTC EU - P&amp;L'!K153</f>
        <v>0</v>
      </c>
      <c r="L185" s="221">
        <f>'DTC US&amp;CA - P&amp;L'!L153+'DTC EU - P&amp;L'!L153</f>
        <v>1</v>
      </c>
      <c r="M185" s="221">
        <f>'DTC US&amp;CA - P&amp;L'!M153+'DTC EU - P&amp;L'!M153</f>
        <v>0</v>
      </c>
      <c r="N185" s="221">
        <f>'DTC US&amp;CA - P&amp;L'!N153+'DTC EU - P&amp;L'!N153</f>
        <v>2</v>
      </c>
      <c r="O185" s="221">
        <f>'DTC US&amp;CA - P&amp;L'!O153+'DTC EU - P&amp;L'!O153</f>
        <v>0</v>
      </c>
      <c r="P185" s="221">
        <f>'DTC US&amp;CA - P&amp;L'!P153+'DTC EU - P&amp;L'!P153</f>
        <v>2</v>
      </c>
      <c r="Q185" s="221">
        <f>'DTC US&amp;CA - P&amp;L'!Q153+'DTC EU - P&amp;L'!Q153</f>
        <v>1</v>
      </c>
      <c r="R185" s="221">
        <f>'DTC US&amp;CA - P&amp;L'!R153+'DTC EU - P&amp;L'!R153</f>
        <v>2</v>
      </c>
      <c r="S185" s="221">
        <f>'DTC US&amp;CA - P&amp;L'!S153+'DTC EU - P&amp;L'!S153</f>
        <v>0</v>
      </c>
      <c r="T185" s="221">
        <f>'DTC US&amp;CA - P&amp;L'!T153+'DTC EU - P&amp;L'!T153</f>
        <v>0</v>
      </c>
      <c r="U185" s="221">
        <f>'DTC US&amp;CA - P&amp;L'!U153+'DTC EU - P&amp;L'!U153</f>
        <v>0</v>
      </c>
      <c r="V185" s="221">
        <f>'DTC US&amp;CA - P&amp;L'!V153+'DTC EU - P&amp;L'!V153</f>
        <v>0</v>
      </c>
      <c r="W185" s="221">
        <f>'DTC US&amp;CA - P&amp;L'!W153+'DTC EU - P&amp;L'!W153</f>
        <v>0</v>
      </c>
      <c r="X185" s="221">
        <f>'DTC US&amp;CA - P&amp;L'!X153+'DTC EU - P&amp;L'!X153</f>
        <v>0</v>
      </c>
      <c r="Y185" s="221">
        <f>'DTC US&amp;CA - P&amp;L'!Y153+'DTC EU - P&amp;L'!Y153</f>
        <v>2</v>
      </c>
      <c r="Z185" s="221">
        <f>'DTC US&amp;CA - P&amp;L'!Z153+'DTC EU - P&amp;L'!Z153</f>
        <v>0</v>
      </c>
      <c r="AA185" s="221">
        <f>'DTC US&amp;CA - P&amp;L'!AA153+'DTC EU - P&amp;L'!AA153</f>
        <v>0</v>
      </c>
      <c r="AB185" s="221">
        <f>'DTC US&amp;CA - P&amp;L'!AB153+'DTC EU - P&amp;L'!AB153</f>
        <v>0</v>
      </c>
      <c r="AC185" s="221">
        <f>'DTC US&amp;CA - P&amp;L'!AC153+'DTC EU - P&amp;L'!AC153</f>
        <v>0</v>
      </c>
      <c r="AD185" s="221">
        <f>'DTC US&amp;CA - P&amp;L'!AD153+'DTC EU - P&amp;L'!AD153</f>
        <v>0</v>
      </c>
      <c r="AE185" s="221">
        <f>'DTC US&amp;CA - P&amp;L'!AE153+'DTC EU - P&amp;L'!AE153</f>
        <v>0</v>
      </c>
      <c r="AF185" s="221">
        <f>'DTC US&amp;CA - P&amp;L'!AF153+'DTC EU - P&amp;L'!AF153</f>
        <v>1</v>
      </c>
      <c r="AG185" s="199">
        <f t="shared" si="61"/>
        <v>13</v>
      </c>
      <c r="AH185" s="200"/>
      <c r="AI185" s="200"/>
      <c r="AJ185" s="200"/>
      <c r="AK185" s="200"/>
      <c r="AL185" s="200"/>
    </row>
    <row r="186">
      <c r="A186" s="201" t="s">
        <v>186</v>
      </c>
      <c r="B186" s="227"/>
      <c r="C186" s="228"/>
      <c r="D186" s="228"/>
      <c r="E186" s="228"/>
      <c r="F186" s="228"/>
      <c r="G186" s="228"/>
      <c r="H186" s="228"/>
      <c r="I186" s="228"/>
      <c r="J186" s="228"/>
      <c r="K186" s="228"/>
      <c r="L186" s="228"/>
      <c r="M186" s="228"/>
      <c r="N186" s="228"/>
      <c r="O186" s="228"/>
      <c r="P186" s="221">
        <f>'DTC US&amp;CA - P&amp;L'!P154+'DTC EU - P&amp;L'!P154</f>
        <v>212</v>
      </c>
      <c r="Q186" s="221">
        <f>'DTC US&amp;CA - P&amp;L'!Q154+'DTC EU - P&amp;L'!Q154</f>
        <v>113</v>
      </c>
      <c r="R186" s="221">
        <f>'DTC US&amp;CA - P&amp;L'!R154+'DTC EU - P&amp;L'!R154</f>
        <v>67</v>
      </c>
      <c r="S186" s="221">
        <f>'DTC US&amp;CA - P&amp;L'!S154+'DTC EU - P&amp;L'!S154</f>
        <v>44</v>
      </c>
      <c r="T186" s="221">
        <f>'DTC US&amp;CA - P&amp;L'!T154+'DTC EU - P&amp;L'!T154</f>
        <v>34</v>
      </c>
      <c r="U186" s="221">
        <f>'DTC US&amp;CA - P&amp;L'!U154+'DTC EU - P&amp;L'!U154</f>
        <v>32</v>
      </c>
      <c r="V186" s="221">
        <f>'DTC US&amp;CA - P&amp;L'!V154+'DTC EU - P&amp;L'!V154</f>
        <v>18</v>
      </c>
      <c r="W186" s="221">
        <f>'DTC US&amp;CA - P&amp;L'!W154+'DTC EU - P&amp;L'!W154</f>
        <v>23</v>
      </c>
      <c r="X186" s="221">
        <f>'DTC US&amp;CA - P&amp;L'!X154+'DTC EU - P&amp;L'!X154</f>
        <v>25</v>
      </c>
      <c r="Y186" s="221">
        <f>'DTC US&amp;CA - P&amp;L'!Y154+'DTC EU - P&amp;L'!Y154</f>
        <v>19</v>
      </c>
      <c r="Z186" s="221">
        <f>'DTC US&amp;CA - P&amp;L'!Z154+'DTC EU - P&amp;L'!Z154</f>
        <v>52</v>
      </c>
      <c r="AA186" s="221">
        <f>'DTC US&amp;CA - P&amp;L'!AA154+'DTC EU - P&amp;L'!AA154</f>
        <v>30</v>
      </c>
      <c r="AB186" s="221">
        <f>'DTC US&amp;CA - P&amp;L'!AB154+'DTC EU - P&amp;L'!AB154</f>
        <v>21</v>
      </c>
      <c r="AC186" s="221">
        <f>'DTC US&amp;CA - P&amp;L'!AC154+'DTC EU - P&amp;L'!AC154</f>
        <v>36</v>
      </c>
      <c r="AD186" s="221">
        <f>'DTC US&amp;CA - P&amp;L'!AD154+'DTC EU - P&amp;L'!AD154</f>
        <v>28</v>
      </c>
      <c r="AE186" s="221">
        <f>'DTC US&amp;CA - P&amp;L'!AE154+'DTC EU - P&amp;L'!AE154</f>
        <v>26</v>
      </c>
      <c r="AF186" s="221">
        <f>'DTC US&amp;CA - P&amp;L'!AF154+'DTC EU - P&amp;L'!AF154</f>
        <v>15</v>
      </c>
      <c r="AG186" s="199">
        <f t="shared" si="61"/>
        <v>795</v>
      </c>
      <c r="AH186" s="200"/>
      <c r="AI186" s="200"/>
      <c r="AJ186" s="200"/>
      <c r="AK186" s="200"/>
      <c r="AL186" s="200"/>
    </row>
    <row r="187">
      <c r="A187" s="209" t="s">
        <v>187</v>
      </c>
      <c r="B187" s="210">
        <f t="shared" ref="B187:AF187" si="62">SUM(B176:B186)</f>
        <v>41</v>
      </c>
      <c r="C187" s="210">
        <f t="shared" si="62"/>
        <v>10</v>
      </c>
      <c r="D187" s="210">
        <f t="shared" si="62"/>
        <v>7</v>
      </c>
      <c r="E187" s="210">
        <f t="shared" si="62"/>
        <v>7</v>
      </c>
      <c r="F187" s="210">
        <f t="shared" si="62"/>
        <v>7</v>
      </c>
      <c r="G187" s="210">
        <f t="shared" si="62"/>
        <v>14</v>
      </c>
      <c r="H187" s="210">
        <f t="shared" si="62"/>
        <v>9</v>
      </c>
      <c r="I187" s="210">
        <f t="shared" si="62"/>
        <v>8</v>
      </c>
      <c r="J187" s="210">
        <f t="shared" si="62"/>
        <v>27</v>
      </c>
      <c r="K187" s="210">
        <f t="shared" si="62"/>
        <v>24</v>
      </c>
      <c r="L187" s="210">
        <f t="shared" si="62"/>
        <v>21</v>
      </c>
      <c r="M187" s="210">
        <f t="shared" si="62"/>
        <v>16</v>
      </c>
      <c r="N187" s="210">
        <f t="shared" si="62"/>
        <v>18</v>
      </c>
      <c r="O187" s="210">
        <f t="shared" si="62"/>
        <v>15</v>
      </c>
      <c r="P187" s="210">
        <f t="shared" si="62"/>
        <v>235</v>
      </c>
      <c r="Q187" s="210">
        <f t="shared" si="62"/>
        <v>147</v>
      </c>
      <c r="R187" s="210">
        <f t="shared" si="62"/>
        <v>100</v>
      </c>
      <c r="S187" s="210">
        <f t="shared" si="62"/>
        <v>67</v>
      </c>
      <c r="T187" s="210">
        <f t="shared" si="62"/>
        <v>55</v>
      </c>
      <c r="U187" s="210">
        <f t="shared" si="62"/>
        <v>46</v>
      </c>
      <c r="V187" s="210">
        <f t="shared" si="62"/>
        <v>41</v>
      </c>
      <c r="W187" s="210">
        <f t="shared" si="62"/>
        <v>61</v>
      </c>
      <c r="X187" s="210">
        <f t="shared" si="62"/>
        <v>48</v>
      </c>
      <c r="Y187" s="210">
        <f t="shared" si="62"/>
        <v>66</v>
      </c>
      <c r="Z187" s="210">
        <f t="shared" si="62"/>
        <v>89</v>
      </c>
      <c r="AA187" s="210">
        <f t="shared" si="62"/>
        <v>114</v>
      </c>
      <c r="AB187" s="210">
        <f t="shared" si="62"/>
        <v>105</v>
      </c>
      <c r="AC187" s="210">
        <f t="shared" si="62"/>
        <v>121</v>
      </c>
      <c r="AD187" s="210">
        <f t="shared" si="62"/>
        <v>115</v>
      </c>
      <c r="AE187" s="210">
        <f t="shared" si="62"/>
        <v>160</v>
      </c>
      <c r="AF187" s="210">
        <f t="shared" si="62"/>
        <v>165</v>
      </c>
      <c r="AG187" s="199">
        <f t="shared" si="61"/>
        <v>1959</v>
      </c>
      <c r="AH187" s="200"/>
      <c r="AI187" s="200"/>
      <c r="AJ187" s="200"/>
      <c r="AK187" s="200"/>
      <c r="AL187" s="200"/>
    </row>
    <row r="188">
      <c r="A188" s="153"/>
      <c r="AG188" s="199"/>
      <c r="AH188" s="200"/>
      <c r="AI188" s="200"/>
      <c r="AJ188" s="200"/>
      <c r="AK188" s="200"/>
      <c r="AL188" s="200"/>
    </row>
    <row r="189">
      <c r="A189" s="230" t="s">
        <v>264</v>
      </c>
      <c r="B189" s="231"/>
      <c r="C189" s="231"/>
      <c r="D189" s="231"/>
      <c r="E189" s="231"/>
      <c r="F189" s="231"/>
      <c r="G189" s="231"/>
      <c r="H189" s="231"/>
      <c r="I189" s="193"/>
      <c r="J189" s="193"/>
      <c r="K189" s="193"/>
      <c r="L189" s="193"/>
      <c r="M189" s="193"/>
      <c r="N189" s="193"/>
      <c r="O189" s="193"/>
      <c r="P189" s="193"/>
      <c r="Q189" s="193"/>
      <c r="R189" s="193"/>
      <c r="S189" s="193"/>
      <c r="T189" s="193"/>
      <c r="U189" s="193"/>
      <c r="V189" s="193"/>
      <c r="W189" s="193"/>
      <c r="X189" s="193"/>
      <c r="Y189" s="193"/>
      <c r="Z189" s="193"/>
      <c r="AA189" s="193"/>
      <c r="AB189" s="193"/>
      <c r="AC189" s="193"/>
      <c r="AD189" s="193"/>
      <c r="AE189" s="193"/>
      <c r="AF189" s="193"/>
      <c r="AG189" s="199"/>
      <c r="AH189" s="200"/>
      <c r="AI189" s="200"/>
      <c r="AJ189" s="200"/>
      <c r="AK189" s="200"/>
      <c r="AL189" s="200"/>
    </row>
    <row r="190">
      <c r="A190" s="232" t="s">
        <v>265</v>
      </c>
      <c r="B190" s="233"/>
      <c r="C190" s="233"/>
      <c r="D190" s="234"/>
      <c r="E190" s="234"/>
      <c r="F190" s="234"/>
      <c r="G190" s="234"/>
      <c r="H190" s="234"/>
      <c r="I190" s="234"/>
      <c r="J190" s="234"/>
      <c r="K190" s="233"/>
      <c r="L190" s="233"/>
      <c r="M190" s="233"/>
      <c r="N190" s="233"/>
      <c r="O190" s="233"/>
      <c r="P190" s="233"/>
      <c r="Q190" s="233"/>
      <c r="R190" s="233"/>
      <c r="S190" s="233"/>
      <c r="T190" s="233"/>
      <c r="U190" s="233"/>
      <c r="V190" s="233"/>
      <c r="W190" s="233"/>
      <c r="X190" s="233"/>
      <c r="Y190" s="233"/>
      <c r="Z190" s="233"/>
      <c r="AA190" s="233"/>
      <c r="AB190" s="233"/>
      <c r="AC190" s="233"/>
      <c r="AD190" s="233"/>
      <c r="AE190" s="233"/>
      <c r="AF190" s="233"/>
      <c r="AG190" s="199"/>
      <c r="AH190" s="200"/>
      <c r="AI190" s="200"/>
      <c r="AJ190" s="200"/>
      <c r="AK190" s="200"/>
      <c r="AL190" s="200"/>
    </row>
    <row r="191" outlineLevel="1">
      <c r="A191" s="232" t="s">
        <v>266</v>
      </c>
      <c r="B191" s="212">
        <f>'DTC US&amp;CA - P&amp;L'!B159</f>
        <v>16</v>
      </c>
      <c r="C191" s="212">
        <f>'DTC US&amp;CA - P&amp;L'!C159</f>
        <v>6</v>
      </c>
      <c r="D191" s="212">
        <f>'DTC US&amp;CA - P&amp;L'!D159</f>
        <v>0</v>
      </c>
      <c r="E191" s="212">
        <f>'DTC US&amp;CA - P&amp;L'!E159</f>
        <v>0</v>
      </c>
      <c r="F191" s="212">
        <f>'DTC US&amp;CA - P&amp;L'!F159</f>
        <v>0</v>
      </c>
      <c r="G191" s="212">
        <f>'DTC US&amp;CA - P&amp;L'!G159</f>
        <v>0</v>
      </c>
      <c r="H191" s="212">
        <f>'DTC US&amp;CA - P&amp;L'!H159</f>
        <v>0</v>
      </c>
      <c r="I191" s="212">
        <f>'DTC US&amp;CA - P&amp;L'!I159</f>
        <v>0</v>
      </c>
      <c r="J191" s="212">
        <f>'DTC US&amp;CA - P&amp;L'!J159</f>
        <v>0</v>
      </c>
      <c r="K191" s="212">
        <f>'DTC US&amp;CA - P&amp;L'!K159</f>
        <v>0</v>
      </c>
      <c r="L191" s="212">
        <f>'DTC US&amp;CA - P&amp;L'!L159</f>
        <v>0</v>
      </c>
      <c r="M191" s="212">
        <f>'DTC US&amp;CA - P&amp;L'!M159</f>
        <v>0</v>
      </c>
      <c r="N191" s="212">
        <f>'DTC US&amp;CA - P&amp;L'!N159</f>
        <v>0</v>
      </c>
      <c r="O191" s="212">
        <f>'DTC US&amp;CA - P&amp;L'!O159</f>
        <v>0</v>
      </c>
      <c r="P191" s="212">
        <f>'DTC US&amp;CA - P&amp;L'!P159</f>
        <v>0</v>
      </c>
      <c r="Q191" s="212">
        <f>'DTC US&amp;CA - P&amp;L'!Q159</f>
        <v>0</v>
      </c>
      <c r="R191" s="212">
        <f>'DTC US&amp;CA - P&amp;L'!R159</f>
        <v>0</v>
      </c>
      <c r="S191" s="212">
        <f>'DTC US&amp;CA - P&amp;L'!S159</f>
        <v>0</v>
      </c>
      <c r="T191" s="212">
        <f>'DTC US&amp;CA - P&amp;L'!T159</f>
        <v>0</v>
      </c>
      <c r="U191" s="212">
        <f>'DTC US&amp;CA - P&amp;L'!U159</f>
        <v>0</v>
      </c>
      <c r="V191" s="212">
        <f>'DTC US&amp;CA - P&amp;L'!V159</f>
        <v>0</v>
      </c>
      <c r="W191" s="212">
        <f>'DTC US&amp;CA - P&amp;L'!W159</f>
        <v>0</v>
      </c>
      <c r="X191" s="212">
        <f>'DTC US&amp;CA - P&amp;L'!X159</f>
        <v>0</v>
      </c>
      <c r="Y191" s="212">
        <f>'DTC US&amp;CA - P&amp;L'!Y159</f>
        <v>1</v>
      </c>
      <c r="Z191" s="212">
        <f>'DTC US&amp;CA - P&amp;L'!Z159</f>
        <v>2</v>
      </c>
      <c r="AA191" s="212">
        <f>'DTC US&amp;CA - P&amp;L'!AA159</f>
        <v>14</v>
      </c>
      <c r="AB191" s="212">
        <f>'DTC US&amp;CA - P&amp;L'!AB159</f>
        <v>11</v>
      </c>
      <c r="AC191" s="212">
        <f>'DTC US&amp;CA - P&amp;L'!AC159</f>
        <v>5</v>
      </c>
      <c r="AD191" s="212">
        <f>'DTC US&amp;CA - P&amp;L'!AD159</f>
        <v>13</v>
      </c>
      <c r="AE191" s="212">
        <f>'DTC US&amp;CA - P&amp;L'!AE159</f>
        <v>7</v>
      </c>
      <c r="AF191" s="212">
        <f>'DTC US&amp;CA - P&amp;L'!AF159</f>
        <v>17</v>
      </c>
      <c r="AG191" s="199">
        <f t="shared" ref="AG191:AG200" si="63">SUM(B191:AF191)</f>
        <v>92</v>
      </c>
      <c r="AH191" s="200"/>
      <c r="AI191" s="200"/>
      <c r="AJ191" s="200"/>
      <c r="AK191" s="200"/>
      <c r="AL191" s="200"/>
    </row>
    <row r="192" outlineLevel="1">
      <c r="A192" s="232" t="s">
        <v>267</v>
      </c>
      <c r="B192" s="212">
        <f>'DTC US&amp;CA - P&amp;L'!B160</f>
        <v>0</v>
      </c>
      <c r="C192" s="212">
        <f>'DTC US&amp;CA - P&amp;L'!C160</f>
        <v>0</v>
      </c>
      <c r="D192" s="212">
        <f>'DTC US&amp;CA - P&amp;L'!D160</f>
        <v>0</v>
      </c>
      <c r="E192" s="212">
        <f>'DTC US&amp;CA - P&amp;L'!E160</f>
        <v>0</v>
      </c>
      <c r="F192" s="212">
        <f>'DTC US&amp;CA - P&amp;L'!F160</f>
        <v>0</v>
      </c>
      <c r="G192" s="212">
        <f>'DTC US&amp;CA - P&amp;L'!G160</f>
        <v>0</v>
      </c>
      <c r="H192" s="212">
        <f>'DTC US&amp;CA - P&amp;L'!H160</f>
        <v>0</v>
      </c>
      <c r="I192" s="212">
        <f>'DTC US&amp;CA - P&amp;L'!I160</f>
        <v>0</v>
      </c>
      <c r="J192" s="212">
        <f>'DTC US&amp;CA - P&amp;L'!J160</f>
        <v>0</v>
      </c>
      <c r="K192" s="212">
        <f>'DTC US&amp;CA - P&amp;L'!K160</f>
        <v>0</v>
      </c>
      <c r="L192" s="212">
        <f>'DTC US&amp;CA - P&amp;L'!L160</f>
        <v>0</v>
      </c>
      <c r="M192" s="212">
        <f>'DTC US&amp;CA - P&amp;L'!M160</f>
        <v>0</v>
      </c>
      <c r="N192" s="212">
        <f>'DTC US&amp;CA - P&amp;L'!N160</f>
        <v>0</v>
      </c>
      <c r="O192" s="212">
        <f>'DTC US&amp;CA - P&amp;L'!O160</f>
        <v>0</v>
      </c>
      <c r="P192" s="212">
        <f>'DTC US&amp;CA - P&amp;L'!P160</f>
        <v>0</v>
      </c>
      <c r="Q192" s="212">
        <f>'DTC US&amp;CA - P&amp;L'!Q160</f>
        <v>0</v>
      </c>
      <c r="R192" s="212">
        <f>'DTC US&amp;CA - P&amp;L'!R160</f>
        <v>0</v>
      </c>
      <c r="S192" s="212">
        <f>'DTC US&amp;CA - P&amp;L'!S160</f>
        <v>0</v>
      </c>
      <c r="T192" s="212">
        <f>'DTC US&amp;CA - P&amp;L'!T160</f>
        <v>0</v>
      </c>
      <c r="U192" s="212">
        <f>'DTC US&amp;CA - P&amp;L'!U160</f>
        <v>0</v>
      </c>
      <c r="V192" s="212">
        <f>'DTC US&amp;CA - P&amp;L'!V160</f>
        <v>0</v>
      </c>
      <c r="W192" s="212">
        <f>'DTC US&amp;CA - P&amp;L'!W160</f>
        <v>0</v>
      </c>
      <c r="X192" s="212">
        <f>'DTC US&amp;CA - P&amp;L'!X160</f>
        <v>0</v>
      </c>
      <c r="Y192" s="212">
        <f>'DTC US&amp;CA - P&amp;L'!Y160</f>
        <v>0</v>
      </c>
      <c r="Z192" s="212">
        <f>'DTC US&amp;CA - P&amp;L'!Z160</f>
        <v>0</v>
      </c>
      <c r="AA192" s="212">
        <f>'DTC US&amp;CA - P&amp;L'!AA160</f>
        <v>0</v>
      </c>
      <c r="AB192" s="212">
        <f>'DTC US&amp;CA - P&amp;L'!AB160</f>
        <v>0</v>
      </c>
      <c r="AC192" s="212">
        <f>'DTC US&amp;CA - P&amp;L'!AC160</f>
        <v>0</v>
      </c>
      <c r="AD192" s="212">
        <f>'DTC US&amp;CA - P&amp;L'!AD160</f>
        <v>0</v>
      </c>
      <c r="AE192" s="212">
        <f>'DTC US&amp;CA - P&amp;L'!AE160</f>
        <v>0</v>
      </c>
      <c r="AF192" s="212">
        <f>'DTC US&amp;CA - P&amp;L'!AF160</f>
        <v>0</v>
      </c>
      <c r="AG192" s="199">
        <f t="shared" si="63"/>
        <v>0</v>
      </c>
      <c r="AH192" s="200"/>
      <c r="AI192" s="200"/>
      <c r="AJ192" s="200"/>
      <c r="AK192" s="200"/>
      <c r="AL192" s="200"/>
    </row>
    <row r="193" outlineLevel="1">
      <c r="A193" s="232" t="s">
        <v>268</v>
      </c>
      <c r="B193" s="212">
        <f>'DTC US&amp;CA - P&amp;L'!B161</f>
        <v>0</v>
      </c>
      <c r="C193" s="212">
        <f>'DTC US&amp;CA - P&amp;L'!C161</f>
        <v>7</v>
      </c>
      <c r="D193" s="212">
        <f>'DTC US&amp;CA - P&amp;L'!D161</f>
        <v>15</v>
      </c>
      <c r="E193" s="212">
        <f>'DTC US&amp;CA - P&amp;L'!E161</f>
        <v>10</v>
      </c>
      <c r="F193" s="212">
        <f>'DTC US&amp;CA - P&amp;L'!F161</f>
        <v>14</v>
      </c>
      <c r="G193" s="212">
        <f>'DTC US&amp;CA - P&amp;L'!G161</f>
        <v>10</v>
      </c>
      <c r="H193" s="212">
        <f>'DTC US&amp;CA - P&amp;L'!H161</f>
        <v>10</v>
      </c>
      <c r="I193" s="212">
        <f>'DTC US&amp;CA - P&amp;L'!I161</f>
        <v>11</v>
      </c>
      <c r="J193" s="212">
        <f>'DTC US&amp;CA - P&amp;L'!J161</f>
        <v>16</v>
      </c>
      <c r="K193" s="212">
        <f>'DTC US&amp;CA - P&amp;L'!K161</f>
        <v>12</v>
      </c>
      <c r="L193" s="212">
        <f>'DTC US&amp;CA - P&amp;L'!L161</f>
        <v>11</v>
      </c>
      <c r="M193" s="212">
        <f>'DTC US&amp;CA - P&amp;L'!M161</f>
        <v>9</v>
      </c>
      <c r="N193" s="212">
        <f>'DTC US&amp;CA - P&amp;L'!N161</f>
        <v>14</v>
      </c>
      <c r="O193" s="212">
        <f>'DTC US&amp;CA - P&amp;L'!O161</f>
        <v>10</v>
      </c>
      <c r="P193" s="212">
        <f>'DTC US&amp;CA - P&amp;L'!P161</f>
        <v>3</v>
      </c>
      <c r="Q193" s="212">
        <f>'DTC US&amp;CA - P&amp;L'!Q161</f>
        <v>3</v>
      </c>
      <c r="R193" s="212">
        <f>'DTC US&amp;CA - P&amp;L'!R161</f>
        <v>8</v>
      </c>
      <c r="S193" s="212">
        <f>'DTC US&amp;CA - P&amp;L'!S161</f>
        <v>6</v>
      </c>
      <c r="T193" s="212">
        <f>'DTC US&amp;CA - P&amp;L'!T161</f>
        <v>3</v>
      </c>
      <c r="U193" s="212">
        <f>'DTC US&amp;CA - P&amp;L'!U161</f>
        <v>4</v>
      </c>
      <c r="V193" s="212">
        <f>'DTC US&amp;CA - P&amp;L'!V161</f>
        <v>4</v>
      </c>
      <c r="W193" s="212">
        <f>'DTC US&amp;CA - P&amp;L'!W161</f>
        <v>10</v>
      </c>
      <c r="X193" s="212">
        <f>'DTC US&amp;CA - P&amp;L'!X161</f>
        <v>14</v>
      </c>
      <c r="Y193" s="212">
        <f>'DTC US&amp;CA - P&amp;L'!Y161</f>
        <v>6</v>
      </c>
      <c r="Z193" s="212">
        <f>'DTC US&amp;CA - P&amp;L'!Z161</f>
        <v>10</v>
      </c>
      <c r="AA193" s="212">
        <f>'DTC US&amp;CA - P&amp;L'!AA161</f>
        <v>28</v>
      </c>
      <c r="AB193" s="212">
        <f>'DTC US&amp;CA - P&amp;L'!AB161</f>
        <v>27</v>
      </c>
      <c r="AC193" s="212">
        <f>'DTC US&amp;CA - P&amp;L'!AC161</f>
        <v>11</v>
      </c>
      <c r="AD193" s="212">
        <f>'DTC US&amp;CA - P&amp;L'!AD161</f>
        <v>17</v>
      </c>
      <c r="AE193" s="212">
        <f>'DTC US&amp;CA - P&amp;L'!AE161</f>
        <v>13</v>
      </c>
      <c r="AF193" s="212">
        <f>'DTC US&amp;CA - P&amp;L'!AF161</f>
        <v>28</v>
      </c>
      <c r="AG193" s="199">
        <f t="shared" si="63"/>
        <v>344</v>
      </c>
      <c r="AH193" s="200"/>
      <c r="AI193" s="200"/>
      <c r="AJ193" s="200"/>
      <c r="AK193" s="200"/>
      <c r="AL193" s="200"/>
    </row>
    <row r="194" outlineLevel="1">
      <c r="A194" s="232" t="s">
        <v>269</v>
      </c>
      <c r="B194" s="212">
        <f>'DTC US&amp;CA - P&amp;L'!B162</f>
        <v>0</v>
      </c>
      <c r="C194" s="212">
        <f>'DTC US&amp;CA - P&amp;L'!C162</f>
        <v>0</v>
      </c>
      <c r="D194" s="212">
        <f>'DTC US&amp;CA - P&amp;L'!D162</f>
        <v>0</v>
      </c>
      <c r="E194" s="212">
        <f>'DTC US&amp;CA - P&amp;L'!E162</f>
        <v>0</v>
      </c>
      <c r="F194" s="212">
        <f>'DTC US&amp;CA - P&amp;L'!F162</f>
        <v>0</v>
      </c>
      <c r="G194" s="212">
        <f>'DTC US&amp;CA - P&amp;L'!G162</f>
        <v>0</v>
      </c>
      <c r="H194" s="212">
        <f>'DTC US&amp;CA - P&amp;L'!H162</f>
        <v>0</v>
      </c>
      <c r="I194" s="212">
        <f>'DTC US&amp;CA - P&amp;L'!I162</f>
        <v>0</v>
      </c>
      <c r="J194" s="212">
        <f>'DTC US&amp;CA - P&amp;L'!J162</f>
        <v>0</v>
      </c>
      <c r="K194" s="212">
        <f>'DTC US&amp;CA - P&amp;L'!K162</f>
        <v>0</v>
      </c>
      <c r="L194" s="212">
        <f>'DTC US&amp;CA - P&amp;L'!L162</f>
        <v>0</v>
      </c>
      <c r="M194" s="212">
        <f>'DTC US&amp;CA - P&amp;L'!M162</f>
        <v>0</v>
      </c>
      <c r="N194" s="212">
        <f>'DTC US&amp;CA - P&amp;L'!N162</f>
        <v>0</v>
      </c>
      <c r="O194" s="212">
        <f>'DTC US&amp;CA - P&amp;L'!O162</f>
        <v>0</v>
      </c>
      <c r="P194" s="212">
        <f>'DTC US&amp;CA - P&amp;L'!P162</f>
        <v>0</v>
      </c>
      <c r="Q194" s="212">
        <f>'DTC US&amp;CA - P&amp;L'!Q162</f>
        <v>0</v>
      </c>
      <c r="R194" s="212">
        <f>'DTC US&amp;CA - P&amp;L'!R162</f>
        <v>0</v>
      </c>
      <c r="S194" s="212">
        <f>'DTC US&amp;CA - P&amp;L'!S162</f>
        <v>0</v>
      </c>
      <c r="T194" s="212">
        <f>'DTC US&amp;CA - P&amp;L'!T162</f>
        <v>0</v>
      </c>
      <c r="U194" s="212">
        <f>'DTC US&amp;CA - P&amp;L'!U162</f>
        <v>0</v>
      </c>
      <c r="V194" s="212">
        <f>'DTC US&amp;CA - P&amp;L'!V162</f>
        <v>0</v>
      </c>
      <c r="W194" s="212">
        <f>'DTC US&amp;CA - P&amp;L'!W162</f>
        <v>0</v>
      </c>
      <c r="X194" s="212">
        <f>'DTC US&amp;CA - P&amp;L'!X162</f>
        <v>0</v>
      </c>
      <c r="Y194" s="212">
        <f>'DTC US&amp;CA - P&amp;L'!Y162</f>
        <v>0</v>
      </c>
      <c r="Z194" s="212">
        <f>'DTC US&amp;CA - P&amp;L'!Z162</f>
        <v>0</v>
      </c>
      <c r="AA194" s="212">
        <f>'DTC US&amp;CA - P&amp;L'!AA162</f>
        <v>0</v>
      </c>
      <c r="AB194" s="212">
        <f>'DTC US&amp;CA - P&amp;L'!AB162</f>
        <v>0</v>
      </c>
      <c r="AC194" s="212">
        <f>'DTC US&amp;CA - P&amp;L'!AC162</f>
        <v>0</v>
      </c>
      <c r="AD194" s="212">
        <f>'DTC US&amp;CA - P&amp;L'!AD162</f>
        <v>0</v>
      </c>
      <c r="AE194" s="212">
        <f>'DTC US&amp;CA - P&amp;L'!AE162</f>
        <v>0</v>
      </c>
      <c r="AF194" s="212">
        <f>'DTC US&amp;CA - P&amp;L'!AF162</f>
        <v>0</v>
      </c>
      <c r="AG194" s="199">
        <f t="shared" si="63"/>
        <v>0</v>
      </c>
      <c r="AH194" s="200"/>
      <c r="AI194" s="200"/>
      <c r="AJ194" s="200"/>
      <c r="AK194" s="200"/>
      <c r="AL194" s="200"/>
    </row>
    <row r="195" outlineLevel="1">
      <c r="A195" s="232" t="s">
        <v>270</v>
      </c>
      <c r="B195" s="212">
        <f>'DTC US&amp;CA - P&amp;L'!B163</f>
        <v>1</v>
      </c>
      <c r="C195" s="212">
        <f>'DTC US&amp;CA - P&amp;L'!C163</f>
        <v>0</v>
      </c>
      <c r="D195" s="212">
        <f>'DTC US&amp;CA - P&amp;L'!D163</f>
        <v>0</v>
      </c>
      <c r="E195" s="212">
        <f>'DTC US&amp;CA - P&amp;L'!E163</f>
        <v>0</v>
      </c>
      <c r="F195" s="212">
        <f>'DTC US&amp;CA - P&amp;L'!F163</f>
        <v>2</v>
      </c>
      <c r="G195" s="212">
        <f>'DTC US&amp;CA - P&amp;L'!G163</f>
        <v>1</v>
      </c>
      <c r="H195" s="212">
        <f>'DTC US&amp;CA - P&amp;L'!H163</f>
        <v>2</v>
      </c>
      <c r="I195" s="212">
        <f>'DTC US&amp;CA - P&amp;L'!I163</f>
        <v>0</v>
      </c>
      <c r="J195" s="212">
        <f>'DTC US&amp;CA - P&amp;L'!J163</f>
        <v>2</v>
      </c>
      <c r="K195" s="212">
        <f>'DTC US&amp;CA - P&amp;L'!K163</f>
        <v>0</v>
      </c>
      <c r="L195" s="212">
        <f>'DTC US&amp;CA - P&amp;L'!L163</f>
        <v>0</v>
      </c>
      <c r="M195" s="212">
        <f>'DTC US&amp;CA - P&amp;L'!M163</f>
        <v>0</v>
      </c>
      <c r="N195" s="212">
        <f>'DTC US&amp;CA - P&amp;L'!N163</f>
        <v>1</v>
      </c>
      <c r="O195" s="212">
        <f>'DTC US&amp;CA - P&amp;L'!O163</f>
        <v>0</v>
      </c>
      <c r="P195" s="212">
        <f>'DTC US&amp;CA - P&amp;L'!P163</f>
        <v>5</v>
      </c>
      <c r="Q195" s="212">
        <f>'DTC US&amp;CA - P&amp;L'!Q163</f>
        <v>1</v>
      </c>
      <c r="R195" s="212">
        <f>'DTC US&amp;CA - P&amp;L'!R163</f>
        <v>0</v>
      </c>
      <c r="S195" s="212">
        <f>'DTC US&amp;CA - P&amp;L'!S163</f>
        <v>0</v>
      </c>
      <c r="T195" s="212">
        <f>'DTC US&amp;CA - P&amp;L'!T163</f>
        <v>4</v>
      </c>
      <c r="U195" s="212">
        <f>'DTC US&amp;CA - P&amp;L'!U163</f>
        <v>1</v>
      </c>
      <c r="V195" s="212">
        <f>'DTC US&amp;CA - P&amp;L'!V163</f>
        <v>2</v>
      </c>
      <c r="W195" s="212">
        <f>'DTC US&amp;CA - P&amp;L'!W163</f>
        <v>1</v>
      </c>
      <c r="X195" s="212">
        <f>'DTC US&amp;CA - P&amp;L'!X163</f>
        <v>2</v>
      </c>
      <c r="Y195" s="212">
        <f>'DTC US&amp;CA - P&amp;L'!Y163</f>
        <v>2</v>
      </c>
      <c r="Z195" s="212">
        <f>'DTC US&amp;CA - P&amp;L'!Z163</f>
        <v>0</v>
      </c>
      <c r="AA195" s="212">
        <f>'DTC US&amp;CA - P&amp;L'!AA163</f>
        <v>9</v>
      </c>
      <c r="AB195" s="212">
        <f>'DTC US&amp;CA - P&amp;L'!AB163</f>
        <v>3</v>
      </c>
      <c r="AC195" s="212">
        <f>'DTC US&amp;CA - P&amp;L'!AC163</f>
        <v>1</v>
      </c>
      <c r="AD195" s="212">
        <f>'DTC US&amp;CA - P&amp;L'!AD163</f>
        <v>2</v>
      </c>
      <c r="AE195" s="212">
        <f>'DTC US&amp;CA - P&amp;L'!AE163</f>
        <v>3</v>
      </c>
      <c r="AF195" s="212">
        <f>'DTC US&amp;CA - P&amp;L'!AF163</f>
        <v>1</v>
      </c>
      <c r="AG195" s="199">
        <f t="shared" si="63"/>
        <v>46</v>
      </c>
      <c r="AH195" s="200"/>
      <c r="AI195" s="200"/>
      <c r="AJ195" s="200"/>
      <c r="AK195" s="200"/>
      <c r="AL195" s="200"/>
    </row>
    <row r="196" outlineLevel="1">
      <c r="A196" s="232" t="s">
        <v>271</v>
      </c>
      <c r="B196" s="212">
        <f>'DTC US&amp;CA - P&amp;L'!B164</f>
        <v>2</v>
      </c>
      <c r="C196" s="212">
        <f>'DTC US&amp;CA - P&amp;L'!C164</f>
        <v>1</v>
      </c>
      <c r="D196" s="212">
        <f>'DTC US&amp;CA - P&amp;L'!D164</f>
        <v>0</v>
      </c>
      <c r="E196" s="212">
        <f>'DTC US&amp;CA - P&amp;L'!E164</f>
        <v>3</v>
      </c>
      <c r="F196" s="212">
        <f>'DTC US&amp;CA - P&amp;L'!F164</f>
        <v>2</v>
      </c>
      <c r="G196" s="212">
        <f>'DTC US&amp;CA - P&amp;L'!G164</f>
        <v>0</v>
      </c>
      <c r="H196" s="212">
        <f>'DTC US&amp;CA - P&amp;L'!H164</f>
        <v>1</v>
      </c>
      <c r="I196" s="212">
        <f>'DTC US&amp;CA - P&amp;L'!I164</f>
        <v>2</v>
      </c>
      <c r="J196" s="212">
        <f>'DTC US&amp;CA - P&amp;L'!J164</f>
        <v>2</v>
      </c>
      <c r="K196" s="212">
        <f>'DTC US&amp;CA - P&amp;L'!K164</f>
        <v>0</v>
      </c>
      <c r="L196" s="212">
        <f>'DTC US&amp;CA - P&amp;L'!L164</f>
        <v>5</v>
      </c>
      <c r="M196" s="212">
        <f>'DTC US&amp;CA - P&amp;L'!M164</f>
        <v>6</v>
      </c>
      <c r="N196" s="212">
        <f>'DTC US&amp;CA - P&amp;L'!N164</f>
        <v>3</v>
      </c>
      <c r="O196" s="212">
        <f>'DTC US&amp;CA - P&amp;L'!O164</f>
        <v>5</v>
      </c>
      <c r="P196" s="212">
        <f>'DTC US&amp;CA - P&amp;L'!P164</f>
        <v>9</v>
      </c>
      <c r="Q196" s="212">
        <f>'DTC US&amp;CA - P&amp;L'!Q164</f>
        <v>5</v>
      </c>
      <c r="R196" s="212">
        <f>'DTC US&amp;CA - P&amp;L'!R164</f>
        <v>5</v>
      </c>
      <c r="S196" s="212">
        <f>'DTC US&amp;CA - P&amp;L'!S164</f>
        <v>3</v>
      </c>
      <c r="T196" s="212">
        <f>'DTC US&amp;CA - P&amp;L'!T164</f>
        <v>6</v>
      </c>
      <c r="U196" s="212">
        <f>'DTC US&amp;CA - P&amp;L'!U164</f>
        <v>1</v>
      </c>
      <c r="V196" s="212">
        <f>'DTC US&amp;CA - P&amp;L'!V164</f>
        <v>1</v>
      </c>
      <c r="W196" s="212">
        <f>'DTC US&amp;CA - P&amp;L'!W164</f>
        <v>2</v>
      </c>
      <c r="X196" s="212">
        <f>'DTC US&amp;CA - P&amp;L'!X164</f>
        <v>9</v>
      </c>
      <c r="Y196" s="212">
        <f>'DTC US&amp;CA - P&amp;L'!Y164</f>
        <v>6</v>
      </c>
      <c r="Z196" s="212">
        <f>'DTC US&amp;CA - P&amp;L'!Z164</f>
        <v>7</v>
      </c>
      <c r="AA196" s="212">
        <f>'DTC US&amp;CA - P&amp;L'!AA164</f>
        <v>10</v>
      </c>
      <c r="AB196" s="212">
        <f>'DTC US&amp;CA - P&amp;L'!AB164</f>
        <v>19</v>
      </c>
      <c r="AC196" s="212">
        <f>'DTC US&amp;CA - P&amp;L'!AC164</f>
        <v>6</v>
      </c>
      <c r="AD196" s="212">
        <f>'DTC US&amp;CA - P&amp;L'!AD164</f>
        <v>9</v>
      </c>
      <c r="AE196" s="212">
        <f>'DTC US&amp;CA - P&amp;L'!AE164</f>
        <v>10</v>
      </c>
      <c r="AF196" s="212">
        <f>'DTC US&amp;CA - P&amp;L'!AF164</f>
        <v>10</v>
      </c>
      <c r="AG196" s="199">
        <f t="shared" si="63"/>
        <v>150</v>
      </c>
      <c r="AH196" s="200"/>
      <c r="AI196" s="200"/>
      <c r="AJ196" s="200"/>
      <c r="AK196" s="200"/>
      <c r="AL196" s="200"/>
    </row>
    <row r="197" outlineLevel="1">
      <c r="A197" s="232" t="s">
        <v>272</v>
      </c>
      <c r="B197" s="226"/>
      <c r="C197" s="226"/>
      <c r="D197" s="226"/>
      <c r="E197" s="226"/>
      <c r="F197" s="226"/>
      <c r="G197" s="226"/>
      <c r="H197" s="226"/>
      <c r="I197" s="226"/>
      <c r="J197" s="235"/>
      <c r="K197" s="235"/>
      <c r="L197" s="235"/>
      <c r="M197" s="235"/>
      <c r="N197" s="235"/>
      <c r="O197" s="235"/>
      <c r="P197" s="212">
        <f>'DTC US&amp;CA - P&amp;L'!P165</f>
        <v>3</v>
      </c>
      <c r="Q197" s="212">
        <f>'DTC US&amp;CA - P&amp;L'!Q165</f>
        <v>7</v>
      </c>
      <c r="R197" s="212">
        <f>'DTC US&amp;CA - P&amp;L'!R165</f>
        <v>2</v>
      </c>
      <c r="S197" s="212">
        <f>'DTC US&amp;CA - P&amp;L'!S165</f>
        <v>2</v>
      </c>
      <c r="T197" s="212">
        <f>'DTC US&amp;CA - P&amp;L'!T165</f>
        <v>4</v>
      </c>
      <c r="U197" s="212">
        <f>'DTC US&amp;CA - P&amp;L'!U165</f>
        <v>1</v>
      </c>
      <c r="V197" s="212">
        <f>'DTC US&amp;CA - P&amp;L'!V165</f>
        <v>3</v>
      </c>
      <c r="W197" s="212">
        <f>'DTC US&amp;CA - P&amp;L'!W165</f>
        <v>1</v>
      </c>
      <c r="X197" s="212">
        <f>'DTC US&amp;CA - P&amp;L'!X165</f>
        <v>2</v>
      </c>
      <c r="Y197" s="212">
        <f>'DTC US&amp;CA - P&amp;L'!Y165</f>
        <v>4</v>
      </c>
      <c r="Z197" s="212">
        <f>'DTC US&amp;CA - P&amp;L'!Z165</f>
        <v>6</v>
      </c>
      <c r="AA197" s="212">
        <f>'DTC US&amp;CA - P&amp;L'!AA165</f>
        <v>16</v>
      </c>
      <c r="AB197" s="212">
        <f>'DTC US&amp;CA - P&amp;L'!AB165</f>
        <v>8</v>
      </c>
      <c r="AC197" s="212">
        <f>'DTC US&amp;CA - P&amp;L'!AC165</f>
        <v>8</v>
      </c>
      <c r="AD197" s="212">
        <f>'DTC US&amp;CA - P&amp;L'!AD165</f>
        <v>5</v>
      </c>
      <c r="AE197" s="212">
        <f>'DTC US&amp;CA - P&amp;L'!AE165</f>
        <v>22</v>
      </c>
      <c r="AF197" s="212">
        <f>'DTC US&amp;CA - P&amp;L'!AF165</f>
        <v>10</v>
      </c>
      <c r="AG197" s="199">
        <f t="shared" si="63"/>
        <v>104</v>
      </c>
      <c r="AH197" s="200"/>
      <c r="AI197" s="200"/>
      <c r="AJ197" s="200"/>
      <c r="AK197" s="200"/>
      <c r="AL197" s="200"/>
    </row>
    <row r="198" outlineLevel="1">
      <c r="A198" s="232" t="s">
        <v>273</v>
      </c>
      <c r="B198" s="226"/>
      <c r="C198" s="226"/>
      <c r="D198" s="226"/>
      <c r="E198" s="226"/>
      <c r="F198" s="226"/>
      <c r="G198" s="226"/>
      <c r="H198" s="226"/>
      <c r="I198" s="226"/>
      <c r="J198" s="235"/>
      <c r="K198" s="235"/>
      <c r="L198" s="235"/>
      <c r="M198" s="235"/>
      <c r="N198" s="235"/>
      <c r="O198" s="235"/>
      <c r="P198" s="212">
        <f>'DTC US&amp;CA - P&amp;L'!P166</f>
        <v>0</v>
      </c>
      <c r="Q198" s="212">
        <f>'DTC US&amp;CA - P&amp;L'!Q166</f>
        <v>0</v>
      </c>
      <c r="R198" s="212">
        <f>'DTC US&amp;CA - P&amp;L'!R166</f>
        <v>0</v>
      </c>
      <c r="S198" s="212">
        <f>'DTC US&amp;CA - P&amp;L'!S166</f>
        <v>0</v>
      </c>
      <c r="T198" s="212">
        <f>'DTC US&amp;CA - P&amp;L'!T166</f>
        <v>0</v>
      </c>
      <c r="U198" s="212">
        <f>'DTC US&amp;CA - P&amp;L'!U166</f>
        <v>0</v>
      </c>
      <c r="V198" s="212">
        <f>'DTC US&amp;CA - P&amp;L'!V166</f>
        <v>0</v>
      </c>
      <c r="W198" s="212">
        <f>'DTC US&amp;CA - P&amp;L'!W166</f>
        <v>0</v>
      </c>
      <c r="X198" s="212">
        <f>'DTC US&amp;CA - P&amp;L'!X166</f>
        <v>0</v>
      </c>
      <c r="Y198" s="212">
        <f>'DTC US&amp;CA - P&amp;L'!Y166</f>
        <v>0</v>
      </c>
      <c r="Z198" s="212">
        <f>'DTC US&amp;CA - P&amp;L'!Z166</f>
        <v>0</v>
      </c>
      <c r="AA198" s="212">
        <f>'DTC US&amp;CA - P&amp;L'!AA166</f>
        <v>0</v>
      </c>
      <c r="AB198" s="212">
        <f>'DTC US&amp;CA - P&amp;L'!AB166</f>
        <v>0</v>
      </c>
      <c r="AC198" s="212">
        <f>'DTC US&amp;CA - P&amp;L'!AC166</f>
        <v>0</v>
      </c>
      <c r="AD198" s="212">
        <f>'DTC US&amp;CA - P&amp;L'!AD166</f>
        <v>0</v>
      </c>
      <c r="AE198" s="212">
        <f>'DTC US&amp;CA - P&amp;L'!AE166</f>
        <v>0</v>
      </c>
      <c r="AF198" s="212">
        <f>'DTC US&amp;CA - P&amp;L'!AF166</f>
        <v>0</v>
      </c>
      <c r="AG198" s="199">
        <f t="shared" si="63"/>
        <v>0</v>
      </c>
      <c r="AH198" s="200"/>
      <c r="AI198" s="200"/>
      <c r="AJ198" s="200"/>
      <c r="AK198" s="200"/>
      <c r="AL198" s="200"/>
    </row>
    <row r="199" outlineLevel="1">
      <c r="A199" s="232" t="s">
        <v>274</v>
      </c>
      <c r="B199" s="226"/>
      <c r="C199" s="226"/>
      <c r="D199" s="226"/>
      <c r="E199" s="226"/>
      <c r="F199" s="226"/>
      <c r="G199" s="226"/>
      <c r="H199" s="226"/>
      <c r="I199" s="226"/>
      <c r="J199" s="235"/>
      <c r="K199" s="235"/>
      <c r="L199" s="235"/>
      <c r="M199" s="235"/>
      <c r="N199" s="235"/>
      <c r="O199" s="235"/>
      <c r="P199" s="212">
        <f>'DTC US&amp;CA - P&amp;L'!P167</f>
        <v>20</v>
      </c>
      <c r="Q199" s="212">
        <f>'DTC US&amp;CA - P&amp;L'!Q167</f>
        <v>14</v>
      </c>
      <c r="R199" s="212">
        <f>'DTC US&amp;CA - P&amp;L'!R167</f>
        <v>7</v>
      </c>
      <c r="S199" s="212">
        <f>'DTC US&amp;CA - P&amp;L'!S167</f>
        <v>8</v>
      </c>
      <c r="T199" s="212">
        <f>'DTC US&amp;CA - P&amp;L'!T167</f>
        <v>6</v>
      </c>
      <c r="U199" s="212">
        <f>'DTC US&amp;CA - P&amp;L'!U167</f>
        <v>2</v>
      </c>
      <c r="V199" s="212">
        <f>'DTC US&amp;CA - P&amp;L'!V167</f>
        <v>9</v>
      </c>
      <c r="W199" s="212">
        <f>'DTC US&amp;CA - P&amp;L'!W167</f>
        <v>1</v>
      </c>
      <c r="X199" s="212">
        <f>'DTC US&amp;CA - P&amp;L'!X167</f>
        <v>5</v>
      </c>
      <c r="Y199" s="212">
        <f>'DTC US&amp;CA - P&amp;L'!Y167</f>
        <v>11</v>
      </c>
      <c r="Z199" s="212">
        <f>'DTC US&amp;CA - P&amp;L'!Z167</f>
        <v>34</v>
      </c>
      <c r="AA199" s="212">
        <f>'DTC US&amp;CA - P&amp;L'!AA167</f>
        <v>53</v>
      </c>
      <c r="AB199" s="212">
        <f>'DTC US&amp;CA - P&amp;L'!AB167</f>
        <v>50</v>
      </c>
      <c r="AC199" s="212">
        <f>'DTC US&amp;CA - P&amp;L'!AC167</f>
        <v>28</v>
      </c>
      <c r="AD199" s="212">
        <f>'DTC US&amp;CA - P&amp;L'!AD167</f>
        <v>20</v>
      </c>
      <c r="AE199" s="212">
        <f>'DTC US&amp;CA - P&amp;L'!AE167</f>
        <v>30</v>
      </c>
      <c r="AF199" s="212">
        <f>'DTC US&amp;CA - P&amp;L'!AF167</f>
        <v>37</v>
      </c>
      <c r="AG199" s="199">
        <f t="shared" si="63"/>
        <v>335</v>
      </c>
      <c r="AH199" s="200"/>
      <c r="AI199" s="200"/>
      <c r="AJ199" s="200"/>
      <c r="AK199" s="200"/>
      <c r="AL199" s="200"/>
    </row>
    <row r="200" outlineLevel="1">
      <c r="A200" s="232" t="s">
        <v>275</v>
      </c>
      <c r="B200" s="226"/>
      <c r="C200" s="226"/>
      <c r="D200" s="226"/>
      <c r="E200" s="226"/>
      <c r="F200" s="226"/>
      <c r="G200" s="226"/>
      <c r="H200" s="226"/>
      <c r="I200" s="226"/>
      <c r="J200" s="235"/>
      <c r="K200" s="235"/>
      <c r="L200" s="235"/>
      <c r="M200" s="235"/>
      <c r="N200" s="235"/>
      <c r="O200" s="235"/>
      <c r="P200" s="212">
        <f>'DTC US&amp;CA - P&amp;L'!P168</f>
        <v>0</v>
      </c>
      <c r="Q200" s="212">
        <f>'DTC US&amp;CA - P&amp;L'!Q168</f>
        <v>0</v>
      </c>
      <c r="R200" s="212">
        <f>'DTC US&amp;CA - P&amp;L'!R168</f>
        <v>0</v>
      </c>
      <c r="S200" s="212">
        <f>'DTC US&amp;CA - P&amp;L'!S168</f>
        <v>0</v>
      </c>
      <c r="T200" s="212">
        <f>'DTC US&amp;CA - P&amp;L'!T168</f>
        <v>0</v>
      </c>
      <c r="U200" s="212">
        <f>'DTC US&amp;CA - P&amp;L'!U168</f>
        <v>0</v>
      </c>
      <c r="V200" s="212">
        <f>'DTC US&amp;CA - P&amp;L'!V168</f>
        <v>0</v>
      </c>
      <c r="W200" s="212">
        <f>'DTC US&amp;CA - P&amp;L'!W168</f>
        <v>0</v>
      </c>
      <c r="X200" s="212">
        <f>'DTC US&amp;CA - P&amp;L'!X168</f>
        <v>0</v>
      </c>
      <c r="Y200" s="212">
        <f>'DTC US&amp;CA - P&amp;L'!Y168</f>
        <v>0</v>
      </c>
      <c r="Z200" s="212">
        <f>'DTC US&amp;CA - P&amp;L'!Z168</f>
        <v>0</v>
      </c>
      <c r="AA200" s="212">
        <f>'DTC US&amp;CA - P&amp;L'!AA168</f>
        <v>0</v>
      </c>
      <c r="AB200" s="212">
        <f>'DTC US&amp;CA - P&amp;L'!AB168</f>
        <v>0</v>
      </c>
      <c r="AC200" s="212">
        <f>'DTC US&amp;CA - P&amp;L'!AC168</f>
        <v>0</v>
      </c>
      <c r="AD200" s="212">
        <f>'DTC US&amp;CA - P&amp;L'!AD168</f>
        <v>0</v>
      </c>
      <c r="AE200" s="212">
        <f>'DTC US&amp;CA - P&amp;L'!AE168</f>
        <v>0</v>
      </c>
      <c r="AF200" s="212">
        <f>'DTC US&amp;CA - P&amp;L'!AF168</f>
        <v>0</v>
      </c>
      <c r="AG200" s="199">
        <f t="shared" si="63"/>
        <v>0</v>
      </c>
      <c r="AH200" s="200"/>
      <c r="AI200" s="200"/>
      <c r="AJ200" s="200"/>
      <c r="AK200" s="200"/>
      <c r="AL200" s="200"/>
    </row>
    <row r="201">
      <c r="A201" s="232" t="s">
        <v>276</v>
      </c>
      <c r="B201" s="233"/>
      <c r="C201" s="233"/>
      <c r="D201" s="234"/>
      <c r="E201" s="234"/>
      <c r="F201" s="234"/>
      <c r="G201" s="234"/>
      <c r="H201" s="234"/>
      <c r="I201" s="234"/>
      <c r="J201" s="234"/>
      <c r="K201" s="233"/>
      <c r="L201" s="233"/>
      <c r="M201" s="233"/>
      <c r="N201" s="233"/>
      <c r="O201" s="233"/>
      <c r="P201" s="233"/>
      <c r="Q201" s="233"/>
      <c r="R201" s="233"/>
      <c r="S201" s="233"/>
      <c r="T201" s="233"/>
      <c r="U201" s="233"/>
      <c r="V201" s="233"/>
      <c r="W201" s="233"/>
      <c r="X201" s="233"/>
      <c r="Y201" s="233"/>
      <c r="Z201" s="233"/>
      <c r="AA201" s="233"/>
      <c r="AB201" s="233"/>
      <c r="AC201" s="233"/>
      <c r="AD201" s="233"/>
      <c r="AE201" s="233"/>
      <c r="AF201" s="233"/>
      <c r="AG201" s="199"/>
      <c r="AH201" s="200"/>
      <c r="AI201" s="200"/>
      <c r="AJ201" s="200"/>
      <c r="AK201" s="200"/>
      <c r="AL201" s="200"/>
    </row>
    <row r="202" outlineLevel="1">
      <c r="A202" s="232" t="s">
        <v>277</v>
      </c>
      <c r="B202" s="236"/>
      <c r="C202" s="236"/>
      <c r="D202" s="236"/>
      <c r="E202" s="236"/>
      <c r="F202" s="236"/>
      <c r="G202" s="236"/>
      <c r="H202" s="236"/>
      <c r="I202" s="236"/>
      <c r="J202" s="236"/>
      <c r="K202" s="237">
        <v>2.0</v>
      </c>
      <c r="L202" s="236"/>
      <c r="M202" s="236"/>
      <c r="N202" s="236"/>
      <c r="O202" s="236"/>
      <c r="P202" s="236"/>
      <c r="Q202" s="237">
        <f>'DTC EU - P&amp;L'!Q170</f>
        <v>0</v>
      </c>
      <c r="R202" s="237">
        <f>'DTC EU - P&amp;L'!R170</f>
        <v>0</v>
      </c>
      <c r="S202" s="237">
        <f>'DTC EU - P&amp;L'!S170</f>
        <v>0</v>
      </c>
      <c r="T202" s="237">
        <f>'DTC EU - P&amp;L'!T170</f>
        <v>0</v>
      </c>
      <c r="U202" s="237">
        <f>'DTC EU - P&amp;L'!U170</f>
        <v>0</v>
      </c>
      <c r="V202" s="237">
        <f>'DTC EU - P&amp;L'!V170</f>
        <v>1</v>
      </c>
      <c r="W202" s="237">
        <f>'DTC EU - P&amp;L'!W170</f>
        <v>0</v>
      </c>
      <c r="X202" s="237">
        <f>'DTC EU - P&amp;L'!X170</f>
        <v>0</v>
      </c>
      <c r="Y202" s="237">
        <f>'DTC EU - P&amp;L'!Y170</f>
        <v>0</v>
      </c>
      <c r="Z202" s="237">
        <f>'DTC EU - P&amp;L'!Z170</f>
        <v>0</v>
      </c>
      <c r="AA202" s="237">
        <f>'DTC EU - P&amp;L'!AA170</f>
        <v>0</v>
      </c>
      <c r="AB202" s="237">
        <f>'DTC EU - P&amp;L'!AB170</f>
        <v>1</v>
      </c>
      <c r="AC202" s="237">
        <f>'DTC EU - P&amp;L'!AC170</f>
        <v>0</v>
      </c>
      <c r="AD202" s="237">
        <f>'DTC EU - P&amp;L'!AD170</f>
        <v>5</v>
      </c>
      <c r="AE202" s="237">
        <f>'DTC EU - P&amp;L'!AE170</f>
        <v>0</v>
      </c>
      <c r="AF202" s="237">
        <f>'DTC EU - P&amp;L'!AF170</f>
        <v>4</v>
      </c>
      <c r="AG202" s="199">
        <f t="shared" ref="AG202:AG213" si="64">SUM(B202:AF202)</f>
        <v>13</v>
      </c>
      <c r="AH202" s="200"/>
      <c r="AI202" s="200"/>
      <c r="AJ202" s="200"/>
      <c r="AK202" s="200"/>
      <c r="AL202" s="200"/>
    </row>
    <row r="203" outlineLevel="1">
      <c r="A203" s="232" t="s">
        <v>278</v>
      </c>
      <c r="B203" s="238"/>
      <c r="C203" s="238"/>
      <c r="D203" s="238"/>
      <c r="E203" s="238"/>
      <c r="F203" s="238"/>
      <c r="G203" s="238"/>
      <c r="H203" s="238"/>
      <c r="I203" s="238"/>
      <c r="J203" s="238"/>
      <c r="K203" s="239">
        <v>0.0</v>
      </c>
      <c r="L203" s="238"/>
      <c r="M203" s="238"/>
      <c r="N203" s="238"/>
      <c r="O203" s="238"/>
      <c r="P203" s="238"/>
      <c r="Q203" s="237">
        <f>'DTC EU - P&amp;L'!Q171</f>
        <v>0</v>
      </c>
      <c r="R203" s="237">
        <f>'DTC EU - P&amp;L'!R171</f>
        <v>0</v>
      </c>
      <c r="S203" s="237">
        <f>'DTC EU - P&amp;L'!S171</f>
        <v>0</v>
      </c>
      <c r="T203" s="237">
        <f>'DTC EU - P&amp;L'!T171</f>
        <v>0</v>
      </c>
      <c r="U203" s="237">
        <f>'DTC EU - P&amp;L'!U171</f>
        <v>0</v>
      </c>
      <c r="V203" s="237">
        <f>'DTC EU - P&amp;L'!V171</f>
        <v>0</v>
      </c>
      <c r="W203" s="237">
        <f>'DTC EU - P&amp;L'!W171</f>
        <v>0</v>
      </c>
      <c r="X203" s="237">
        <f>'DTC EU - P&amp;L'!X171</f>
        <v>0</v>
      </c>
      <c r="Y203" s="237">
        <f>'DTC EU - P&amp;L'!Y171</f>
        <v>0</v>
      </c>
      <c r="Z203" s="237">
        <f>'DTC EU - P&amp;L'!Z171</f>
        <v>0</v>
      </c>
      <c r="AA203" s="237">
        <f>'DTC EU - P&amp;L'!AA171</f>
        <v>0</v>
      </c>
      <c r="AB203" s="237">
        <f>'DTC EU - P&amp;L'!AB171</f>
        <v>0</v>
      </c>
      <c r="AC203" s="237">
        <f>'DTC EU - P&amp;L'!AC171</f>
        <v>0</v>
      </c>
      <c r="AD203" s="237">
        <f>'DTC EU - P&amp;L'!AD171</f>
        <v>0</v>
      </c>
      <c r="AE203" s="237">
        <f>'DTC EU - P&amp;L'!AE171</f>
        <v>0</v>
      </c>
      <c r="AF203" s="237">
        <f>'DTC EU - P&amp;L'!AF171</f>
        <v>0</v>
      </c>
      <c r="AG203" s="199">
        <f t="shared" si="64"/>
        <v>0</v>
      </c>
      <c r="AH203" s="200"/>
      <c r="AI203" s="200"/>
      <c r="AJ203" s="200"/>
      <c r="AK203" s="200"/>
      <c r="AL203" s="200"/>
    </row>
    <row r="204" outlineLevel="1">
      <c r="A204" s="232" t="s">
        <v>279</v>
      </c>
      <c r="B204" s="236"/>
      <c r="C204" s="236"/>
      <c r="D204" s="236"/>
      <c r="E204" s="236"/>
      <c r="F204" s="236"/>
      <c r="G204" s="236"/>
      <c r="H204" s="236"/>
      <c r="I204" s="236"/>
      <c r="J204" s="236"/>
      <c r="K204" s="237">
        <v>0.0</v>
      </c>
      <c r="L204" s="236"/>
      <c r="M204" s="236"/>
      <c r="N204" s="236"/>
      <c r="O204" s="236"/>
      <c r="P204" s="236"/>
      <c r="Q204" s="237">
        <f>'DTC EU - P&amp;L'!Q172</f>
        <v>0</v>
      </c>
      <c r="R204" s="237">
        <f>'DTC EU - P&amp;L'!R172</f>
        <v>0</v>
      </c>
      <c r="S204" s="237">
        <f>'DTC EU - P&amp;L'!S172</f>
        <v>0</v>
      </c>
      <c r="T204" s="237">
        <f>'DTC EU - P&amp;L'!T172</f>
        <v>0</v>
      </c>
      <c r="U204" s="237">
        <f>'DTC EU - P&amp;L'!U172</f>
        <v>0</v>
      </c>
      <c r="V204" s="237">
        <f>'DTC EU - P&amp;L'!V172</f>
        <v>0</v>
      </c>
      <c r="W204" s="237">
        <f>'DTC EU - P&amp;L'!W172</f>
        <v>0</v>
      </c>
      <c r="X204" s="237">
        <f>'DTC EU - P&amp;L'!X172</f>
        <v>0</v>
      </c>
      <c r="Y204" s="237">
        <f>'DTC EU - P&amp;L'!Y172</f>
        <v>0</v>
      </c>
      <c r="Z204" s="237">
        <f>'DTC EU - P&amp;L'!Z172</f>
        <v>0</v>
      </c>
      <c r="AA204" s="237">
        <f>'DTC EU - P&amp;L'!AA172</f>
        <v>0</v>
      </c>
      <c r="AB204" s="237">
        <f>'DTC EU - P&amp;L'!AB172</f>
        <v>0</v>
      </c>
      <c r="AC204" s="237">
        <f>'DTC EU - P&amp;L'!AC172</f>
        <v>0</v>
      </c>
      <c r="AD204" s="237">
        <f>'DTC EU - P&amp;L'!AD172</f>
        <v>0</v>
      </c>
      <c r="AE204" s="237">
        <f>'DTC EU - P&amp;L'!AE172</f>
        <v>0</v>
      </c>
      <c r="AF204" s="237">
        <f>'DTC EU - P&amp;L'!AF172</f>
        <v>0</v>
      </c>
      <c r="AG204" s="199">
        <f t="shared" si="64"/>
        <v>0</v>
      </c>
      <c r="AH204" s="200"/>
      <c r="AI204" s="200"/>
      <c r="AJ204" s="200"/>
      <c r="AK204" s="200"/>
      <c r="AL204" s="200"/>
    </row>
    <row r="205" outlineLevel="1">
      <c r="A205" s="232" t="s">
        <v>280</v>
      </c>
      <c r="B205" s="238"/>
      <c r="C205" s="238"/>
      <c r="D205" s="238"/>
      <c r="E205" s="238"/>
      <c r="F205" s="238"/>
      <c r="G205" s="238"/>
      <c r="H205" s="238"/>
      <c r="I205" s="238"/>
      <c r="J205" s="238"/>
      <c r="K205" s="239">
        <v>0.0</v>
      </c>
      <c r="L205" s="238"/>
      <c r="M205" s="238"/>
      <c r="N205" s="238"/>
      <c r="O205" s="238"/>
      <c r="P205" s="238"/>
      <c r="Q205" s="237">
        <f>'DTC EU - P&amp;L'!Q173</f>
        <v>0</v>
      </c>
      <c r="R205" s="237">
        <f>'DTC EU - P&amp;L'!R173</f>
        <v>0</v>
      </c>
      <c r="S205" s="237">
        <f>'DTC EU - P&amp;L'!S173</f>
        <v>0</v>
      </c>
      <c r="T205" s="237">
        <f>'DTC EU - P&amp;L'!T173</f>
        <v>0</v>
      </c>
      <c r="U205" s="237">
        <f>'DTC EU - P&amp;L'!U173</f>
        <v>0</v>
      </c>
      <c r="V205" s="237">
        <f>'DTC EU - P&amp;L'!V173</f>
        <v>0</v>
      </c>
      <c r="W205" s="237">
        <f>'DTC EU - P&amp;L'!W173</f>
        <v>0</v>
      </c>
      <c r="X205" s="237">
        <f>'DTC EU - P&amp;L'!X173</f>
        <v>0</v>
      </c>
      <c r="Y205" s="237">
        <f>'DTC EU - P&amp;L'!Y173</f>
        <v>0</v>
      </c>
      <c r="Z205" s="237">
        <f>'DTC EU - P&amp;L'!Z173</f>
        <v>0</v>
      </c>
      <c r="AA205" s="237">
        <f>'DTC EU - P&amp;L'!AA173</f>
        <v>0</v>
      </c>
      <c r="AB205" s="237">
        <f>'DTC EU - P&amp;L'!AB173</f>
        <v>0</v>
      </c>
      <c r="AC205" s="237">
        <f>'DTC EU - P&amp;L'!AC173</f>
        <v>0</v>
      </c>
      <c r="AD205" s="237">
        <f>'DTC EU - P&amp;L'!AD173</f>
        <v>0</v>
      </c>
      <c r="AE205" s="237">
        <f>'DTC EU - P&amp;L'!AE173</f>
        <v>0</v>
      </c>
      <c r="AF205" s="237">
        <f>'DTC EU - P&amp;L'!AF173</f>
        <v>0</v>
      </c>
      <c r="AG205" s="199">
        <f t="shared" si="64"/>
        <v>0</v>
      </c>
      <c r="AH205" s="200"/>
      <c r="AI205" s="200"/>
      <c r="AJ205" s="200"/>
      <c r="AK205" s="200"/>
      <c r="AL205" s="200"/>
    </row>
    <row r="206" outlineLevel="1">
      <c r="A206" s="232" t="s">
        <v>281</v>
      </c>
      <c r="B206" s="236"/>
      <c r="C206" s="236"/>
      <c r="D206" s="236"/>
      <c r="E206" s="236"/>
      <c r="F206" s="236"/>
      <c r="G206" s="236"/>
      <c r="H206" s="236"/>
      <c r="I206" s="236"/>
      <c r="J206" s="138"/>
      <c r="K206" s="240">
        <v>0.0</v>
      </c>
      <c r="L206" s="138"/>
      <c r="M206" s="138"/>
      <c r="N206" s="138"/>
      <c r="O206" s="138"/>
      <c r="P206" s="138"/>
      <c r="Q206" s="237">
        <f>'DTC EU - P&amp;L'!Q174</f>
        <v>0</v>
      </c>
      <c r="R206" s="237">
        <f>'DTC EU - P&amp;L'!R174</f>
        <v>0</v>
      </c>
      <c r="S206" s="237">
        <f>'DTC EU - P&amp;L'!S174</f>
        <v>0</v>
      </c>
      <c r="T206" s="237">
        <f>'DTC EU - P&amp;L'!T174</f>
        <v>0</v>
      </c>
      <c r="U206" s="237">
        <f>'DTC EU - P&amp;L'!U174</f>
        <v>0</v>
      </c>
      <c r="V206" s="237">
        <f>'DTC EU - P&amp;L'!V174</f>
        <v>0</v>
      </c>
      <c r="W206" s="237">
        <f>'DTC EU - P&amp;L'!W174</f>
        <v>0</v>
      </c>
      <c r="X206" s="237">
        <f>'DTC EU - P&amp;L'!X174</f>
        <v>0</v>
      </c>
      <c r="Y206" s="237">
        <f>'DTC EU - P&amp;L'!Y174</f>
        <v>0</v>
      </c>
      <c r="Z206" s="237">
        <f>'DTC EU - P&amp;L'!Z174</f>
        <v>0</v>
      </c>
      <c r="AA206" s="237">
        <f>'DTC EU - P&amp;L'!AA174</f>
        <v>0</v>
      </c>
      <c r="AB206" s="237">
        <f>'DTC EU - P&amp;L'!AB174</f>
        <v>0</v>
      </c>
      <c r="AC206" s="237">
        <f>'DTC EU - P&amp;L'!AC174</f>
        <v>0</v>
      </c>
      <c r="AD206" s="237">
        <f>'DTC EU - P&amp;L'!AD174</f>
        <v>0</v>
      </c>
      <c r="AE206" s="237">
        <f>'DTC EU - P&amp;L'!AE174</f>
        <v>0</v>
      </c>
      <c r="AF206" s="237">
        <f>'DTC EU - P&amp;L'!AF174</f>
        <v>0</v>
      </c>
      <c r="AG206" s="199">
        <f t="shared" si="64"/>
        <v>0</v>
      </c>
      <c r="AH206" s="200"/>
      <c r="AI206" s="200"/>
      <c r="AJ206" s="200"/>
      <c r="AK206" s="200"/>
      <c r="AL206" s="200"/>
    </row>
    <row r="207" outlineLevel="1">
      <c r="A207" s="232" t="s">
        <v>282</v>
      </c>
      <c r="B207" s="236"/>
      <c r="C207" s="236"/>
      <c r="D207" s="236"/>
      <c r="E207" s="236"/>
      <c r="F207" s="236"/>
      <c r="G207" s="236"/>
      <c r="H207" s="236"/>
      <c r="I207" s="236"/>
      <c r="J207" s="138"/>
      <c r="K207" s="240">
        <v>0.0</v>
      </c>
      <c r="L207" s="138"/>
      <c r="M207" s="138"/>
      <c r="N207" s="138"/>
      <c r="O207" s="138"/>
      <c r="P207" s="138"/>
      <c r="Q207" s="237">
        <f>'DTC EU - P&amp;L'!Q175</f>
        <v>0</v>
      </c>
      <c r="R207" s="237">
        <f>'DTC EU - P&amp;L'!R175</f>
        <v>0</v>
      </c>
      <c r="S207" s="237">
        <f>'DTC EU - P&amp;L'!S175</f>
        <v>0</v>
      </c>
      <c r="T207" s="237">
        <f>'DTC EU - P&amp;L'!T175</f>
        <v>0</v>
      </c>
      <c r="U207" s="237">
        <f>'DTC EU - P&amp;L'!U175</f>
        <v>0</v>
      </c>
      <c r="V207" s="237">
        <f>'DTC EU - P&amp;L'!V175</f>
        <v>0</v>
      </c>
      <c r="W207" s="237">
        <f>'DTC EU - P&amp;L'!W175</f>
        <v>0</v>
      </c>
      <c r="X207" s="237">
        <f>'DTC EU - P&amp;L'!X175</f>
        <v>0</v>
      </c>
      <c r="Y207" s="237">
        <f>'DTC EU - P&amp;L'!Y175</f>
        <v>0</v>
      </c>
      <c r="Z207" s="237">
        <f>'DTC EU - P&amp;L'!Z175</f>
        <v>0</v>
      </c>
      <c r="AA207" s="237">
        <f>'DTC EU - P&amp;L'!AA175</f>
        <v>0</v>
      </c>
      <c r="AB207" s="237">
        <f>'DTC EU - P&amp;L'!AB175</f>
        <v>0</v>
      </c>
      <c r="AC207" s="237">
        <f>'DTC EU - P&amp;L'!AC175</f>
        <v>0</v>
      </c>
      <c r="AD207" s="237">
        <f>'DTC EU - P&amp;L'!AD175</f>
        <v>0</v>
      </c>
      <c r="AE207" s="237">
        <f>'DTC EU - P&amp;L'!AE175</f>
        <v>0</v>
      </c>
      <c r="AF207" s="237">
        <f>'DTC EU - P&amp;L'!AF175</f>
        <v>0</v>
      </c>
      <c r="AG207" s="199">
        <f t="shared" si="64"/>
        <v>0</v>
      </c>
      <c r="AH207" s="200"/>
      <c r="AI207" s="200"/>
      <c r="AJ207" s="200"/>
      <c r="AK207" s="200"/>
      <c r="AL207" s="200"/>
    </row>
    <row r="208" outlineLevel="1">
      <c r="A208" s="232" t="s">
        <v>283</v>
      </c>
      <c r="B208" s="236"/>
      <c r="C208" s="236"/>
      <c r="D208" s="236"/>
      <c r="E208" s="236"/>
      <c r="F208" s="236"/>
      <c r="G208" s="236"/>
      <c r="H208" s="236"/>
      <c r="I208" s="236"/>
      <c r="J208" s="138"/>
      <c r="K208" s="138"/>
      <c r="L208" s="138"/>
      <c r="M208" s="138"/>
      <c r="N208" s="138"/>
      <c r="O208" s="138"/>
      <c r="P208" s="138"/>
      <c r="Q208" s="237">
        <f>'DTC EU - P&amp;L'!Q176</f>
        <v>2</v>
      </c>
      <c r="R208" s="237">
        <f>'DTC EU - P&amp;L'!R176</f>
        <v>1</v>
      </c>
      <c r="S208" s="237">
        <f>'DTC EU - P&amp;L'!S176</f>
        <v>3</v>
      </c>
      <c r="T208" s="237">
        <f>'DTC EU - P&amp;L'!T176</f>
        <v>1</v>
      </c>
      <c r="U208" s="237">
        <f>'DTC EU - P&amp;L'!U176</f>
        <v>0</v>
      </c>
      <c r="V208" s="237">
        <f>'DTC EU - P&amp;L'!V176</f>
        <v>3</v>
      </c>
      <c r="W208" s="237">
        <f>'DTC EU - P&amp;L'!W176</f>
        <v>2</v>
      </c>
      <c r="X208" s="237">
        <f>'DTC EU - P&amp;L'!X176</f>
        <v>0</v>
      </c>
      <c r="Y208" s="237">
        <f>'DTC EU - P&amp;L'!Y176</f>
        <v>0</v>
      </c>
      <c r="Z208" s="237">
        <f>'DTC EU - P&amp;L'!Z176</f>
        <v>0</v>
      </c>
      <c r="AA208" s="237">
        <f>'DTC EU - P&amp;L'!AA176</f>
        <v>0</v>
      </c>
      <c r="AB208" s="237">
        <f>'DTC EU - P&amp;L'!AB176</f>
        <v>1</v>
      </c>
      <c r="AC208" s="237">
        <f>'DTC EU - P&amp;L'!AC176</f>
        <v>0</v>
      </c>
      <c r="AD208" s="237">
        <f>'DTC EU - P&amp;L'!AD176</f>
        <v>4</v>
      </c>
      <c r="AE208" s="237">
        <f>'DTC EU - P&amp;L'!AE176</f>
        <v>5</v>
      </c>
      <c r="AF208" s="237">
        <f>'DTC EU - P&amp;L'!AF176</f>
        <v>8</v>
      </c>
      <c r="AG208" s="199">
        <f t="shared" si="64"/>
        <v>30</v>
      </c>
      <c r="AH208" s="200"/>
      <c r="AI208" s="200"/>
      <c r="AJ208" s="200"/>
      <c r="AK208" s="200"/>
      <c r="AL208" s="200"/>
    </row>
    <row r="209" outlineLevel="1">
      <c r="A209" s="232" t="s">
        <v>284</v>
      </c>
      <c r="B209" s="236"/>
      <c r="C209" s="236"/>
      <c r="D209" s="236"/>
      <c r="E209" s="236"/>
      <c r="F209" s="236"/>
      <c r="G209" s="236"/>
      <c r="H209" s="236"/>
      <c r="I209" s="236"/>
      <c r="J209" s="138"/>
      <c r="K209" s="138"/>
      <c r="L209" s="138"/>
      <c r="M209" s="138"/>
      <c r="N209" s="138"/>
      <c r="O209" s="138"/>
      <c r="P209" s="138"/>
      <c r="Q209" s="237">
        <f>'DTC EU - P&amp;L'!Q177</f>
        <v>0</v>
      </c>
      <c r="R209" s="237">
        <f>'DTC EU - P&amp;L'!R177</f>
        <v>0</v>
      </c>
      <c r="S209" s="237">
        <f>'DTC EU - P&amp;L'!S177</f>
        <v>0</v>
      </c>
      <c r="T209" s="237">
        <f>'DTC EU - P&amp;L'!T177</f>
        <v>0</v>
      </c>
      <c r="U209" s="237">
        <f>'DTC EU - P&amp;L'!U177</f>
        <v>0</v>
      </c>
      <c r="V209" s="237">
        <f>'DTC EU - P&amp;L'!V177</f>
        <v>0</v>
      </c>
      <c r="W209" s="237">
        <f>'DTC EU - P&amp;L'!W177</f>
        <v>0</v>
      </c>
      <c r="X209" s="237">
        <f>'DTC EU - P&amp;L'!X177</f>
        <v>0</v>
      </c>
      <c r="Y209" s="237">
        <f>'DTC EU - P&amp;L'!Y177</f>
        <v>0</v>
      </c>
      <c r="Z209" s="237">
        <f>'DTC EU - P&amp;L'!Z177</f>
        <v>0</v>
      </c>
      <c r="AA209" s="237">
        <f>'DTC EU - P&amp;L'!AA177</f>
        <v>0</v>
      </c>
      <c r="AB209" s="237">
        <f>'DTC EU - P&amp;L'!AB177</f>
        <v>0</v>
      </c>
      <c r="AC209" s="237">
        <f>'DTC EU - P&amp;L'!AC177</f>
        <v>0</v>
      </c>
      <c r="AD209" s="237">
        <f>'DTC EU - P&amp;L'!AD177</f>
        <v>0</v>
      </c>
      <c r="AE209" s="237">
        <f>'DTC EU - P&amp;L'!AE177</f>
        <v>0</v>
      </c>
      <c r="AF209" s="237">
        <f>'DTC EU - P&amp;L'!AF177</f>
        <v>0</v>
      </c>
      <c r="AG209" s="199">
        <f t="shared" si="64"/>
        <v>0</v>
      </c>
      <c r="AH209" s="200"/>
      <c r="AI209" s="200"/>
      <c r="AJ209" s="200"/>
      <c r="AK209" s="200"/>
      <c r="AL209" s="200"/>
    </row>
    <row r="210" outlineLevel="1">
      <c r="A210" s="232" t="s">
        <v>285</v>
      </c>
      <c r="B210" s="236"/>
      <c r="C210" s="236"/>
      <c r="D210" s="236"/>
      <c r="E210" s="236"/>
      <c r="F210" s="236"/>
      <c r="G210" s="236"/>
      <c r="H210" s="236"/>
      <c r="I210" s="236"/>
      <c r="J210" s="138"/>
      <c r="K210" s="138"/>
      <c r="L210" s="138"/>
      <c r="M210" s="138"/>
      <c r="N210" s="138"/>
      <c r="O210" s="138"/>
      <c r="P210" s="138"/>
      <c r="Q210" s="237">
        <f>'DTC EU - P&amp;L'!Q178</f>
        <v>1</v>
      </c>
      <c r="R210" s="237">
        <f>'DTC EU - P&amp;L'!R178</f>
        <v>17</v>
      </c>
      <c r="S210" s="237">
        <f>'DTC EU - P&amp;L'!S178</f>
        <v>10</v>
      </c>
      <c r="T210" s="237">
        <f>'DTC EU - P&amp;L'!T178</f>
        <v>5</v>
      </c>
      <c r="U210" s="237">
        <f>'DTC EU - P&amp;L'!U178</f>
        <v>1</v>
      </c>
      <c r="V210" s="237">
        <f>'DTC EU - P&amp;L'!V178</f>
        <v>1</v>
      </c>
      <c r="W210" s="237">
        <f>'DTC EU - P&amp;L'!W178</f>
        <v>1</v>
      </c>
      <c r="X210" s="237">
        <f>'DTC EU - P&amp;L'!X178</f>
        <v>0</v>
      </c>
      <c r="Y210" s="237">
        <f>'DTC EU - P&amp;L'!Y178</f>
        <v>4</v>
      </c>
      <c r="Z210" s="237">
        <f>'DTC EU - P&amp;L'!Z178</f>
        <v>3</v>
      </c>
      <c r="AA210" s="237">
        <f>'DTC EU - P&amp;L'!AA178</f>
        <v>1</v>
      </c>
      <c r="AB210" s="237">
        <f>'DTC EU - P&amp;L'!AB178</f>
        <v>4</v>
      </c>
      <c r="AC210" s="237">
        <f>'DTC EU - P&amp;L'!AC178</f>
        <v>7</v>
      </c>
      <c r="AD210" s="237">
        <f>'DTC EU - P&amp;L'!AD178</f>
        <v>10</v>
      </c>
      <c r="AE210" s="237">
        <f>'DTC EU - P&amp;L'!AE178</f>
        <v>11</v>
      </c>
      <c r="AF210" s="237">
        <f>'DTC EU - P&amp;L'!AF178</f>
        <v>10</v>
      </c>
      <c r="AG210" s="199">
        <f t="shared" si="64"/>
        <v>86</v>
      </c>
      <c r="AH210" s="200"/>
      <c r="AI210" s="200"/>
      <c r="AJ210" s="200"/>
      <c r="AK210" s="200"/>
      <c r="AL210" s="200"/>
    </row>
    <row r="211" outlineLevel="1">
      <c r="A211" s="232" t="s">
        <v>286</v>
      </c>
      <c r="B211" s="236"/>
      <c r="C211" s="236"/>
      <c r="D211" s="236"/>
      <c r="E211" s="236"/>
      <c r="F211" s="236"/>
      <c r="G211" s="236"/>
      <c r="H211" s="236"/>
      <c r="I211" s="236"/>
      <c r="J211" s="138"/>
      <c r="K211" s="138"/>
      <c r="L211" s="138"/>
      <c r="M211" s="138"/>
      <c r="N211" s="138"/>
      <c r="O211" s="138"/>
      <c r="P211" s="138"/>
      <c r="Q211" s="237">
        <f>'DTC EU - P&amp;L'!Q179</f>
        <v>0</v>
      </c>
      <c r="R211" s="237">
        <f>'DTC EU - P&amp;L'!R179</f>
        <v>0</v>
      </c>
      <c r="S211" s="237">
        <f>'DTC EU - P&amp;L'!S179</f>
        <v>0</v>
      </c>
      <c r="T211" s="237">
        <f>'DTC EU - P&amp;L'!T179</f>
        <v>0</v>
      </c>
      <c r="U211" s="237">
        <f>'DTC EU - P&amp;L'!U179</f>
        <v>0</v>
      </c>
      <c r="V211" s="237">
        <f>'DTC EU - P&amp;L'!V179</f>
        <v>0</v>
      </c>
      <c r="W211" s="237">
        <f>'DTC EU - P&amp;L'!W179</f>
        <v>0</v>
      </c>
      <c r="X211" s="237">
        <f>'DTC EU - P&amp;L'!X179</f>
        <v>0</v>
      </c>
      <c r="Y211" s="237">
        <f>'DTC EU - P&amp;L'!Y179</f>
        <v>0</v>
      </c>
      <c r="Z211" s="237">
        <f>'DTC EU - P&amp;L'!Z179</f>
        <v>0</v>
      </c>
      <c r="AA211" s="237">
        <f>'DTC EU - P&amp;L'!AA179</f>
        <v>0</v>
      </c>
      <c r="AB211" s="237">
        <f>'DTC EU - P&amp;L'!AB179</f>
        <v>0</v>
      </c>
      <c r="AC211" s="237">
        <f>'DTC EU - P&amp;L'!AC179</f>
        <v>0</v>
      </c>
      <c r="AD211" s="237">
        <f>'DTC EU - P&amp;L'!AD179</f>
        <v>0</v>
      </c>
      <c r="AE211" s="237">
        <f>'DTC EU - P&amp;L'!AE179</f>
        <v>0</v>
      </c>
      <c r="AF211" s="237">
        <f>'DTC EU - P&amp;L'!AF179</f>
        <v>0</v>
      </c>
      <c r="AG211" s="199">
        <f t="shared" si="64"/>
        <v>0</v>
      </c>
      <c r="AH211" s="200"/>
      <c r="AI211" s="200"/>
      <c r="AJ211" s="200"/>
      <c r="AK211" s="200"/>
      <c r="AL211" s="200"/>
    </row>
    <row r="212">
      <c r="A212" s="241" t="s">
        <v>287</v>
      </c>
      <c r="B212" s="242">
        <f t="shared" ref="B212:AF212" si="65">B191+B202+B192+B203+B197+B208+B198+B209</f>
        <v>16</v>
      </c>
      <c r="C212" s="242">
        <f t="shared" si="65"/>
        <v>6</v>
      </c>
      <c r="D212" s="242">
        <f t="shared" si="65"/>
        <v>0</v>
      </c>
      <c r="E212" s="242">
        <f t="shared" si="65"/>
        <v>0</v>
      </c>
      <c r="F212" s="242">
        <f t="shared" si="65"/>
        <v>0</v>
      </c>
      <c r="G212" s="242">
        <f t="shared" si="65"/>
        <v>0</v>
      </c>
      <c r="H212" s="242">
        <f t="shared" si="65"/>
        <v>0</v>
      </c>
      <c r="I212" s="242">
        <f t="shared" si="65"/>
        <v>0</v>
      </c>
      <c r="J212" s="242">
        <f t="shared" si="65"/>
        <v>0</v>
      </c>
      <c r="K212" s="242">
        <f t="shared" si="65"/>
        <v>2</v>
      </c>
      <c r="L212" s="242">
        <f t="shared" si="65"/>
        <v>0</v>
      </c>
      <c r="M212" s="242">
        <f t="shared" si="65"/>
        <v>0</v>
      </c>
      <c r="N212" s="242">
        <f t="shared" si="65"/>
        <v>0</v>
      </c>
      <c r="O212" s="242">
        <f t="shared" si="65"/>
        <v>0</v>
      </c>
      <c r="P212" s="242">
        <f t="shared" si="65"/>
        <v>3</v>
      </c>
      <c r="Q212" s="242">
        <f t="shared" si="65"/>
        <v>9</v>
      </c>
      <c r="R212" s="242">
        <f t="shared" si="65"/>
        <v>3</v>
      </c>
      <c r="S212" s="242">
        <f t="shared" si="65"/>
        <v>5</v>
      </c>
      <c r="T212" s="242">
        <f t="shared" si="65"/>
        <v>5</v>
      </c>
      <c r="U212" s="242">
        <f t="shared" si="65"/>
        <v>1</v>
      </c>
      <c r="V212" s="242">
        <f t="shared" si="65"/>
        <v>7</v>
      </c>
      <c r="W212" s="242">
        <f t="shared" si="65"/>
        <v>3</v>
      </c>
      <c r="X212" s="242">
        <f t="shared" si="65"/>
        <v>2</v>
      </c>
      <c r="Y212" s="242">
        <f t="shared" si="65"/>
        <v>5</v>
      </c>
      <c r="Z212" s="242">
        <f t="shared" si="65"/>
        <v>8</v>
      </c>
      <c r="AA212" s="242">
        <f t="shared" si="65"/>
        <v>30</v>
      </c>
      <c r="AB212" s="242">
        <f t="shared" si="65"/>
        <v>21</v>
      </c>
      <c r="AC212" s="242">
        <f t="shared" si="65"/>
        <v>13</v>
      </c>
      <c r="AD212" s="242">
        <f t="shared" si="65"/>
        <v>27</v>
      </c>
      <c r="AE212" s="242">
        <f t="shared" si="65"/>
        <v>34</v>
      </c>
      <c r="AF212" s="242">
        <f t="shared" si="65"/>
        <v>39</v>
      </c>
      <c r="AG212" s="199">
        <f t="shared" si="64"/>
        <v>239</v>
      </c>
      <c r="AH212" s="200"/>
      <c r="AI212" s="200"/>
      <c r="AJ212" s="200"/>
      <c r="AK212" s="200"/>
      <c r="AL212" s="200"/>
    </row>
    <row r="213">
      <c r="A213" s="241" t="s">
        <v>288</v>
      </c>
      <c r="B213" s="242">
        <f t="shared" ref="B213:AF213" si="66">B193+B204+B194+B205+B199+B210+B200+B211</f>
        <v>0</v>
      </c>
      <c r="C213" s="242">
        <f t="shared" si="66"/>
        <v>7</v>
      </c>
      <c r="D213" s="242">
        <f t="shared" si="66"/>
        <v>15</v>
      </c>
      <c r="E213" s="242">
        <f t="shared" si="66"/>
        <v>10</v>
      </c>
      <c r="F213" s="242">
        <f t="shared" si="66"/>
        <v>14</v>
      </c>
      <c r="G213" s="242">
        <f t="shared" si="66"/>
        <v>10</v>
      </c>
      <c r="H213" s="242">
        <f t="shared" si="66"/>
        <v>10</v>
      </c>
      <c r="I213" s="242">
        <f t="shared" si="66"/>
        <v>11</v>
      </c>
      <c r="J213" s="242">
        <f t="shared" si="66"/>
        <v>16</v>
      </c>
      <c r="K213" s="242">
        <f t="shared" si="66"/>
        <v>12</v>
      </c>
      <c r="L213" s="242">
        <f t="shared" si="66"/>
        <v>11</v>
      </c>
      <c r="M213" s="242">
        <f t="shared" si="66"/>
        <v>9</v>
      </c>
      <c r="N213" s="242">
        <f t="shared" si="66"/>
        <v>14</v>
      </c>
      <c r="O213" s="242">
        <f t="shared" si="66"/>
        <v>10</v>
      </c>
      <c r="P213" s="242">
        <f t="shared" si="66"/>
        <v>23</v>
      </c>
      <c r="Q213" s="242">
        <f t="shared" si="66"/>
        <v>18</v>
      </c>
      <c r="R213" s="242">
        <f t="shared" si="66"/>
        <v>32</v>
      </c>
      <c r="S213" s="242">
        <f t="shared" si="66"/>
        <v>24</v>
      </c>
      <c r="T213" s="242">
        <f t="shared" si="66"/>
        <v>14</v>
      </c>
      <c r="U213" s="242">
        <f t="shared" si="66"/>
        <v>7</v>
      </c>
      <c r="V213" s="242">
        <f t="shared" si="66"/>
        <v>14</v>
      </c>
      <c r="W213" s="242">
        <f t="shared" si="66"/>
        <v>12</v>
      </c>
      <c r="X213" s="242">
        <f t="shared" si="66"/>
        <v>19</v>
      </c>
      <c r="Y213" s="242">
        <f t="shared" si="66"/>
        <v>21</v>
      </c>
      <c r="Z213" s="242">
        <f t="shared" si="66"/>
        <v>47</v>
      </c>
      <c r="AA213" s="242">
        <f t="shared" si="66"/>
        <v>82</v>
      </c>
      <c r="AB213" s="242">
        <f t="shared" si="66"/>
        <v>81</v>
      </c>
      <c r="AC213" s="242">
        <f t="shared" si="66"/>
        <v>46</v>
      </c>
      <c r="AD213" s="242">
        <f t="shared" si="66"/>
        <v>47</v>
      </c>
      <c r="AE213" s="242">
        <f t="shared" si="66"/>
        <v>54</v>
      </c>
      <c r="AF213" s="242">
        <f t="shared" si="66"/>
        <v>75</v>
      </c>
      <c r="AG213" s="199">
        <f t="shared" si="64"/>
        <v>765</v>
      </c>
      <c r="AH213" s="200"/>
      <c r="AI213" s="200"/>
      <c r="AJ213" s="200"/>
      <c r="AK213" s="200"/>
      <c r="AL213" s="200"/>
    </row>
    <row r="214" ht="21.0" customHeight="1">
      <c r="A214" s="153"/>
      <c r="B214" s="174"/>
      <c r="C214" s="174"/>
      <c r="D214" s="174"/>
      <c r="E214" s="174"/>
      <c r="F214" s="174"/>
      <c r="G214" s="174"/>
      <c r="H214" s="174"/>
      <c r="I214" s="129"/>
      <c r="J214" s="129"/>
      <c r="K214" s="129"/>
      <c r="L214" s="129"/>
      <c r="M214" s="129"/>
      <c r="N214" s="129"/>
      <c r="O214" s="129"/>
      <c r="P214" s="129"/>
      <c r="Q214" s="129"/>
      <c r="R214" s="129"/>
      <c r="S214" s="129"/>
      <c r="T214" s="129"/>
      <c r="U214" s="129"/>
      <c r="V214" s="129"/>
      <c r="W214" s="129"/>
      <c r="X214" s="129"/>
      <c r="Y214" s="129"/>
      <c r="Z214" s="129"/>
      <c r="AA214" s="129"/>
      <c r="AB214" s="129"/>
      <c r="AC214" s="129"/>
      <c r="AD214" s="129"/>
      <c r="AE214" s="129"/>
      <c r="AF214" s="129"/>
      <c r="AG214" s="199"/>
      <c r="AH214" s="200"/>
      <c r="AI214" s="200"/>
      <c r="AJ214" s="200"/>
      <c r="AK214" s="200"/>
      <c r="AL214" s="200"/>
    </row>
    <row r="215">
      <c r="A215" s="232" t="s">
        <v>289</v>
      </c>
      <c r="B215" s="233"/>
      <c r="C215" s="233"/>
      <c r="D215" s="233"/>
      <c r="E215" s="233"/>
      <c r="F215" s="233"/>
      <c r="G215" s="233"/>
      <c r="H215" s="233"/>
      <c r="I215" s="233"/>
      <c r="J215" s="233"/>
      <c r="K215" s="233"/>
      <c r="L215" s="233"/>
      <c r="M215" s="233"/>
      <c r="N215" s="233"/>
      <c r="O215" s="233"/>
      <c r="P215" s="233"/>
      <c r="Q215" s="233"/>
      <c r="R215" s="233"/>
      <c r="S215" s="233"/>
      <c r="T215" s="233"/>
      <c r="U215" s="233"/>
      <c r="V215" s="233"/>
      <c r="W215" s="233"/>
      <c r="X215" s="233"/>
      <c r="Y215" s="233"/>
      <c r="Z215" s="233"/>
      <c r="AA215" s="233"/>
      <c r="AB215" s="233"/>
      <c r="AC215" s="233"/>
      <c r="AD215" s="233"/>
      <c r="AE215" s="233"/>
      <c r="AF215" s="233"/>
      <c r="AG215" s="199"/>
      <c r="AH215" s="200"/>
      <c r="AI215" s="200"/>
      <c r="AJ215" s="200"/>
      <c r="AK215" s="200"/>
      <c r="AL215" s="200"/>
    </row>
    <row r="216" outlineLevel="1">
      <c r="A216" s="232" t="s">
        <v>290</v>
      </c>
      <c r="B216" s="212">
        <f>'DTC US&amp;CA - P&amp;L'!B184</f>
        <v>7</v>
      </c>
      <c r="C216" s="212">
        <f>'DTC US&amp;CA - P&amp;L'!C184</f>
        <v>1</v>
      </c>
      <c r="D216" s="212">
        <f>'DTC US&amp;CA - P&amp;L'!D184</f>
        <v>5</v>
      </c>
      <c r="E216" s="212">
        <f>'DTC US&amp;CA - P&amp;L'!E184</f>
        <v>2</v>
      </c>
      <c r="F216" s="212">
        <f>'DTC US&amp;CA - P&amp;L'!F184</f>
        <v>2</v>
      </c>
      <c r="G216" s="212">
        <f>'DTC US&amp;CA - P&amp;L'!G184</f>
        <v>1</v>
      </c>
      <c r="H216" s="212">
        <f>'DTC US&amp;CA - P&amp;L'!H184</f>
        <v>1</v>
      </c>
      <c r="I216" s="212">
        <f>'DTC US&amp;CA - P&amp;L'!I184</f>
        <v>2</v>
      </c>
      <c r="J216" s="212">
        <f>'DTC US&amp;CA - P&amp;L'!J184</f>
        <v>3</v>
      </c>
      <c r="K216" s="212">
        <f>'DTC US&amp;CA - P&amp;L'!K184</f>
        <v>3</v>
      </c>
      <c r="L216" s="212">
        <f>'DTC US&amp;CA - P&amp;L'!L184</f>
        <v>2</v>
      </c>
      <c r="M216" s="212">
        <f>'DTC US&amp;CA - P&amp;L'!M184</f>
        <v>2</v>
      </c>
      <c r="N216" s="212">
        <f>'DTC US&amp;CA - P&amp;L'!N184</f>
        <v>1</v>
      </c>
      <c r="O216" s="212">
        <f>'DTC US&amp;CA - P&amp;L'!O184</f>
        <v>3</v>
      </c>
      <c r="P216" s="212">
        <f>'DTC US&amp;CA - P&amp;L'!P184</f>
        <v>2</v>
      </c>
      <c r="Q216" s="212">
        <f>'DTC US&amp;CA - P&amp;L'!Q184</f>
        <v>2</v>
      </c>
      <c r="R216" s="212">
        <f>'DTC US&amp;CA - P&amp;L'!R184</f>
        <v>1</v>
      </c>
      <c r="S216" s="212">
        <f>'DTC US&amp;CA - P&amp;L'!S184</f>
        <v>0</v>
      </c>
      <c r="T216" s="212">
        <f>'DTC US&amp;CA - P&amp;L'!T184</f>
        <v>0</v>
      </c>
      <c r="U216" s="212">
        <f>'DTC US&amp;CA - P&amp;L'!U184</f>
        <v>2</v>
      </c>
      <c r="V216" s="212">
        <f>'DTC US&amp;CA - P&amp;L'!V184</f>
        <v>4</v>
      </c>
      <c r="W216" s="212">
        <f>'DTC US&amp;CA - P&amp;L'!W184</f>
        <v>4</v>
      </c>
      <c r="X216" s="212">
        <f>'DTC US&amp;CA - P&amp;L'!X184</f>
        <v>6</v>
      </c>
      <c r="Y216" s="212">
        <f>'DTC US&amp;CA - P&amp;L'!Y184</f>
        <v>3</v>
      </c>
      <c r="Z216" s="212">
        <f>'DTC US&amp;CA - P&amp;L'!Z184</f>
        <v>8</v>
      </c>
      <c r="AA216" s="212">
        <f>'DTC US&amp;CA - P&amp;L'!AA184</f>
        <v>15</v>
      </c>
      <c r="AB216" s="212">
        <f>'DTC US&amp;CA - P&amp;L'!AB184</f>
        <v>21</v>
      </c>
      <c r="AC216" s="212">
        <f>'DTC US&amp;CA - P&amp;L'!AC184</f>
        <v>30</v>
      </c>
      <c r="AD216" s="212">
        <f>'DTC US&amp;CA - P&amp;L'!AD184</f>
        <v>35</v>
      </c>
      <c r="AE216" s="212">
        <f>'DTC US&amp;CA - P&amp;L'!AE184</f>
        <v>60</v>
      </c>
      <c r="AF216" s="212">
        <f>'DTC US&amp;CA - P&amp;L'!AF184</f>
        <v>76</v>
      </c>
      <c r="AG216" s="199">
        <f t="shared" ref="AG216:AG227" si="67">SUM(B216:AF216)</f>
        <v>304</v>
      </c>
      <c r="AH216" s="200"/>
      <c r="AI216" s="200"/>
      <c r="AJ216" s="200"/>
      <c r="AK216" s="200"/>
      <c r="AL216" s="200"/>
    </row>
    <row r="217" outlineLevel="1">
      <c r="A217" s="232" t="s">
        <v>291</v>
      </c>
      <c r="B217" s="212">
        <f>'DTC US&amp;CA - P&amp;L'!B185</f>
        <v>5</v>
      </c>
      <c r="C217" s="212">
        <f>'DTC US&amp;CA - P&amp;L'!C185</f>
        <v>2</v>
      </c>
      <c r="D217" s="212">
        <f>'DTC US&amp;CA - P&amp;L'!D185</f>
        <v>0</v>
      </c>
      <c r="E217" s="212">
        <f>'DTC US&amp;CA - P&amp;L'!E185</f>
        <v>2</v>
      </c>
      <c r="F217" s="212">
        <f>'DTC US&amp;CA - P&amp;L'!F185</f>
        <v>2</v>
      </c>
      <c r="G217" s="212">
        <f>'DTC US&amp;CA - P&amp;L'!G185</f>
        <v>0</v>
      </c>
      <c r="H217" s="212">
        <f>'DTC US&amp;CA - P&amp;L'!H185</f>
        <v>2</v>
      </c>
      <c r="I217" s="212">
        <f>'DTC US&amp;CA - P&amp;L'!I185</f>
        <v>2</v>
      </c>
      <c r="J217" s="212">
        <f>'DTC US&amp;CA - P&amp;L'!J185</f>
        <v>6</v>
      </c>
      <c r="K217" s="212">
        <f>'DTC US&amp;CA - P&amp;L'!K185</f>
        <v>9</v>
      </c>
      <c r="L217" s="212">
        <f>'DTC US&amp;CA - P&amp;L'!L185</f>
        <v>4</v>
      </c>
      <c r="M217" s="212">
        <f>'DTC US&amp;CA - P&amp;L'!M185</f>
        <v>5</v>
      </c>
      <c r="N217" s="212">
        <f>'DTC US&amp;CA - P&amp;L'!N185</f>
        <v>4</v>
      </c>
      <c r="O217" s="212">
        <f>'DTC US&amp;CA - P&amp;L'!O185</f>
        <v>4</v>
      </c>
      <c r="P217" s="212">
        <f>'DTC US&amp;CA - P&amp;L'!P185</f>
        <v>6</v>
      </c>
      <c r="Q217" s="212">
        <f>'DTC US&amp;CA - P&amp;L'!Q185</f>
        <v>7</v>
      </c>
      <c r="R217" s="212">
        <f>'DTC US&amp;CA - P&amp;L'!R185</f>
        <v>5</v>
      </c>
      <c r="S217" s="212">
        <f>'DTC US&amp;CA - P&amp;L'!S185</f>
        <v>3</v>
      </c>
      <c r="T217" s="212">
        <f>'DTC US&amp;CA - P&amp;L'!T185</f>
        <v>2</v>
      </c>
      <c r="U217" s="212">
        <f>'DTC US&amp;CA - P&amp;L'!U185</f>
        <v>4</v>
      </c>
      <c r="V217" s="212">
        <f>'DTC US&amp;CA - P&amp;L'!V185</f>
        <v>4</v>
      </c>
      <c r="W217" s="212">
        <f>'DTC US&amp;CA - P&amp;L'!W185</f>
        <v>10</v>
      </c>
      <c r="X217" s="212">
        <f>'DTC US&amp;CA - P&amp;L'!X185</f>
        <v>6</v>
      </c>
      <c r="Y217" s="212">
        <f>'DTC US&amp;CA - P&amp;L'!Y185</f>
        <v>8</v>
      </c>
      <c r="Z217" s="212">
        <f>'DTC US&amp;CA - P&amp;L'!Z185</f>
        <v>7</v>
      </c>
      <c r="AA217" s="212">
        <f>'DTC US&amp;CA - P&amp;L'!AA185</f>
        <v>17</v>
      </c>
      <c r="AB217" s="212">
        <f>'DTC US&amp;CA - P&amp;L'!AB185</f>
        <v>16</v>
      </c>
      <c r="AC217" s="212">
        <f>'DTC US&amp;CA - P&amp;L'!AC185</f>
        <v>10</v>
      </c>
      <c r="AD217" s="212">
        <f>'DTC US&amp;CA - P&amp;L'!AD185</f>
        <v>8</v>
      </c>
      <c r="AE217" s="212">
        <f>'DTC US&amp;CA - P&amp;L'!AE185</f>
        <v>16</v>
      </c>
      <c r="AF217" s="212">
        <f>'DTC US&amp;CA - P&amp;L'!AF185</f>
        <v>9</v>
      </c>
      <c r="AG217" s="199">
        <f t="shared" si="67"/>
        <v>185</v>
      </c>
      <c r="AH217" s="200"/>
      <c r="AI217" s="200"/>
      <c r="AJ217" s="200"/>
      <c r="AK217" s="200"/>
      <c r="AL217" s="200"/>
    </row>
    <row r="218" outlineLevel="1">
      <c r="A218" s="232" t="s">
        <v>292</v>
      </c>
      <c r="B218" s="212">
        <f>'DTC US&amp;CA - P&amp;L'!B186</f>
        <v>3</v>
      </c>
      <c r="C218" s="212">
        <f>'DTC US&amp;CA - P&amp;L'!C186</f>
        <v>2</v>
      </c>
      <c r="D218" s="212">
        <f>'DTC US&amp;CA - P&amp;L'!D186</f>
        <v>4</v>
      </c>
      <c r="E218" s="212">
        <f>'DTC US&amp;CA - P&amp;L'!E186</f>
        <v>0</v>
      </c>
      <c r="F218" s="212">
        <f>'DTC US&amp;CA - P&amp;L'!F186</f>
        <v>1</v>
      </c>
      <c r="G218" s="212">
        <f>'DTC US&amp;CA - P&amp;L'!G186</f>
        <v>2</v>
      </c>
      <c r="H218" s="212">
        <f>'DTC US&amp;CA - P&amp;L'!H186</f>
        <v>3</v>
      </c>
      <c r="I218" s="212">
        <f>'DTC US&amp;CA - P&amp;L'!I186</f>
        <v>1</v>
      </c>
      <c r="J218" s="212">
        <f>'DTC US&amp;CA - P&amp;L'!J186</f>
        <v>8</v>
      </c>
      <c r="K218" s="212">
        <f>'DTC US&amp;CA - P&amp;L'!K186</f>
        <v>4</v>
      </c>
      <c r="L218" s="212">
        <f>'DTC US&amp;CA - P&amp;L'!L186</f>
        <v>5</v>
      </c>
      <c r="M218" s="212">
        <f>'DTC US&amp;CA - P&amp;L'!M186</f>
        <v>2</v>
      </c>
      <c r="N218" s="212">
        <f>'DTC US&amp;CA - P&amp;L'!N186</f>
        <v>4</v>
      </c>
      <c r="O218" s="212">
        <f>'DTC US&amp;CA - P&amp;L'!O186</f>
        <v>3</v>
      </c>
      <c r="P218" s="212">
        <f>'DTC US&amp;CA - P&amp;L'!P186</f>
        <v>1</v>
      </c>
      <c r="Q218" s="212">
        <f>'DTC US&amp;CA - P&amp;L'!Q186</f>
        <v>2</v>
      </c>
      <c r="R218" s="212">
        <f>'DTC US&amp;CA - P&amp;L'!R186</f>
        <v>1</v>
      </c>
      <c r="S218" s="212">
        <f>'DTC US&amp;CA - P&amp;L'!S186</f>
        <v>0</v>
      </c>
      <c r="T218" s="212">
        <f>'DTC US&amp;CA - P&amp;L'!T186</f>
        <v>0</v>
      </c>
      <c r="U218" s="212">
        <f>'DTC US&amp;CA - P&amp;L'!U186</f>
        <v>1</v>
      </c>
      <c r="V218" s="212">
        <f>'DTC US&amp;CA - P&amp;L'!V186</f>
        <v>1</v>
      </c>
      <c r="W218" s="212">
        <f>'DTC US&amp;CA - P&amp;L'!W186</f>
        <v>5</v>
      </c>
      <c r="X218" s="212">
        <f>'DTC US&amp;CA - P&amp;L'!X186</f>
        <v>2</v>
      </c>
      <c r="Y218" s="212">
        <f>'DTC US&amp;CA - P&amp;L'!Y186</f>
        <v>6</v>
      </c>
      <c r="Z218" s="212">
        <f>'DTC US&amp;CA - P&amp;L'!Z186</f>
        <v>3</v>
      </c>
      <c r="AA218" s="212">
        <f>'DTC US&amp;CA - P&amp;L'!AA186</f>
        <v>10</v>
      </c>
      <c r="AB218" s="212">
        <f>'DTC US&amp;CA - P&amp;L'!AB186</f>
        <v>16</v>
      </c>
      <c r="AC218" s="212">
        <f>'DTC US&amp;CA - P&amp;L'!AC186</f>
        <v>9</v>
      </c>
      <c r="AD218" s="212">
        <f>'DTC US&amp;CA - P&amp;L'!AD186</f>
        <v>7</v>
      </c>
      <c r="AE218" s="212">
        <f>'DTC US&amp;CA - P&amp;L'!AE186</f>
        <v>9</v>
      </c>
      <c r="AF218" s="212">
        <f>'DTC US&amp;CA - P&amp;L'!AF186</f>
        <v>15</v>
      </c>
      <c r="AG218" s="199">
        <f t="shared" si="67"/>
        <v>130</v>
      </c>
      <c r="AH218" s="200"/>
      <c r="AI218" s="200"/>
      <c r="AJ218" s="200"/>
      <c r="AK218" s="200"/>
      <c r="AL218" s="200"/>
    </row>
    <row r="219" outlineLevel="1">
      <c r="A219" s="232" t="s">
        <v>293</v>
      </c>
      <c r="B219" s="212">
        <f>'DTC US&amp;CA - P&amp;L'!B187</f>
        <v>0</v>
      </c>
      <c r="C219" s="212">
        <f>'DTC US&amp;CA - P&amp;L'!C187</f>
        <v>1</v>
      </c>
      <c r="D219" s="212">
        <f>'DTC US&amp;CA - P&amp;L'!D187</f>
        <v>0</v>
      </c>
      <c r="E219" s="212">
        <f>'DTC US&amp;CA - P&amp;L'!E187</f>
        <v>0</v>
      </c>
      <c r="F219" s="212">
        <f>'DTC US&amp;CA - P&amp;L'!F187</f>
        <v>1</v>
      </c>
      <c r="G219" s="212">
        <f>'DTC US&amp;CA - P&amp;L'!G187</f>
        <v>0</v>
      </c>
      <c r="H219" s="212">
        <f>'DTC US&amp;CA - P&amp;L'!H187</f>
        <v>0</v>
      </c>
      <c r="I219" s="212">
        <f>'DTC US&amp;CA - P&amp;L'!I187</f>
        <v>0</v>
      </c>
      <c r="J219" s="212">
        <f>'DTC US&amp;CA - P&amp;L'!J187</f>
        <v>0</v>
      </c>
      <c r="K219" s="212">
        <f>'DTC US&amp;CA - P&amp;L'!K187</f>
        <v>0</v>
      </c>
      <c r="L219" s="212">
        <f>'DTC US&amp;CA - P&amp;L'!L187</f>
        <v>0</v>
      </c>
      <c r="M219" s="212">
        <f>'DTC US&amp;CA - P&amp;L'!M187</f>
        <v>0</v>
      </c>
      <c r="N219" s="212">
        <f>'DTC US&amp;CA - P&amp;L'!N187</f>
        <v>0</v>
      </c>
      <c r="O219" s="212">
        <f>'DTC US&amp;CA - P&amp;L'!O187</f>
        <v>0</v>
      </c>
      <c r="P219" s="212">
        <f>'DTC US&amp;CA - P&amp;L'!P187</f>
        <v>0</v>
      </c>
      <c r="Q219" s="212">
        <f>'DTC US&amp;CA - P&amp;L'!Q187</f>
        <v>0</v>
      </c>
      <c r="R219" s="212">
        <f>'DTC US&amp;CA - P&amp;L'!R187</f>
        <v>0</v>
      </c>
      <c r="S219" s="212">
        <f>'DTC US&amp;CA - P&amp;L'!S187</f>
        <v>0</v>
      </c>
      <c r="T219" s="212">
        <f>'DTC US&amp;CA - P&amp;L'!T187</f>
        <v>0</v>
      </c>
      <c r="U219" s="212">
        <f>'DTC US&amp;CA - P&amp;L'!U187</f>
        <v>0</v>
      </c>
      <c r="V219" s="212">
        <f>'DTC US&amp;CA - P&amp;L'!V187</f>
        <v>0</v>
      </c>
      <c r="W219" s="212">
        <f>'DTC US&amp;CA - P&amp;L'!W187</f>
        <v>1</v>
      </c>
      <c r="X219" s="212">
        <f>'DTC US&amp;CA - P&amp;L'!X187</f>
        <v>0</v>
      </c>
      <c r="Y219" s="212">
        <f>'DTC US&amp;CA - P&amp;L'!Y187</f>
        <v>0</v>
      </c>
      <c r="Z219" s="212">
        <f>'DTC US&amp;CA - P&amp;L'!Z187</f>
        <v>0</v>
      </c>
      <c r="AA219" s="212">
        <f>'DTC US&amp;CA - P&amp;L'!AA187</f>
        <v>0</v>
      </c>
      <c r="AB219" s="212">
        <f>'DTC US&amp;CA - P&amp;L'!AB187</f>
        <v>0</v>
      </c>
      <c r="AC219" s="212">
        <f>'DTC US&amp;CA - P&amp;L'!AC187</f>
        <v>0</v>
      </c>
      <c r="AD219" s="212">
        <f>'DTC US&amp;CA - P&amp;L'!AD187</f>
        <v>0</v>
      </c>
      <c r="AE219" s="212">
        <f>'DTC US&amp;CA - P&amp;L'!AE187</f>
        <v>0</v>
      </c>
      <c r="AF219" s="212">
        <f>'DTC US&amp;CA - P&amp;L'!AF187</f>
        <v>0</v>
      </c>
      <c r="AG219" s="199">
        <f t="shared" si="67"/>
        <v>3</v>
      </c>
      <c r="AH219" s="200"/>
      <c r="AI219" s="200"/>
      <c r="AJ219" s="200"/>
      <c r="AK219" s="200"/>
      <c r="AL219" s="200"/>
    </row>
    <row r="220" outlineLevel="1">
      <c r="A220" s="232" t="s">
        <v>294</v>
      </c>
      <c r="B220" s="212">
        <f>'DTC US&amp;CA - P&amp;L'!B188</f>
        <v>18</v>
      </c>
      <c r="C220" s="212">
        <f>'DTC US&amp;CA - P&amp;L'!C188</f>
        <v>5</v>
      </c>
      <c r="D220" s="212">
        <f>'DTC US&amp;CA - P&amp;L'!D188</f>
        <v>0</v>
      </c>
      <c r="E220" s="212">
        <f>'DTC US&amp;CA - P&amp;L'!E188</f>
        <v>1</v>
      </c>
      <c r="F220" s="212">
        <f>'DTC US&amp;CA - P&amp;L'!F188</f>
        <v>2</v>
      </c>
      <c r="G220" s="212">
        <f>'DTC US&amp;CA - P&amp;L'!G188</f>
        <v>4</v>
      </c>
      <c r="H220" s="212">
        <f>'DTC US&amp;CA - P&amp;L'!H188</f>
        <v>3</v>
      </c>
      <c r="I220" s="212">
        <f>'DTC US&amp;CA - P&amp;L'!I188</f>
        <v>2</v>
      </c>
      <c r="J220" s="212">
        <f>'DTC US&amp;CA - P&amp;L'!J188</f>
        <v>6</v>
      </c>
      <c r="K220" s="212">
        <f>'DTC US&amp;CA - P&amp;L'!K188</f>
        <v>4</v>
      </c>
      <c r="L220" s="212">
        <f>'DTC US&amp;CA - P&amp;L'!L188</f>
        <v>6</v>
      </c>
      <c r="M220" s="212">
        <f>'DTC US&amp;CA - P&amp;L'!M188</f>
        <v>1</v>
      </c>
      <c r="N220" s="212">
        <f>'DTC US&amp;CA - P&amp;L'!N188</f>
        <v>2</v>
      </c>
      <c r="O220" s="212">
        <f>'DTC US&amp;CA - P&amp;L'!O188</f>
        <v>1</v>
      </c>
      <c r="P220" s="212">
        <f>'DTC US&amp;CA - P&amp;L'!P188</f>
        <v>2</v>
      </c>
      <c r="Q220" s="212">
        <f>'DTC US&amp;CA - P&amp;L'!Q188</f>
        <v>3</v>
      </c>
      <c r="R220" s="212">
        <f>'DTC US&amp;CA - P&amp;L'!R188</f>
        <v>7</v>
      </c>
      <c r="S220" s="212">
        <f>'DTC US&amp;CA - P&amp;L'!S188</f>
        <v>6</v>
      </c>
      <c r="T220" s="212">
        <f>'DTC US&amp;CA - P&amp;L'!T188</f>
        <v>3</v>
      </c>
      <c r="U220" s="212">
        <f>'DTC US&amp;CA - P&amp;L'!U188</f>
        <v>2</v>
      </c>
      <c r="V220" s="212">
        <f>'DTC US&amp;CA - P&amp;L'!V188</f>
        <v>2</v>
      </c>
      <c r="W220" s="212">
        <f>'DTC US&amp;CA - P&amp;L'!W188</f>
        <v>5</v>
      </c>
      <c r="X220" s="212">
        <f>'DTC US&amp;CA - P&amp;L'!X188</f>
        <v>3</v>
      </c>
      <c r="Y220" s="212">
        <f>'DTC US&amp;CA - P&amp;L'!Y188</f>
        <v>3</v>
      </c>
      <c r="Z220" s="212">
        <f>'DTC US&amp;CA - P&amp;L'!Z188</f>
        <v>0</v>
      </c>
      <c r="AA220" s="212">
        <f>'DTC US&amp;CA - P&amp;L'!AA188</f>
        <v>9</v>
      </c>
      <c r="AB220" s="212">
        <f>'DTC US&amp;CA - P&amp;L'!AB188</f>
        <v>1</v>
      </c>
      <c r="AC220" s="212">
        <f>'DTC US&amp;CA - P&amp;L'!AC188</f>
        <v>2</v>
      </c>
      <c r="AD220" s="212">
        <f>'DTC US&amp;CA - P&amp;L'!AD188</f>
        <v>8</v>
      </c>
      <c r="AE220" s="212">
        <f>'DTC US&amp;CA - P&amp;L'!AE188</f>
        <v>7</v>
      </c>
      <c r="AF220" s="212">
        <f>'DTC US&amp;CA - P&amp;L'!AF188</f>
        <v>5</v>
      </c>
      <c r="AG220" s="199">
        <f t="shared" si="67"/>
        <v>123</v>
      </c>
      <c r="AH220" s="200"/>
      <c r="AI220" s="200"/>
      <c r="AJ220" s="200"/>
      <c r="AK220" s="200"/>
      <c r="AL220" s="200"/>
    </row>
    <row r="221" outlineLevel="1">
      <c r="A221" s="232" t="s">
        <v>295</v>
      </c>
      <c r="B221" s="212">
        <f>'DTC US&amp;CA - P&amp;L'!B189</f>
        <v>1</v>
      </c>
      <c r="C221" s="212">
        <f>'DTC US&amp;CA - P&amp;L'!C189</f>
        <v>0</v>
      </c>
      <c r="D221" s="212">
        <f>'DTC US&amp;CA - P&amp;L'!D189</f>
        <v>0</v>
      </c>
      <c r="E221" s="212">
        <f>'DTC US&amp;CA - P&amp;L'!E189</f>
        <v>0</v>
      </c>
      <c r="F221" s="212">
        <f>'DTC US&amp;CA - P&amp;L'!F189</f>
        <v>0</v>
      </c>
      <c r="G221" s="212">
        <f>'DTC US&amp;CA - P&amp;L'!G189</f>
        <v>1</v>
      </c>
      <c r="H221" s="212">
        <f>'DTC US&amp;CA - P&amp;L'!H189</f>
        <v>0</v>
      </c>
      <c r="I221" s="212">
        <f>'DTC US&amp;CA - P&amp;L'!I189</f>
        <v>0</v>
      </c>
      <c r="J221" s="212">
        <f>'DTC US&amp;CA - P&amp;L'!J189</f>
        <v>2</v>
      </c>
      <c r="K221" s="212">
        <f>'DTC US&amp;CA - P&amp;L'!K189</f>
        <v>1</v>
      </c>
      <c r="L221" s="212">
        <f>'DTC US&amp;CA - P&amp;L'!L189</f>
        <v>0</v>
      </c>
      <c r="M221" s="212">
        <f>'DTC US&amp;CA - P&amp;L'!M189</f>
        <v>1</v>
      </c>
      <c r="N221" s="212">
        <f>'DTC US&amp;CA - P&amp;L'!N189</f>
        <v>1</v>
      </c>
      <c r="O221" s="212">
        <f>'DTC US&amp;CA - P&amp;L'!O189</f>
        <v>1</v>
      </c>
      <c r="P221" s="212">
        <f>'DTC US&amp;CA - P&amp;L'!P189</f>
        <v>0</v>
      </c>
      <c r="Q221" s="212">
        <f>'DTC US&amp;CA - P&amp;L'!Q189</f>
        <v>0</v>
      </c>
      <c r="R221" s="212">
        <f>'DTC US&amp;CA - P&amp;L'!R189</f>
        <v>1</v>
      </c>
      <c r="S221" s="212">
        <f>'DTC US&amp;CA - P&amp;L'!S189</f>
        <v>0</v>
      </c>
      <c r="T221" s="212">
        <f>'DTC US&amp;CA - P&amp;L'!T189</f>
        <v>1</v>
      </c>
      <c r="U221" s="212">
        <f>'DTC US&amp;CA - P&amp;L'!U189</f>
        <v>1</v>
      </c>
      <c r="V221" s="212">
        <f>'DTC US&amp;CA - P&amp;L'!V189</f>
        <v>1</v>
      </c>
      <c r="W221" s="212">
        <f>'DTC US&amp;CA - P&amp;L'!W189</f>
        <v>1</v>
      </c>
      <c r="X221" s="212">
        <f>'DTC US&amp;CA - P&amp;L'!X189</f>
        <v>0</v>
      </c>
      <c r="Y221" s="212">
        <f>'DTC US&amp;CA - P&amp;L'!Y189</f>
        <v>2</v>
      </c>
      <c r="Z221" s="212">
        <f>'DTC US&amp;CA - P&amp;L'!Z189</f>
        <v>0</v>
      </c>
      <c r="AA221" s="212">
        <f>'DTC US&amp;CA - P&amp;L'!AA189</f>
        <v>1</v>
      </c>
      <c r="AB221" s="212">
        <f>'DTC US&amp;CA - P&amp;L'!AB189</f>
        <v>1</v>
      </c>
      <c r="AC221" s="212">
        <f>'DTC US&amp;CA - P&amp;L'!AC189</f>
        <v>1</v>
      </c>
      <c r="AD221" s="212">
        <f>'DTC US&amp;CA - P&amp;L'!AD189</f>
        <v>1</v>
      </c>
      <c r="AE221" s="212">
        <f>'DTC US&amp;CA - P&amp;L'!AE189</f>
        <v>2</v>
      </c>
      <c r="AF221" s="212">
        <f>'DTC US&amp;CA - P&amp;L'!AF189</f>
        <v>2</v>
      </c>
      <c r="AG221" s="199">
        <f t="shared" si="67"/>
        <v>23</v>
      </c>
      <c r="AH221" s="200"/>
      <c r="AI221" s="200"/>
      <c r="AJ221" s="200"/>
      <c r="AK221" s="200"/>
      <c r="AL221" s="200"/>
    </row>
    <row r="222" outlineLevel="1">
      <c r="A222" s="232" t="s">
        <v>296</v>
      </c>
      <c r="B222" s="212">
        <f>'DTC US&amp;CA - P&amp;L'!B190</f>
        <v>0</v>
      </c>
      <c r="C222" s="212">
        <f>'DTC US&amp;CA - P&amp;L'!C190</f>
        <v>0</v>
      </c>
      <c r="D222" s="212">
        <f>'DTC US&amp;CA - P&amp;L'!D190</f>
        <v>0</v>
      </c>
      <c r="E222" s="212">
        <f>'DTC US&amp;CA - P&amp;L'!E190</f>
        <v>0</v>
      </c>
      <c r="F222" s="212">
        <f>'DTC US&amp;CA - P&amp;L'!F190</f>
        <v>0</v>
      </c>
      <c r="G222" s="212">
        <f>'DTC US&amp;CA - P&amp;L'!G190</f>
        <v>0</v>
      </c>
      <c r="H222" s="212">
        <f>'DTC US&amp;CA - P&amp;L'!H190</f>
        <v>0</v>
      </c>
      <c r="I222" s="212">
        <f>'DTC US&amp;CA - P&amp;L'!I190</f>
        <v>0</v>
      </c>
      <c r="J222" s="212">
        <f>'DTC US&amp;CA - P&amp;L'!J190</f>
        <v>0</v>
      </c>
      <c r="K222" s="212">
        <f>'DTC US&amp;CA - P&amp;L'!K190</f>
        <v>0</v>
      </c>
      <c r="L222" s="212">
        <f>'DTC US&amp;CA - P&amp;L'!L190</f>
        <v>1</v>
      </c>
      <c r="M222" s="212">
        <f>'DTC US&amp;CA - P&amp;L'!M190</f>
        <v>4</v>
      </c>
      <c r="N222" s="212">
        <f>'DTC US&amp;CA - P&amp;L'!N190</f>
        <v>2</v>
      </c>
      <c r="O222" s="212">
        <f>'DTC US&amp;CA - P&amp;L'!O190</f>
        <v>3</v>
      </c>
      <c r="P222" s="212">
        <f>'DTC US&amp;CA - P&amp;L'!P190</f>
        <v>8</v>
      </c>
      <c r="Q222" s="212">
        <f>'DTC US&amp;CA - P&amp;L'!Q190</f>
        <v>6</v>
      </c>
      <c r="R222" s="212">
        <f>'DTC US&amp;CA - P&amp;L'!R190</f>
        <v>5</v>
      </c>
      <c r="S222" s="212">
        <f>'DTC US&amp;CA - P&amp;L'!S190</f>
        <v>6</v>
      </c>
      <c r="T222" s="212">
        <f>'DTC US&amp;CA - P&amp;L'!T190</f>
        <v>6</v>
      </c>
      <c r="U222" s="212">
        <f>'DTC US&amp;CA - P&amp;L'!U190</f>
        <v>4</v>
      </c>
      <c r="V222" s="212">
        <f>'DTC US&amp;CA - P&amp;L'!V190</f>
        <v>8</v>
      </c>
      <c r="W222" s="212">
        <f>'DTC US&amp;CA - P&amp;L'!W190</f>
        <v>11</v>
      </c>
      <c r="X222" s="212">
        <f>'DTC US&amp;CA - P&amp;L'!X190</f>
        <v>6</v>
      </c>
      <c r="Y222" s="212">
        <f>'DTC US&amp;CA - P&amp;L'!Y190</f>
        <v>10</v>
      </c>
      <c r="Z222" s="212">
        <f>'DTC US&amp;CA - P&amp;L'!Z190</f>
        <v>9</v>
      </c>
      <c r="AA222" s="212">
        <f>'DTC US&amp;CA - P&amp;L'!AA190</f>
        <v>27</v>
      </c>
      <c r="AB222" s="212">
        <f>'DTC US&amp;CA - P&amp;L'!AB190</f>
        <v>22</v>
      </c>
      <c r="AC222" s="212">
        <f>'DTC US&amp;CA - P&amp;L'!AC190</f>
        <v>18</v>
      </c>
      <c r="AD222" s="212">
        <f>'DTC US&amp;CA - P&amp;L'!AD190</f>
        <v>17</v>
      </c>
      <c r="AE222" s="212">
        <f>'DTC US&amp;CA - P&amp;L'!AE190</f>
        <v>24</v>
      </c>
      <c r="AF222" s="212">
        <f>'DTC US&amp;CA - P&amp;L'!AF190</f>
        <v>20</v>
      </c>
      <c r="AG222" s="199">
        <f t="shared" si="67"/>
        <v>217</v>
      </c>
      <c r="AH222" s="200"/>
      <c r="AI222" s="200"/>
      <c r="AJ222" s="200"/>
      <c r="AK222" s="200"/>
      <c r="AL222" s="200"/>
    </row>
    <row r="223" outlineLevel="1">
      <c r="A223" s="232" t="s">
        <v>297</v>
      </c>
      <c r="B223" s="212">
        <f>'DTC US&amp;CA - P&amp;L'!B191</f>
        <v>3</v>
      </c>
      <c r="C223" s="212">
        <f>'DTC US&amp;CA - P&amp;L'!C191</f>
        <v>0</v>
      </c>
      <c r="D223" s="212">
        <f>'DTC US&amp;CA - P&amp;L'!D191</f>
        <v>0</v>
      </c>
      <c r="E223" s="212">
        <f>'DTC US&amp;CA - P&amp;L'!E191</f>
        <v>2</v>
      </c>
      <c r="F223" s="212">
        <f>'DTC US&amp;CA - P&amp;L'!F191</f>
        <v>1</v>
      </c>
      <c r="G223" s="212">
        <f>'DTC US&amp;CA - P&amp;L'!G191</f>
        <v>4</v>
      </c>
      <c r="H223" s="212">
        <f>'DTC US&amp;CA - P&amp;L'!H191</f>
        <v>0</v>
      </c>
      <c r="I223" s="212">
        <f>'DTC US&amp;CA - P&amp;L'!I191</f>
        <v>1</v>
      </c>
      <c r="J223" s="212">
        <f>'DTC US&amp;CA - P&amp;L'!J191</f>
        <v>0</v>
      </c>
      <c r="K223" s="212">
        <f>'DTC US&amp;CA - P&amp;L'!K191</f>
        <v>3</v>
      </c>
      <c r="L223" s="212">
        <f>'DTC US&amp;CA - P&amp;L'!L191</f>
        <v>1</v>
      </c>
      <c r="M223" s="212">
        <f>'DTC US&amp;CA - P&amp;L'!M191</f>
        <v>0</v>
      </c>
      <c r="N223" s="212">
        <f>'DTC US&amp;CA - P&amp;L'!N191</f>
        <v>1</v>
      </c>
      <c r="O223" s="212">
        <f>'DTC US&amp;CA - P&amp;L'!O191</f>
        <v>0</v>
      </c>
      <c r="P223" s="212">
        <f>'DTC US&amp;CA - P&amp;L'!P191</f>
        <v>1</v>
      </c>
      <c r="Q223" s="212">
        <f>'DTC US&amp;CA - P&amp;L'!Q191</f>
        <v>0</v>
      </c>
      <c r="R223" s="212">
        <f>'DTC US&amp;CA - P&amp;L'!R191</f>
        <v>0</v>
      </c>
      <c r="S223" s="212">
        <f>'DTC US&amp;CA - P&amp;L'!S191</f>
        <v>1</v>
      </c>
      <c r="T223" s="212">
        <f>'DTC US&amp;CA - P&amp;L'!T191</f>
        <v>2</v>
      </c>
      <c r="U223" s="212">
        <f>'DTC US&amp;CA - P&amp;L'!U191</f>
        <v>0</v>
      </c>
      <c r="V223" s="212">
        <f>'DTC US&amp;CA - P&amp;L'!V191</f>
        <v>0</v>
      </c>
      <c r="W223" s="212">
        <f>'DTC US&amp;CA - P&amp;L'!W191</f>
        <v>0</v>
      </c>
      <c r="X223" s="212">
        <f>'DTC US&amp;CA - P&amp;L'!X191</f>
        <v>0</v>
      </c>
      <c r="Y223" s="212">
        <f>'DTC US&amp;CA - P&amp;L'!Y191</f>
        <v>2</v>
      </c>
      <c r="Z223" s="212">
        <f>'DTC US&amp;CA - P&amp;L'!Z191</f>
        <v>0</v>
      </c>
      <c r="AA223" s="212">
        <f>'DTC US&amp;CA - P&amp;L'!AA191</f>
        <v>0</v>
      </c>
      <c r="AB223" s="212">
        <f>'DTC US&amp;CA - P&amp;L'!AB191</f>
        <v>1</v>
      </c>
      <c r="AC223" s="212">
        <f>'DTC US&amp;CA - P&amp;L'!AC191</f>
        <v>2</v>
      </c>
      <c r="AD223" s="212">
        <f>'DTC US&amp;CA - P&amp;L'!AD191</f>
        <v>0</v>
      </c>
      <c r="AE223" s="212">
        <f>'DTC US&amp;CA - P&amp;L'!AE191</f>
        <v>2</v>
      </c>
      <c r="AF223" s="212">
        <f>'DTC US&amp;CA - P&amp;L'!AF191</f>
        <v>0</v>
      </c>
      <c r="AG223" s="199">
        <f t="shared" si="67"/>
        <v>27</v>
      </c>
      <c r="AH223" s="200"/>
      <c r="AI223" s="200"/>
      <c r="AJ223" s="200"/>
      <c r="AK223" s="200"/>
      <c r="AL223" s="200"/>
    </row>
    <row r="224" outlineLevel="1">
      <c r="A224" s="232" t="s">
        <v>298</v>
      </c>
      <c r="B224" s="212">
        <f>'DTC US&amp;CA - P&amp;L'!B192</f>
        <v>3</v>
      </c>
      <c r="C224" s="212">
        <f>'DTC US&amp;CA - P&amp;L'!C192</f>
        <v>0</v>
      </c>
      <c r="D224" s="212">
        <f>'DTC US&amp;CA - P&amp;L'!D192</f>
        <v>1</v>
      </c>
      <c r="E224" s="212">
        <f>'DTC US&amp;CA - P&amp;L'!E192</f>
        <v>0</v>
      </c>
      <c r="F224" s="212">
        <f>'DTC US&amp;CA - P&amp;L'!F192</f>
        <v>1</v>
      </c>
      <c r="G224" s="212">
        <f>'DTC US&amp;CA - P&amp;L'!G192</f>
        <v>0</v>
      </c>
      <c r="H224" s="212">
        <f>'DTC US&amp;CA - P&amp;L'!H192</f>
        <v>0</v>
      </c>
      <c r="I224" s="212">
        <f>'DTC US&amp;CA - P&amp;L'!I192</f>
        <v>0</v>
      </c>
      <c r="J224" s="212">
        <f>'DTC US&amp;CA - P&amp;L'!J192</f>
        <v>0</v>
      </c>
      <c r="K224" s="212">
        <f>'DTC US&amp;CA - P&amp;L'!K192</f>
        <v>0</v>
      </c>
      <c r="L224" s="212">
        <f>'DTC US&amp;CA - P&amp;L'!L192</f>
        <v>1</v>
      </c>
      <c r="M224" s="212">
        <f>'DTC US&amp;CA - P&amp;L'!M192</f>
        <v>1</v>
      </c>
      <c r="N224" s="212">
        <f>'DTC US&amp;CA - P&amp;L'!N192</f>
        <v>1</v>
      </c>
      <c r="O224" s="212">
        <f>'DTC US&amp;CA - P&amp;L'!O192</f>
        <v>0</v>
      </c>
      <c r="P224" s="212">
        <f>'DTC US&amp;CA - P&amp;L'!P192</f>
        <v>1</v>
      </c>
      <c r="Q224" s="212">
        <f>'DTC US&amp;CA - P&amp;L'!Q192</f>
        <v>2</v>
      </c>
      <c r="R224" s="212">
        <f>'DTC US&amp;CA - P&amp;L'!R192</f>
        <v>2</v>
      </c>
      <c r="S224" s="212">
        <f>'DTC US&amp;CA - P&amp;L'!S192</f>
        <v>0</v>
      </c>
      <c r="T224" s="212">
        <f>'DTC US&amp;CA - P&amp;L'!T192</f>
        <v>2</v>
      </c>
      <c r="U224" s="212">
        <f>'DTC US&amp;CA - P&amp;L'!U192</f>
        <v>0</v>
      </c>
      <c r="V224" s="212">
        <f>'DTC US&amp;CA - P&amp;L'!V192</f>
        <v>0</v>
      </c>
      <c r="W224" s="212">
        <f>'DTC US&amp;CA - P&amp;L'!W192</f>
        <v>0</v>
      </c>
      <c r="X224" s="212">
        <f>'DTC US&amp;CA - P&amp;L'!X192</f>
        <v>0</v>
      </c>
      <c r="Y224" s="212">
        <f>'DTC US&amp;CA - P&amp;L'!Y192</f>
        <v>2</v>
      </c>
      <c r="Z224" s="212">
        <f>'DTC US&amp;CA - P&amp;L'!Z192</f>
        <v>1</v>
      </c>
      <c r="AA224" s="212">
        <f>'DTC US&amp;CA - P&amp;L'!AA192</f>
        <v>1</v>
      </c>
      <c r="AB224" s="212">
        <f>'DTC US&amp;CA - P&amp;L'!AB192</f>
        <v>0</v>
      </c>
      <c r="AC224" s="212">
        <f>'DTC US&amp;CA - P&amp;L'!AC192</f>
        <v>0</v>
      </c>
      <c r="AD224" s="212">
        <f>'DTC US&amp;CA - P&amp;L'!AD192</f>
        <v>2</v>
      </c>
      <c r="AE224" s="212">
        <f>'DTC US&amp;CA - P&amp;L'!AE192</f>
        <v>2</v>
      </c>
      <c r="AF224" s="212">
        <f>'DTC US&amp;CA - P&amp;L'!AF192</f>
        <v>1</v>
      </c>
      <c r="AG224" s="199">
        <f t="shared" si="67"/>
        <v>24</v>
      </c>
      <c r="AH224" s="200"/>
      <c r="AI224" s="200"/>
      <c r="AJ224" s="200"/>
      <c r="AK224" s="200"/>
      <c r="AL224" s="200"/>
    </row>
    <row r="225" outlineLevel="1">
      <c r="A225" s="232" t="s">
        <v>299</v>
      </c>
      <c r="B225" s="212">
        <f>'DTC US&amp;CA - P&amp;L'!B193</f>
        <v>1</v>
      </c>
      <c r="C225" s="212">
        <f>'DTC US&amp;CA - P&amp;L'!C193</f>
        <v>0</v>
      </c>
      <c r="D225" s="212">
        <f>'DTC US&amp;CA - P&amp;L'!D193</f>
        <v>1</v>
      </c>
      <c r="E225" s="212">
        <f>'DTC US&amp;CA - P&amp;L'!E193</f>
        <v>0</v>
      </c>
      <c r="F225" s="212">
        <f>'DTC US&amp;CA - P&amp;L'!F193</f>
        <v>0</v>
      </c>
      <c r="G225" s="212">
        <f>'DTC US&amp;CA - P&amp;L'!G193</f>
        <v>0</v>
      </c>
      <c r="H225" s="212">
        <f>'DTC US&amp;CA - P&amp;L'!H193</f>
        <v>0</v>
      </c>
      <c r="I225" s="212">
        <f>'DTC US&amp;CA - P&amp;L'!I193</f>
        <v>0</v>
      </c>
      <c r="J225" s="212">
        <f>'DTC US&amp;CA - P&amp;L'!J193</f>
        <v>0</v>
      </c>
      <c r="K225" s="212">
        <f>'DTC US&amp;CA - P&amp;L'!K193</f>
        <v>0</v>
      </c>
      <c r="L225" s="212">
        <f>'DTC US&amp;CA - P&amp;L'!L193</f>
        <v>1</v>
      </c>
      <c r="M225" s="212">
        <f>'DTC US&amp;CA - P&amp;L'!M193</f>
        <v>0</v>
      </c>
      <c r="N225" s="212">
        <f>'DTC US&amp;CA - P&amp;L'!N193</f>
        <v>2</v>
      </c>
      <c r="O225" s="212">
        <f>'DTC US&amp;CA - P&amp;L'!O193</f>
        <v>0</v>
      </c>
      <c r="P225" s="212">
        <f>'DTC US&amp;CA - P&amp;L'!P193</f>
        <v>2</v>
      </c>
      <c r="Q225" s="212">
        <f>'DTC US&amp;CA - P&amp;L'!Q193</f>
        <v>1</v>
      </c>
      <c r="R225" s="212">
        <f>'DTC US&amp;CA - P&amp;L'!R193</f>
        <v>2</v>
      </c>
      <c r="S225" s="212">
        <f>'DTC US&amp;CA - P&amp;L'!S193</f>
        <v>0</v>
      </c>
      <c r="T225" s="212">
        <f>'DTC US&amp;CA - P&amp;L'!T193</f>
        <v>0</v>
      </c>
      <c r="U225" s="212">
        <f>'DTC US&amp;CA - P&amp;L'!U193</f>
        <v>0</v>
      </c>
      <c r="V225" s="212">
        <f>'DTC US&amp;CA - P&amp;L'!V193</f>
        <v>0</v>
      </c>
      <c r="W225" s="212">
        <f>'DTC US&amp;CA - P&amp;L'!W193</f>
        <v>0</v>
      </c>
      <c r="X225" s="212">
        <f>'DTC US&amp;CA - P&amp;L'!X193</f>
        <v>0</v>
      </c>
      <c r="Y225" s="212">
        <f>'DTC US&amp;CA - P&amp;L'!Y193</f>
        <v>2</v>
      </c>
      <c r="Z225" s="212">
        <f>'DTC US&amp;CA - P&amp;L'!Z193</f>
        <v>0</v>
      </c>
      <c r="AA225" s="212">
        <f>'DTC US&amp;CA - P&amp;L'!AA193</f>
        <v>0</v>
      </c>
      <c r="AB225" s="212">
        <f>'DTC US&amp;CA - P&amp;L'!AB193</f>
        <v>0</v>
      </c>
      <c r="AC225" s="212">
        <f>'DTC US&amp;CA - P&amp;L'!AC193</f>
        <v>0</v>
      </c>
      <c r="AD225" s="212">
        <f>'DTC US&amp;CA - P&amp;L'!AD193</f>
        <v>1</v>
      </c>
      <c r="AE225" s="212">
        <f>'DTC US&amp;CA - P&amp;L'!AE193</f>
        <v>0</v>
      </c>
      <c r="AF225" s="212">
        <f>'DTC US&amp;CA - P&amp;L'!AF193</f>
        <v>1</v>
      </c>
      <c r="AG225" s="199">
        <f t="shared" si="67"/>
        <v>14</v>
      </c>
      <c r="AH225" s="200"/>
      <c r="AI225" s="200"/>
      <c r="AJ225" s="200"/>
      <c r="AK225" s="200"/>
      <c r="AL225" s="200"/>
    </row>
    <row r="226" outlineLevel="1">
      <c r="A226" s="232" t="s">
        <v>186</v>
      </c>
      <c r="B226" s="226"/>
      <c r="C226" s="226"/>
      <c r="D226" s="226"/>
      <c r="E226" s="226"/>
      <c r="F226" s="226"/>
      <c r="G226" s="226"/>
      <c r="H226" s="226"/>
      <c r="I226" s="226"/>
      <c r="J226" s="226"/>
      <c r="K226" s="226"/>
      <c r="L226" s="226"/>
      <c r="M226" s="226"/>
      <c r="N226" s="226"/>
      <c r="O226" s="226"/>
      <c r="P226" s="212">
        <f>'DTC US&amp;CA - P&amp;L'!P194</f>
        <v>210</v>
      </c>
      <c r="Q226" s="212">
        <f>'DTC US&amp;CA - P&amp;L'!Q194</f>
        <v>117</v>
      </c>
      <c r="R226" s="212">
        <f>'DTC US&amp;CA - P&amp;L'!R194</f>
        <v>68</v>
      </c>
      <c r="S226" s="212">
        <f>'DTC US&amp;CA - P&amp;L'!S194</f>
        <v>46</v>
      </c>
      <c r="T226" s="212">
        <f>'DTC US&amp;CA - P&amp;L'!T194</f>
        <v>34</v>
      </c>
      <c r="U226" s="212">
        <f>'DTC US&amp;CA - P&amp;L'!U194</f>
        <v>34</v>
      </c>
      <c r="V226" s="212">
        <f>'DTC US&amp;CA - P&amp;L'!V194</f>
        <v>18</v>
      </c>
      <c r="W226" s="212">
        <f>'DTC US&amp;CA - P&amp;L'!W194</f>
        <v>22</v>
      </c>
      <c r="X226" s="212">
        <f>'DTC US&amp;CA - P&amp;L'!X194</f>
        <v>25</v>
      </c>
      <c r="Y226" s="212">
        <f>'DTC US&amp;CA - P&amp;L'!Y194</f>
        <v>20</v>
      </c>
      <c r="Z226" s="212">
        <f>'DTC US&amp;CA - P&amp;L'!Z194</f>
        <v>52</v>
      </c>
      <c r="AA226" s="212">
        <f>'DTC US&amp;CA - P&amp;L'!AA194</f>
        <v>30</v>
      </c>
      <c r="AB226" s="212">
        <f>'DTC US&amp;CA - P&amp;L'!AB194</f>
        <v>20</v>
      </c>
      <c r="AC226" s="212">
        <f>'DTC US&amp;CA - P&amp;L'!AC194</f>
        <v>36</v>
      </c>
      <c r="AD226" s="212">
        <f>'DTC US&amp;CA - P&amp;L'!AD194</f>
        <v>28</v>
      </c>
      <c r="AE226" s="212">
        <f>'DTC US&amp;CA - P&amp;L'!AE194</f>
        <v>27</v>
      </c>
      <c r="AF226" s="212">
        <f>'DTC US&amp;CA - P&amp;L'!AF194</f>
        <v>15</v>
      </c>
      <c r="AG226" s="199">
        <f t="shared" si="67"/>
        <v>802</v>
      </c>
      <c r="AH226" s="200"/>
      <c r="AI226" s="200"/>
      <c r="AJ226" s="200"/>
      <c r="AK226" s="200"/>
      <c r="AL226" s="200"/>
    </row>
    <row r="227">
      <c r="A227" s="241" t="s">
        <v>187</v>
      </c>
      <c r="B227" s="242">
        <f t="shared" ref="B227:AF227" si="68">SUM(B216:B226)</f>
        <v>41</v>
      </c>
      <c r="C227" s="242">
        <f t="shared" si="68"/>
        <v>11</v>
      </c>
      <c r="D227" s="242">
        <f t="shared" si="68"/>
        <v>11</v>
      </c>
      <c r="E227" s="242">
        <f t="shared" si="68"/>
        <v>7</v>
      </c>
      <c r="F227" s="242">
        <f t="shared" si="68"/>
        <v>10</v>
      </c>
      <c r="G227" s="242">
        <f t="shared" si="68"/>
        <v>12</v>
      </c>
      <c r="H227" s="242">
        <f t="shared" si="68"/>
        <v>9</v>
      </c>
      <c r="I227" s="242">
        <f t="shared" si="68"/>
        <v>8</v>
      </c>
      <c r="J227" s="242">
        <f t="shared" si="68"/>
        <v>25</v>
      </c>
      <c r="K227" s="242">
        <f t="shared" si="68"/>
        <v>24</v>
      </c>
      <c r="L227" s="242">
        <f t="shared" si="68"/>
        <v>21</v>
      </c>
      <c r="M227" s="242">
        <f t="shared" si="68"/>
        <v>16</v>
      </c>
      <c r="N227" s="242">
        <f t="shared" si="68"/>
        <v>18</v>
      </c>
      <c r="O227" s="242">
        <f t="shared" si="68"/>
        <v>15</v>
      </c>
      <c r="P227" s="242">
        <f t="shared" si="68"/>
        <v>233</v>
      </c>
      <c r="Q227" s="242">
        <f t="shared" si="68"/>
        <v>140</v>
      </c>
      <c r="R227" s="242">
        <f t="shared" si="68"/>
        <v>92</v>
      </c>
      <c r="S227" s="242">
        <f t="shared" si="68"/>
        <v>62</v>
      </c>
      <c r="T227" s="242">
        <f t="shared" si="68"/>
        <v>50</v>
      </c>
      <c r="U227" s="242">
        <f t="shared" si="68"/>
        <v>48</v>
      </c>
      <c r="V227" s="242">
        <f t="shared" si="68"/>
        <v>38</v>
      </c>
      <c r="W227" s="242">
        <f t="shared" si="68"/>
        <v>59</v>
      </c>
      <c r="X227" s="242">
        <f t="shared" si="68"/>
        <v>48</v>
      </c>
      <c r="Y227" s="242">
        <f t="shared" si="68"/>
        <v>58</v>
      </c>
      <c r="Z227" s="242">
        <f t="shared" si="68"/>
        <v>80</v>
      </c>
      <c r="AA227" s="242">
        <f t="shared" si="68"/>
        <v>110</v>
      </c>
      <c r="AB227" s="242">
        <f t="shared" si="68"/>
        <v>98</v>
      </c>
      <c r="AC227" s="242">
        <f t="shared" si="68"/>
        <v>108</v>
      </c>
      <c r="AD227" s="242">
        <f t="shared" si="68"/>
        <v>107</v>
      </c>
      <c r="AE227" s="242">
        <f t="shared" si="68"/>
        <v>149</v>
      </c>
      <c r="AF227" s="242">
        <f t="shared" si="68"/>
        <v>144</v>
      </c>
      <c r="AG227" s="199">
        <f t="shared" si="67"/>
        <v>1852</v>
      </c>
      <c r="AH227" s="200"/>
      <c r="AI227" s="200"/>
      <c r="AJ227" s="200"/>
      <c r="AK227" s="200"/>
      <c r="AL227" s="200"/>
    </row>
    <row r="228">
      <c r="A228" s="153"/>
      <c r="B228" s="174"/>
      <c r="C228" s="174"/>
      <c r="D228" s="174"/>
      <c r="E228" s="174"/>
      <c r="F228" s="174"/>
      <c r="G228" s="174"/>
      <c r="H228" s="174"/>
      <c r="I228" s="129"/>
      <c r="J228" s="129"/>
      <c r="K228" s="129"/>
      <c r="L228" s="129"/>
      <c r="M228" s="129"/>
      <c r="N228" s="129"/>
      <c r="O228" s="129"/>
      <c r="P228" s="129"/>
      <c r="Q228" s="129"/>
      <c r="R228" s="129"/>
      <c r="S228" s="129"/>
      <c r="T228" s="129"/>
      <c r="U228" s="129"/>
      <c r="V228" s="129"/>
      <c r="W228" s="129"/>
      <c r="X228" s="129"/>
      <c r="Y228" s="129"/>
      <c r="Z228" s="129"/>
      <c r="AA228" s="129"/>
      <c r="AB228" s="129"/>
      <c r="AC228" s="129"/>
      <c r="AD228" s="129"/>
      <c r="AE228" s="129"/>
      <c r="AF228" s="129"/>
      <c r="AG228" s="199"/>
      <c r="AH228" s="200"/>
      <c r="AI228" s="200"/>
      <c r="AJ228" s="200"/>
      <c r="AK228" s="200"/>
      <c r="AL228" s="200"/>
    </row>
    <row r="229">
      <c r="A229" s="232" t="s">
        <v>300</v>
      </c>
      <c r="B229" s="233"/>
      <c r="C229" s="233"/>
      <c r="D229" s="234"/>
      <c r="E229" s="234"/>
      <c r="F229" s="234"/>
      <c r="G229" s="234"/>
      <c r="H229" s="234"/>
      <c r="I229" s="234"/>
      <c r="J229" s="234"/>
      <c r="K229" s="233"/>
      <c r="L229" s="233"/>
      <c r="M229" s="233"/>
      <c r="N229" s="233"/>
      <c r="O229" s="233"/>
      <c r="P229" s="233"/>
      <c r="Q229" s="233"/>
      <c r="R229" s="233"/>
      <c r="S229" s="233"/>
      <c r="T229" s="233"/>
      <c r="U229" s="233"/>
      <c r="V229" s="233"/>
      <c r="W229" s="233"/>
      <c r="X229" s="233"/>
      <c r="Y229" s="233"/>
      <c r="Z229" s="233"/>
      <c r="AA229" s="233"/>
      <c r="AB229" s="233"/>
      <c r="AC229" s="233"/>
      <c r="AD229" s="233"/>
      <c r="AE229" s="233"/>
      <c r="AF229" s="233"/>
      <c r="AG229" s="199"/>
      <c r="AH229" s="200"/>
      <c r="AI229" s="200"/>
      <c r="AJ229" s="200"/>
      <c r="AK229" s="200"/>
      <c r="AL229" s="200"/>
    </row>
    <row r="230" outlineLevel="1">
      <c r="A230" s="232" t="s">
        <v>290</v>
      </c>
      <c r="B230" s="236"/>
      <c r="C230" s="236"/>
      <c r="D230" s="236"/>
      <c r="E230" s="236"/>
      <c r="F230" s="236"/>
      <c r="G230" s="236"/>
      <c r="H230" s="236"/>
      <c r="I230" s="236"/>
      <c r="J230" s="236"/>
      <c r="K230" s="237">
        <v>0.0</v>
      </c>
      <c r="L230" s="236"/>
      <c r="M230" s="236"/>
      <c r="N230" s="236"/>
      <c r="O230" s="236"/>
      <c r="P230" s="236"/>
      <c r="Q230" s="237">
        <f>'DTC EU - P&amp;L'!Q198</f>
        <v>1</v>
      </c>
      <c r="R230" s="237">
        <f>'DTC EU - P&amp;L'!R198</f>
        <v>3</v>
      </c>
      <c r="S230" s="237">
        <f>'DTC EU - P&amp;L'!S198</f>
        <v>2</v>
      </c>
      <c r="T230" s="237">
        <f>'DTC EU - P&amp;L'!T198</f>
        <v>0</v>
      </c>
      <c r="U230" s="237">
        <f>'DTC EU - P&amp;L'!U198</f>
        <v>0</v>
      </c>
      <c r="V230" s="237">
        <f>'DTC EU - P&amp;L'!V198</f>
        <v>2</v>
      </c>
      <c r="W230" s="237">
        <f>'DTC EU - P&amp;L'!W198</f>
        <v>0</v>
      </c>
      <c r="X230" s="237">
        <f>'DTC EU - P&amp;L'!X198</f>
        <v>0</v>
      </c>
      <c r="Y230" s="237">
        <f>'DTC EU - P&amp;L'!Y198</f>
        <v>3</v>
      </c>
      <c r="Z230" s="237">
        <f>'DTC EU - P&amp;L'!Z198</f>
        <v>2</v>
      </c>
      <c r="AA230" s="237">
        <f>'DTC EU - P&amp;L'!AA198</f>
        <v>1</v>
      </c>
      <c r="AB230" s="237">
        <f>'DTC EU - P&amp;L'!AB198</f>
        <v>1</v>
      </c>
      <c r="AC230" s="237">
        <f>'DTC EU - P&amp;L'!AC198</f>
        <v>3</v>
      </c>
      <c r="AD230" s="237">
        <f>'DTC EU - P&amp;L'!AD198</f>
        <v>0</v>
      </c>
      <c r="AE230" s="237">
        <f>'DTC EU - P&amp;L'!AE198</f>
        <v>3</v>
      </c>
      <c r="AF230" s="237">
        <f>'DTC EU - P&amp;L'!AF198</f>
        <v>9</v>
      </c>
      <c r="AG230" s="199">
        <f t="shared" ref="AG230:AG241" si="69">SUM(B230:AF230)</f>
        <v>30</v>
      </c>
      <c r="AH230" s="200"/>
      <c r="AI230" s="200"/>
      <c r="AJ230" s="200"/>
      <c r="AK230" s="200"/>
      <c r="AL230" s="200"/>
    </row>
    <row r="231" outlineLevel="1">
      <c r="A231" s="232" t="s">
        <v>291</v>
      </c>
      <c r="B231" s="236"/>
      <c r="C231" s="236"/>
      <c r="D231" s="236"/>
      <c r="E231" s="236"/>
      <c r="F231" s="236"/>
      <c r="G231" s="236"/>
      <c r="H231" s="236"/>
      <c r="I231" s="236"/>
      <c r="J231" s="236"/>
      <c r="K231" s="237">
        <v>0.0</v>
      </c>
      <c r="L231" s="236"/>
      <c r="M231" s="236"/>
      <c r="N231" s="236"/>
      <c r="O231" s="236"/>
      <c r="P231" s="236"/>
      <c r="Q231" s="237">
        <f>'DTC EU - P&amp;L'!Q199</f>
        <v>3</v>
      </c>
      <c r="R231" s="237">
        <f>'DTC EU - P&amp;L'!R199</f>
        <v>1</v>
      </c>
      <c r="S231" s="237">
        <f>'DTC EU - P&amp;L'!S199</f>
        <v>2</v>
      </c>
      <c r="T231" s="237">
        <f>'DTC EU - P&amp;L'!T199</f>
        <v>2</v>
      </c>
      <c r="U231" s="237">
        <f>'DTC EU - P&amp;L'!U199</f>
        <v>0</v>
      </c>
      <c r="V231" s="237">
        <f>'DTC EU - P&amp;L'!V199</f>
        <v>0</v>
      </c>
      <c r="W231" s="237">
        <f>'DTC EU - P&amp;L'!W199</f>
        <v>1</v>
      </c>
      <c r="X231" s="237">
        <f>'DTC EU - P&amp;L'!X199</f>
        <v>0</v>
      </c>
      <c r="Y231" s="237">
        <f>'DTC EU - P&amp;L'!Y199</f>
        <v>0</v>
      </c>
      <c r="Z231" s="237">
        <f>'DTC EU - P&amp;L'!Z199</f>
        <v>1</v>
      </c>
      <c r="AA231" s="237">
        <f>'DTC EU - P&amp;L'!AA199</f>
        <v>1</v>
      </c>
      <c r="AB231" s="237">
        <f>'DTC EU - P&amp;L'!AB199</f>
        <v>1</v>
      </c>
      <c r="AC231" s="237">
        <f>'DTC EU - P&amp;L'!AC199</f>
        <v>3</v>
      </c>
      <c r="AD231" s="237">
        <f>'DTC EU - P&amp;L'!AD199</f>
        <v>3</v>
      </c>
      <c r="AE231" s="237">
        <f>'DTC EU - P&amp;L'!AE199</f>
        <v>3</v>
      </c>
      <c r="AF231" s="237">
        <f>'DTC EU - P&amp;L'!AF199</f>
        <v>3</v>
      </c>
      <c r="AG231" s="199">
        <f t="shared" si="69"/>
        <v>24</v>
      </c>
      <c r="AH231" s="200"/>
      <c r="AI231" s="200"/>
      <c r="AJ231" s="200"/>
      <c r="AK231" s="200"/>
      <c r="AL231" s="200"/>
    </row>
    <row r="232" outlineLevel="1">
      <c r="A232" s="232" t="s">
        <v>301</v>
      </c>
      <c r="B232" s="236"/>
      <c r="C232" s="236"/>
      <c r="D232" s="236"/>
      <c r="E232" s="236"/>
      <c r="F232" s="236"/>
      <c r="G232" s="236"/>
      <c r="H232" s="236"/>
      <c r="I232" s="236"/>
      <c r="J232" s="236"/>
      <c r="K232" s="237">
        <v>0.0</v>
      </c>
      <c r="L232" s="236"/>
      <c r="M232" s="236"/>
      <c r="N232" s="236"/>
      <c r="O232" s="236"/>
      <c r="P232" s="236"/>
      <c r="Q232" s="237">
        <f>'DTC EU - P&amp;L'!Q200</f>
        <v>2</v>
      </c>
      <c r="R232" s="237">
        <f>'DTC EU - P&amp;L'!R200</f>
        <v>2</v>
      </c>
      <c r="S232" s="237">
        <f>'DTC EU - P&amp;L'!S200</f>
        <v>2</v>
      </c>
      <c r="T232" s="237">
        <f>'DTC EU - P&amp;L'!T200</f>
        <v>1</v>
      </c>
      <c r="U232" s="237">
        <f>'DTC EU - P&amp;L'!U200</f>
        <v>0</v>
      </c>
      <c r="V232" s="237">
        <f>'DTC EU - P&amp;L'!V200</f>
        <v>0</v>
      </c>
      <c r="W232" s="237">
        <f>'DTC EU - P&amp;L'!W200</f>
        <v>0</v>
      </c>
      <c r="X232" s="237">
        <f>'DTC EU - P&amp;L'!X200</f>
        <v>0</v>
      </c>
      <c r="Y232" s="237">
        <f>'DTC EU - P&amp;L'!Y200</f>
        <v>2</v>
      </c>
      <c r="Z232" s="237">
        <f>'DTC EU - P&amp;L'!Z200</f>
        <v>2</v>
      </c>
      <c r="AA232" s="237">
        <f>'DTC EU - P&amp;L'!AA200</f>
        <v>0</v>
      </c>
      <c r="AB232" s="237">
        <f>'DTC EU - P&amp;L'!AB200</f>
        <v>1</v>
      </c>
      <c r="AC232" s="237">
        <f>'DTC EU - P&amp;L'!AC200</f>
        <v>1</v>
      </c>
      <c r="AD232" s="237">
        <f>'DTC EU - P&amp;L'!AD200</f>
        <v>3</v>
      </c>
      <c r="AE232" s="237">
        <f>'DTC EU - P&amp;L'!AE200</f>
        <v>2</v>
      </c>
      <c r="AF232" s="237">
        <f>'DTC EU - P&amp;L'!AF200</f>
        <v>5</v>
      </c>
      <c r="AG232" s="199">
        <f t="shared" si="69"/>
        <v>23</v>
      </c>
      <c r="AH232" s="200"/>
      <c r="AI232" s="200"/>
      <c r="AJ232" s="200"/>
      <c r="AK232" s="200"/>
      <c r="AL232" s="200"/>
    </row>
    <row r="233" outlineLevel="1">
      <c r="A233" s="232" t="s">
        <v>302</v>
      </c>
      <c r="B233" s="236"/>
      <c r="C233" s="236"/>
      <c r="D233" s="236"/>
      <c r="E233" s="236"/>
      <c r="F233" s="236"/>
      <c r="G233" s="236"/>
      <c r="H233" s="236"/>
      <c r="I233" s="236"/>
      <c r="J233" s="236"/>
      <c r="K233" s="237">
        <v>0.0</v>
      </c>
      <c r="L233" s="236"/>
      <c r="M233" s="236"/>
      <c r="N233" s="236"/>
      <c r="O233" s="236"/>
      <c r="P233" s="236"/>
      <c r="Q233" s="237">
        <f>'DTC EU - P&amp;L'!Q201</f>
        <v>1</v>
      </c>
      <c r="R233" s="237">
        <f>'DTC EU - P&amp;L'!R201</f>
        <v>0</v>
      </c>
      <c r="S233" s="237">
        <f>'DTC EU - P&amp;L'!S201</f>
        <v>0</v>
      </c>
      <c r="T233" s="237">
        <f>'DTC EU - P&amp;L'!T201</f>
        <v>0</v>
      </c>
      <c r="U233" s="237">
        <f>'DTC EU - P&amp;L'!U201</f>
        <v>0</v>
      </c>
      <c r="V233" s="237">
        <f>'DTC EU - P&amp;L'!V201</f>
        <v>0</v>
      </c>
      <c r="W233" s="237">
        <f>'DTC EU - P&amp;L'!W201</f>
        <v>0</v>
      </c>
      <c r="X233" s="237">
        <f>'DTC EU - P&amp;L'!X201</f>
        <v>0</v>
      </c>
      <c r="Y233" s="237">
        <f>'DTC EU - P&amp;L'!Y201</f>
        <v>0</v>
      </c>
      <c r="Z233" s="237">
        <f>'DTC EU - P&amp;L'!Z201</f>
        <v>0</v>
      </c>
      <c r="AA233" s="237">
        <f>'DTC EU - P&amp;L'!AA201</f>
        <v>0</v>
      </c>
      <c r="AB233" s="237">
        <f>'DTC EU - P&amp;L'!AB201</f>
        <v>0</v>
      </c>
      <c r="AC233" s="237">
        <f>'DTC EU - P&amp;L'!AC201</f>
        <v>0</v>
      </c>
      <c r="AD233" s="237">
        <f>'DTC EU - P&amp;L'!AD201</f>
        <v>0</v>
      </c>
      <c r="AE233" s="237">
        <f>'DTC EU - P&amp;L'!AE201</f>
        <v>0</v>
      </c>
      <c r="AF233" s="237">
        <f>'DTC EU - P&amp;L'!AF201</f>
        <v>0</v>
      </c>
      <c r="AG233" s="199">
        <f t="shared" si="69"/>
        <v>1</v>
      </c>
      <c r="AH233" s="200"/>
      <c r="AI233" s="200"/>
      <c r="AJ233" s="200"/>
      <c r="AK233" s="200"/>
      <c r="AL233" s="200"/>
    </row>
    <row r="234" outlineLevel="1">
      <c r="A234" s="232" t="s">
        <v>303</v>
      </c>
      <c r="B234" s="236"/>
      <c r="C234" s="236"/>
      <c r="D234" s="236"/>
      <c r="E234" s="236"/>
      <c r="F234" s="236"/>
      <c r="G234" s="236"/>
      <c r="H234" s="236"/>
      <c r="I234" s="236"/>
      <c r="J234" s="236"/>
      <c r="K234" s="237">
        <v>0.0</v>
      </c>
      <c r="L234" s="236"/>
      <c r="M234" s="236"/>
      <c r="N234" s="236"/>
      <c r="O234" s="236"/>
      <c r="P234" s="236"/>
      <c r="Q234" s="237">
        <f>'DTC EU - P&amp;L'!Q202</f>
        <v>0</v>
      </c>
      <c r="R234" s="237">
        <f>'DTC EU - P&amp;L'!R202</f>
        <v>0</v>
      </c>
      <c r="S234" s="237">
        <f>'DTC EU - P&amp;L'!S202</f>
        <v>0</v>
      </c>
      <c r="T234" s="237">
        <f>'DTC EU - P&amp;L'!T202</f>
        <v>0</v>
      </c>
      <c r="U234" s="237">
        <f>'DTC EU - P&amp;L'!U202</f>
        <v>0</v>
      </c>
      <c r="V234" s="237">
        <f>'DTC EU - P&amp;L'!V202</f>
        <v>0</v>
      </c>
      <c r="W234" s="237">
        <f>'DTC EU - P&amp;L'!W202</f>
        <v>0</v>
      </c>
      <c r="X234" s="237">
        <f>'DTC EU - P&amp;L'!X202</f>
        <v>0</v>
      </c>
      <c r="Y234" s="237">
        <f>'DTC EU - P&amp;L'!Y202</f>
        <v>0</v>
      </c>
      <c r="Z234" s="237">
        <f>'DTC EU - P&amp;L'!Z202</f>
        <v>0</v>
      </c>
      <c r="AA234" s="237">
        <f>'DTC EU - P&amp;L'!AA202</f>
        <v>0</v>
      </c>
      <c r="AB234" s="237">
        <f>'DTC EU - P&amp;L'!AB202</f>
        <v>0</v>
      </c>
      <c r="AC234" s="237">
        <f>'DTC EU - P&amp;L'!AC202</f>
        <v>0</v>
      </c>
      <c r="AD234" s="237">
        <f>'DTC EU - P&amp;L'!AD202</f>
        <v>0</v>
      </c>
      <c r="AE234" s="237">
        <f>'DTC EU - P&amp;L'!AE202</f>
        <v>0</v>
      </c>
      <c r="AF234" s="237">
        <f>'DTC EU - P&amp;L'!AF202</f>
        <v>0</v>
      </c>
      <c r="AG234" s="199">
        <f t="shared" si="69"/>
        <v>0</v>
      </c>
      <c r="AH234" s="200"/>
      <c r="AI234" s="200"/>
      <c r="AJ234" s="200"/>
      <c r="AK234" s="200"/>
      <c r="AL234" s="200"/>
    </row>
    <row r="235" outlineLevel="1">
      <c r="A235" s="232" t="s">
        <v>304</v>
      </c>
      <c r="B235" s="236"/>
      <c r="C235" s="236"/>
      <c r="D235" s="236"/>
      <c r="E235" s="236"/>
      <c r="F235" s="236"/>
      <c r="G235" s="236"/>
      <c r="H235" s="236"/>
      <c r="I235" s="236"/>
      <c r="J235" s="236"/>
      <c r="K235" s="237">
        <v>0.0</v>
      </c>
      <c r="L235" s="236"/>
      <c r="M235" s="236"/>
      <c r="N235" s="236"/>
      <c r="O235" s="236"/>
      <c r="P235" s="236"/>
      <c r="Q235" s="237">
        <f>'DTC EU - P&amp;L'!Q203</f>
        <v>0</v>
      </c>
      <c r="R235" s="237">
        <f>'DTC EU - P&amp;L'!R203</f>
        <v>0</v>
      </c>
      <c r="S235" s="237">
        <f>'DTC EU - P&amp;L'!S203</f>
        <v>0</v>
      </c>
      <c r="T235" s="237">
        <f>'DTC EU - P&amp;L'!T203</f>
        <v>0</v>
      </c>
      <c r="U235" s="237">
        <f>'DTC EU - P&amp;L'!U203</f>
        <v>0</v>
      </c>
      <c r="V235" s="237">
        <f>'DTC EU - P&amp;L'!V203</f>
        <v>0</v>
      </c>
      <c r="W235" s="237">
        <f>'DTC EU - P&amp;L'!W203</f>
        <v>0</v>
      </c>
      <c r="X235" s="237">
        <f>'DTC EU - P&amp;L'!X203</f>
        <v>0</v>
      </c>
      <c r="Y235" s="237">
        <f>'DTC EU - P&amp;L'!Y203</f>
        <v>0</v>
      </c>
      <c r="Z235" s="237">
        <f>'DTC EU - P&amp;L'!Z203</f>
        <v>0</v>
      </c>
      <c r="AA235" s="237">
        <f>'DTC EU - P&amp;L'!AA203</f>
        <v>0</v>
      </c>
      <c r="AB235" s="237">
        <f>'DTC EU - P&amp;L'!AB203</f>
        <v>1</v>
      </c>
      <c r="AC235" s="237">
        <f>'DTC EU - P&amp;L'!AC203</f>
        <v>0</v>
      </c>
      <c r="AD235" s="237">
        <f>'DTC EU - P&amp;L'!AD203</f>
        <v>1</v>
      </c>
      <c r="AE235" s="237">
        <f>'DTC EU - P&amp;L'!AE203</f>
        <v>1</v>
      </c>
      <c r="AF235" s="237">
        <f>'DTC EU - P&amp;L'!AF203</f>
        <v>0</v>
      </c>
      <c r="AG235" s="199">
        <f t="shared" si="69"/>
        <v>3</v>
      </c>
      <c r="AH235" s="200"/>
      <c r="AI235" s="200"/>
      <c r="AJ235" s="200"/>
      <c r="AK235" s="200"/>
      <c r="AL235" s="200"/>
    </row>
    <row r="236" outlineLevel="1">
      <c r="A236" s="232" t="s">
        <v>305</v>
      </c>
      <c r="B236" s="236"/>
      <c r="C236" s="236"/>
      <c r="D236" s="236"/>
      <c r="E236" s="236"/>
      <c r="F236" s="236"/>
      <c r="G236" s="236"/>
      <c r="H236" s="236"/>
      <c r="I236" s="236"/>
      <c r="J236" s="236"/>
      <c r="K236" s="237">
        <v>0.0</v>
      </c>
      <c r="L236" s="236"/>
      <c r="M236" s="236"/>
      <c r="N236" s="236"/>
      <c r="O236" s="236"/>
      <c r="P236" s="236"/>
      <c r="Q236" s="237">
        <f>'DTC EU - P&amp;L'!Q204</f>
        <v>3</v>
      </c>
      <c r="R236" s="237">
        <f>'DTC EU - P&amp;L'!R204</f>
        <v>3</v>
      </c>
      <c r="S236" s="237">
        <f>'DTC EU - P&amp;L'!S204</f>
        <v>2</v>
      </c>
      <c r="T236" s="237">
        <f>'DTC EU - P&amp;L'!T204</f>
        <v>2</v>
      </c>
      <c r="U236" s="237">
        <f>'DTC EU - P&amp;L'!U204</f>
        <v>0</v>
      </c>
      <c r="V236" s="237">
        <f>'DTC EU - P&amp;L'!V204</f>
        <v>1</v>
      </c>
      <c r="W236" s="237">
        <f>'DTC EU - P&amp;L'!W204</f>
        <v>0</v>
      </c>
      <c r="X236" s="237">
        <f>'DTC EU - P&amp;L'!X204</f>
        <v>0</v>
      </c>
      <c r="Y236" s="237">
        <f>'DTC EU - P&amp;L'!Y204</f>
        <v>2</v>
      </c>
      <c r="Z236" s="237">
        <f>'DTC EU - P&amp;L'!Z204</f>
        <v>3</v>
      </c>
      <c r="AA236" s="237">
        <f>'DTC EU - P&amp;L'!AA204</f>
        <v>0</v>
      </c>
      <c r="AB236" s="237">
        <f>'DTC EU - P&amp;L'!AB204</f>
        <v>2</v>
      </c>
      <c r="AC236" s="237">
        <f>'DTC EU - P&amp;L'!AC204</f>
        <v>4</v>
      </c>
      <c r="AD236" s="237">
        <f>'DTC EU - P&amp;L'!AD204</f>
        <v>3</v>
      </c>
      <c r="AE236" s="237">
        <f>'DTC EU - P&amp;L'!AE204</f>
        <v>3</v>
      </c>
      <c r="AF236" s="237">
        <f>'DTC EU - P&amp;L'!AF204</f>
        <v>4</v>
      </c>
      <c r="AG236" s="199">
        <f t="shared" si="69"/>
        <v>32</v>
      </c>
      <c r="AH236" s="200"/>
      <c r="AI236" s="200"/>
      <c r="AJ236" s="200"/>
      <c r="AK236" s="200"/>
      <c r="AL236" s="200"/>
    </row>
    <row r="237" outlineLevel="1">
      <c r="A237" s="232" t="s">
        <v>306</v>
      </c>
      <c r="B237" s="236"/>
      <c r="C237" s="236"/>
      <c r="D237" s="236"/>
      <c r="E237" s="236"/>
      <c r="F237" s="236"/>
      <c r="G237" s="236"/>
      <c r="H237" s="236"/>
      <c r="I237" s="236"/>
      <c r="J237" s="236"/>
      <c r="K237" s="237">
        <v>0.0</v>
      </c>
      <c r="L237" s="236"/>
      <c r="M237" s="236"/>
      <c r="N237" s="236"/>
      <c r="O237" s="236"/>
      <c r="P237" s="236"/>
      <c r="Q237" s="237">
        <f>'DTC EU - P&amp;L'!Q205</f>
        <v>1</v>
      </c>
      <c r="R237" s="237">
        <f>'DTC EU - P&amp;L'!R205</f>
        <v>0</v>
      </c>
      <c r="S237" s="237">
        <f>'DTC EU - P&amp;L'!S205</f>
        <v>0</v>
      </c>
      <c r="T237" s="237">
        <f>'DTC EU - P&amp;L'!T205</f>
        <v>0</v>
      </c>
      <c r="U237" s="237">
        <f>'DTC EU - P&amp;L'!U205</f>
        <v>0</v>
      </c>
      <c r="V237" s="237">
        <f>'DTC EU - P&amp;L'!V205</f>
        <v>0</v>
      </c>
      <c r="W237" s="237">
        <f>'DTC EU - P&amp;L'!W205</f>
        <v>0</v>
      </c>
      <c r="X237" s="237">
        <f>'DTC EU - P&amp;L'!X205</f>
        <v>0</v>
      </c>
      <c r="Y237" s="237">
        <f>'DTC EU - P&amp;L'!Y205</f>
        <v>1</v>
      </c>
      <c r="Z237" s="237">
        <f>'DTC EU - P&amp;L'!Z205</f>
        <v>0</v>
      </c>
      <c r="AA237" s="237">
        <f>'DTC EU - P&amp;L'!AA205</f>
        <v>0</v>
      </c>
      <c r="AB237" s="237">
        <f>'DTC EU - P&amp;L'!AB205</f>
        <v>0</v>
      </c>
      <c r="AC237" s="237">
        <f>'DTC EU - P&amp;L'!AC205</f>
        <v>0</v>
      </c>
      <c r="AD237" s="237">
        <f>'DTC EU - P&amp;L'!AD205</f>
        <v>0</v>
      </c>
      <c r="AE237" s="237">
        <f>'DTC EU - P&amp;L'!AE205</f>
        <v>1</v>
      </c>
      <c r="AF237" s="237">
        <f>'DTC EU - P&amp;L'!AF205</f>
        <v>0</v>
      </c>
      <c r="AG237" s="199">
        <f t="shared" si="69"/>
        <v>3</v>
      </c>
      <c r="AH237" s="200"/>
      <c r="AI237" s="200"/>
      <c r="AJ237" s="200"/>
      <c r="AK237" s="200"/>
      <c r="AL237" s="200"/>
    </row>
    <row r="238" outlineLevel="1">
      <c r="A238" s="232" t="s">
        <v>307</v>
      </c>
      <c r="B238" s="236"/>
      <c r="C238" s="236"/>
      <c r="D238" s="236"/>
      <c r="E238" s="236"/>
      <c r="F238" s="236"/>
      <c r="G238" s="236"/>
      <c r="H238" s="236"/>
      <c r="I238" s="236"/>
      <c r="J238" s="236"/>
      <c r="K238" s="237">
        <v>0.0</v>
      </c>
      <c r="L238" s="236"/>
      <c r="M238" s="236"/>
      <c r="N238" s="236"/>
      <c r="O238" s="236"/>
      <c r="P238" s="236"/>
      <c r="Q238" s="237">
        <f>'DTC EU - P&amp;L'!Q206</f>
        <v>0</v>
      </c>
      <c r="R238" s="237">
        <f>'DTC EU - P&amp;L'!R206</f>
        <v>0</v>
      </c>
      <c r="S238" s="237">
        <f>'DTC EU - P&amp;L'!S206</f>
        <v>0</v>
      </c>
      <c r="T238" s="237">
        <f>'DTC EU - P&amp;L'!T206</f>
        <v>0</v>
      </c>
      <c r="U238" s="237">
        <f>'DTC EU - P&amp;L'!U206</f>
        <v>0</v>
      </c>
      <c r="V238" s="237">
        <f>'DTC EU - P&amp;L'!V206</f>
        <v>0</v>
      </c>
      <c r="W238" s="237">
        <f>'DTC EU - P&amp;L'!W206</f>
        <v>0</v>
      </c>
      <c r="X238" s="237">
        <f>'DTC EU - P&amp;L'!X206</f>
        <v>0</v>
      </c>
      <c r="Y238" s="237">
        <f>'DTC EU - P&amp;L'!Y206</f>
        <v>0</v>
      </c>
      <c r="Z238" s="237">
        <f>'DTC EU - P&amp;L'!Z206</f>
        <v>0</v>
      </c>
      <c r="AA238" s="237">
        <f>'DTC EU - P&amp;L'!AA206</f>
        <v>0</v>
      </c>
      <c r="AB238" s="237">
        <f>'DTC EU - P&amp;L'!AB206</f>
        <v>0</v>
      </c>
      <c r="AC238" s="237">
        <f>'DTC EU - P&amp;L'!AC206</f>
        <v>0</v>
      </c>
      <c r="AD238" s="237">
        <f>'DTC EU - P&amp;L'!AD206</f>
        <v>0</v>
      </c>
      <c r="AE238" s="237">
        <f>'DTC EU - P&amp;L'!AE206</f>
        <v>0</v>
      </c>
      <c r="AF238" s="237">
        <f>'DTC EU - P&amp;L'!AF206</f>
        <v>0</v>
      </c>
      <c r="AG238" s="199">
        <f t="shared" si="69"/>
        <v>0</v>
      </c>
      <c r="AH238" s="200"/>
      <c r="AI238" s="200"/>
      <c r="AJ238" s="200"/>
      <c r="AK238" s="200"/>
      <c r="AL238" s="200"/>
    </row>
    <row r="239" outlineLevel="1">
      <c r="A239" s="232" t="s">
        <v>308</v>
      </c>
      <c r="B239" s="236"/>
      <c r="C239" s="236"/>
      <c r="D239" s="236"/>
      <c r="E239" s="236"/>
      <c r="F239" s="236"/>
      <c r="G239" s="236"/>
      <c r="H239" s="236"/>
      <c r="I239" s="236"/>
      <c r="J239" s="236"/>
      <c r="K239" s="237">
        <v>0.0</v>
      </c>
      <c r="L239" s="236"/>
      <c r="M239" s="236"/>
      <c r="N239" s="236"/>
      <c r="O239" s="236"/>
      <c r="P239" s="236"/>
      <c r="Q239" s="237">
        <f>'DTC EU - P&amp;L'!Q207</f>
        <v>0</v>
      </c>
      <c r="R239" s="237">
        <f>'DTC EU - P&amp;L'!R207</f>
        <v>0</v>
      </c>
      <c r="S239" s="237">
        <f>'DTC EU - P&amp;L'!S207</f>
        <v>0</v>
      </c>
      <c r="T239" s="237">
        <f>'DTC EU - P&amp;L'!T207</f>
        <v>0</v>
      </c>
      <c r="U239" s="237">
        <f>'DTC EU - P&amp;L'!U207</f>
        <v>0</v>
      </c>
      <c r="V239" s="237">
        <f>'DTC EU - P&amp;L'!V207</f>
        <v>0</v>
      </c>
      <c r="W239" s="237">
        <f>'DTC EU - P&amp;L'!W207</f>
        <v>0</v>
      </c>
      <c r="X239" s="237">
        <f>'DTC EU - P&amp;L'!X207</f>
        <v>0</v>
      </c>
      <c r="Y239" s="237">
        <f>'DTC EU - P&amp;L'!Y207</f>
        <v>0</v>
      </c>
      <c r="Z239" s="237">
        <f>'DTC EU - P&amp;L'!Z207</f>
        <v>0</v>
      </c>
      <c r="AA239" s="237">
        <f>'DTC EU - P&amp;L'!AA207</f>
        <v>0</v>
      </c>
      <c r="AB239" s="237">
        <f>'DTC EU - P&amp;L'!AB207</f>
        <v>0</v>
      </c>
      <c r="AC239" s="237">
        <f>'DTC EU - P&amp;L'!AC207</f>
        <v>0</v>
      </c>
      <c r="AD239" s="237">
        <f>'DTC EU - P&amp;L'!AD207</f>
        <v>0</v>
      </c>
      <c r="AE239" s="237">
        <f>'DTC EU - P&amp;L'!AE207</f>
        <v>0</v>
      </c>
      <c r="AF239" s="237">
        <f>'DTC EU - P&amp;L'!AF207</f>
        <v>0</v>
      </c>
      <c r="AG239" s="199">
        <f t="shared" si="69"/>
        <v>0</v>
      </c>
      <c r="AH239" s="200"/>
      <c r="AI239" s="200"/>
      <c r="AJ239" s="200"/>
      <c r="AK239" s="200"/>
      <c r="AL239" s="200"/>
    </row>
    <row r="240" outlineLevel="1">
      <c r="A240" s="232" t="s">
        <v>186</v>
      </c>
      <c r="B240" s="236"/>
      <c r="C240" s="236"/>
      <c r="D240" s="236"/>
      <c r="E240" s="236"/>
      <c r="F240" s="236"/>
      <c r="G240" s="236"/>
      <c r="H240" s="236"/>
      <c r="I240" s="236"/>
      <c r="J240" s="236"/>
      <c r="K240" s="236"/>
      <c r="L240" s="236"/>
      <c r="M240" s="236"/>
      <c r="N240" s="236"/>
      <c r="O240" s="236"/>
      <c r="P240" s="236"/>
      <c r="Q240" s="237">
        <f>'DTC EU - P&amp;L'!Q208</f>
        <v>0</v>
      </c>
      <c r="R240" s="237">
        <f>'DTC EU - P&amp;L'!R208</f>
        <v>0</v>
      </c>
      <c r="S240" s="237">
        <f>'DTC EU - P&amp;L'!S208</f>
        <v>0</v>
      </c>
      <c r="T240" s="237">
        <f>'DTC EU - P&amp;L'!T208</f>
        <v>0</v>
      </c>
      <c r="U240" s="237">
        <f>'DTC EU - P&amp;L'!U208</f>
        <v>0</v>
      </c>
      <c r="V240" s="237">
        <f>'DTC EU - P&amp;L'!V208</f>
        <v>0</v>
      </c>
      <c r="W240" s="237">
        <f>'DTC EU - P&amp;L'!W208</f>
        <v>0</v>
      </c>
      <c r="X240" s="237">
        <f>'DTC EU - P&amp;L'!X208</f>
        <v>0</v>
      </c>
      <c r="Y240" s="237">
        <f>'DTC EU - P&amp;L'!Y208</f>
        <v>0</v>
      </c>
      <c r="Z240" s="237">
        <f>'DTC EU - P&amp;L'!Z208</f>
        <v>0</v>
      </c>
      <c r="AA240" s="237">
        <f>'DTC EU - P&amp;L'!AA208</f>
        <v>0</v>
      </c>
      <c r="AB240" s="237">
        <f>'DTC EU - P&amp;L'!AB208</f>
        <v>0</v>
      </c>
      <c r="AC240" s="237">
        <f>'DTC EU - P&amp;L'!AC208</f>
        <v>0</v>
      </c>
      <c r="AD240" s="237">
        <f>'DTC EU - P&amp;L'!AD208</f>
        <v>0</v>
      </c>
      <c r="AE240" s="237">
        <f>'DTC EU - P&amp;L'!AE208</f>
        <v>0</v>
      </c>
      <c r="AF240" s="237">
        <f>'DTC EU - P&amp;L'!AF208</f>
        <v>0</v>
      </c>
      <c r="AG240" s="199">
        <f t="shared" si="69"/>
        <v>0</v>
      </c>
      <c r="AH240" s="200"/>
      <c r="AI240" s="200"/>
      <c r="AJ240" s="200"/>
      <c r="AK240" s="200"/>
      <c r="AL240" s="200"/>
    </row>
    <row r="241">
      <c r="A241" s="241" t="s">
        <v>187</v>
      </c>
      <c r="B241" s="242">
        <f t="shared" ref="B241:AF241" si="70">SUM(B230:B240)</f>
        <v>0</v>
      </c>
      <c r="C241" s="242">
        <f t="shared" si="70"/>
        <v>0</v>
      </c>
      <c r="D241" s="242">
        <f t="shared" si="70"/>
        <v>0</v>
      </c>
      <c r="E241" s="242">
        <f t="shared" si="70"/>
        <v>0</v>
      </c>
      <c r="F241" s="242">
        <f t="shared" si="70"/>
        <v>0</v>
      </c>
      <c r="G241" s="242">
        <f t="shared" si="70"/>
        <v>0</v>
      </c>
      <c r="H241" s="242">
        <f t="shared" si="70"/>
        <v>0</v>
      </c>
      <c r="I241" s="242">
        <f t="shared" si="70"/>
        <v>0</v>
      </c>
      <c r="J241" s="242">
        <f t="shared" si="70"/>
        <v>0</v>
      </c>
      <c r="K241" s="242">
        <f t="shared" si="70"/>
        <v>0</v>
      </c>
      <c r="L241" s="242">
        <f t="shared" si="70"/>
        <v>0</v>
      </c>
      <c r="M241" s="242">
        <f t="shared" si="70"/>
        <v>0</v>
      </c>
      <c r="N241" s="242">
        <f t="shared" si="70"/>
        <v>0</v>
      </c>
      <c r="O241" s="242">
        <f t="shared" si="70"/>
        <v>0</v>
      </c>
      <c r="P241" s="242">
        <f t="shared" si="70"/>
        <v>0</v>
      </c>
      <c r="Q241" s="242">
        <f t="shared" si="70"/>
        <v>11</v>
      </c>
      <c r="R241" s="242">
        <f t="shared" si="70"/>
        <v>9</v>
      </c>
      <c r="S241" s="242">
        <f t="shared" si="70"/>
        <v>8</v>
      </c>
      <c r="T241" s="242">
        <f t="shared" si="70"/>
        <v>5</v>
      </c>
      <c r="U241" s="242">
        <f t="shared" si="70"/>
        <v>0</v>
      </c>
      <c r="V241" s="242">
        <f t="shared" si="70"/>
        <v>3</v>
      </c>
      <c r="W241" s="242">
        <f t="shared" si="70"/>
        <v>1</v>
      </c>
      <c r="X241" s="242">
        <f t="shared" si="70"/>
        <v>0</v>
      </c>
      <c r="Y241" s="242">
        <f t="shared" si="70"/>
        <v>8</v>
      </c>
      <c r="Z241" s="242">
        <f t="shared" si="70"/>
        <v>8</v>
      </c>
      <c r="AA241" s="242">
        <f t="shared" si="70"/>
        <v>2</v>
      </c>
      <c r="AB241" s="242">
        <f t="shared" si="70"/>
        <v>6</v>
      </c>
      <c r="AC241" s="242">
        <f t="shared" si="70"/>
        <v>11</v>
      </c>
      <c r="AD241" s="242">
        <f t="shared" si="70"/>
        <v>10</v>
      </c>
      <c r="AE241" s="242">
        <f t="shared" si="70"/>
        <v>13</v>
      </c>
      <c r="AF241" s="242">
        <f t="shared" si="70"/>
        <v>21</v>
      </c>
      <c r="AG241" s="199">
        <f t="shared" si="69"/>
        <v>116</v>
      </c>
      <c r="AH241" s="200"/>
      <c r="AI241" s="200"/>
      <c r="AJ241" s="200"/>
      <c r="AK241" s="200"/>
      <c r="AL241" s="200"/>
    </row>
    <row r="242">
      <c r="A242" s="153"/>
      <c r="B242" s="174"/>
      <c r="C242" s="174"/>
      <c r="D242" s="174"/>
      <c r="E242" s="174"/>
      <c r="F242" s="174"/>
      <c r="G242" s="174"/>
      <c r="H242" s="174"/>
      <c r="I242" s="129"/>
      <c r="J242" s="129"/>
      <c r="K242" s="129"/>
      <c r="L242" s="129"/>
      <c r="M242" s="129"/>
      <c r="N242" s="129"/>
      <c r="O242" s="129"/>
      <c r="P242" s="129"/>
      <c r="Q242" s="129"/>
      <c r="R242" s="129"/>
      <c r="S242" s="129"/>
      <c r="T242" s="129"/>
      <c r="U242" s="129"/>
      <c r="V242" s="129"/>
      <c r="W242" s="129"/>
      <c r="X242" s="129"/>
      <c r="Y242" s="129"/>
      <c r="Z242" s="129"/>
      <c r="AA242" s="129"/>
      <c r="AB242" s="129"/>
      <c r="AC242" s="129"/>
      <c r="AD242" s="129"/>
      <c r="AE242" s="129"/>
      <c r="AF242" s="129"/>
      <c r="AG242" s="199"/>
      <c r="AH242" s="200"/>
      <c r="AI242" s="200"/>
      <c r="AJ242" s="200"/>
      <c r="AK242" s="200"/>
      <c r="AL242" s="200"/>
    </row>
    <row r="243">
      <c r="A243" s="230" t="s">
        <v>309</v>
      </c>
      <c r="B243" s="243"/>
      <c r="C243" s="244"/>
      <c r="D243" s="244"/>
      <c r="E243" s="244"/>
      <c r="F243" s="244"/>
      <c r="G243" s="244"/>
      <c r="H243" s="244"/>
      <c r="I243" s="244"/>
      <c r="J243" s="244"/>
      <c r="K243" s="244"/>
      <c r="L243" s="244"/>
      <c r="M243" s="244"/>
      <c r="N243" s="244"/>
      <c r="O243" s="244"/>
      <c r="P243" s="244"/>
      <c r="Q243" s="244"/>
      <c r="R243" s="244"/>
      <c r="S243" s="244"/>
      <c r="T243" s="244"/>
      <c r="U243" s="244"/>
      <c r="V243" s="244"/>
      <c r="W243" s="244"/>
      <c r="X243" s="244"/>
      <c r="Y243" s="244"/>
      <c r="Z243" s="244"/>
      <c r="AA243" s="244"/>
      <c r="AB243" s="244"/>
      <c r="AC243" s="244"/>
      <c r="AD243" s="244"/>
      <c r="AE243" s="244"/>
      <c r="AF243" s="244"/>
      <c r="AG243" s="199"/>
      <c r="AH243" s="200"/>
      <c r="AI243" s="200"/>
      <c r="AJ243" s="200"/>
      <c r="AK243" s="200"/>
      <c r="AL243" s="200"/>
    </row>
    <row r="244">
      <c r="A244" s="232" t="s">
        <v>265</v>
      </c>
      <c r="B244" s="233"/>
      <c r="C244" s="233"/>
      <c r="D244" s="234"/>
      <c r="E244" s="234"/>
      <c r="F244" s="234"/>
      <c r="G244" s="234"/>
      <c r="H244" s="234"/>
      <c r="I244" s="234"/>
      <c r="J244" s="234"/>
      <c r="K244" s="233"/>
      <c r="L244" s="233"/>
      <c r="M244" s="233"/>
      <c r="N244" s="233"/>
      <c r="O244" s="233"/>
      <c r="P244" s="233"/>
      <c r="Q244" s="233"/>
      <c r="R244" s="233"/>
      <c r="S244" s="233"/>
      <c r="T244" s="233"/>
      <c r="U244" s="233"/>
      <c r="V244" s="233"/>
      <c r="W244" s="233"/>
      <c r="X244" s="233"/>
      <c r="Y244" s="233"/>
      <c r="Z244" s="233"/>
      <c r="AA244" s="233"/>
      <c r="AB244" s="233"/>
      <c r="AC244" s="233"/>
      <c r="AD244" s="233"/>
      <c r="AE244" s="233"/>
      <c r="AF244" s="233"/>
      <c r="AG244" s="245"/>
      <c r="AH244" s="246"/>
      <c r="AI244" s="246"/>
      <c r="AJ244" s="246"/>
      <c r="AK244" s="246"/>
      <c r="AL244" s="246"/>
    </row>
    <row r="245" outlineLevel="1">
      <c r="A245" s="232" t="s">
        <v>310</v>
      </c>
      <c r="B245" s="247">
        <f>'DTC US&amp;CA - P&amp;L'!B213</f>
        <v>4091.03</v>
      </c>
      <c r="C245" s="247">
        <f>'DTC US&amp;CA - P&amp;L'!C213</f>
        <v>1523.15</v>
      </c>
      <c r="D245" s="247">
        <f>'DTC US&amp;CA - P&amp;L'!D213</f>
        <v>0</v>
      </c>
      <c r="E245" s="247">
        <f>'DTC US&amp;CA - P&amp;L'!E213</f>
        <v>0</v>
      </c>
      <c r="F245" s="247">
        <f>'DTC US&amp;CA - P&amp;L'!F213</f>
        <v>0</v>
      </c>
      <c r="G245" s="247">
        <f>'DTC US&amp;CA - P&amp;L'!G213</f>
        <v>0</v>
      </c>
      <c r="H245" s="247">
        <f>'DTC US&amp;CA - P&amp;L'!H213</f>
        <v>0</v>
      </c>
      <c r="I245" s="247">
        <f>'DTC US&amp;CA - P&amp;L'!I213</f>
        <v>0</v>
      </c>
      <c r="J245" s="247">
        <f>'DTC US&amp;CA - P&amp;L'!J213</f>
        <v>0</v>
      </c>
      <c r="K245" s="247">
        <f>'DTC US&amp;CA - P&amp;L'!K213</f>
        <v>0</v>
      </c>
      <c r="L245" s="247">
        <f>'DTC US&amp;CA - P&amp;L'!L213</f>
        <v>0</v>
      </c>
      <c r="M245" s="247">
        <f>'DTC US&amp;CA - P&amp;L'!M213</f>
        <v>0</v>
      </c>
      <c r="N245" s="247">
        <f>'DTC US&amp;CA - P&amp;L'!N213</f>
        <v>0</v>
      </c>
      <c r="O245" s="247">
        <f>'DTC US&amp;CA - P&amp;L'!O213</f>
        <v>0</v>
      </c>
      <c r="P245" s="247">
        <f>'DTC US&amp;CA - P&amp;L'!P213</f>
        <v>0</v>
      </c>
      <c r="Q245" s="247">
        <f>'DTC US&amp;CA - P&amp;L'!Q213</f>
        <v>0</v>
      </c>
      <c r="R245" s="247">
        <f>'DTC US&amp;CA - P&amp;L'!R213</f>
        <v>0</v>
      </c>
      <c r="S245" s="247">
        <f>'DTC US&amp;CA - P&amp;L'!S213</f>
        <v>0</v>
      </c>
      <c r="T245" s="247">
        <f>'DTC US&amp;CA - P&amp;L'!T213</f>
        <v>0</v>
      </c>
      <c r="U245" s="247">
        <f>'DTC US&amp;CA - P&amp;L'!U213</f>
        <v>0</v>
      </c>
      <c r="V245" s="247">
        <f>'DTC US&amp;CA - P&amp;L'!V213</f>
        <v>0</v>
      </c>
      <c r="W245" s="247">
        <f>'DTC US&amp;CA - P&amp;L'!W213</f>
        <v>0</v>
      </c>
      <c r="X245" s="247">
        <f>'DTC US&amp;CA - P&amp;L'!X213</f>
        <v>0</v>
      </c>
      <c r="Y245" s="247">
        <f>'DTC US&amp;CA - P&amp;L'!Y213</f>
        <v>180.3</v>
      </c>
      <c r="Z245" s="247">
        <f>'DTC US&amp;CA - P&amp;L'!Z213</f>
        <v>405.64</v>
      </c>
      <c r="AA245" s="247">
        <f>'DTC US&amp;CA - P&amp;L'!AA213</f>
        <v>2805.71</v>
      </c>
      <c r="AB245" s="247">
        <f>'DTC US&amp;CA - P&amp;L'!AB213</f>
        <v>2165.53</v>
      </c>
      <c r="AC245" s="247">
        <f>'DTC US&amp;CA - P&amp;L'!AC213</f>
        <v>1013.04</v>
      </c>
      <c r="AD245" s="247">
        <f>'DTC US&amp;CA - P&amp;L'!AD213</f>
        <v>2591.67</v>
      </c>
      <c r="AE245" s="247">
        <f>'DTC US&amp;CA - P&amp;L'!AE213</f>
        <v>1326.89</v>
      </c>
      <c r="AF245" s="247">
        <f>'DTC US&amp;CA - P&amp;L'!AF213</f>
        <v>3435</v>
      </c>
      <c r="AG245" s="139">
        <f t="shared" ref="AG245:AG254" si="71">SUM(B245:AF245)</f>
        <v>19537.96</v>
      </c>
      <c r="AH245" s="140"/>
      <c r="AI245" s="140"/>
      <c r="AJ245" s="140"/>
      <c r="AK245" s="140"/>
      <c r="AL245" s="140"/>
    </row>
    <row r="246" outlineLevel="1">
      <c r="A246" s="232" t="s">
        <v>311</v>
      </c>
      <c r="B246" s="247">
        <f>'DTC US&amp;CA - P&amp;L'!B214</f>
        <v>0</v>
      </c>
      <c r="C246" s="247">
        <f>'DTC US&amp;CA - P&amp;L'!C214</f>
        <v>0</v>
      </c>
      <c r="D246" s="247">
        <f>'DTC US&amp;CA - P&amp;L'!D214</f>
        <v>0</v>
      </c>
      <c r="E246" s="247">
        <f>'DTC US&amp;CA - P&amp;L'!E214</f>
        <v>0</v>
      </c>
      <c r="F246" s="247">
        <f>'DTC US&amp;CA - P&amp;L'!F214</f>
        <v>0</v>
      </c>
      <c r="G246" s="247">
        <f>'DTC US&amp;CA - P&amp;L'!G214</f>
        <v>0</v>
      </c>
      <c r="H246" s="247">
        <f>'DTC US&amp;CA - P&amp;L'!H214</f>
        <v>0</v>
      </c>
      <c r="I246" s="247">
        <f>'DTC US&amp;CA - P&amp;L'!I214</f>
        <v>0</v>
      </c>
      <c r="J246" s="247">
        <f>'DTC US&amp;CA - P&amp;L'!J214</f>
        <v>0</v>
      </c>
      <c r="K246" s="247">
        <f>'DTC US&amp;CA - P&amp;L'!K214</f>
        <v>0</v>
      </c>
      <c r="L246" s="247">
        <f>'DTC US&amp;CA - P&amp;L'!L214</f>
        <v>0</v>
      </c>
      <c r="M246" s="247">
        <f>'DTC US&amp;CA - P&amp;L'!M214</f>
        <v>0</v>
      </c>
      <c r="N246" s="247">
        <f>'DTC US&amp;CA - P&amp;L'!N214</f>
        <v>0</v>
      </c>
      <c r="O246" s="247">
        <f>'DTC US&amp;CA - P&amp;L'!O214</f>
        <v>0</v>
      </c>
      <c r="P246" s="247">
        <f>'DTC US&amp;CA - P&amp;L'!P214</f>
        <v>0</v>
      </c>
      <c r="Q246" s="247">
        <f>'DTC US&amp;CA - P&amp;L'!Q214</f>
        <v>0</v>
      </c>
      <c r="R246" s="247">
        <f>'DTC US&amp;CA - P&amp;L'!R214</f>
        <v>0</v>
      </c>
      <c r="S246" s="247">
        <f>'DTC US&amp;CA - P&amp;L'!S214</f>
        <v>0</v>
      </c>
      <c r="T246" s="247">
        <f>'DTC US&amp;CA - P&amp;L'!T214</f>
        <v>0</v>
      </c>
      <c r="U246" s="247">
        <f>'DTC US&amp;CA - P&amp;L'!U214</f>
        <v>0</v>
      </c>
      <c r="V246" s="247">
        <f>'DTC US&amp;CA - P&amp;L'!V214</f>
        <v>0</v>
      </c>
      <c r="W246" s="247">
        <f>'DTC US&amp;CA - P&amp;L'!W214</f>
        <v>0</v>
      </c>
      <c r="X246" s="247">
        <f>'DTC US&amp;CA - P&amp;L'!X214</f>
        <v>0</v>
      </c>
      <c r="Y246" s="247">
        <f>'DTC US&amp;CA - P&amp;L'!Y214</f>
        <v>0</v>
      </c>
      <c r="Z246" s="247">
        <f>'DTC US&amp;CA - P&amp;L'!Z214</f>
        <v>0</v>
      </c>
      <c r="AA246" s="247">
        <f>'DTC US&amp;CA - P&amp;L'!AA214</f>
        <v>0</v>
      </c>
      <c r="AB246" s="247">
        <f>'DTC US&amp;CA - P&amp;L'!AB214</f>
        <v>0</v>
      </c>
      <c r="AC246" s="247">
        <f>'DTC US&amp;CA - P&amp;L'!AC214</f>
        <v>0</v>
      </c>
      <c r="AD246" s="247">
        <f>'DTC US&amp;CA - P&amp;L'!AD214</f>
        <v>0</v>
      </c>
      <c r="AE246" s="247">
        <f>'DTC US&amp;CA - P&amp;L'!AE214</f>
        <v>0</v>
      </c>
      <c r="AF246" s="247">
        <f>'DTC US&amp;CA - P&amp;L'!AF214</f>
        <v>0</v>
      </c>
      <c r="AG246" s="139">
        <f t="shared" si="71"/>
        <v>0</v>
      </c>
      <c r="AH246" s="140"/>
      <c r="AI246" s="140"/>
      <c r="AJ246" s="140"/>
      <c r="AK246" s="140"/>
      <c r="AL246" s="140"/>
    </row>
    <row r="247" outlineLevel="1">
      <c r="A247" s="232" t="s">
        <v>312</v>
      </c>
      <c r="B247" s="247">
        <f>'DTC US&amp;CA - P&amp;L'!B215</f>
        <v>0</v>
      </c>
      <c r="C247" s="247">
        <f>'DTC US&amp;CA - P&amp;L'!C215</f>
        <v>2225.31</v>
      </c>
      <c r="D247" s="247">
        <f>'DTC US&amp;CA - P&amp;L'!D215</f>
        <v>4646.04</v>
      </c>
      <c r="E247" s="247">
        <f>'DTC US&amp;CA - P&amp;L'!E215</f>
        <v>3037.95</v>
      </c>
      <c r="F247" s="247">
        <f>'DTC US&amp;CA - P&amp;L'!F215</f>
        <v>4420.1</v>
      </c>
      <c r="G247" s="247">
        <f>'DTC US&amp;CA - P&amp;L'!G215</f>
        <v>3182.48</v>
      </c>
      <c r="H247" s="247">
        <f>'DTC US&amp;CA - P&amp;L'!H215</f>
        <v>3153.76</v>
      </c>
      <c r="I247" s="247">
        <f>'DTC US&amp;CA - P&amp;L'!I215</f>
        <v>3342.88</v>
      </c>
      <c r="J247" s="247">
        <f>'DTC US&amp;CA - P&amp;L'!J215</f>
        <v>4996.08</v>
      </c>
      <c r="K247" s="247">
        <f>'DTC US&amp;CA - P&amp;L'!K215</f>
        <v>3704.43</v>
      </c>
      <c r="L247" s="247">
        <f>'DTC US&amp;CA - P&amp;L'!L215</f>
        <v>3516.69</v>
      </c>
      <c r="M247" s="247">
        <f>'DTC US&amp;CA - P&amp;L'!M215</f>
        <v>2575.7</v>
      </c>
      <c r="N247" s="247">
        <f>'DTC US&amp;CA - P&amp;L'!N215</f>
        <v>4366.57</v>
      </c>
      <c r="O247" s="247">
        <f>'DTC US&amp;CA - P&amp;L'!O215</f>
        <v>3078.78</v>
      </c>
      <c r="P247" s="247">
        <f>'DTC US&amp;CA - P&amp;L'!P215</f>
        <v>862.03</v>
      </c>
      <c r="Q247" s="247">
        <f>'DTC US&amp;CA - P&amp;L'!Q215</f>
        <v>844.34</v>
      </c>
      <c r="R247" s="247">
        <f>'DTC US&amp;CA - P&amp;L'!R215</f>
        <v>2076.75</v>
      </c>
      <c r="S247" s="247">
        <f>'DTC US&amp;CA - P&amp;L'!S215</f>
        <v>1657.62</v>
      </c>
      <c r="T247" s="247">
        <f>'DTC US&amp;CA - P&amp;L'!T215</f>
        <v>830.81</v>
      </c>
      <c r="U247" s="247">
        <f>'DTC US&amp;CA - P&amp;L'!U215</f>
        <v>1175.29</v>
      </c>
      <c r="V247" s="247">
        <f>'DTC US&amp;CA - P&amp;L'!V215</f>
        <v>1139.52</v>
      </c>
      <c r="W247" s="247">
        <f>'DTC US&amp;CA - P&amp;L'!W215</f>
        <v>2515.06</v>
      </c>
      <c r="X247" s="247">
        <f>'DTC US&amp;CA - P&amp;L'!X215</f>
        <v>3483.26</v>
      </c>
      <c r="Y247" s="247">
        <f>'DTC US&amp;CA - P&amp;L'!Y215</f>
        <v>1536</v>
      </c>
      <c r="Z247" s="247">
        <f>'DTC US&amp;CA - P&amp;L'!Z215</f>
        <v>2549.29</v>
      </c>
      <c r="AA247" s="247">
        <f>'DTC US&amp;CA - P&amp;L'!AA215</f>
        <v>7157.75</v>
      </c>
      <c r="AB247" s="247">
        <f>'DTC US&amp;CA - P&amp;L'!AB215</f>
        <v>6875.16</v>
      </c>
      <c r="AC247" s="247">
        <f>'DTC US&amp;CA - P&amp;L'!AC215</f>
        <v>2765.11</v>
      </c>
      <c r="AD247" s="247">
        <f>'DTC US&amp;CA - P&amp;L'!AD215</f>
        <v>4278.61</v>
      </c>
      <c r="AE247" s="247">
        <f>'DTC US&amp;CA - P&amp;L'!AE215</f>
        <v>3145.79</v>
      </c>
      <c r="AF247" s="247">
        <f>'DTC US&amp;CA - P&amp;L'!AF215</f>
        <v>6968.7</v>
      </c>
      <c r="AG247" s="139">
        <f t="shared" si="71"/>
        <v>96107.86</v>
      </c>
      <c r="AH247" s="140"/>
      <c r="AI247" s="140"/>
      <c r="AJ247" s="140"/>
      <c r="AK247" s="140"/>
      <c r="AL247" s="140"/>
    </row>
    <row r="248" outlineLevel="1">
      <c r="A248" s="232" t="s">
        <v>313</v>
      </c>
      <c r="B248" s="247">
        <f>'DTC US&amp;CA - P&amp;L'!B216</f>
        <v>0</v>
      </c>
      <c r="C248" s="247">
        <f>'DTC US&amp;CA - P&amp;L'!C216</f>
        <v>0</v>
      </c>
      <c r="D248" s="247">
        <f>'DTC US&amp;CA - P&amp;L'!D216</f>
        <v>0</v>
      </c>
      <c r="E248" s="247">
        <f>'DTC US&amp;CA - P&amp;L'!E216</f>
        <v>0</v>
      </c>
      <c r="F248" s="247">
        <f>'DTC US&amp;CA - P&amp;L'!F216</f>
        <v>0</v>
      </c>
      <c r="G248" s="247">
        <f>'DTC US&amp;CA - P&amp;L'!G216</f>
        <v>0</v>
      </c>
      <c r="H248" s="247">
        <f>'DTC US&amp;CA - P&amp;L'!H216</f>
        <v>0</v>
      </c>
      <c r="I248" s="247">
        <f>'DTC US&amp;CA - P&amp;L'!I216</f>
        <v>0</v>
      </c>
      <c r="J248" s="247">
        <f>'DTC US&amp;CA - P&amp;L'!J216</f>
        <v>0</v>
      </c>
      <c r="K248" s="247">
        <f>'DTC US&amp;CA - P&amp;L'!K216</f>
        <v>0</v>
      </c>
      <c r="L248" s="247">
        <f>'DTC US&amp;CA - P&amp;L'!L216</f>
        <v>0</v>
      </c>
      <c r="M248" s="247">
        <f>'DTC US&amp;CA - P&amp;L'!M216</f>
        <v>0</v>
      </c>
      <c r="N248" s="247">
        <f>'DTC US&amp;CA - P&amp;L'!N216</f>
        <v>0</v>
      </c>
      <c r="O248" s="247">
        <f>'DTC US&amp;CA - P&amp;L'!O216</f>
        <v>0</v>
      </c>
      <c r="P248" s="247">
        <f>'DTC US&amp;CA - P&amp;L'!P216</f>
        <v>0</v>
      </c>
      <c r="Q248" s="247">
        <f>'DTC US&amp;CA - P&amp;L'!Q216</f>
        <v>0</v>
      </c>
      <c r="R248" s="247">
        <f>'DTC US&amp;CA - P&amp;L'!R216</f>
        <v>0</v>
      </c>
      <c r="S248" s="247">
        <f>'DTC US&amp;CA - P&amp;L'!S216</f>
        <v>0</v>
      </c>
      <c r="T248" s="247">
        <f>'DTC US&amp;CA - P&amp;L'!T216</f>
        <v>0</v>
      </c>
      <c r="U248" s="247">
        <f>'DTC US&amp;CA - P&amp;L'!U216</f>
        <v>0</v>
      </c>
      <c r="V248" s="247">
        <f>'DTC US&amp;CA - P&amp;L'!V216</f>
        <v>0</v>
      </c>
      <c r="W248" s="247">
        <f>'DTC US&amp;CA - P&amp;L'!W216</f>
        <v>0</v>
      </c>
      <c r="X248" s="247">
        <f>'DTC US&amp;CA - P&amp;L'!X216</f>
        <v>0</v>
      </c>
      <c r="Y248" s="247">
        <f>'DTC US&amp;CA - P&amp;L'!Y216</f>
        <v>0</v>
      </c>
      <c r="Z248" s="247">
        <f>'DTC US&amp;CA - P&amp;L'!Z216</f>
        <v>0</v>
      </c>
      <c r="AA248" s="247">
        <f>'DTC US&amp;CA - P&amp;L'!AA216</f>
        <v>0</v>
      </c>
      <c r="AB248" s="247">
        <f>'DTC US&amp;CA - P&amp;L'!AB216</f>
        <v>0</v>
      </c>
      <c r="AC248" s="247">
        <f>'DTC US&amp;CA - P&amp;L'!AC216</f>
        <v>0</v>
      </c>
      <c r="AD248" s="247">
        <f>'DTC US&amp;CA - P&amp;L'!AD216</f>
        <v>0</v>
      </c>
      <c r="AE248" s="247">
        <f>'DTC US&amp;CA - P&amp;L'!AE216</f>
        <v>0</v>
      </c>
      <c r="AF248" s="247">
        <f>'DTC US&amp;CA - P&amp;L'!AF216</f>
        <v>0</v>
      </c>
      <c r="AG248" s="139">
        <f t="shared" si="71"/>
        <v>0</v>
      </c>
      <c r="AH248" s="140"/>
      <c r="AI248" s="140"/>
      <c r="AJ248" s="140"/>
      <c r="AK248" s="140"/>
      <c r="AL248" s="140"/>
    </row>
    <row r="249" outlineLevel="1">
      <c r="A249" s="232" t="s">
        <v>314</v>
      </c>
      <c r="B249" s="247">
        <f>'DTC US&amp;CA - P&amp;L'!B217</f>
        <v>312.12</v>
      </c>
      <c r="C249" s="247">
        <f>'DTC US&amp;CA - P&amp;L'!C217</f>
        <v>0</v>
      </c>
      <c r="D249" s="247">
        <f>'DTC US&amp;CA - P&amp;L'!D217</f>
        <v>0</v>
      </c>
      <c r="E249" s="247">
        <f>'DTC US&amp;CA - P&amp;L'!E217</f>
        <v>0</v>
      </c>
      <c r="F249" s="247">
        <f>'DTC US&amp;CA - P&amp;L'!F217</f>
        <v>620.77</v>
      </c>
      <c r="G249" s="247">
        <f>'DTC US&amp;CA - P&amp;L'!G217</f>
        <v>314.21</v>
      </c>
      <c r="H249" s="247">
        <f>'DTC US&amp;CA - P&amp;L'!H217</f>
        <v>619.91</v>
      </c>
      <c r="I249" s="247">
        <f>'DTC US&amp;CA - P&amp;L'!I217</f>
        <v>0</v>
      </c>
      <c r="J249" s="247">
        <f>'DTC US&amp;CA - P&amp;L'!J217</f>
        <v>622.72</v>
      </c>
      <c r="K249" s="247">
        <f>'DTC US&amp;CA - P&amp;L'!K217</f>
        <v>0</v>
      </c>
      <c r="L249" s="247">
        <f>'DTC US&amp;CA - P&amp;L'!L217</f>
        <v>0</v>
      </c>
      <c r="M249" s="247">
        <f>'DTC US&amp;CA - P&amp;L'!M217</f>
        <v>0</v>
      </c>
      <c r="N249" s="247">
        <f>'DTC US&amp;CA - P&amp;L'!N217</f>
        <v>308.07</v>
      </c>
      <c r="O249" s="247">
        <f>'DTC US&amp;CA - P&amp;L'!O217</f>
        <v>0</v>
      </c>
      <c r="P249" s="247">
        <f>'DTC US&amp;CA - P&amp;L'!P217</f>
        <v>1247.86</v>
      </c>
      <c r="Q249" s="247">
        <f>'DTC US&amp;CA - P&amp;L'!Q217</f>
        <v>234.88</v>
      </c>
      <c r="R249" s="247">
        <f>'DTC US&amp;CA - P&amp;L'!R217</f>
        <v>0</v>
      </c>
      <c r="S249" s="247">
        <f>'DTC US&amp;CA - P&amp;L'!S217</f>
        <v>0</v>
      </c>
      <c r="T249" s="247">
        <f>'DTC US&amp;CA - P&amp;L'!T217</f>
        <v>889.84</v>
      </c>
      <c r="U249" s="247">
        <f>'DTC US&amp;CA - P&amp;L'!U217</f>
        <v>227.4</v>
      </c>
      <c r="V249" s="247">
        <f>'DTC US&amp;CA - P&amp;L'!V217</f>
        <v>401.71</v>
      </c>
      <c r="W249" s="247">
        <f>'DTC US&amp;CA - P&amp;L'!W217</f>
        <v>206.95</v>
      </c>
      <c r="X249" s="247">
        <f>'DTC US&amp;CA - P&amp;L'!X217</f>
        <v>393.12</v>
      </c>
      <c r="Y249" s="247">
        <f>'DTC US&amp;CA - P&amp;L'!Y217</f>
        <v>372.24</v>
      </c>
      <c r="Z249" s="247">
        <f>'DTC US&amp;CA - P&amp;L'!Z217</f>
        <v>0</v>
      </c>
      <c r="AA249" s="247">
        <f>'DTC US&amp;CA - P&amp;L'!AA217</f>
        <v>1817.21</v>
      </c>
      <c r="AB249" s="247">
        <f>'DTC US&amp;CA - P&amp;L'!AB217</f>
        <v>591.57</v>
      </c>
      <c r="AC249" s="247">
        <f>'DTC US&amp;CA - P&amp;L'!AC217</f>
        <v>206.35</v>
      </c>
      <c r="AD249" s="247">
        <f>'DTC US&amp;CA - P&amp;L'!AD217</f>
        <v>409.09</v>
      </c>
      <c r="AE249" s="247">
        <f>'DTC US&amp;CA - P&amp;L'!AE217</f>
        <v>605.04</v>
      </c>
      <c r="AF249" s="247">
        <f>'DTC US&amp;CA - P&amp;L'!AF217</f>
        <v>206.71</v>
      </c>
      <c r="AG249" s="139">
        <f t="shared" si="71"/>
        <v>10607.77</v>
      </c>
      <c r="AH249" s="140"/>
      <c r="AI249" s="140"/>
      <c r="AJ249" s="140"/>
      <c r="AK249" s="140"/>
      <c r="AL249" s="140"/>
    </row>
    <row r="250" outlineLevel="1">
      <c r="A250" s="232" t="s">
        <v>315</v>
      </c>
      <c r="B250" s="247">
        <f>'DTC US&amp;CA - P&amp;L'!B218</f>
        <v>735.05</v>
      </c>
      <c r="C250" s="247">
        <f>'DTC US&amp;CA - P&amp;L'!C218</f>
        <v>394</v>
      </c>
      <c r="D250" s="247">
        <f>'DTC US&amp;CA - P&amp;L'!D218</f>
        <v>0</v>
      </c>
      <c r="E250" s="247">
        <f>'DTC US&amp;CA - P&amp;L'!E218</f>
        <v>775.08</v>
      </c>
      <c r="F250" s="247">
        <f>'DTC US&amp;CA - P&amp;L'!F218</f>
        <v>775.45</v>
      </c>
      <c r="G250" s="247">
        <f>'DTC US&amp;CA - P&amp;L'!G218</f>
        <v>0</v>
      </c>
      <c r="H250" s="247">
        <f>'DTC US&amp;CA - P&amp;L'!H218</f>
        <v>381.44</v>
      </c>
      <c r="I250" s="247">
        <f>'DTC US&amp;CA - P&amp;L'!I218</f>
        <v>659.93</v>
      </c>
      <c r="J250" s="247">
        <f>'DTC US&amp;CA - P&amp;L'!J218</f>
        <v>393.11</v>
      </c>
      <c r="K250" s="247">
        <f>'DTC US&amp;CA - P&amp;L'!K218</f>
        <v>0</v>
      </c>
      <c r="L250" s="247">
        <f>'DTC US&amp;CA - P&amp;L'!L218</f>
        <v>1866.69</v>
      </c>
      <c r="M250" s="247">
        <f>'DTC US&amp;CA - P&amp;L'!M218</f>
        <v>2324.88</v>
      </c>
      <c r="N250" s="247">
        <f>'DTC US&amp;CA - P&amp;L'!N218</f>
        <v>1144.76</v>
      </c>
      <c r="O250" s="247">
        <f>'DTC US&amp;CA - P&amp;L'!O218</f>
        <v>1918.86</v>
      </c>
      <c r="P250" s="247">
        <f>'DTC US&amp;CA - P&amp;L'!P218</f>
        <v>2763.29</v>
      </c>
      <c r="Q250" s="247">
        <f>'DTC US&amp;CA - P&amp;L'!Q218</f>
        <v>1502.78</v>
      </c>
      <c r="R250" s="247">
        <f>'DTC US&amp;CA - P&amp;L'!R218</f>
        <v>1491.27</v>
      </c>
      <c r="S250" s="247">
        <f>'DTC US&amp;CA - P&amp;L'!S218</f>
        <v>865.6</v>
      </c>
      <c r="T250" s="247">
        <f>'DTC US&amp;CA - P&amp;L'!T218</f>
        <v>1491.27</v>
      </c>
      <c r="U250" s="247">
        <f>'DTC US&amp;CA - P&amp;L'!U218</f>
        <v>295.46</v>
      </c>
      <c r="V250" s="247">
        <f>'DTC US&amp;CA - P&amp;L'!V218</f>
        <v>296.57</v>
      </c>
      <c r="W250" s="247">
        <f>'DTC US&amp;CA - P&amp;L'!W218</f>
        <v>496.89</v>
      </c>
      <c r="X250" s="247">
        <f>'DTC US&amp;CA - P&amp;L'!X218</f>
        <v>2283.3</v>
      </c>
      <c r="Y250" s="247">
        <f>'DTC US&amp;CA - P&amp;L'!Y218</f>
        <v>1512.88</v>
      </c>
      <c r="Z250" s="247">
        <f>'DTC US&amp;CA - P&amp;L'!Z218</f>
        <v>1802.83</v>
      </c>
      <c r="AA250" s="247">
        <f>'DTC US&amp;CA - P&amp;L'!AA218</f>
        <v>2516.88</v>
      </c>
      <c r="AB250" s="247">
        <f>'DTC US&amp;CA - P&amp;L'!AB218</f>
        <v>4874.23</v>
      </c>
      <c r="AC250" s="247">
        <f>'DTC US&amp;CA - P&amp;L'!AC218</f>
        <v>1539.77</v>
      </c>
      <c r="AD250" s="247">
        <f>'DTC US&amp;CA - P&amp;L'!AD218</f>
        <v>2308.73</v>
      </c>
      <c r="AE250" s="247">
        <f>'DTC US&amp;CA - P&amp;L'!AE218</f>
        <v>2511.3</v>
      </c>
      <c r="AF250" s="247">
        <f>'DTC US&amp;CA - P&amp;L'!AF218</f>
        <v>2569.75</v>
      </c>
      <c r="AG250" s="139">
        <f t="shared" si="71"/>
        <v>42492.05</v>
      </c>
      <c r="AH250" s="140"/>
      <c r="AI250" s="140"/>
      <c r="AJ250" s="140"/>
      <c r="AK250" s="140"/>
      <c r="AL250" s="140"/>
    </row>
    <row r="251" outlineLevel="1">
      <c r="A251" s="232" t="s">
        <v>316</v>
      </c>
      <c r="B251" s="248"/>
      <c r="C251" s="248"/>
      <c r="D251" s="248"/>
      <c r="E251" s="248"/>
      <c r="F251" s="248"/>
      <c r="G251" s="248"/>
      <c r="H251" s="248"/>
      <c r="I251" s="248"/>
      <c r="J251" s="248"/>
      <c r="K251" s="248"/>
      <c r="L251" s="248"/>
      <c r="M251" s="248"/>
      <c r="N251" s="248"/>
      <c r="O251" s="248"/>
      <c r="P251" s="247">
        <f>'DTC US&amp;CA - P&amp;L'!P219</f>
        <v>753.8</v>
      </c>
      <c r="Q251" s="247">
        <f>'DTC US&amp;CA - P&amp;L'!Q219</f>
        <v>1698.56</v>
      </c>
      <c r="R251" s="247">
        <f>'DTC US&amp;CA - P&amp;L'!R219</f>
        <v>492.63</v>
      </c>
      <c r="S251" s="247">
        <f>'DTC US&amp;CA - P&amp;L'!S219</f>
        <v>497.87</v>
      </c>
      <c r="T251" s="247">
        <f>'DTC US&amp;CA - P&amp;L'!T219</f>
        <v>972.14</v>
      </c>
      <c r="U251" s="247">
        <f>'DTC US&amp;CA - P&amp;L'!U219</f>
        <v>257.52</v>
      </c>
      <c r="V251" s="247">
        <f>'DTC US&amp;CA - P&amp;L'!V219</f>
        <v>675.67</v>
      </c>
      <c r="W251" s="247">
        <f>'DTC US&amp;CA - P&amp;L'!W219</f>
        <v>239</v>
      </c>
      <c r="X251" s="247">
        <f>'DTC US&amp;CA - P&amp;L'!X219</f>
        <v>469.86</v>
      </c>
      <c r="Y251" s="247">
        <f>'DTC US&amp;CA - P&amp;L'!Y219</f>
        <v>935.68</v>
      </c>
      <c r="Z251" s="247">
        <f>'DTC US&amp;CA - P&amp;L'!Z219</f>
        <v>1463.9</v>
      </c>
      <c r="AA251" s="247">
        <f>'DTC US&amp;CA - P&amp;L'!AA219</f>
        <v>3720.19</v>
      </c>
      <c r="AB251" s="247">
        <f>'DTC US&amp;CA - P&amp;L'!AB219</f>
        <v>1811.23</v>
      </c>
      <c r="AC251" s="247">
        <f>'DTC US&amp;CA - P&amp;L'!AC219</f>
        <v>1867.01</v>
      </c>
      <c r="AD251" s="247">
        <f>'DTC US&amp;CA - P&amp;L'!AD219</f>
        <v>1174.51</v>
      </c>
      <c r="AE251" s="247">
        <f>'DTC US&amp;CA - P&amp;L'!AE219</f>
        <v>5092.64</v>
      </c>
      <c r="AF251" s="247">
        <f>'DTC US&amp;CA - P&amp;L'!AF219</f>
        <v>2327.12</v>
      </c>
      <c r="AG251" s="139">
        <f t="shared" si="71"/>
        <v>24449.33</v>
      </c>
      <c r="AH251" s="140"/>
      <c r="AI251" s="140"/>
      <c r="AJ251" s="140"/>
      <c r="AK251" s="140"/>
      <c r="AL251" s="140"/>
    </row>
    <row r="252" outlineLevel="1">
      <c r="A252" s="232" t="s">
        <v>317</v>
      </c>
      <c r="B252" s="248"/>
      <c r="C252" s="248"/>
      <c r="D252" s="248"/>
      <c r="E252" s="248"/>
      <c r="F252" s="248"/>
      <c r="G252" s="248"/>
      <c r="H252" s="248"/>
      <c r="I252" s="248"/>
      <c r="J252" s="248"/>
      <c r="K252" s="248"/>
      <c r="L252" s="248"/>
      <c r="M252" s="248"/>
      <c r="N252" s="248"/>
      <c r="O252" s="248"/>
      <c r="P252" s="247">
        <f>'DTC US&amp;CA - P&amp;L'!P220</f>
        <v>0</v>
      </c>
      <c r="Q252" s="247">
        <f>'DTC US&amp;CA - P&amp;L'!Q220</f>
        <v>0</v>
      </c>
      <c r="R252" s="247">
        <f>'DTC US&amp;CA - P&amp;L'!R220</f>
        <v>0</v>
      </c>
      <c r="S252" s="247">
        <f>'DTC US&amp;CA - P&amp;L'!S220</f>
        <v>0</v>
      </c>
      <c r="T252" s="247">
        <f>'DTC US&amp;CA - P&amp;L'!T220</f>
        <v>0</v>
      </c>
      <c r="U252" s="247">
        <f>'DTC US&amp;CA - P&amp;L'!U220</f>
        <v>0</v>
      </c>
      <c r="V252" s="247">
        <f>'DTC US&amp;CA - P&amp;L'!V220</f>
        <v>0</v>
      </c>
      <c r="W252" s="247">
        <f>'DTC US&amp;CA - P&amp;L'!W220</f>
        <v>0</v>
      </c>
      <c r="X252" s="247">
        <f>'DTC US&amp;CA - P&amp;L'!X220</f>
        <v>0</v>
      </c>
      <c r="Y252" s="247">
        <f>'DTC US&amp;CA - P&amp;L'!Y220</f>
        <v>0</v>
      </c>
      <c r="Z252" s="247">
        <f>'DTC US&amp;CA - P&amp;L'!Z220</f>
        <v>0</v>
      </c>
      <c r="AA252" s="247">
        <f>'DTC US&amp;CA - P&amp;L'!AA220</f>
        <v>0</v>
      </c>
      <c r="AB252" s="247">
        <f>'DTC US&amp;CA - P&amp;L'!AB220</f>
        <v>0</v>
      </c>
      <c r="AC252" s="247">
        <f>'DTC US&amp;CA - P&amp;L'!AC220</f>
        <v>0</v>
      </c>
      <c r="AD252" s="247">
        <f>'DTC US&amp;CA - P&amp;L'!AD220</f>
        <v>0</v>
      </c>
      <c r="AE252" s="247">
        <f>'DTC US&amp;CA - P&amp;L'!AE220</f>
        <v>0</v>
      </c>
      <c r="AF252" s="247">
        <f>'DTC US&amp;CA - P&amp;L'!AF220</f>
        <v>0</v>
      </c>
      <c r="AG252" s="139">
        <f t="shared" si="71"/>
        <v>0</v>
      </c>
      <c r="AH252" s="140"/>
      <c r="AI252" s="140"/>
      <c r="AJ252" s="140"/>
      <c r="AK252" s="140"/>
      <c r="AL252" s="140"/>
    </row>
    <row r="253" outlineLevel="1">
      <c r="A253" s="232" t="s">
        <v>318</v>
      </c>
      <c r="B253" s="248"/>
      <c r="C253" s="248"/>
      <c r="D253" s="248"/>
      <c r="E253" s="248"/>
      <c r="F253" s="248"/>
      <c r="G253" s="248"/>
      <c r="H253" s="248"/>
      <c r="I253" s="248"/>
      <c r="J253" s="248"/>
      <c r="K253" s="248"/>
      <c r="L253" s="248"/>
      <c r="M253" s="248"/>
      <c r="N253" s="248"/>
      <c r="O253" s="248"/>
      <c r="P253" s="247">
        <f>'DTC US&amp;CA - P&amp;L'!P221</f>
        <v>5954.57</v>
      </c>
      <c r="Q253" s="247">
        <f>'DTC US&amp;CA - P&amp;L'!Q221</f>
        <v>4246.87</v>
      </c>
      <c r="R253" s="247">
        <f>'DTC US&amp;CA - P&amp;L'!R221</f>
        <v>2044.87</v>
      </c>
      <c r="S253" s="247">
        <f>'DTC US&amp;CA - P&amp;L'!S221</f>
        <v>2383.3</v>
      </c>
      <c r="T253" s="247">
        <f>'DTC US&amp;CA - P&amp;L'!T221</f>
        <v>1833.2</v>
      </c>
      <c r="U253" s="247">
        <f>'DTC US&amp;CA - P&amp;L'!U221</f>
        <v>639.86</v>
      </c>
      <c r="V253" s="247">
        <f>'DTC US&amp;CA - P&amp;L'!V221</f>
        <v>2671.66</v>
      </c>
      <c r="W253" s="247">
        <f>'DTC US&amp;CA - P&amp;L'!W221</f>
        <v>323.38</v>
      </c>
      <c r="X253" s="247">
        <f>'DTC US&amp;CA - P&amp;L'!X221</f>
        <v>1432.27</v>
      </c>
      <c r="Y253" s="247">
        <f>'DTC US&amp;CA - P&amp;L'!Y221</f>
        <v>3212.89</v>
      </c>
      <c r="Z253" s="247">
        <f>'DTC US&amp;CA - P&amp;L'!Z221</f>
        <v>10172.95</v>
      </c>
      <c r="AA253" s="247">
        <f>'DTC US&amp;CA - P&amp;L'!AA221</f>
        <v>15640.21</v>
      </c>
      <c r="AB253" s="247">
        <f>'DTC US&amp;CA - P&amp;L'!AB221</f>
        <v>14769.99</v>
      </c>
      <c r="AC253" s="247">
        <f>'DTC US&amp;CA - P&amp;L'!AC221</f>
        <v>8294.53</v>
      </c>
      <c r="AD253" s="247">
        <f>'DTC US&amp;CA - P&amp;L'!AD221</f>
        <v>6021.13</v>
      </c>
      <c r="AE253" s="247">
        <f>'DTC US&amp;CA - P&amp;L'!AE221</f>
        <v>8950.98</v>
      </c>
      <c r="AF253" s="247">
        <f>'DTC US&amp;CA - P&amp;L'!AF221</f>
        <v>10943.11</v>
      </c>
      <c r="AG253" s="139">
        <f t="shared" si="71"/>
        <v>99535.77</v>
      </c>
      <c r="AH253" s="140"/>
      <c r="AI253" s="140"/>
      <c r="AJ253" s="140"/>
      <c r="AK253" s="140"/>
      <c r="AL253" s="140"/>
    </row>
    <row r="254" outlineLevel="1">
      <c r="A254" s="232" t="s">
        <v>319</v>
      </c>
      <c r="B254" s="248"/>
      <c r="C254" s="248"/>
      <c r="D254" s="248"/>
      <c r="E254" s="248"/>
      <c r="F254" s="248"/>
      <c r="G254" s="248"/>
      <c r="H254" s="248"/>
      <c r="I254" s="248"/>
      <c r="J254" s="248"/>
      <c r="K254" s="248"/>
      <c r="L254" s="248"/>
      <c r="M254" s="248"/>
      <c r="N254" s="248"/>
      <c r="O254" s="248"/>
      <c r="P254" s="247">
        <f>'DTC US&amp;CA - P&amp;L'!P222</f>
        <v>0</v>
      </c>
      <c r="Q254" s="247">
        <f>'DTC US&amp;CA - P&amp;L'!Q222</f>
        <v>0</v>
      </c>
      <c r="R254" s="247">
        <f>'DTC US&amp;CA - P&amp;L'!R222</f>
        <v>0</v>
      </c>
      <c r="S254" s="247">
        <f>'DTC US&amp;CA - P&amp;L'!S222</f>
        <v>0</v>
      </c>
      <c r="T254" s="247">
        <f>'DTC US&amp;CA - P&amp;L'!T222</f>
        <v>0</v>
      </c>
      <c r="U254" s="247">
        <f>'DTC US&amp;CA - P&amp;L'!U222</f>
        <v>0</v>
      </c>
      <c r="V254" s="247">
        <f>'DTC US&amp;CA - P&amp;L'!V222</f>
        <v>0</v>
      </c>
      <c r="W254" s="247">
        <f>'DTC US&amp;CA - P&amp;L'!W222</f>
        <v>0</v>
      </c>
      <c r="X254" s="247">
        <f>'DTC US&amp;CA - P&amp;L'!X222</f>
        <v>0</v>
      </c>
      <c r="Y254" s="247">
        <f>'DTC US&amp;CA - P&amp;L'!Y222</f>
        <v>0</v>
      </c>
      <c r="Z254" s="247">
        <f>'DTC US&amp;CA - P&amp;L'!Z222</f>
        <v>0</v>
      </c>
      <c r="AA254" s="247">
        <f>'DTC US&amp;CA - P&amp;L'!AA222</f>
        <v>0</v>
      </c>
      <c r="AB254" s="247">
        <f>'DTC US&amp;CA - P&amp;L'!AB222</f>
        <v>0</v>
      </c>
      <c r="AC254" s="247">
        <f>'DTC US&amp;CA - P&amp;L'!AC222</f>
        <v>0</v>
      </c>
      <c r="AD254" s="247">
        <f>'DTC US&amp;CA - P&amp;L'!AD222</f>
        <v>0</v>
      </c>
      <c r="AE254" s="247">
        <f>'DTC US&amp;CA - P&amp;L'!AE222</f>
        <v>0</v>
      </c>
      <c r="AF254" s="247">
        <f>'DTC US&amp;CA - P&amp;L'!AF222</f>
        <v>0</v>
      </c>
      <c r="AG254" s="139">
        <f t="shared" si="71"/>
        <v>0</v>
      </c>
      <c r="AH254" s="140"/>
      <c r="AI254" s="140"/>
      <c r="AJ254" s="140"/>
      <c r="AK254" s="140"/>
      <c r="AL254" s="140"/>
    </row>
    <row r="255">
      <c r="A255" s="232" t="s">
        <v>276</v>
      </c>
      <c r="B255" s="233"/>
      <c r="C255" s="233"/>
      <c r="D255" s="234"/>
      <c r="E255" s="234"/>
      <c r="F255" s="234"/>
      <c r="G255" s="234"/>
      <c r="H255" s="234"/>
      <c r="I255" s="234"/>
      <c r="J255" s="234"/>
      <c r="K255" s="233"/>
      <c r="L255" s="233"/>
      <c r="M255" s="233"/>
      <c r="N255" s="233"/>
      <c r="O255" s="233"/>
      <c r="P255" s="233"/>
      <c r="Q255" s="233"/>
      <c r="R255" s="233"/>
      <c r="S255" s="233"/>
      <c r="T255" s="233"/>
      <c r="U255" s="233"/>
      <c r="V255" s="233"/>
      <c r="W255" s="233"/>
      <c r="X255" s="233"/>
      <c r="Y255" s="233"/>
      <c r="Z255" s="233"/>
      <c r="AA255" s="233"/>
      <c r="AB255" s="233"/>
      <c r="AC255" s="233"/>
      <c r="AD255" s="233"/>
      <c r="AE255" s="233"/>
      <c r="AF255" s="233"/>
      <c r="AG255" s="245"/>
      <c r="AH255" s="246"/>
      <c r="AI255" s="246"/>
      <c r="AJ255" s="246"/>
      <c r="AK255" s="246"/>
      <c r="AL255" s="246"/>
    </row>
    <row r="256" outlineLevel="1">
      <c r="A256" s="232" t="s">
        <v>320</v>
      </c>
      <c r="B256" s="249"/>
      <c r="C256" s="249"/>
      <c r="D256" s="249"/>
      <c r="E256" s="249"/>
      <c r="F256" s="249"/>
      <c r="G256" s="249"/>
      <c r="H256" s="249"/>
      <c r="I256" s="250"/>
      <c r="J256" s="250"/>
      <c r="K256" s="251">
        <v>478.0</v>
      </c>
      <c r="L256" s="250"/>
      <c r="M256" s="250"/>
      <c r="N256" s="252"/>
      <c r="O256" s="250"/>
      <c r="P256" s="250"/>
      <c r="Q256" s="251">
        <f>'DTC EU - P&amp;L'!Q224</f>
        <v>0</v>
      </c>
      <c r="R256" s="251">
        <f>'DTC EU - P&amp;L'!R224</f>
        <v>0</v>
      </c>
      <c r="S256" s="251">
        <f>'DTC EU - P&amp;L'!S224</f>
        <v>0</v>
      </c>
      <c r="T256" s="251">
        <f>'DTC EU - P&amp;L'!T224</f>
        <v>0</v>
      </c>
      <c r="U256" s="251">
        <f>'DTC EU - P&amp;L'!U224</f>
        <v>0</v>
      </c>
      <c r="V256" s="251">
        <f>'DTC EU - P&amp;L'!V224</f>
        <v>236.89</v>
      </c>
      <c r="W256" s="251">
        <f>'DTC EU - P&amp;L'!W224</f>
        <v>0</v>
      </c>
      <c r="X256" s="251">
        <f>'DTC EU - P&amp;L'!X224</f>
        <v>0</v>
      </c>
      <c r="Y256" s="251">
        <f>'DTC EU - P&amp;L'!Y224</f>
        <v>0</v>
      </c>
      <c r="Z256" s="251">
        <f>'DTC EU - P&amp;L'!Z224</f>
        <v>0</v>
      </c>
      <c r="AA256" s="251">
        <f>'DTC EU - P&amp;L'!AA224</f>
        <v>0</v>
      </c>
      <c r="AB256" s="251">
        <f>'DTC EU - P&amp;L'!AB224</f>
        <v>204.06</v>
      </c>
      <c r="AC256" s="251">
        <f>'DTC EU - P&amp;L'!AC224</f>
        <v>0</v>
      </c>
      <c r="AD256" s="251">
        <f>'DTC EU - P&amp;L'!AD224</f>
        <v>1022.58</v>
      </c>
      <c r="AE256" s="251">
        <f>'DTC EU - P&amp;L'!AE224</f>
        <v>0</v>
      </c>
      <c r="AF256" s="251">
        <f>'DTC EU - P&amp;L'!AF224</f>
        <v>822.83</v>
      </c>
      <c r="AG256" s="139">
        <f t="shared" ref="AG256:AG267" si="72">SUM(B256:AF256)</f>
        <v>2764.36</v>
      </c>
      <c r="AH256" s="140"/>
      <c r="AI256" s="140"/>
      <c r="AJ256" s="140"/>
      <c r="AK256" s="140"/>
      <c r="AL256" s="140"/>
    </row>
    <row r="257" outlineLevel="1">
      <c r="A257" s="232" t="s">
        <v>321</v>
      </c>
      <c r="B257" s="249"/>
      <c r="C257" s="249"/>
      <c r="D257" s="249"/>
      <c r="E257" s="249"/>
      <c r="F257" s="249"/>
      <c r="G257" s="249"/>
      <c r="H257" s="249"/>
      <c r="I257" s="250"/>
      <c r="J257" s="250"/>
      <c r="K257" s="251">
        <v>0.0</v>
      </c>
      <c r="L257" s="250"/>
      <c r="M257" s="250"/>
      <c r="N257" s="250"/>
      <c r="O257" s="250"/>
      <c r="P257" s="250"/>
      <c r="Q257" s="251">
        <f>'DTC EU - P&amp;L'!Q225</f>
        <v>0</v>
      </c>
      <c r="R257" s="251">
        <f>'DTC EU - P&amp;L'!R225</f>
        <v>0</v>
      </c>
      <c r="S257" s="251">
        <f>'DTC EU - P&amp;L'!S225</f>
        <v>0</v>
      </c>
      <c r="T257" s="251">
        <f>'DTC EU - P&amp;L'!T225</f>
        <v>0</v>
      </c>
      <c r="U257" s="251">
        <f>'DTC EU - P&amp;L'!U225</f>
        <v>0</v>
      </c>
      <c r="V257" s="251">
        <f>'DTC EU - P&amp;L'!V225</f>
        <v>0</v>
      </c>
      <c r="W257" s="251">
        <f>'DTC EU - P&amp;L'!W225</f>
        <v>0</v>
      </c>
      <c r="X257" s="251">
        <f>'DTC EU - P&amp;L'!X225</f>
        <v>0</v>
      </c>
      <c r="Y257" s="251">
        <f>'DTC EU - P&amp;L'!Y225</f>
        <v>0</v>
      </c>
      <c r="Z257" s="251">
        <f>'DTC EU - P&amp;L'!Z225</f>
        <v>0</v>
      </c>
      <c r="AA257" s="251">
        <f>'DTC EU - P&amp;L'!AA225</f>
        <v>0</v>
      </c>
      <c r="AB257" s="251">
        <f>'DTC EU - P&amp;L'!AB225</f>
        <v>0</v>
      </c>
      <c r="AC257" s="251">
        <f>'DTC EU - P&amp;L'!AC225</f>
        <v>0</v>
      </c>
      <c r="AD257" s="251">
        <f>'DTC EU - P&amp;L'!AD225</f>
        <v>0</v>
      </c>
      <c r="AE257" s="251">
        <f>'DTC EU - P&amp;L'!AE225</f>
        <v>0</v>
      </c>
      <c r="AF257" s="251">
        <f>'DTC EU - P&amp;L'!AF225</f>
        <v>0</v>
      </c>
      <c r="AG257" s="139">
        <f t="shared" si="72"/>
        <v>0</v>
      </c>
      <c r="AH257" s="140"/>
      <c r="AI257" s="140"/>
      <c r="AJ257" s="140"/>
      <c r="AK257" s="140"/>
      <c r="AL257" s="140"/>
    </row>
    <row r="258" outlineLevel="1">
      <c r="A258" s="232" t="s">
        <v>322</v>
      </c>
      <c r="B258" s="249"/>
      <c r="C258" s="249"/>
      <c r="D258" s="249"/>
      <c r="E258" s="249"/>
      <c r="F258" s="249"/>
      <c r="G258" s="249"/>
      <c r="H258" s="249"/>
      <c r="I258" s="250"/>
      <c r="J258" s="250"/>
      <c r="K258" s="251">
        <v>0.0</v>
      </c>
      <c r="L258" s="250"/>
      <c r="M258" s="250"/>
      <c r="N258" s="250"/>
      <c r="O258" s="250"/>
      <c r="P258" s="250"/>
      <c r="Q258" s="251">
        <f>'DTC EU - P&amp;L'!Q226</f>
        <v>0</v>
      </c>
      <c r="R258" s="251">
        <f>'DTC EU - P&amp;L'!R226</f>
        <v>0</v>
      </c>
      <c r="S258" s="251">
        <f>'DTC EU - P&amp;L'!S226</f>
        <v>0</v>
      </c>
      <c r="T258" s="251">
        <f>'DTC EU - P&amp;L'!T226</f>
        <v>0</v>
      </c>
      <c r="U258" s="251">
        <f>'DTC EU - P&amp;L'!U226</f>
        <v>0</v>
      </c>
      <c r="V258" s="251">
        <f>'DTC EU - P&amp;L'!V226</f>
        <v>0</v>
      </c>
      <c r="W258" s="251">
        <f>'DTC EU - P&amp;L'!W226</f>
        <v>0</v>
      </c>
      <c r="X258" s="251">
        <f>'DTC EU - P&amp;L'!X226</f>
        <v>0</v>
      </c>
      <c r="Y258" s="251">
        <f>'DTC EU - P&amp;L'!Y226</f>
        <v>0</v>
      </c>
      <c r="Z258" s="251">
        <f>'DTC EU - P&amp;L'!Z226</f>
        <v>0</v>
      </c>
      <c r="AA258" s="251">
        <f>'DTC EU - P&amp;L'!AA226</f>
        <v>0</v>
      </c>
      <c r="AB258" s="251">
        <f>'DTC EU - P&amp;L'!AB226</f>
        <v>0</v>
      </c>
      <c r="AC258" s="251">
        <f>'DTC EU - P&amp;L'!AC226</f>
        <v>0</v>
      </c>
      <c r="AD258" s="251">
        <f>'DTC EU - P&amp;L'!AD226</f>
        <v>0</v>
      </c>
      <c r="AE258" s="251">
        <f>'DTC EU - P&amp;L'!AE226</f>
        <v>0</v>
      </c>
      <c r="AF258" s="251">
        <f>'DTC EU - P&amp;L'!AF226</f>
        <v>0</v>
      </c>
      <c r="AG258" s="139">
        <f t="shared" si="72"/>
        <v>0</v>
      </c>
      <c r="AH258" s="140"/>
      <c r="AI258" s="140"/>
      <c r="AJ258" s="140"/>
      <c r="AK258" s="140"/>
      <c r="AL258" s="140"/>
    </row>
    <row r="259" outlineLevel="1">
      <c r="A259" s="232" t="s">
        <v>323</v>
      </c>
      <c r="B259" s="249"/>
      <c r="C259" s="249"/>
      <c r="D259" s="249"/>
      <c r="E259" s="249"/>
      <c r="F259" s="249"/>
      <c r="G259" s="249"/>
      <c r="H259" s="249"/>
      <c r="I259" s="250"/>
      <c r="J259" s="250"/>
      <c r="K259" s="251">
        <v>0.0</v>
      </c>
      <c r="L259" s="250"/>
      <c r="M259" s="250"/>
      <c r="N259" s="250"/>
      <c r="O259" s="250"/>
      <c r="P259" s="250"/>
      <c r="Q259" s="251">
        <f>'DTC EU - P&amp;L'!Q227</f>
        <v>0</v>
      </c>
      <c r="R259" s="251">
        <f>'DTC EU - P&amp;L'!R227</f>
        <v>0</v>
      </c>
      <c r="S259" s="251">
        <f>'DTC EU - P&amp;L'!S227</f>
        <v>0</v>
      </c>
      <c r="T259" s="251">
        <f>'DTC EU - P&amp;L'!T227</f>
        <v>0</v>
      </c>
      <c r="U259" s="251">
        <f>'DTC EU - P&amp;L'!U227</f>
        <v>0</v>
      </c>
      <c r="V259" s="251">
        <f>'DTC EU - P&amp;L'!V227</f>
        <v>0</v>
      </c>
      <c r="W259" s="251">
        <f>'DTC EU - P&amp;L'!W227</f>
        <v>0</v>
      </c>
      <c r="X259" s="251">
        <f>'DTC EU - P&amp;L'!X227</f>
        <v>0</v>
      </c>
      <c r="Y259" s="251">
        <f>'DTC EU - P&amp;L'!Y227</f>
        <v>0</v>
      </c>
      <c r="Z259" s="251">
        <f>'DTC EU - P&amp;L'!Z227</f>
        <v>0</v>
      </c>
      <c r="AA259" s="251">
        <f>'DTC EU - P&amp;L'!AA227</f>
        <v>0</v>
      </c>
      <c r="AB259" s="251">
        <f>'DTC EU - P&amp;L'!AB227</f>
        <v>0</v>
      </c>
      <c r="AC259" s="251">
        <f>'DTC EU - P&amp;L'!AC227</f>
        <v>0</v>
      </c>
      <c r="AD259" s="251">
        <f>'DTC EU - P&amp;L'!AD227</f>
        <v>0</v>
      </c>
      <c r="AE259" s="251">
        <f>'DTC EU - P&amp;L'!AE227</f>
        <v>0</v>
      </c>
      <c r="AF259" s="251">
        <f>'DTC EU - P&amp;L'!AF227</f>
        <v>0</v>
      </c>
      <c r="AG259" s="139">
        <f t="shared" si="72"/>
        <v>0</v>
      </c>
      <c r="AH259" s="140"/>
      <c r="AI259" s="140"/>
      <c r="AJ259" s="140"/>
      <c r="AK259" s="140"/>
      <c r="AL259" s="140"/>
    </row>
    <row r="260" outlineLevel="1">
      <c r="A260" s="232" t="s">
        <v>324</v>
      </c>
      <c r="B260" s="160"/>
      <c r="C260" s="160"/>
      <c r="D260" s="160"/>
      <c r="E260" s="160"/>
      <c r="F260" s="160"/>
      <c r="G260" s="160"/>
      <c r="H260" s="160"/>
      <c r="I260" s="160"/>
      <c r="J260" s="160"/>
      <c r="K260" s="253">
        <v>0.0</v>
      </c>
      <c r="L260" s="160"/>
      <c r="M260" s="160"/>
      <c r="N260" s="160"/>
      <c r="O260" s="160"/>
      <c r="P260" s="160"/>
      <c r="Q260" s="251">
        <f>'DTC EU - P&amp;L'!Q228</f>
        <v>0</v>
      </c>
      <c r="R260" s="251">
        <f>'DTC EU - P&amp;L'!R228</f>
        <v>0</v>
      </c>
      <c r="S260" s="251">
        <f>'DTC EU - P&amp;L'!S228</f>
        <v>0</v>
      </c>
      <c r="T260" s="251">
        <f>'DTC EU - P&amp;L'!T228</f>
        <v>0</v>
      </c>
      <c r="U260" s="251">
        <f>'DTC EU - P&amp;L'!U228</f>
        <v>0</v>
      </c>
      <c r="V260" s="251">
        <f>'DTC EU - P&amp;L'!V228</f>
        <v>0</v>
      </c>
      <c r="W260" s="251">
        <f>'DTC EU - P&amp;L'!W228</f>
        <v>0</v>
      </c>
      <c r="X260" s="251">
        <f>'DTC EU - P&amp;L'!X228</f>
        <v>0</v>
      </c>
      <c r="Y260" s="251">
        <f>'DTC EU - P&amp;L'!Y228</f>
        <v>0</v>
      </c>
      <c r="Z260" s="251">
        <f>'DTC EU - P&amp;L'!Z228</f>
        <v>0</v>
      </c>
      <c r="AA260" s="251">
        <f>'DTC EU - P&amp;L'!AA228</f>
        <v>0</v>
      </c>
      <c r="AB260" s="251">
        <f>'DTC EU - P&amp;L'!AB228</f>
        <v>0</v>
      </c>
      <c r="AC260" s="251">
        <f>'DTC EU - P&amp;L'!AC228</f>
        <v>0</v>
      </c>
      <c r="AD260" s="251">
        <f>'DTC EU - P&amp;L'!AD228</f>
        <v>0</v>
      </c>
      <c r="AE260" s="251">
        <f>'DTC EU - P&amp;L'!AE228</f>
        <v>0</v>
      </c>
      <c r="AF260" s="251">
        <f>'DTC EU - P&amp;L'!AF228</f>
        <v>0</v>
      </c>
      <c r="AG260" s="139">
        <f t="shared" si="72"/>
        <v>0</v>
      </c>
      <c r="AH260" s="140"/>
      <c r="AI260" s="140"/>
      <c r="AJ260" s="140"/>
      <c r="AK260" s="140"/>
      <c r="AL260" s="140"/>
    </row>
    <row r="261" outlineLevel="1">
      <c r="A261" s="232" t="s">
        <v>325</v>
      </c>
      <c r="B261" s="160"/>
      <c r="C261" s="160"/>
      <c r="D261" s="160"/>
      <c r="E261" s="160"/>
      <c r="F261" s="160"/>
      <c r="G261" s="160"/>
      <c r="H261" s="160"/>
      <c r="I261" s="160"/>
      <c r="J261" s="160"/>
      <c r="K261" s="253">
        <v>0.0</v>
      </c>
      <c r="L261" s="160"/>
      <c r="M261" s="160"/>
      <c r="N261" s="160"/>
      <c r="O261" s="160"/>
      <c r="P261" s="160"/>
      <c r="Q261" s="251">
        <f>'DTC EU - P&amp;L'!Q229</f>
        <v>0</v>
      </c>
      <c r="R261" s="251">
        <f>'DTC EU - P&amp;L'!R229</f>
        <v>0</v>
      </c>
      <c r="S261" s="251">
        <f>'DTC EU - P&amp;L'!S229</f>
        <v>0</v>
      </c>
      <c r="T261" s="251">
        <f>'DTC EU - P&amp;L'!T229</f>
        <v>0</v>
      </c>
      <c r="U261" s="251">
        <f>'DTC EU - P&amp;L'!U229</f>
        <v>0</v>
      </c>
      <c r="V261" s="251">
        <f>'DTC EU - P&amp;L'!V229</f>
        <v>0</v>
      </c>
      <c r="W261" s="251">
        <f>'DTC EU - P&amp;L'!W229</f>
        <v>0</v>
      </c>
      <c r="X261" s="251">
        <f>'DTC EU - P&amp;L'!X229</f>
        <v>0</v>
      </c>
      <c r="Y261" s="251">
        <f>'DTC EU - P&amp;L'!Y229</f>
        <v>0</v>
      </c>
      <c r="Z261" s="251">
        <f>'DTC EU - P&amp;L'!Z229</f>
        <v>0</v>
      </c>
      <c r="AA261" s="251">
        <f>'DTC EU - P&amp;L'!AA229</f>
        <v>0</v>
      </c>
      <c r="AB261" s="251">
        <f>'DTC EU - P&amp;L'!AB229</f>
        <v>0</v>
      </c>
      <c r="AC261" s="251">
        <f>'DTC EU - P&amp;L'!AC229</f>
        <v>0</v>
      </c>
      <c r="AD261" s="251">
        <f>'DTC EU - P&amp;L'!AD229</f>
        <v>0</v>
      </c>
      <c r="AE261" s="251">
        <f>'DTC EU - P&amp;L'!AE229</f>
        <v>0</v>
      </c>
      <c r="AF261" s="251">
        <f>'DTC EU - P&amp;L'!AF229</f>
        <v>0</v>
      </c>
      <c r="AG261" s="139">
        <f t="shared" si="72"/>
        <v>0</v>
      </c>
      <c r="AH261" s="140"/>
      <c r="AI261" s="140"/>
      <c r="AJ261" s="140"/>
      <c r="AK261" s="140"/>
      <c r="AL261" s="140"/>
    </row>
    <row r="262" outlineLevel="1">
      <c r="A262" s="232" t="s">
        <v>326</v>
      </c>
      <c r="B262" s="160"/>
      <c r="C262" s="160"/>
      <c r="D262" s="160"/>
      <c r="E262" s="160"/>
      <c r="F262" s="160"/>
      <c r="G262" s="160"/>
      <c r="H262" s="160"/>
      <c r="I262" s="160"/>
      <c r="J262" s="160"/>
      <c r="K262" s="160"/>
      <c r="L262" s="160"/>
      <c r="M262" s="160"/>
      <c r="N262" s="160"/>
      <c r="O262" s="160"/>
      <c r="P262" s="160"/>
      <c r="Q262" s="251">
        <f>'DTC EU - P&amp;L'!Q230</f>
        <v>519.06</v>
      </c>
      <c r="R262" s="251">
        <f>'DTC EU - P&amp;L'!R230</f>
        <v>207.09</v>
      </c>
      <c r="S262" s="251">
        <f>'DTC EU - P&amp;L'!S230</f>
        <v>675.71</v>
      </c>
      <c r="T262" s="251">
        <f>'DTC EU - P&amp;L'!T230</f>
        <v>226.06</v>
      </c>
      <c r="U262" s="251">
        <f>'DTC EU - P&amp;L'!U230</f>
        <v>0</v>
      </c>
      <c r="V262" s="251">
        <f>'DTC EU - P&amp;L'!V230</f>
        <v>775.58</v>
      </c>
      <c r="W262" s="251">
        <f>'DTC EU - P&amp;L'!W230</f>
        <v>494.55</v>
      </c>
      <c r="X262" s="251">
        <f>'DTC EU - P&amp;L'!X230</f>
        <v>0</v>
      </c>
      <c r="Y262" s="251">
        <f>'DTC EU - P&amp;L'!Y230</f>
        <v>0</v>
      </c>
      <c r="Z262" s="251">
        <f>'DTC EU - P&amp;L'!Z230</f>
        <v>0</v>
      </c>
      <c r="AA262" s="251">
        <f>'DTC EU - P&amp;L'!AA230</f>
        <v>0</v>
      </c>
      <c r="AB262" s="251">
        <f>'DTC EU - P&amp;L'!AB230</f>
        <v>236.45</v>
      </c>
      <c r="AC262" s="251">
        <f>'DTC EU - P&amp;L'!AC230</f>
        <v>0</v>
      </c>
      <c r="AD262" s="251">
        <f>'DTC EU - P&amp;L'!AD230</f>
        <v>900.52</v>
      </c>
      <c r="AE262" s="251">
        <f>'DTC EU - P&amp;L'!AE230</f>
        <v>1189.06</v>
      </c>
      <c r="AF262" s="251">
        <f>'DTC EU - P&amp;L'!AF230</f>
        <v>1906.88</v>
      </c>
      <c r="AG262" s="139">
        <f t="shared" si="72"/>
        <v>7130.96</v>
      </c>
      <c r="AH262" s="140"/>
      <c r="AI262" s="140"/>
      <c r="AJ262" s="140"/>
      <c r="AK262" s="140"/>
      <c r="AL262" s="140"/>
    </row>
    <row r="263" outlineLevel="1">
      <c r="A263" s="232" t="s">
        <v>327</v>
      </c>
      <c r="B263" s="160"/>
      <c r="C263" s="160"/>
      <c r="D263" s="160"/>
      <c r="E263" s="160"/>
      <c r="F263" s="160"/>
      <c r="G263" s="160"/>
      <c r="H263" s="160"/>
      <c r="I263" s="160"/>
      <c r="J263" s="160"/>
      <c r="K263" s="160"/>
      <c r="L263" s="160"/>
      <c r="M263" s="160"/>
      <c r="N263" s="160"/>
      <c r="O263" s="160"/>
      <c r="P263" s="160"/>
      <c r="Q263" s="251">
        <f>'DTC EU - P&amp;L'!Q231</f>
        <v>0</v>
      </c>
      <c r="R263" s="251">
        <f>'DTC EU - P&amp;L'!R231</f>
        <v>0</v>
      </c>
      <c r="S263" s="251">
        <f>'DTC EU - P&amp;L'!S231</f>
        <v>0</v>
      </c>
      <c r="T263" s="251">
        <f>'DTC EU - P&amp;L'!T231</f>
        <v>0</v>
      </c>
      <c r="U263" s="251">
        <f>'DTC EU - P&amp;L'!U231</f>
        <v>0</v>
      </c>
      <c r="V263" s="251">
        <f>'DTC EU - P&amp;L'!V231</f>
        <v>0</v>
      </c>
      <c r="W263" s="251">
        <f>'DTC EU - P&amp;L'!W231</f>
        <v>0</v>
      </c>
      <c r="X263" s="251">
        <f>'DTC EU - P&amp;L'!X231</f>
        <v>0</v>
      </c>
      <c r="Y263" s="251">
        <f>'DTC EU - P&amp;L'!Y231</f>
        <v>0</v>
      </c>
      <c r="Z263" s="251">
        <f>'DTC EU - P&amp;L'!Z231</f>
        <v>0</v>
      </c>
      <c r="AA263" s="251">
        <f>'DTC EU - P&amp;L'!AA231</f>
        <v>0</v>
      </c>
      <c r="AB263" s="251">
        <f>'DTC EU - P&amp;L'!AB231</f>
        <v>0</v>
      </c>
      <c r="AC263" s="251">
        <f>'DTC EU - P&amp;L'!AC231</f>
        <v>0</v>
      </c>
      <c r="AD263" s="251">
        <f>'DTC EU - P&amp;L'!AD231</f>
        <v>0</v>
      </c>
      <c r="AE263" s="251">
        <f>'DTC EU - P&amp;L'!AE231</f>
        <v>0</v>
      </c>
      <c r="AF263" s="251">
        <f>'DTC EU - P&amp;L'!AF231</f>
        <v>0</v>
      </c>
      <c r="AG263" s="139">
        <f t="shared" si="72"/>
        <v>0</v>
      </c>
      <c r="AH263" s="140"/>
      <c r="AI263" s="140"/>
      <c r="AJ263" s="140"/>
      <c r="AK263" s="140"/>
      <c r="AL263" s="140"/>
    </row>
    <row r="264" outlineLevel="1">
      <c r="A264" s="232" t="s">
        <v>328</v>
      </c>
      <c r="B264" s="160"/>
      <c r="C264" s="160"/>
      <c r="D264" s="160"/>
      <c r="E264" s="160"/>
      <c r="F264" s="160"/>
      <c r="G264" s="160"/>
      <c r="H264" s="160"/>
      <c r="I264" s="160"/>
      <c r="J264" s="160"/>
      <c r="K264" s="160"/>
      <c r="L264" s="160"/>
      <c r="M264" s="160"/>
      <c r="N264" s="160"/>
      <c r="O264" s="160"/>
      <c r="P264" s="160"/>
      <c r="Q264" s="251">
        <f>'DTC EU - P&amp;L'!Q232</f>
        <v>324.68</v>
      </c>
      <c r="R264" s="251">
        <f>'DTC EU - P&amp;L'!R232</f>
        <v>4598.63</v>
      </c>
      <c r="S264" s="251">
        <f>'DTC EU - P&amp;L'!S232</f>
        <v>2666.09</v>
      </c>
      <c r="T264" s="251">
        <f>'DTC EU - P&amp;L'!T232</f>
        <v>1495.33</v>
      </c>
      <c r="U264" s="251">
        <f>'DTC EU - P&amp;L'!U232</f>
        <v>324.98</v>
      </c>
      <c r="V264" s="251">
        <f>'DTC EU - P&amp;L'!V232</f>
        <v>323.43</v>
      </c>
      <c r="W264" s="251">
        <f>'DTC EU - P&amp;L'!W232</f>
        <v>322.86</v>
      </c>
      <c r="X264" s="251">
        <f>'DTC EU - P&amp;L'!X232</f>
        <v>0</v>
      </c>
      <c r="Y264" s="251">
        <f>'DTC EU - P&amp;L'!Y232</f>
        <v>1144.8</v>
      </c>
      <c r="Z264" s="251">
        <f>'DTC EU - P&amp;L'!Z232</f>
        <v>903.96</v>
      </c>
      <c r="AA264" s="251">
        <f>'DTC EU - P&amp;L'!AA232</f>
        <v>301.35</v>
      </c>
      <c r="AB264" s="251">
        <f>'DTC EU - P&amp;L'!AB232</f>
        <v>1204.95</v>
      </c>
      <c r="AC264" s="251">
        <f>'DTC EU - P&amp;L'!AC232</f>
        <v>2108.65</v>
      </c>
      <c r="AD264" s="251">
        <f>'DTC EU - P&amp;L'!AD232</f>
        <v>3019.06</v>
      </c>
      <c r="AE264" s="251">
        <f>'DTC EU - P&amp;L'!AE232</f>
        <v>3332.63</v>
      </c>
      <c r="AF264" s="251">
        <f>'DTC EU - P&amp;L'!AF232</f>
        <v>3036.64</v>
      </c>
      <c r="AG264" s="139">
        <f t="shared" si="72"/>
        <v>25108.04</v>
      </c>
      <c r="AH264" s="140"/>
      <c r="AI264" s="140"/>
      <c r="AJ264" s="140"/>
      <c r="AK264" s="140"/>
      <c r="AL264" s="140"/>
    </row>
    <row r="265" outlineLevel="1">
      <c r="A265" s="232" t="s">
        <v>329</v>
      </c>
      <c r="B265" s="160"/>
      <c r="C265" s="160"/>
      <c r="D265" s="160"/>
      <c r="E265" s="160"/>
      <c r="F265" s="160"/>
      <c r="G265" s="160"/>
      <c r="H265" s="160"/>
      <c r="I265" s="160"/>
      <c r="J265" s="160"/>
      <c r="K265" s="160"/>
      <c r="L265" s="160"/>
      <c r="M265" s="160"/>
      <c r="N265" s="160"/>
      <c r="O265" s="160"/>
      <c r="P265" s="160"/>
      <c r="Q265" s="251">
        <f>'DTC EU - P&amp;L'!Q233</f>
        <v>0</v>
      </c>
      <c r="R265" s="251">
        <f>'DTC EU - P&amp;L'!R233</f>
        <v>0</v>
      </c>
      <c r="S265" s="251">
        <f>'DTC EU - P&amp;L'!S233</f>
        <v>0</v>
      </c>
      <c r="T265" s="251">
        <f>'DTC EU - P&amp;L'!T233</f>
        <v>0</v>
      </c>
      <c r="U265" s="251">
        <f>'DTC EU - P&amp;L'!U233</f>
        <v>0</v>
      </c>
      <c r="V265" s="251">
        <f>'DTC EU - P&amp;L'!V233</f>
        <v>0</v>
      </c>
      <c r="W265" s="251">
        <f>'DTC EU - P&amp;L'!W233</f>
        <v>0</v>
      </c>
      <c r="X265" s="251">
        <f>'DTC EU - P&amp;L'!X233</f>
        <v>0</v>
      </c>
      <c r="Y265" s="251">
        <f>'DTC EU - P&amp;L'!Y233</f>
        <v>0</v>
      </c>
      <c r="Z265" s="251">
        <f>'DTC EU - P&amp;L'!Z233</f>
        <v>0</v>
      </c>
      <c r="AA265" s="251">
        <f>'DTC EU - P&amp;L'!AA233</f>
        <v>0</v>
      </c>
      <c r="AB265" s="251">
        <f>'DTC EU - P&amp;L'!AB233</f>
        <v>0</v>
      </c>
      <c r="AC265" s="251">
        <f>'DTC EU - P&amp;L'!AC233</f>
        <v>0</v>
      </c>
      <c r="AD265" s="251">
        <f>'DTC EU - P&amp;L'!AD233</f>
        <v>0</v>
      </c>
      <c r="AE265" s="251">
        <f>'DTC EU - P&amp;L'!AE233</f>
        <v>0</v>
      </c>
      <c r="AF265" s="251">
        <f>'DTC EU - P&amp;L'!AF233</f>
        <v>0</v>
      </c>
      <c r="AG265" s="139">
        <f t="shared" si="72"/>
        <v>0</v>
      </c>
      <c r="AH265" s="140"/>
      <c r="AI265" s="140"/>
      <c r="AJ265" s="140"/>
      <c r="AK265" s="140"/>
      <c r="AL265" s="140"/>
    </row>
    <row r="266">
      <c r="A266" s="241" t="s">
        <v>287</v>
      </c>
      <c r="B266" s="254">
        <f t="shared" ref="B266:AF266" si="73">B245+B256+B246+B257+B251+B262+B252+B263</f>
        <v>4091.03</v>
      </c>
      <c r="C266" s="254">
        <f t="shared" si="73"/>
        <v>1523.15</v>
      </c>
      <c r="D266" s="254">
        <f t="shared" si="73"/>
        <v>0</v>
      </c>
      <c r="E266" s="254">
        <f t="shared" si="73"/>
        <v>0</v>
      </c>
      <c r="F266" s="254">
        <f t="shared" si="73"/>
        <v>0</v>
      </c>
      <c r="G266" s="254">
        <f t="shared" si="73"/>
        <v>0</v>
      </c>
      <c r="H266" s="254">
        <f t="shared" si="73"/>
        <v>0</v>
      </c>
      <c r="I266" s="254">
        <f t="shared" si="73"/>
        <v>0</v>
      </c>
      <c r="J266" s="254">
        <f t="shared" si="73"/>
        <v>0</v>
      </c>
      <c r="K266" s="254">
        <f t="shared" si="73"/>
        <v>478</v>
      </c>
      <c r="L266" s="254">
        <f t="shared" si="73"/>
        <v>0</v>
      </c>
      <c r="M266" s="254">
        <f t="shared" si="73"/>
        <v>0</v>
      </c>
      <c r="N266" s="254">
        <f t="shared" si="73"/>
        <v>0</v>
      </c>
      <c r="O266" s="254">
        <f t="shared" si="73"/>
        <v>0</v>
      </c>
      <c r="P266" s="254">
        <f t="shared" si="73"/>
        <v>753.8</v>
      </c>
      <c r="Q266" s="254">
        <f t="shared" si="73"/>
        <v>2217.62</v>
      </c>
      <c r="R266" s="254">
        <f t="shared" si="73"/>
        <v>699.72</v>
      </c>
      <c r="S266" s="254">
        <f t="shared" si="73"/>
        <v>1173.58</v>
      </c>
      <c r="T266" s="254">
        <f t="shared" si="73"/>
        <v>1198.2</v>
      </c>
      <c r="U266" s="254">
        <f t="shared" si="73"/>
        <v>257.52</v>
      </c>
      <c r="V266" s="254">
        <f t="shared" si="73"/>
        <v>1688.14</v>
      </c>
      <c r="W266" s="254">
        <f t="shared" si="73"/>
        <v>733.55</v>
      </c>
      <c r="X266" s="254">
        <f t="shared" si="73"/>
        <v>469.86</v>
      </c>
      <c r="Y266" s="254">
        <f t="shared" si="73"/>
        <v>1115.98</v>
      </c>
      <c r="Z266" s="254">
        <f t="shared" si="73"/>
        <v>1869.54</v>
      </c>
      <c r="AA266" s="254">
        <f t="shared" si="73"/>
        <v>6525.9</v>
      </c>
      <c r="AB266" s="254">
        <f t="shared" si="73"/>
        <v>4417.27</v>
      </c>
      <c r="AC266" s="254">
        <f t="shared" si="73"/>
        <v>2880.05</v>
      </c>
      <c r="AD266" s="254">
        <f t="shared" si="73"/>
        <v>5689.28</v>
      </c>
      <c r="AE266" s="254">
        <f t="shared" si="73"/>
        <v>7608.59</v>
      </c>
      <c r="AF266" s="254">
        <f t="shared" si="73"/>
        <v>8491.83</v>
      </c>
      <c r="AG266" s="139">
        <f t="shared" si="72"/>
        <v>53882.61</v>
      </c>
      <c r="AH266" s="140"/>
      <c r="AI266" s="140"/>
      <c r="AJ266" s="140"/>
      <c r="AK266" s="140"/>
      <c r="AL266" s="140"/>
    </row>
    <row r="267">
      <c r="A267" s="241" t="s">
        <v>288</v>
      </c>
      <c r="B267" s="254">
        <f t="shared" ref="B267:AF267" si="74">B247+B258+B248+B259+B253+B264+B254+B265</f>
        <v>0</v>
      </c>
      <c r="C267" s="254">
        <f t="shared" si="74"/>
        <v>2225.31</v>
      </c>
      <c r="D267" s="254">
        <f t="shared" si="74"/>
        <v>4646.04</v>
      </c>
      <c r="E267" s="254">
        <f t="shared" si="74"/>
        <v>3037.95</v>
      </c>
      <c r="F267" s="254">
        <f t="shared" si="74"/>
        <v>4420.1</v>
      </c>
      <c r="G267" s="254">
        <f t="shared" si="74"/>
        <v>3182.48</v>
      </c>
      <c r="H267" s="254">
        <f t="shared" si="74"/>
        <v>3153.76</v>
      </c>
      <c r="I267" s="254">
        <f t="shared" si="74"/>
        <v>3342.88</v>
      </c>
      <c r="J267" s="254">
        <f t="shared" si="74"/>
        <v>4996.08</v>
      </c>
      <c r="K267" s="254">
        <f t="shared" si="74"/>
        <v>3704.43</v>
      </c>
      <c r="L267" s="254">
        <f t="shared" si="74"/>
        <v>3516.69</v>
      </c>
      <c r="M267" s="254">
        <f t="shared" si="74"/>
        <v>2575.7</v>
      </c>
      <c r="N267" s="254">
        <f t="shared" si="74"/>
        <v>4366.57</v>
      </c>
      <c r="O267" s="254">
        <f t="shared" si="74"/>
        <v>3078.78</v>
      </c>
      <c r="P267" s="254">
        <f t="shared" si="74"/>
        <v>6816.6</v>
      </c>
      <c r="Q267" s="254">
        <f t="shared" si="74"/>
        <v>5415.89</v>
      </c>
      <c r="R267" s="254">
        <f t="shared" si="74"/>
        <v>8720.25</v>
      </c>
      <c r="S267" s="254">
        <f t="shared" si="74"/>
        <v>6707.01</v>
      </c>
      <c r="T267" s="254">
        <f t="shared" si="74"/>
        <v>4159.34</v>
      </c>
      <c r="U267" s="254">
        <f t="shared" si="74"/>
        <v>2140.13</v>
      </c>
      <c r="V267" s="254">
        <f t="shared" si="74"/>
        <v>4134.61</v>
      </c>
      <c r="W267" s="254">
        <f t="shared" si="74"/>
        <v>3161.3</v>
      </c>
      <c r="X267" s="254">
        <f t="shared" si="74"/>
        <v>4915.53</v>
      </c>
      <c r="Y267" s="254">
        <f t="shared" si="74"/>
        <v>5893.69</v>
      </c>
      <c r="Z267" s="254">
        <f t="shared" si="74"/>
        <v>13626.2</v>
      </c>
      <c r="AA267" s="254">
        <f t="shared" si="74"/>
        <v>23099.31</v>
      </c>
      <c r="AB267" s="254">
        <f t="shared" si="74"/>
        <v>22850.1</v>
      </c>
      <c r="AC267" s="254">
        <f t="shared" si="74"/>
        <v>13168.29</v>
      </c>
      <c r="AD267" s="254">
        <f t="shared" si="74"/>
        <v>13318.8</v>
      </c>
      <c r="AE267" s="254">
        <f t="shared" si="74"/>
        <v>15429.4</v>
      </c>
      <c r="AF267" s="254">
        <f t="shared" si="74"/>
        <v>20948.45</v>
      </c>
      <c r="AG267" s="139">
        <f t="shared" si="72"/>
        <v>220751.67</v>
      </c>
      <c r="AH267" s="140"/>
      <c r="AI267" s="140"/>
      <c r="AJ267" s="140"/>
      <c r="AK267" s="140"/>
      <c r="AL267" s="140"/>
    </row>
    <row r="268" ht="16.5" customHeight="1">
      <c r="A268" s="153"/>
      <c r="B268" s="255"/>
      <c r="C268" s="255"/>
      <c r="D268" s="255"/>
      <c r="E268" s="255"/>
      <c r="F268" s="255"/>
      <c r="G268" s="255"/>
      <c r="H268" s="255"/>
      <c r="I268" s="255"/>
      <c r="J268" s="255"/>
      <c r="K268" s="255"/>
      <c r="L268" s="255"/>
      <c r="M268" s="255"/>
      <c r="N268" s="255"/>
      <c r="O268" s="255"/>
      <c r="P268" s="255"/>
      <c r="Q268" s="255"/>
      <c r="R268" s="255"/>
      <c r="S268" s="255"/>
      <c r="T268" s="255"/>
      <c r="U268" s="255"/>
      <c r="V268" s="255"/>
      <c r="W268" s="255"/>
      <c r="X268" s="255"/>
      <c r="Y268" s="255"/>
      <c r="Z268" s="255"/>
      <c r="AA268" s="255"/>
      <c r="AB268" s="255"/>
      <c r="AC268" s="255"/>
      <c r="AD268" s="255"/>
      <c r="AE268" s="255"/>
      <c r="AF268" s="255"/>
      <c r="AG268" s="245"/>
      <c r="AH268" s="246"/>
      <c r="AI268" s="246"/>
      <c r="AJ268" s="246"/>
      <c r="AK268" s="246"/>
      <c r="AL268" s="246"/>
    </row>
    <row r="269">
      <c r="A269" s="232" t="s">
        <v>289</v>
      </c>
      <c r="B269" s="233"/>
      <c r="C269" s="233"/>
      <c r="D269" s="233"/>
      <c r="E269" s="233"/>
      <c r="F269" s="233"/>
      <c r="G269" s="233"/>
      <c r="H269" s="233"/>
      <c r="I269" s="233"/>
      <c r="J269" s="233"/>
      <c r="K269" s="233"/>
      <c r="L269" s="233"/>
      <c r="M269" s="233"/>
      <c r="N269" s="233"/>
      <c r="O269" s="233"/>
      <c r="P269" s="233"/>
      <c r="Q269" s="233"/>
      <c r="R269" s="233"/>
      <c r="S269" s="233"/>
      <c r="T269" s="233"/>
      <c r="U269" s="233"/>
      <c r="V269" s="233"/>
      <c r="W269" s="233"/>
      <c r="X269" s="233"/>
      <c r="Y269" s="233"/>
      <c r="Z269" s="233"/>
      <c r="AA269" s="233"/>
      <c r="AB269" s="233"/>
      <c r="AC269" s="233"/>
      <c r="AD269" s="233"/>
      <c r="AE269" s="233"/>
      <c r="AF269" s="233"/>
      <c r="AG269" s="245"/>
      <c r="AH269" s="246"/>
      <c r="AI269" s="246"/>
      <c r="AJ269" s="246"/>
      <c r="AK269" s="246"/>
      <c r="AL269" s="246"/>
    </row>
    <row r="270" outlineLevel="1">
      <c r="A270" s="232" t="s">
        <v>290</v>
      </c>
      <c r="B270" s="256">
        <f>'DTC US&amp;CA - P&amp;L'!B238</f>
        <v>224.21</v>
      </c>
      <c r="C270" s="256">
        <f>'DTC US&amp;CA - P&amp;L'!C238</f>
        <v>31.11</v>
      </c>
      <c r="D270" s="256">
        <f>'DTC US&amp;CA - P&amp;L'!D238</f>
        <v>154.79</v>
      </c>
      <c r="E270" s="256">
        <f>'DTC US&amp;CA - P&amp;L'!E238</f>
        <v>62.28</v>
      </c>
      <c r="F270" s="256">
        <f>'DTC US&amp;CA - P&amp;L'!F238</f>
        <v>63.46</v>
      </c>
      <c r="G270" s="256">
        <f>'DTC US&amp;CA - P&amp;L'!G238</f>
        <v>30.74</v>
      </c>
      <c r="H270" s="256">
        <f>'DTC US&amp;CA - P&amp;L'!H238</f>
        <v>25.74</v>
      </c>
      <c r="I270" s="256">
        <f>'DTC US&amp;CA - P&amp;L'!I238</f>
        <v>62.83</v>
      </c>
      <c r="J270" s="256">
        <f>'DTC US&amp;CA - P&amp;L'!J238</f>
        <v>92.29</v>
      </c>
      <c r="K270" s="256">
        <f>'DTC US&amp;CA - P&amp;L'!K238</f>
        <v>90.34</v>
      </c>
      <c r="L270" s="256">
        <f>'DTC US&amp;CA - P&amp;L'!L238</f>
        <v>63.54</v>
      </c>
      <c r="M270" s="256">
        <f>'DTC US&amp;CA - P&amp;L'!M238</f>
        <v>59.94</v>
      </c>
      <c r="N270" s="256">
        <f>'DTC US&amp;CA - P&amp;L'!N238</f>
        <v>30.42</v>
      </c>
      <c r="O270" s="256">
        <f>'DTC US&amp;CA - P&amp;L'!O238</f>
        <v>93.93</v>
      </c>
      <c r="P270" s="256">
        <f>'DTC US&amp;CA - P&amp;L'!P238</f>
        <v>58.18</v>
      </c>
      <c r="Q270" s="256">
        <f>'DTC US&amp;CA - P&amp;L'!Q238</f>
        <v>58.37</v>
      </c>
      <c r="R270" s="256">
        <f>'DTC US&amp;CA - P&amp;L'!R238</f>
        <v>31.03</v>
      </c>
      <c r="S270" s="256">
        <f>'DTC US&amp;CA - P&amp;L'!S238</f>
        <v>0</v>
      </c>
      <c r="T270" s="256">
        <f>'DTC US&amp;CA - P&amp;L'!T238</f>
        <v>0</v>
      </c>
      <c r="U270" s="256">
        <f>'DTC US&amp;CA - P&amp;L'!U238</f>
        <v>62.06</v>
      </c>
      <c r="V270" s="256">
        <f>'DTC US&amp;CA - P&amp;L'!V238</f>
        <v>114.38</v>
      </c>
      <c r="W270" s="256">
        <f>'DTC US&amp;CA - P&amp;L'!W238</f>
        <v>96.09</v>
      </c>
      <c r="X270" s="256">
        <f>'DTC US&amp;CA - P&amp;L'!X238</f>
        <v>146.95</v>
      </c>
      <c r="Y270" s="256">
        <f>'DTC US&amp;CA - P&amp;L'!Y238</f>
        <v>76.54</v>
      </c>
      <c r="Z270" s="256">
        <f>'DTC US&amp;CA - P&amp;L'!Z238</f>
        <v>207.24</v>
      </c>
      <c r="AA270" s="256">
        <f>'DTC US&amp;CA - P&amp;L'!AA238</f>
        <v>383.83</v>
      </c>
      <c r="AB270" s="256">
        <f>'DTC US&amp;CA - P&amp;L'!AB238</f>
        <v>540.49</v>
      </c>
      <c r="AC270" s="256">
        <f>'DTC US&amp;CA - P&amp;L'!AC238</f>
        <v>283.47</v>
      </c>
      <c r="AD270" s="256">
        <f>'DTC US&amp;CA - P&amp;L'!AD238</f>
        <v>50.88</v>
      </c>
      <c r="AE270" s="256">
        <f>'DTC US&amp;CA - P&amp;L'!AE238</f>
        <v>99.72</v>
      </c>
      <c r="AF270" s="256">
        <f>'DTC US&amp;CA - P&amp;L'!AF238</f>
        <v>104.05</v>
      </c>
      <c r="AG270" s="139">
        <f t="shared" ref="AG270:AG281" si="75">SUM(B270:AF270)</f>
        <v>3398.9</v>
      </c>
      <c r="AH270" s="140"/>
      <c r="AI270" s="140"/>
      <c r="AJ270" s="140"/>
      <c r="AK270" s="140"/>
      <c r="AL270" s="140"/>
    </row>
    <row r="271" outlineLevel="1">
      <c r="A271" s="232" t="s">
        <v>291</v>
      </c>
      <c r="B271" s="256">
        <f>'DTC US&amp;CA - P&amp;L'!B239</f>
        <v>103.6</v>
      </c>
      <c r="C271" s="256">
        <f>'DTC US&amp;CA - P&amp;L'!C239</f>
        <v>22.39</v>
      </c>
      <c r="D271" s="256">
        <f>'DTC US&amp;CA - P&amp;L'!D239</f>
        <v>0</v>
      </c>
      <c r="E271" s="256">
        <f>'DTC US&amp;CA - P&amp;L'!E239</f>
        <v>39.33</v>
      </c>
      <c r="F271" s="256">
        <f>'DTC US&amp;CA - P&amp;L'!F239</f>
        <v>4.02</v>
      </c>
      <c r="G271" s="256">
        <f>'DTC US&amp;CA - P&amp;L'!G239</f>
        <v>0</v>
      </c>
      <c r="H271" s="256">
        <f>'DTC US&amp;CA - P&amp;L'!H239</f>
        <v>17.03</v>
      </c>
      <c r="I271" s="256">
        <f>'DTC US&amp;CA - P&amp;L'!I239</f>
        <v>21.95</v>
      </c>
      <c r="J271" s="256">
        <f>'DTC US&amp;CA - P&amp;L'!J239</f>
        <v>65.14</v>
      </c>
      <c r="K271" s="256">
        <f>'DTC US&amp;CA - P&amp;L'!K239</f>
        <v>105.87</v>
      </c>
      <c r="L271" s="256">
        <f>'DTC US&amp;CA - P&amp;L'!L239</f>
        <v>44.32</v>
      </c>
      <c r="M271" s="256">
        <f>'DTC US&amp;CA - P&amp;L'!M239</f>
        <v>37.26</v>
      </c>
      <c r="N271" s="256">
        <f>'DTC US&amp;CA - P&amp;L'!N239</f>
        <v>26.36</v>
      </c>
      <c r="O271" s="256">
        <f>'DTC US&amp;CA - P&amp;L'!O239</f>
        <v>26.17</v>
      </c>
      <c r="P271" s="256">
        <f>'DTC US&amp;CA - P&amp;L'!P239</f>
        <v>69.52</v>
      </c>
      <c r="Q271" s="256">
        <f>'DTC US&amp;CA - P&amp;L'!Q239</f>
        <v>82.35</v>
      </c>
      <c r="R271" s="256">
        <f>'DTC US&amp;CA - P&amp;L'!R239</f>
        <v>46.55</v>
      </c>
      <c r="S271" s="256">
        <f>'DTC US&amp;CA - P&amp;L'!S239</f>
        <v>6.03</v>
      </c>
      <c r="T271" s="256">
        <f>'DTC US&amp;CA - P&amp;L'!T239</f>
        <v>4.02</v>
      </c>
      <c r="U271" s="256">
        <f>'DTC US&amp;CA - P&amp;L'!U239</f>
        <v>26.36</v>
      </c>
      <c r="V271" s="256">
        <f>'DTC US&amp;CA - P&amp;L'!V239</f>
        <v>25.03</v>
      </c>
      <c r="W271" s="256">
        <f>'DTC US&amp;CA - P&amp;L'!W239</f>
        <v>108.38</v>
      </c>
      <c r="X271" s="256">
        <f>'DTC US&amp;CA - P&amp;L'!X239</f>
        <v>39.16</v>
      </c>
      <c r="Y271" s="256">
        <f>'DTC US&amp;CA - P&amp;L'!Y239</f>
        <v>106.02</v>
      </c>
      <c r="Z271" s="256">
        <f>'DTC US&amp;CA - P&amp;L'!Z239</f>
        <v>76.86</v>
      </c>
      <c r="AA271" s="256">
        <f>'DTC US&amp;CA - P&amp;L'!AA239</f>
        <v>198.83</v>
      </c>
      <c r="AB271" s="256">
        <f>'DTC US&amp;CA - P&amp;L'!AB239</f>
        <v>199.85</v>
      </c>
      <c r="AC271" s="256">
        <f>'DTC US&amp;CA - P&amp;L'!AC239</f>
        <v>109.3</v>
      </c>
      <c r="AD271" s="256">
        <f>'DTC US&amp;CA - P&amp;L'!AD239</f>
        <v>92.78</v>
      </c>
      <c r="AE271" s="256">
        <f>'DTC US&amp;CA - P&amp;L'!AE239</f>
        <v>184.29</v>
      </c>
      <c r="AF271" s="256">
        <f>'DTC US&amp;CA - P&amp;L'!AF239</f>
        <v>94.25</v>
      </c>
      <c r="AG271" s="139">
        <f t="shared" si="75"/>
        <v>1983.02</v>
      </c>
      <c r="AH271" s="140"/>
      <c r="AI271" s="140"/>
      <c r="AJ271" s="140"/>
      <c r="AK271" s="140"/>
      <c r="AL271" s="140"/>
    </row>
    <row r="272" outlineLevel="1">
      <c r="A272" s="232" t="s">
        <v>330</v>
      </c>
      <c r="B272" s="256">
        <f>'DTC US&amp;CA - P&amp;L'!B240</f>
        <v>129.97</v>
      </c>
      <c r="C272" s="256">
        <f>'DTC US&amp;CA - P&amp;L'!C240</f>
        <v>85.32</v>
      </c>
      <c r="D272" s="256">
        <f>'DTC US&amp;CA - P&amp;L'!D240</f>
        <v>163.02</v>
      </c>
      <c r="E272" s="256">
        <f>'DTC US&amp;CA - P&amp;L'!E240</f>
        <v>0</v>
      </c>
      <c r="F272" s="256">
        <f>'DTC US&amp;CA - P&amp;L'!F240</f>
        <v>30.74</v>
      </c>
      <c r="G272" s="256">
        <f>'DTC US&amp;CA - P&amp;L'!G240</f>
        <v>62.93</v>
      </c>
      <c r="H272" s="256">
        <f>'DTC US&amp;CA - P&amp;L'!H240</f>
        <v>120.23</v>
      </c>
      <c r="I272" s="256">
        <f>'DTC US&amp;CA - P&amp;L'!I240</f>
        <v>42.12</v>
      </c>
      <c r="J272" s="256">
        <f>'DTC US&amp;CA - P&amp;L'!J240</f>
        <v>313.09</v>
      </c>
      <c r="K272" s="256">
        <f>'DTC US&amp;CA - P&amp;L'!K240</f>
        <v>166.35</v>
      </c>
      <c r="L272" s="256">
        <f>'DTC US&amp;CA - P&amp;L'!L240</f>
        <v>209.87</v>
      </c>
      <c r="M272" s="256">
        <f>'DTC US&amp;CA - P&amp;L'!M240</f>
        <v>73.82</v>
      </c>
      <c r="N272" s="256">
        <f>'DTC US&amp;CA - P&amp;L'!N240</f>
        <v>144.31</v>
      </c>
      <c r="O272" s="256">
        <f>'DTC US&amp;CA - P&amp;L'!O240</f>
        <v>124.9</v>
      </c>
      <c r="P272" s="256">
        <f>'DTC US&amp;CA - P&amp;L'!P240</f>
        <v>42.47</v>
      </c>
      <c r="Q272" s="256">
        <f>'DTC US&amp;CA - P&amp;L'!Q240</f>
        <v>84.32</v>
      </c>
      <c r="R272" s="256">
        <f>'DTC US&amp;CA - P&amp;L'!R240</f>
        <v>41.73</v>
      </c>
      <c r="S272" s="256">
        <f>'DTC US&amp;CA - P&amp;L'!S240</f>
        <v>0</v>
      </c>
      <c r="T272" s="256">
        <f>'DTC US&amp;CA - P&amp;L'!T240</f>
        <v>0</v>
      </c>
      <c r="U272" s="256">
        <f>'DTC US&amp;CA - P&amp;L'!U240</f>
        <v>41.34</v>
      </c>
      <c r="V272" s="256">
        <f>'DTC US&amp;CA - P&amp;L'!V240</f>
        <v>27.3</v>
      </c>
      <c r="W272" s="256">
        <f>'DTC US&amp;CA - P&amp;L'!W240</f>
        <v>152.61</v>
      </c>
      <c r="X272" s="256">
        <f>'DTC US&amp;CA - P&amp;L'!X240</f>
        <v>63.02</v>
      </c>
      <c r="Y272" s="256">
        <f>'DTC US&amp;CA - P&amp;L'!Y240</f>
        <v>184.16</v>
      </c>
      <c r="Z272" s="256">
        <f>'DTC US&amp;CA - P&amp;L'!Z240</f>
        <v>93.73</v>
      </c>
      <c r="AA272" s="256">
        <f>'DTC US&amp;CA - P&amp;L'!AA240</f>
        <v>309.32</v>
      </c>
      <c r="AB272" s="256">
        <f>'DTC US&amp;CA - P&amp;L'!AB240</f>
        <v>498.56</v>
      </c>
      <c r="AC272" s="256">
        <f>'DTC US&amp;CA - P&amp;L'!AC240</f>
        <v>280.78</v>
      </c>
      <c r="AD272" s="256">
        <f>'DTC US&amp;CA - P&amp;L'!AD240</f>
        <v>217.59</v>
      </c>
      <c r="AE272" s="256">
        <f>'DTC US&amp;CA - P&amp;L'!AE240</f>
        <v>280.54</v>
      </c>
      <c r="AF272" s="256">
        <f>'DTC US&amp;CA - P&amp;L'!AF240</f>
        <v>467.69</v>
      </c>
      <c r="AG272" s="139">
        <f t="shared" si="75"/>
        <v>4451.83</v>
      </c>
      <c r="AH272" s="140"/>
      <c r="AI272" s="140"/>
      <c r="AJ272" s="140"/>
      <c r="AK272" s="140"/>
      <c r="AL272" s="140"/>
    </row>
    <row r="273" outlineLevel="1">
      <c r="A273" s="232" t="s">
        <v>331</v>
      </c>
      <c r="B273" s="256">
        <f>'DTC US&amp;CA - P&amp;L'!B241</f>
        <v>0</v>
      </c>
      <c r="C273" s="256">
        <f>'DTC US&amp;CA - P&amp;L'!C241</f>
        <v>41.73</v>
      </c>
      <c r="D273" s="256">
        <f>'DTC US&amp;CA - P&amp;L'!D241</f>
        <v>0</v>
      </c>
      <c r="E273" s="256">
        <f>'DTC US&amp;CA - P&amp;L'!E241</f>
        <v>0</v>
      </c>
      <c r="F273" s="256">
        <f>'DTC US&amp;CA - P&amp;L'!F241</f>
        <v>41.15</v>
      </c>
      <c r="G273" s="256">
        <f>'DTC US&amp;CA - P&amp;L'!G241</f>
        <v>0</v>
      </c>
      <c r="H273" s="256">
        <f>'DTC US&amp;CA - P&amp;L'!H241</f>
        <v>0</v>
      </c>
      <c r="I273" s="256">
        <f>'DTC US&amp;CA - P&amp;L'!I241</f>
        <v>0</v>
      </c>
      <c r="J273" s="256">
        <f>'DTC US&amp;CA - P&amp;L'!J241</f>
        <v>0</v>
      </c>
      <c r="K273" s="256">
        <f>'DTC US&amp;CA - P&amp;L'!K241</f>
        <v>0</v>
      </c>
      <c r="L273" s="256">
        <f>'DTC US&amp;CA - P&amp;L'!L241</f>
        <v>0</v>
      </c>
      <c r="M273" s="256">
        <f>'DTC US&amp;CA - P&amp;L'!M241</f>
        <v>0</v>
      </c>
      <c r="N273" s="256">
        <f>'DTC US&amp;CA - P&amp;L'!N241</f>
        <v>0</v>
      </c>
      <c r="O273" s="256">
        <f>'DTC US&amp;CA - P&amp;L'!O241</f>
        <v>0</v>
      </c>
      <c r="P273" s="256">
        <f>'DTC US&amp;CA - P&amp;L'!P241</f>
        <v>0</v>
      </c>
      <c r="Q273" s="256">
        <f>'DTC US&amp;CA - P&amp;L'!Q241</f>
        <v>0</v>
      </c>
      <c r="R273" s="256">
        <f>'DTC US&amp;CA - P&amp;L'!R241</f>
        <v>0</v>
      </c>
      <c r="S273" s="256">
        <f>'DTC US&amp;CA - P&amp;L'!S241</f>
        <v>0</v>
      </c>
      <c r="T273" s="256">
        <f>'DTC US&amp;CA - P&amp;L'!T241</f>
        <v>0</v>
      </c>
      <c r="U273" s="256">
        <f>'DTC US&amp;CA - P&amp;L'!U241</f>
        <v>0</v>
      </c>
      <c r="V273" s="256">
        <f>'DTC US&amp;CA - P&amp;L'!V241</f>
        <v>0</v>
      </c>
      <c r="W273" s="256">
        <f>'DTC US&amp;CA - P&amp;L'!W241</f>
        <v>30.92</v>
      </c>
      <c r="X273" s="256">
        <f>'DTC US&amp;CA - P&amp;L'!X241</f>
        <v>0</v>
      </c>
      <c r="Y273" s="256">
        <f>'DTC US&amp;CA - P&amp;L'!Y241</f>
        <v>0</v>
      </c>
      <c r="Z273" s="256">
        <f>'DTC US&amp;CA - P&amp;L'!Z241</f>
        <v>0</v>
      </c>
      <c r="AA273" s="256">
        <f>'DTC US&amp;CA - P&amp;L'!AA241</f>
        <v>0</v>
      </c>
      <c r="AB273" s="256">
        <f>'DTC US&amp;CA - P&amp;L'!AB241</f>
        <v>0</v>
      </c>
      <c r="AC273" s="256">
        <f>'DTC US&amp;CA - P&amp;L'!AC241</f>
        <v>0</v>
      </c>
      <c r="AD273" s="256">
        <f>'DTC US&amp;CA - P&amp;L'!AD241</f>
        <v>0</v>
      </c>
      <c r="AE273" s="256">
        <f>'DTC US&amp;CA - P&amp;L'!AE241</f>
        <v>0</v>
      </c>
      <c r="AF273" s="256">
        <f>'DTC US&amp;CA - P&amp;L'!AF241</f>
        <v>0</v>
      </c>
      <c r="AG273" s="139">
        <f t="shared" si="75"/>
        <v>113.8</v>
      </c>
      <c r="AH273" s="140"/>
      <c r="AI273" s="140"/>
      <c r="AJ273" s="140"/>
      <c r="AK273" s="140"/>
      <c r="AL273" s="140"/>
    </row>
    <row r="274" outlineLevel="1">
      <c r="A274" s="232" t="s">
        <v>332</v>
      </c>
      <c r="B274" s="256">
        <f>'DTC US&amp;CA - P&amp;L'!B242</f>
        <v>1129.55</v>
      </c>
      <c r="C274" s="256">
        <f>'DTC US&amp;CA - P&amp;L'!C242</f>
        <v>342.77</v>
      </c>
      <c r="D274" s="256">
        <f>'DTC US&amp;CA - P&amp;L'!D242</f>
        <v>0</v>
      </c>
      <c r="E274" s="256">
        <f>'DTC US&amp;CA - P&amp;L'!E242</f>
        <v>95.91</v>
      </c>
      <c r="F274" s="256">
        <f>'DTC US&amp;CA - P&amp;L'!F242</f>
        <v>159.58</v>
      </c>
      <c r="G274" s="256">
        <f>'DTC US&amp;CA - P&amp;L'!G242</f>
        <v>351.64</v>
      </c>
      <c r="H274" s="256">
        <f>'DTC US&amp;CA - P&amp;L'!H242</f>
        <v>283.24</v>
      </c>
      <c r="I274" s="256">
        <f>'DTC US&amp;CA - P&amp;L'!I242</f>
        <v>94.56</v>
      </c>
      <c r="J274" s="256">
        <f>'DTC US&amp;CA - P&amp;L'!J242</f>
        <v>474.77</v>
      </c>
      <c r="K274" s="256">
        <f>'DTC US&amp;CA - P&amp;L'!K242</f>
        <v>350.57</v>
      </c>
      <c r="L274" s="256">
        <f>'DTC US&amp;CA - P&amp;L'!L242</f>
        <v>550.55</v>
      </c>
      <c r="M274" s="256">
        <f>'DTC US&amp;CA - P&amp;L'!M242</f>
        <v>98.17</v>
      </c>
      <c r="N274" s="256">
        <f>'DTC US&amp;CA - P&amp;L'!N242</f>
        <v>190.36</v>
      </c>
      <c r="O274" s="256">
        <f>'DTC US&amp;CA - P&amp;L'!O242</f>
        <v>67.28</v>
      </c>
      <c r="P274" s="256">
        <f>'DTC US&amp;CA - P&amp;L'!P242</f>
        <v>168.76</v>
      </c>
      <c r="Q274" s="256">
        <f>'DTC US&amp;CA - P&amp;L'!Q242</f>
        <v>229.72</v>
      </c>
      <c r="R274" s="256">
        <f>'DTC US&amp;CA - P&amp;L'!R242</f>
        <v>542.9</v>
      </c>
      <c r="S274" s="256">
        <f>'DTC US&amp;CA - P&amp;L'!S242</f>
        <v>478.16</v>
      </c>
      <c r="T274" s="256">
        <f>'DTC US&amp;CA - P&amp;L'!T242</f>
        <v>246.88</v>
      </c>
      <c r="U274" s="256">
        <f>'DTC US&amp;CA - P&amp;L'!U242</f>
        <v>167.68</v>
      </c>
      <c r="V274" s="256">
        <f>'DTC US&amp;CA - P&amp;L'!V242</f>
        <v>169.26</v>
      </c>
      <c r="W274" s="256">
        <f>'DTC US&amp;CA - P&amp;L'!W242</f>
        <v>336.55</v>
      </c>
      <c r="X274" s="256">
        <f>'DTC US&amp;CA - P&amp;L'!X242</f>
        <v>220.11</v>
      </c>
      <c r="Y274" s="256">
        <f>'DTC US&amp;CA - P&amp;L'!Y242</f>
        <v>223.04</v>
      </c>
      <c r="Z274" s="256">
        <f>'DTC US&amp;CA - P&amp;L'!Z242</f>
        <v>0</v>
      </c>
      <c r="AA274" s="256">
        <f>'DTC US&amp;CA - P&amp;L'!AA242</f>
        <v>644.86</v>
      </c>
      <c r="AB274" s="256">
        <f>'DTC US&amp;CA - P&amp;L'!AB242</f>
        <v>72.8</v>
      </c>
      <c r="AC274" s="256">
        <f>'DTC US&amp;CA - P&amp;L'!AC242</f>
        <v>147.32</v>
      </c>
      <c r="AD274" s="256">
        <f>'DTC US&amp;CA - P&amp;L'!AD242</f>
        <v>591.47</v>
      </c>
      <c r="AE274" s="256">
        <f>'DTC US&amp;CA - P&amp;L'!AE242</f>
        <v>483.75</v>
      </c>
      <c r="AF274" s="256">
        <f>'DTC US&amp;CA - P&amp;L'!AF242</f>
        <v>340.59</v>
      </c>
      <c r="AG274" s="139">
        <f t="shared" si="75"/>
        <v>9252.8</v>
      </c>
      <c r="AH274" s="140"/>
      <c r="AI274" s="140"/>
      <c r="AJ274" s="140"/>
      <c r="AK274" s="140"/>
      <c r="AL274" s="140"/>
    </row>
    <row r="275" outlineLevel="1">
      <c r="A275" s="232" t="s">
        <v>333</v>
      </c>
      <c r="B275" s="256">
        <f>'DTC US&amp;CA - P&amp;L'!B243</f>
        <v>63.3</v>
      </c>
      <c r="C275" s="256">
        <f>'DTC US&amp;CA - P&amp;L'!C243</f>
        <v>0</v>
      </c>
      <c r="D275" s="256">
        <f>'DTC US&amp;CA - P&amp;L'!D243</f>
        <v>0</v>
      </c>
      <c r="E275" s="256">
        <f>'DTC US&amp;CA - P&amp;L'!E243</f>
        <v>0</v>
      </c>
      <c r="F275" s="256">
        <f>'DTC US&amp;CA - P&amp;L'!F243</f>
        <v>0</v>
      </c>
      <c r="G275" s="256">
        <f>'DTC US&amp;CA - P&amp;L'!G243</f>
        <v>97.34</v>
      </c>
      <c r="H275" s="256">
        <f>'DTC US&amp;CA - P&amp;L'!H243</f>
        <v>0</v>
      </c>
      <c r="I275" s="256">
        <f>'DTC US&amp;CA - P&amp;L'!I243</f>
        <v>0</v>
      </c>
      <c r="J275" s="256">
        <f>'DTC US&amp;CA - P&amp;L'!J243</f>
        <v>191.35</v>
      </c>
      <c r="K275" s="256">
        <f>'DTC US&amp;CA - P&amp;L'!K243</f>
        <v>102.35</v>
      </c>
      <c r="L275" s="256">
        <f>'DTC US&amp;CA - P&amp;L'!L243</f>
        <v>0</v>
      </c>
      <c r="M275" s="256">
        <f>'DTC US&amp;CA - P&amp;L'!M243</f>
        <v>95.46</v>
      </c>
      <c r="N275" s="256">
        <f>'DTC US&amp;CA - P&amp;L'!N243</f>
        <v>94.87</v>
      </c>
      <c r="O275" s="256">
        <f>'DTC US&amp;CA - P&amp;L'!O243</f>
        <v>0</v>
      </c>
      <c r="P275" s="256">
        <f>'DTC US&amp;CA - P&amp;L'!P243</f>
        <v>0</v>
      </c>
      <c r="Q275" s="256">
        <f>'DTC US&amp;CA - P&amp;L'!Q243</f>
        <v>0</v>
      </c>
      <c r="R275" s="256">
        <f>'DTC US&amp;CA - P&amp;L'!R243</f>
        <v>84.83</v>
      </c>
      <c r="S275" s="256">
        <f>'DTC US&amp;CA - P&amp;L'!S243</f>
        <v>0</v>
      </c>
      <c r="T275" s="256">
        <f>'DTC US&amp;CA - P&amp;L'!T243</f>
        <v>85.32</v>
      </c>
      <c r="U275" s="256">
        <f>'DTC US&amp;CA - P&amp;L'!U243</f>
        <v>83.74</v>
      </c>
      <c r="V275" s="256">
        <f>'DTC US&amp;CA - P&amp;L'!V243</f>
        <v>85.42</v>
      </c>
      <c r="W275" s="256">
        <f>'DTC US&amp;CA - P&amp;L'!W243</f>
        <v>83.74</v>
      </c>
      <c r="X275" s="256">
        <f>'DTC US&amp;CA - P&amp;L'!X243</f>
        <v>0</v>
      </c>
      <c r="Y275" s="256">
        <f>'DTC US&amp;CA - P&amp;L'!Y243</f>
        <v>147.4</v>
      </c>
      <c r="Z275" s="256">
        <f>'DTC US&amp;CA - P&amp;L'!Z243</f>
        <v>0</v>
      </c>
      <c r="AA275" s="256">
        <f>'DTC US&amp;CA - P&amp;L'!AA243</f>
        <v>73.49</v>
      </c>
      <c r="AB275" s="256">
        <f>'DTC US&amp;CA - P&amp;L'!AB243</f>
        <v>74.61</v>
      </c>
      <c r="AC275" s="256">
        <f>'DTC US&amp;CA - P&amp;L'!AC243</f>
        <v>52.17</v>
      </c>
      <c r="AD275" s="256">
        <f>'DTC US&amp;CA - P&amp;L'!AD243</f>
        <v>72.8</v>
      </c>
      <c r="AE275" s="256">
        <f>'DTC US&amp;CA - P&amp;L'!AE243</f>
        <v>124.82</v>
      </c>
      <c r="AF275" s="256">
        <f>'DTC US&amp;CA - P&amp;L'!AF243</f>
        <v>149.39</v>
      </c>
      <c r="AG275" s="139">
        <f t="shared" si="75"/>
        <v>1762.4</v>
      </c>
      <c r="AH275" s="140"/>
      <c r="AI275" s="140"/>
      <c r="AJ275" s="140"/>
      <c r="AK275" s="140"/>
      <c r="AL275" s="140"/>
    </row>
    <row r="276" outlineLevel="1">
      <c r="A276" s="232" t="s">
        <v>334</v>
      </c>
      <c r="B276" s="256">
        <f>'DTC US&amp;CA - P&amp;L'!B244</f>
        <v>0</v>
      </c>
      <c r="C276" s="256">
        <f>'DTC US&amp;CA - P&amp;L'!C244</f>
        <v>0</v>
      </c>
      <c r="D276" s="256">
        <f>'DTC US&amp;CA - P&amp;L'!D244</f>
        <v>0</v>
      </c>
      <c r="E276" s="256">
        <f>'DTC US&amp;CA - P&amp;L'!E244</f>
        <v>0</v>
      </c>
      <c r="F276" s="256">
        <f>'DTC US&amp;CA - P&amp;L'!F244</f>
        <v>0</v>
      </c>
      <c r="G276" s="256">
        <f>'DTC US&amp;CA - P&amp;L'!G244</f>
        <v>0</v>
      </c>
      <c r="H276" s="256">
        <f>'DTC US&amp;CA - P&amp;L'!H244</f>
        <v>0</v>
      </c>
      <c r="I276" s="256">
        <f>'DTC US&amp;CA - P&amp;L'!I244</f>
        <v>0</v>
      </c>
      <c r="J276" s="256">
        <f>'DTC US&amp;CA - P&amp;L'!J244</f>
        <v>0</v>
      </c>
      <c r="K276" s="256">
        <f>'DTC US&amp;CA - P&amp;L'!K244</f>
        <v>0</v>
      </c>
      <c r="L276" s="256">
        <f>'DTC US&amp;CA - P&amp;L'!L244</f>
        <v>30.6</v>
      </c>
      <c r="M276" s="256">
        <f>'DTC US&amp;CA - P&amp;L'!M244</f>
        <v>121.97</v>
      </c>
      <c r="N276" s="256">
        <f>'DTC US&amp;CA - P&amp;L'!N244</f>
        <v>61.83</v>
      </c>
      <c r="O276" s="256">
        <f>'DTC US&amp;CA - P&amp;L'!O244</f>
        <v>87.17</v>
      </c>
      <c r="P276" s="256">
        <f>'DTC US&amp;CA - P&amp;L'!P244</f>
        <v>221.66</v>
      </c>
      <c r="Q276" s="256">
        <f>'DTC US&amp;CA - P&amp;L'!Q244</f>
        <v>188.04</v>
      </c>
      <c r="R276" s="256">
        <f>'DTC US&amp;CA - P&amp;L'!R244</f>
        <v>154.71</v>
      </c>
      <c r="S276" s="256">
        <f>'DTC US&amp;CA - P&amp;L'!S244</f>
        <v>172.84</v>
      </c>
      <c r="T276" s="256">
        <f>'DTC US&amp;CA - P&amp;L'!T244</f>
        <v>183.71</v>
      </c>
      <c r="U276" s="256">
        <f>'DTC US&amp;CA - P&amp;L'!U244</f>
        <v>124.46</v>
      </c>
      <c r="V276" s="256">
        <f>'DTC US&amp;CA - P&amp;L'!V244</f>
        <v>234.53</v>
      </c>
      <c r="W276" s="256">
        <f>'DTC US&amp;CA - P&amp;L'!W244</f>
        <v>299</v>
      </c>
      <c r="X276" s="256">
        <f>'DTC US&amp;CA - P&amp;L'!X244</f>
        <v>143.2</v>
      </c>
      <c r="Y276" s="256">
        <f>'DTC US&amp;CA - P&amp;L'!Y244</f>
        <v>255.9</v>
      </c>
      <c r="Z276" s="256">
        <f>'DTC US&amp;CA - P&amp;L'!Z244</f>
        <v>225.27</v>
      </c>
      <c r="AA276" s="256">
        <f>'DTC US&amp;CA - P&amp;L'!AA244</f>
        <v>693.56</v>
      </c>
      <c r="AB276" s="256">
        <f>'DTC US&amp;CA - P&amp;L'!AB244</f>
        <v>566.6</v>
      </c>
      <c r="AC276" s="256">
        <f>'DTC US&amp;CA - P&amp;L'!AC244</f>
        <v>463.23</v>
      </c>
      <c r="AD276" s="256">
        <f>'DTC US&amp;CA - P&amp;L'!AD244</f>
        <v>437.68</v>
      </c>
      <c r="AE276" s="256">
        <f>'DTC US&amp;CA - P&amp;L'!AE244</f>
        <v>613.17</v>
      </c>
      <c r="AF276" s="256">
        <f>'DTC US&amp;CA - P&amp;L'!AF244</f>
        <v>509.84</v>
      </c>
      <c r="AG276" s="139">
        <f t="shared" si="75"/>
        <v>5788.97</v>
      </c>
      <c r="AH276" s="140"/>
      <c r="AI276" s="140"/>
      <c r="AJ276" s="140"/>
      <c r="AK276" s="140"/>
      <c r="AL276" s="140"/>
    </row>
    <row r="277" outlineLevel="1">
      <c r="A277" s="232" t="s">
        <v>335</v>
      </c>
      <c r="B277" s="256">
        <f>'DTC US&amp;CA - P&amp;L'!B245</f>
        <v>95.09</v>
      </c>
      <c r="C277" s="256">
        <f>'DTC US&amp;CA - P&amp;L'!C245</f>
        <v>0</v>
      </c>
      <c r="D277" s="256">
        <f>'DTC US&amp;CA - P&amp;L'!D245</f>
        <v>0</v>
      </c>
      <c r="E277" s="256">
        <f>'DTC US&amp;CA - P&amp;L'!E245</f>
        <v>63.16</v>
      </c>
      <c r="F277" s="256">
        <f>'DTC US&amp;CA - P&amp;L'!F245</f>
        <v>31.96</v>
      </c>
      <c r="G277" s="256">
        <f>'DTC US&amp;CA - P&amp;L'!G245</f>
        <v>124.91</v>
      </c>
      <c r="H277" s="256">
        <f>'DTC US&amp;CA - P&amp;L'!H245</f>
        <v>0</v>
      </c>
      <c r="I277" s="256">
        <f>'DTC US&amp;CA - P&amp;L'!I245</f>
        <v>30.89</v>
      </c>
      <c r="J277" s="256">
        <f>'DTC US&amp;CA - P&amp;L'!J245</f>
        <v>0</v>
      </c>
      <c r="K277" s="256">
        <f>'DTC US&amp;CA - P&amp;L'!K245</f>
        <v>94.07</v>
      </c>
      <c r="L277" s="256">
        <f>'DTC US&amp;CA - P&amp;L'!L245</f>
        <v>31.32</v>
      </c>
      <c r="M277" s="256">
        <f>'DTC US&amp;CA - P&amp;L'!M245</f>
        <v>0</v>
      </c>
      <c r="N277" s="256">
        <f>'DTC US&amp;CA - P&amp;L'!N245</f>
        <v>29</v>
      </c>
      <c r="O277" s="256">
        <f>'DTC US&amp;CA - P&amp;L'!O245</f>
        <v>0</v>
      </c>
      <c r="P277" s="256">
        <f>'DTC US&amp;CA - P&amp;L'!P245</f>
        <v>31.4</v>
      </c>
      <c r="Q277" s="256">
        <f>'DTC US&amp;CA - P&amp;L'!Q245</f>
        <v>0</v>
      </c>
      <c r="R277" s="256">
        <f>'DTC US&amp;CA - P&amp;L'!R245</f>
        <v>0</v>
      </c>
      <c r="S277" s="256">
        <f>'DTC US&amp;CA - P&amp;L'!S245</f>
        <v>32.01</v>
      </c>
      <c r="T277" s="256">
        <f>'DTC US&amp;CA - P&amp;L'!T245</f>
        <v>62.04</v>
      </c>
      <c r="U277" s="256">
        <f>'DTC US&amp;CA - P&amp;L'!U245</f>
        <v>0</v>
      </c>
      <c r="V277" s="256">
        <f>'DTC US&amp;CA - P&amp;L'!V245</f>
        <v>0</v>
      </c>
      <c r="W277" s="256">
        <f>'DTC US&amp;CA - P&amp;L'!W245</f>
        <v>0</v>
      </c>
      <c r="X277" s="256">
        <f>'DTC US&amp;CA - P&amp;L'!X245</f>
        <v>0</v>
      </c>
      <c r="Y277" s="256">
        <f>'DTC US&amp;CA - P&amp;L'!Y245</f>
        <v>50.92</v>
      </c>
      <c r="Z277" s="256">
        <f>'DTC US&amp;CA - P&amp;L'!Z245</f>
        <v>0</v>
      </c>
      <c r="AA277" s="256">
        <f>'DTC US&amp;CA - P&amp;L'!AA245</f>
        <v>0</v>
      </c>
      <c r="AB277" s="256">
        <f>'DTC US&amp;CA - P&amp;L'!AB245</f>
        <v>25.8</v>
      </c>
      <c r="AC277" s="256">
        <f>'DTC US&amp;CA - P&amp;L'!AC245</f>
        <v>52.05</v>
      </c>
      <c r="AD277" s="256">
        <f>'DTC US&amp;CA - P&amp;L'!AD245</f>
        <v>0</v>
      </c>
      <c r="AE277" s="256">
        <f>'DTC US&amp;CA - P&amp;L'!AE245</f>
        <v>51.39</v>
      </c>
      <c r="AF277" s="256">
        <f>'DTC US&amp;CA - P&amp;L'!AF245</f>
        <v>0</v>
      </c>
      <c r="AG277" s="139">
        <f t="shared" si="75"/>
        <v>806.01</v>
      </c>
      <c r="AH277" s="140"/>
      <c r="AI277" s="140"/>
      <c r="AJ277" s="140"/>
      <c r="AK277" s="140"/>
      <c r="AL277" s="140"/>
    </row>
    <row r="278" outlineLevel="1">
      <c r="A278" s="232" t="s">
        <v>336</v>
      </c>
      <c r="B278" s="256">
        <f>'DTC US&amp;CA - P&amp;L'!B246</f>
        <v>285.32</v>
      </c>
      <c r="C278" s="256">
        <f>'DTC US&amp;CA - P&amp;L'!C246</f>
        <v>0</v>
      </c>
      <c r="D278" s="256">
        <f>'DTC US&amp;CA - P&amp;L'!D246</f>
        <v>104.94</v>
      </c>
      <c r="E278" s="256">
        <f>'DTC US&amp;CA - P&amp;L'!E246</f>
        <v>0</v>
      </c>
      <c r="F278" s="256">
        <f>'DTC US&amp;CA - P&amp;L'!F246</f>
        <v>104.25</v>
      </c>
      <c r="G278" s="256">
        <f>'DTC US&amp;CA - P&amp;L'!G246</f>
        <v>0</v>
      </c>
      <c r="H278" s="256">
        <f>'DTC US&amp;CA - P&amp;L'!H246</f>
        <v>0</v>
      </c>
      <c r="I278" s="256">
        <f>'DTC US&amp;CA - P&amp;L'!I246</f>
        <v>0</v>
      </c>
      <c r="J278" s="256">
        <f>'DTC US&amp;CA - P&amp;L'!J246</f>
        <v>0</v>
      </c>
      <c r="K278" s="256">
        <f>'DTC US&amp;CA - P&amp;L'!K246</f>
        <v>0</v>
      </c>
      <c r="L278" s="256">
        <f>'DTC US&amp;CA - P&amp;L'!L246</f>
        <v>106.92</v>
      </c>
      <c r="M278" s="256">
        <f>'DTC US&amp;CA - P&amp;L'!M246</f>
        <v>87.28</v>
      </c>
      <c r="N278" s="256">
        <f>'DTC US&amp;CA - P&amp;L'!N246</f>
        <v>105.53</v>
      </c>
      <c r="O278" s="256">
        <f>'DTC US&amp;CA - P&amp;L'!O246</f>
        <v>0</v>
      </c>
      <c r="P278" s="256">
        <f>'DTC US&amp;CA - P&amp;L'!P246</f>
        <v>85.92</v>
      </c>
      <c r="Q278" s="256">
        <f>'DTC US&amp;CA - P&amp;L'!Q246</f>
        <v>172.8</v>
      </c>
      <c r="R278" s="256">
        <f>'DTC US&amp;CA - P&amp;L'!R246</f>
        <v>171.15</v>
      </c>
      <c r="S278" s="256">
        <f>'DTC US&amp;CA - P&amp;L'!S246</f>
        <v>0</v>
      </c>
      <c r="T278" s="256">
        <f>'DTC US&amp;CA - P&amp;L'!T246</f>
        <v>170.25</v>
      </c>
      <c r="U278" s="256">
        <f>'DTC US&amp;CA - P&amp;L'!U246</f>
        <v>0</v>
      </c>
      <c r="V278" s="256">
        <f>'DTC US&amp;CA - P&amp;L'!V246</f>
        <v>0</v>
      </c>
      <c r="W278" s="256">
        <f>'DTC US&amp;CA - P&amp;L'!W246</f>
        <v>0</v>
      </c>
      <c r="X278" s="256">
        <f>'DTC US&amp;CA - P&amp;L'!X246</f>
        <v>0</v>
      </c>
      <c r="Y278" s="256">
        <f>'DTC US&amp;CA - P&amp;L'!Y246</f>
        <v>148.96</v>
      </c>
      <c r="Z278" s="256">
        <f>'DTC US&amp;CA - P&amp;L'!Z246</f>
        <v>73.57</v>
      </c>
      <c r="AA278" s="256">
        <f>'DTC US&amp;CA - P&amp;L'!AA246</f>
        <v>72.96</v>
      </c>
      <c r="AB278" s="256">
        <f>'DTC US&amp;CA - P&amp;L'!AB246</f>
        <v>0</v>
      </c>
      <c r="AC278" s="256">
        <f>'DTC US&amp;CA - P&amp;L'!AC246</f>
        <v>0</v>
      </c>
      <c r="AD278" s="256">
        <f>'DTC US&amp;CA - P&amp;L'!AD246</f>
        <v>146.28</v>
      </c>
      <c r="AE278" s="256">
        <f>'DTC US&amp;CA - P&amp;L'!AE246</f>
        <v>151.97</v>
      </c>
      <c r="AF278" s="256">
        <f>'DTC US&amp;CA - P&amp;L'!AF246</f>
        <v>73.83</v>
      </c>
      <c r="AG278" s="139">
        <f t="shared" si="75"/>
        <v>2061.93</v>
      </c>
      <c r="AH278" s="140"/>
      <c r="AI278" s="140"/>
      <c r="AJ278" s="140"/>
      <c r="AK278" s="140"/>
      <c r="AL278" s="140"/>
    </row>
    <row r="279" outlineLevel="1">
      <c r="A279" s="232" t="s">
        <v>337</v>
      </c>
      <c r="B279" s="256">
        <f>'DTC US&amp;CA - P&amp;L'!B247</f>
        <v>126.14</v>
      </c>
      <c r="C279" s="256">
        <f>'DTC US&amp;CA - P&amp;L'!C247</f>
        <v>0</v>
      </c>
      <c r="D279" s="256">
        <f>'DTC US&amp;CA - P&amp;L'!D247</f>
        <v>126.14</v>
      </c>
      <c r="E279" s="256">
        <f>'DTC US&amp;CA - P&amp;L'!E247</f>
        <v>0</v>
      </c>
      <c r="F279" s="256">
        <f>'DTC US&amp;CA - P&amp;L'!F247</f>
        <v>0</v>
      </c>
      <c r="G279" s="256">
        <f>'DTC US&amp;CA - P&amp;L'!G247</f>
        <v>0</v>
      </c>
      <c r="H279" s="256">
        <f>'DTC US&amp;CA - P&amp;L'!H247</f>
        <v>0</v>
      </c>
      <c r="I279" s="256">
        <f>'DTC US&amp;CA - P&amp;L'!I247</f>
        <v>0</v>
      </c>
      <c r="J279" s="256">
        <f>'DTC US&amp;CA - P&amp;L'!J247</f>
        <v>0</v>
      </c>
      <c r="K279" s="256">
        <f>'DTC US&amp;CA - P&amp;L'!K247</f>
        <v>0</v>
      </c>
      <c r="L279" s="256">
        <f>'DTC US&amp;CA - P&amp;L'!L247</f>
        <v>128.52</v>
      </c>
      <c r="M279" s="256">
        <f>'DTC US&amp;CA - P&amp;L'!M247</f>
        <v>0</v>
      </c>
      <c r="N279" s="256">
        <f>'DTC US&amp;CA - P&amp;L'!N247</f>
        <v>252.88</v>
      </c>
      <c r="O279" s="256">
        <f>'DTC US&amp;CA - P&amp;L'!O247</f>
        <v>0</v>
      </c>
      <c r="P279" s="256">
        <f>'DTC US&amp;CA - P&amp;L'!P247</f>
        <v>215.34</v>
      </c>
      <c r="Q279" s="256">
        <f>'DTC US&amp;CA - P&amp;L'!Q247</f>
        <v>109.25</v>
      </c>
      <c r="R279" s="256">
        <f>'DTC US&amp;CA - P&amp;L'!R247</f>
        <v>212.49</v>
      </c>
      <c r="S279" s="256">
        <f>'DTC US&amp;CA - P&amp;L'!S247</f>
        <v>0</v>
      </c>
      <c r="T279" s="256">
        <f>'DTC US&amp;CA - P&amp;L'!T247</f>
        <v>0</v>
      </c>
      <c r="U279" s="256">
        <f>'DTC US&amp;CA - P&amp;L'!U247</f>
        <v>0</v>
      </c>
      <c r="V279" s="256">
        <f>'DTC US&amp;CA - P&amp;L'!V247</f>
        <v>0</v>
      </c>
      <c r="W279" s="256">
        <f>'DTC US&amp;CA - P&amp;L'!W247</f>
        <v>0</v>
      </c>
      <c r="X279" s="256">
        <f>'DTC US&amp;CA - P&amp;L'!X247</f>
        <v>0</v>
      </c>
      <c r="Y279" s="256">
        <f>'DTC US&amp;CA - P&amp;L'!Y247</f>
        <v>217.99</v>
      </c>
      <c r="Z279" s="256">
        <f>'DTC US&amp;CA - P&amp;L'!Z247</f>
        <v>0</v>
      </c>
      <c r="AA279" s="256">
        <f>'DTC US&amp;CA - P&amp;L'!AA247</f>
        <v>0</v>
      </c>
      <c r="AB279" s="256">
        <f>'DTC US&amp;CA - P&amp;L'!AB247</f>
        <v>0</v>
      </c>
      <c r="AC279" s="256">
        <f>'DTC US&amp;CA - P&amp;L'!AC247</f>
        <v>0</v>
      </c>
      <c r="AD279" s="256">
        <f>'DTC US&amp;CA - P&amp;L'!AD247</f>
        <v>103.95</v>
      </c>
      <c r="AE279" s="256">
        <f>'DTC US&amp;CA - P&amp;L'!AE247</f>
        <v>0</v>
      </c>
      <c r="AF279" s="256">
        <f>'DTC US&amp;CA - P&amp;L'!AF247</f>
        <v>105.93</v>
      </c>
      <c r="AG279" s="139">
        <f t="shared" si="75"/>
        <v>1598.63</v>
      </c>
      <c r="AH279" s="140"/>
      <c r="AI279" s="140"/>
      <c r="AJ279" s="140"/>
      <c r="AK279" s="140"/>
      <c r="AL279" s="140"/>
    </row>
    <row r="280" outlineLevel="1">
      <c r="A280" s="232" t="s">
        <v>186</v>
      </c>
      <c r="B280" s="257"/>
      <c r="C280" s="257"/>
      <c r="D280" s="257"/>
      <c r="E280" s="257"/>
      <c r="F280" s="257"/>
      <c r="G280" s="257"/>
      <c r="H280" s="257"/>
      <c r="I280" s="257"/>
      <c r="J280" s="257"/>
      <c r="K280" s="257"/>
      <c r="L280" s="257"/>
      <c r="M280" s="257"/>
      <c r="N280" s="257"/>
      <c r="O280" s="257"/>
      <c r="P280" s="256">
        <f>'DTC US&amp;CA - P&amp;L'!P248</f>
        <v>27196.38</v>
      </c>
      <c r="Q280" s="256">
        <f>'DTC US&amp;CA - P&amp;L'!Q248</f>
        <v>14221.25</v>
      </c>
      <c r="R280" s="256">
        <f>'DTC US&amp;CA - P&amp;L'!R248</f>
        <v>7799.03</v>
      </c>
      <c r="S280" s="256">
        <f>'DTC US&amp;CA - P&amp;L'!S248</f>
        <v>5385.29</v>
      </c>
      <c r="T280" s="256">
        <f>'DTC US&amp;CA - P&amp;L'!T248</f>
        <v>4227.25</v>
      </c>
      <c r="U280" s="256">
        <f>'DTC US&amp;CA - P&amp;L'!U248</f>
        <v>4051.67</v>
      </c>
      <c r="V280" s="256">
        <f>'DTC US&amp;CA - P&amp;L'!V248</f>
        <v>2146.28</v>
      </c>
      <c r="W280" s="256">
        <f>'DTC US&amp;CA - P&amp;L'!W248</f>
        <v>2205.42</v>
      </c>
      <c r="X280" s="256">
        <f>'DTC US&amp;CA - P&amp;L'!X248</f>
        <v>2352.76</v>
      </c>
      <c r="Y280" s="256">
        <f>'DTC US&amp;CA - P&amp;L'!Y248</f>
        <v>2157.47</v>
      </c>
      <c r="Z280" s="256">
        <f>'DTC US&amp;CA - P&amp;L'!Z248</f>
        <v>5852.64</v>
      </c>
      <c r="AA280" s="256">
        <f>'DTC US&amp;CA - P&amp;L'!AA248</f>
        <v>3452.9</v>
      </c>
      <c r="AB280" s="256">
        <f>'DTC US&amp;CA - P&amp;L'!AB248</f>
        <v>2140.2</v>
      </c>
      <c r="AC280" s="256">
        <f>'DTC US&amp;CA - P&amp;L'!AC248</f>
        <v>4286.25</v>
      </c>
      <c r="AD280" s="256">
        <f>'DTC US&amp;CA - P&amp;L'!AD248</f>
        <v>3112.95</v>
      </c>
      <c r="AE280" s="256">
        <f>'DTC US&amp;CA - P&amp;L'!AE248</f>
        <v>3071.67</v>
      </c>
      <c r="AF280" s="256">
        <f>'DTC US&amp;CA - P&amp;L'!AF248</f>
        <v>1471.29</v>
      </c>
      <c r="AG280" s="139">
        <f t="shared" si="75"/>
        <v>95130.7</v>
      </c>
      <c r="AH280" s="140"/>
      <c r="AI280" s="140"/>
      <c r="AJ280" s="140"/>
      <c r="AK280" s="140"/>
      <c r="AL280" s="140"/>
    </row>
    <row r="281">
      <c r="A281" s="241" t="s">
        <v>187</v>
      </c>
      <c r="B281" s="254">
        <f t="shared" ref="B281:AF281" si="76">SUM(B270:B280)</f>
        <v>2157.18</v>
      </c>
      <c r="C281" s="254">
        <f t="shared" si="76"/>
        <v>523.32</v>
      </c>
      <c r="D281" s="254">
        <f t="shared" si="76"/>
        <v>548.89</v>
      </c>
      <c r="E281" s="254">
        <f t="shared" si="76"/>
        <v>260.68</v>
      </c>
      <c r="F281" s="254">
        <f t="shared" si="76"/>
        <v>435.16</v>
      </c>
      <c r="G281" s="254">
        <f t="shared" si="76"/>
        <v>667.56</v>
      </c>
      <c r="H281" s="254">
        <f t="shared" si="76"/>
        <v>446.24</v>
      </c>
      <c r="I281" s="254">
        <f t="shared" si="76"/>
        <v>252.35</v>
      </c>
      <c r="J281" s="254">
        <f t="shared" si="76"/>
        <v>1136.64</v>
      </c>
      <c r="K281" s="254">
        <f t="shared" si="76"/>
        <v>909.55</v>
      </c>
      <c r="L281" s="254">
        <f t="shared" si="76"/>
        <v>1165.64</v>
      </c>
      <c r="M281" s="254">
        <f t="shared" si="76"/>
        <v>573.9</v>
      </c>
      <c r="N281" s="254">
        <f t="shared" si="76"/>
        <v>935.56</v>
      </c>
      <c r="O281" s="254">
        <f t="shared" si="76"/>
        <v>399.45</v>
      </c>
      <c r="P281" s="254">
        <f t="shared" si="76"/>
        <v>28089.63</v>
      </c>
      <c r="Q281" s="254">
        <f t="shared" si="76"/>
        <v>15146.1</v>
      </c>
      <c r="R281" s="254">
        <f t="shared" si="76"/>
        <v>9084.42</v>
      </c>
      <c r="S281" s="254">
        <f t="shared" si="76"/>
        <v>6074.33</v>
      </c>
      <c r="T281" s="254">
        <f t="shared" si="76"/>
        <v>4979.47</v>
      </c>
      <c r="U281" s="254">
        <f t="shared" si="76"/>
        <v>4557.31</v>
      </c>
      <c r="V281" s="254">
        <f t="shared" si="76"/>
        <v>2802.2</v>
      </c>
      <c r="W281" s="254">
        <f t="shared" si="76"/>
        <v>3312.71</v>
      </c>
      <c r="X281" s="254">
        <f t="shared" si="76"/>
        <v>2965.2</v>
      </c>
      <c r="Y281" s="254">
        <f t="shared" si="76"/>
        <v>3568.4</v>
      </c>
      <c r="Z281" s="254">
        <f t="shared" si="76"/>
        <v>6529.31</v>
      </c>
      <c r="AA281" s="254">
        <f t="shared" si="76"/>
        <v>5829.75</v>
      </c>
      <c r="AB281" s="254">
        <f t="shared" si="76"/>
        <v>4118.91</v>
      </c>
      <c r="AC281" s="254">
        <f t="shared" si="76"/>
        <v>5674.57</v>
      </c>
      <c r="AD281" s="254">
        <f t="shared" si="76"/>
        <v>4826.38</v>
      </c>
      <c r="AE281" s="254">
        <f t="shared" si="76"/>
        <v>5061.32</v>
      </c>
      <c r="AF281" s="254">
        <f t="shared" si="76"/>
        <v>3316.86</v>
      </c>
      <c r="AG281" s="139">
        <f t="shared" si="75"/>
        <v>126348.99</v>
      </c>
      <c r="AH281" s="140"/>
      <c r="AI281" s="140"/>
      <c r="AJ281" s="140"/>
      <c r="AK281" s="140"/>
      <c r="AL281" s="140"/>
    </row>
    <row r="282">
      <c r="A282" s="153"/>
      <c r="B282" s="255"/>
      <c r="C282" s="255"/>
      <c r="D282" s="255"/>
      <c r="E282" s="255"/>
      <c r="F282" s="255"/>
      <c r="G282" s="255"/>
      <c r="H282" s="255"/>
      <c r="I282" s="255"/>
      <c r="J282" s="255"/>
      <c r="K282" s="255"/>
      <c r="L282" s="255"/>
      <c r="M282" s="255"/>
      <c r="N282" s="255"/>
      <c r="O282" s="255"/>
      <c r="P282" s="255"/>
      <c r="Q282" s="255"/>
      <c r="R282" s="255"/>
      <c r="S282" s="255"/>
      <c r="T282" s="255"/>
      <c r="U282" s="255"/>
      <c r="V282" s="255"/>
      <c r="W282" s="255"/>
      <c r="X282" s="255"/>
      <c r="Y282" s="255"/>
      <c r="Z282" s="255"/>
      <c r="AA282" s="255"/>
      <c r="AB282" s="255"/>
      <c r="AC282" s="255"/>
      <c r="AD282" s="255"/>
      <c r="AE282" s="255"/>
      <c r="AF282" s="255"/>
      <c r="AG282" s="245"/>
      <c r="AH282" s="246"/>
      <c r="AI282" s="246"/>
      <c r="AJ282" s="246"/>
      <c r="AK282" s="246"/>
      <c r="AL282" s="246"/>
    </row>
    <row r="283">
      <c r="A283" s="232" t="s">
        <v>338</v>
      </c>
      <c r="B283" s="233"/>
      <c r="C283" s="233"/>
      <c r="D283" s="234"/>
      <c r="E283" s="234"/>
      <c r="F283" s="234"/>
      <c r="G283" s="234"/>
      <c r="H283" s="234"/>
      <c r="I283" s="234"/>
      <c r="J283" s="234"/>
      <c r="K283" s="233"/>
      <c r="L283" s="233"/>
      <c r="M283" s="233"/>
      <c r="N283" s="233"/>
      <c r="O283" s="233"/>
      <c r="P283" s="233"/>
      <c r="Q283" s="233"/>
      <c r="R283" s="233"/>
      <c r="S283" s="233"/>
      <c r="T283" s="233"/>
      <c r="U283" s="233"/>
      <c r="V283" s="233"/>
      <c r="W283" s="233"/>
      <c r="X283" s="233"/>
      <c r="Y283" s="233"/>
      <c r="Z283" s="233"/>
      <c r="AA283" s="233"/>
      <c r="AB283" s="233"/>
      <c r="AC283" s="233"/>
      <c r="AD283" s="233"/>
      <c r="AE283" s="233"/>
      <c r="AF283" s="233"/>
      <c r="AG283" s="245"/>
      <c r="AH283" s="246"/>
      <c r="AI283" s="246"/>
      <c r="AJ283" s="246"/>
      <c r="AK283" s="246"/>
      <c r="AL283" s="246"/>
    </row>
    <row r="284" outlineLevel="1">
      <c r="A284" s="232" t="s">
        <v>290</v>
      </c>
      <c r="B284" s="250"/>
      <c r="C284" s="249"/>
      <c r="D284" s="249"/>
      <c r="E284" s="258"/>
      <c r="F284" s="250"/>
      <c r="G284" s="258"/>
      <c r="H284" s="250"/>
      <c r="I284" s="250"/>
      <c r="J284" s="250"/>
      <c r="K284" s="251">
        <v>0.0</v>
      </c>
      <c r="L284" s="250"/>
      <c r="M284" s="250"/>
      <c r="N284" s="250"/>
      <c r="O284" s="250"/>
      <c r="P284" s="250"/>
      <c r="Q284" s="251">
        <f>'DTC EU - P&amp;L'!Q252</f>
        <v>31.49</v>
      </c>
      <c r="R284" s="251">
        <f>'DTC EU - P&amp;L'!R252</f>
        <v>94.23</v>
      </c>
      <c r="S284" s="251">
        <f>'DTC EU - P&amp;L'!S252</f>
        <v>63.07</v>
      </c>
      <c r="T284" s="251">
        <f>'DTC EU - P&amp;L'!T252</f>
        <v>0</v>
      </c>
      <c r="U284" s="251">
        <f>'DTC EU - P&amp;L'!U252</f>
        <v>0</v>
      </c>
      <c r="V284" s="251">
        <f>'DTC EU - P&amp;L'!V252</f>
        <v>62.74</v>
      </c>
      <c r="W284" s="251">
        <f>'DTC EU - P&amp;L'!W252</f>
        <v>0</v>
      </c>
      <c r="X284" s="251">
        <f>'DTC EU - P&amp;L'!X252</f>
        <v>0</v>
      </c>
      <c r="Y284" s="251">
        <f>'DTC EU - P&amp;L'!Y252</f>
        <v>77.75</v>
      </c>
      <c r="Z284" s="251">
        <f>'DTC EU - P&amp;L'!Z252</f>
        <v>51.84</v>
      </c>
      <c r="AA284" s="251">
        <f>'DTC EU - P&amp;L'!AA252</f>
        <v>25.92</v>
      </c>
      <c r="AB284" s="251">
        <f>'DTC EU - P&amp;L'!AB252</f>
        <v>25.91</v>
      </c>
      <c r="AC284" s="251">
        <f>'DTC EU - P&amp;L'!AC252</f>
        <v>77.74</v>
      </c>
      <c r="AD284" s="251">
        <f>'DTC EU - P&amp;L'!AD252</f>
        <v>0</v>
      </c>
      <c r="AE284" s="251">
        <f>'DTC EU - P&amp;L'!AE252</f>
        <v>78.18</v>
      </c>
      <c r="AF284" s="251">
        <f>'DTC EU - P&amp;L'!AF252</f>
        <v>235.09</v>
      </c>
      <c r="AG284" s="139">
        <f t="shared" ref="AG284:AG295" si="77">SUM(B284:AF284)</f>
        <v>823.96</v>
      </c>
      <c r="AH284" s="140"/>
      <c r="AI284" s="140"/>
      <c r="AJ284" s="140"/>
      <c r="AK284" s="140"/>
      <c r="AL284" s="140"/>
    </row>
    <row r="285" outlineLevel="1">
      <c r="A285" s="232" t="s">
        <v>291</v>
      </c>
      <c r="B285" s="250"/>
      <c r="C285" s="258"/>
      <c r="D285" s="258"/>
      <c r="E285" s="258"/>
      <c r="F285" s="250"/>
      <c r="G285" s="258"/>
      <c r="H285" s="250"/>
      <c r="I285" s="250"/>
      <c r="J285" s="250"/>
      <c r="K285" s="251">
        <v>0.0</v>
      </c>
      <c r="L285" s="250"/>
      <c r="M285" s="250"/>
      <c r="N285" s="250"/>
      <c r="O285" s="250"/>
      <c r="P285" s="250"/>
      <c r="Q285" s="251">
        <f>'DTC EU - P&amp;L'!Q253</f>
        <v>61.9</v>
      </c>
      <c r="R285" s="251">
        <f>'DTC EU - P&amp;L'!R253</f>
        <v>20.58</v>
      </c>
      <c r="S285" s="251">
        <f>'DTC EU - P&amp;L'!S253</f>
        <v>41.32</v>
      </c>
      <c r="T285" s="251">
        <f>'DTC EU - P&amp;L'!T253</f>
        <v>41.31</v>
      </c>
      <c r="U285" s="251">
        <f>'DTC EU - P&amp;L'!U253</f>
        <v>0</v>
      </c>
      <c r="V285" s="251">
        <f>'DTC EU - P&amp;L'!V253</f>
        <v>0</v>
      </c>
      <c r="W285" s="251">
        <f>'DTC EU - P&amp;L'!W253</f>
        <v>20.52</v>
      </c>
      <c r="X285" s="251">
        <f>'DTC EU - P&amp;L'!X253</f>
        <v>0</v>
      </c>
      <c r="Y285" s="251">
        <f>'DTC EU - P&amp;L'!Y253</f>
        <v>0</v>
      </c>
      <c r="Z285" s="251">
        <f>'DTC EU - P&amp;L'!Z253</f>
        <v>15.12</v>
      </c>
      <c r="AA285" s="251">
        <f>'DTC EU - P&amp;L'!AA253</f>
        <v>15.12</v>
      </c>
      <c r="AB285" s="251">
        <f>'DTC EU - P&amp;L'!AB253</f>
        <v>15.12</v>
      </c>
      <c r="AC285" s="251">
        <f>'DTC EU - P&amp;L'!AC253</f>
        <v>45.35</v>
      </c>
      <c r="AD285" s="251">
        <f>'DTC EU - P&amp;L'!AD253</f>
        <v>45.45</v>
      </c>
      <c r="AE285" s="251">
        <f>'DTC EU - P&amp;L'!AE253</f>
        <v>45.61</v>
      </c>
      <c r="AF285" s="251">
        <f>'DTC EU - P&amp;L'!AF253</f>
        <v>45.71</v>
      </c>
      <c r="AG285" s="139">
        <f t="shared" si="77"/>
        <v>413.11</v>
      </c>
      <c r="AH285" s="140"/>
      <c r="AI285" s="140"/>
      <c r="AJ285" s="140"/>
      <c r="AK285" s="140"/>
      <c r="AL285" s="140"/>
    </row>
    <row r="286" outlineLevel="1">
      <c r="A286" s="232" t="s">
        <v>339</v>
      </c>
      <c r="B286" s="250"/>
      <c r="C286" s="258"/>
      <c r="D286" s="258"/>
      <c r="E286" s="258"/>
      <c r="F286" s="250"/>
      <c r="G286" s="258"/>
      <c r="H286" s="250"/>
      <c r="I286" s="250"/>
      <c r="J286" s="250"/>
      <c r="K286" s="251">
        <v>0.0</v>
      </c>
      <c r="L286" s="250"/>
      <c r="M286" s="250"/>
      <c r="N286" s="250"/>
      <c r="O286" s="250"/>
      <c r="P286" s="250"/>
      <c r="Q286" s="251">
        <f>'DTC EU - P&amp;L'!Q254</f>
        <v>84.7</v>
      </c>
      <c r="R286" s="251">
        <f>'DTC EU - P&amp;L'!R254</f>
        <v>84.48</v>
      </c>
      <c r="S286" s="251">
        <f>'DTC EU - P&amp;L'!S254</f>
        <v>84.82</v>
      </c>
      <c r="T286" s="251">
        <f>'DTC EU - P&amp;L'!T254</f>
        <v>42.4</v>
      </c>
      <c r="U286" s="251">
        <f>'DTC EU - P&amp;L'!U254</f>
        <v>0</v>
      </c>
      <c r="V286" s="251">
        <f>'DTC EU - P&amp;L'!V254</f>
        <v>0</v>
      </c>
      <c r="W286" s="251">
        <f>'DTC EU - P&amp;L'!W254</f>
        <v>0</v>
      </c>
      <c r="X286" s="251">
        <f>'DTC EU - P&amp;L'!X254</f>
        <v>0</v>
      </c>
      <c r="Y286" s="251">
        <f>'DTC EU - P&amp;L'!Y254</f>
        <v>62.63</v>
      </c>
      <c r="Z286" s="251">
        <f>'DTC EU - P&amp;L'!Z254</f>
        <v>62.64</v>
      </c>
      <c r="AA286" s="251">
        <f>'DTC EU - P&amp;L'!AA254</f>
        <v>0</v>
      </c>
      <c r="AB286" s="251">
        <f>'DTC EU - P&amp;L'!AB254</f>
        <v>31.31</v>
      </c>
      <c r="AC286" s="251">
        <f>'DTC EU - P&amp;L'!AC254</f>
        <v>31.31</v>
      </c>
      <c r="AD286" s="251">
        <f>'DTC EU - P&amp;L'!AD254</f>
        <v>94.14</v>
      </c>
      <c r="AE286" s="251">
        <f>'DTC EU - P&amp;L'!AE254</f>
        <v>62.98</v>
      </c>
      <c r="AF286" s="251">
        <f>'DTC EU - P&amp;L'!AF254</f>
        <v>157.82</v>
      </c>
      <c r="AG286" s="139">
        <f t="shared" si="77"/>
        <v>799.23</v>
      </c>
      <c r="AH286" s="140"/>
      <c r="AI286" s="140"/>
      <c r="AJ286" s="140"/>
      <c r="AK286" s="140"/>
      <c r="AL286" s="140"/>
    </row>
    <row r="287" outlineLevel="1">
      <c r="A287" s="232" t="s">
        <v>340</v>
      </c>
      <c r="B287" s="250"/>
      <c r="C287" s="250"/>
      <c r="D287" s="250"/>
      <c r="E287" s="250"/>
      <c r="F287" s="250"/>
      <c r="G287" s="250"/>
      <c r="H287" s="250"/>
      <c r="I287" s="250"/>
      <c r="J287" s="250"/>
      <c r="K287" s="251">
        <v>0.0</v>
      </c>
      <c r="L287" s="250"/>
      <c r="M287" s="250"/>
      <c r="N287" s="250"/>
      <c r="O287" s="250"/>
      <c r="P287" s="250"/>
      <c r="Q287" s="251">
        <f>'DTC EU - P&amp;L'!Q255</f>
        <v>42.35</v>
      </c>
      <c r="R287" s="251">
        <f>'DTC EU - P&amp;L'!R255</f>
        <v>0</v>
      </c>
      <c r="S287" s="251">
        <f>'DTC EU - P&amp;L'!S255</f>
        <v>0</v>
      </c>
      <c r="T287" s="251">
        <f>'DTC EU - P&amp;L'!T255</f>
        <v>0</v>
      </c>
      <c r="U287" s="251">
        <f>'DTC EU - P&amp;L'!U255</f>
        <v>0</v>
      </c>
      <c r="V287" s="251">
        <f>'DTC EU - P&amp;L'!V255</f>
        <v>0</v>
      </c>
      <c r="W287" s="251">
        <f>'DTC EU - P&amp;L'!W255</f>
        <v>0</v>
      </c>
      <c r="X287" s="251">
        <f>'DTC EU - P&amp;L'!X255</f>
        <v>0</v>
      </c>
      <c r="Y287" s="251">
        <f>'DTC EU - P&amp;L'!Y255</f>
        <v>0</v>
      </c>
      <c r="Z287" s="251">
        <f>'DTC EU - P&amp;L'!Z255</f>
        <v>0</v>
      </c>
      <c r="AA287" s="251">
        <f>'DTC EU - P&amp;L'!AA255</f>
        <v>0</v>
      </c>
      <c r="AB287" s="251">
        <f>'DTC EU - P&amp;L'!AB255</f>
        <v>0</v>
      </c>
      <c r="AC287" s="251">
        <f>'DTC EU - P&amp;L'!AC255</f>
        <v>0</v>
      </c>
      <c r="AD287" s="251">
        <f>'DTC EU - P&amp;L'!AD255</f>
        <v>0</v>
      </c>
      <c r="AE287" s="251">
        <f>'DTC EU - P&amp;L'!AE255</f>
        <v>0</v>
      </c>
      <c r="AF287" s="251">
        <f>'DTC EU - P&amp;L'!AF255</f>
        <v>0</v>
      </c>
      <c r="AG287" s="139">
        <f t="shared" si="77"/>
        <v>42.35</v>
      </c>
      <c r="AH287" s="140"/>
      <c r="AI287" s="140"/>
      <c r="AJ287" s="140"/>
      <c r="AK287" s="140"/>
      <c r="AL287" s="140"/>
    </row>
    <row r="288" outlineLevel="1">
      <c r="A288" s="232" t="s">
        <v>341</v>
      </c>
      <c r="B288" s="250"/>
      <c r="C288" s="258"/>
      <c r="D288" s="258"/>
      <c r="E288" s="258"/>
      <c r="F288" s="250"/>
      <c r="G288" s="258"/>
      <c r="H288" s="250"/>
      <c r="I288" s="250"/>
      <c r="J288" s="250"/>
      <c r="K288" s="251">
        <v>0.0</v>
      </c>
      <c r="L288" s="250"/>
      <c r="M288" s="250"/>
      <c r="N288" s="250"/>
      <c r="O288" s="250"/>
      <c r="P288" s="250"/>
      <c r="Q288" s="251">
        <f>'DTC EU - P&amp;L'!Q256</f>
        <v>0</v>
      </c>
      <c r="R288" s="251">
        <f>'DTC EU - P&amp;L'!R256</f>
        <v>0</v>
      </c>
      <c r="S288" s="251">
        <f>'DTC EU - P&amp;L'!S256</f>
        <v>0</v>
      </c>
      <c r="T288" s="251">
        <f>'DTC EU - P&amp;L'!T256</f>
        <v>0</v>
      </c>
      <c r="U288" s="251">
        <f>'DTC EU - P&amp;L'!U256</f>
        <v>0</v>
      </c>
      <c r="V288" s="251">
        <f>'DTC EU - P&amp;L'!V256</f>
        <v>0</v>
      </c>
      <c r="W288" s="251">
        <f>'DTC EU - P&amp;L'!W256</f>
        <v>0</v>
      </c>
      <c r="X288" s="251">
        <f>'DTC EU - P&amp;L'!X256</f>
        <v>0</v>
      </c>
      <c r="Y288" s="251">
        <f>'DTC EU - P&amp;L'!Y256</f>
        <v>0</v>
      </c>
      <c r="Z288" s="251">
        <f>'DTC EU - P&amp;L'!Z256</f>
        <v>0</v>
      </c>
      <c r="AA288" s="251">
        <f>'DTC EU - P&amp;L'!AA256</f>
        <v>0</v>
      </c>
      <c r="AB288" s="251">
        <f>'DTC EU - P&amp;L'!AB256</f>
        <v>0</v>
      </c>
      <c r="AC288" s="251">
        <f>'DTC EU - P&amp;L'!AC256</f>
        <v>0</v>
      </c>
      <c r="AD288" s="251">
        <f>'DTC EU - P&amp;L'!AD256</f>
        <v>0</v>
      </c>
      <c r="AE288" s="251">
        <f>'DTC EU - P&amp;L'!AE256</f>
        <v>0</v>
      </c>
      <c r="AF288" s="251">
        <f>'DTC EU - P&amp;L'!AF256</f>
        <v>0</v>
      </c>
      <c r="AG288" s="139">
        <f t="shared" si="77"/>
        <v>0</v>
      </c>
      <c r="AH288" s="140"/>
      <c r="AI288" s="140"/>
      <c r="AJ288" s="140"/>
      <c r="AK288" s="140"/>
      <c r="AL288" s="140"/>
    </row>
    <row r="289" outlineLevel="1">
      <c r="A289" s="232" t="s">
        <v>342</v>
      </c>
      <c r="B289" s="250"/>
      <c r="C289" s="250"/>
      <c r="D289" s="250"/>
      <c r="E289" s="250"/>
      <c r="F289" s="250"/>
      <c r="G289" s="250"/>
      <c r="H289" s="250"/>
      <c r="I289" s="250"/>
      <c r="J289" s="250"/>
      <c r="K289" s="251">
        <v>0.0</v>
      </c>
      <c r="L289" s="250"/>
      <c r="M289" s="250"/>
      <c r="N289" s="250"/>
      <c r="O289" s="250"/>
      <c r="P289" s="250"/>
      <c r="Q289" s="251">
        <f>'DTC EU - P&amp;L'!Q257</f>
        <v>0</v>
      </c>
      <c r="R289" s="251">
        <f>'DTC EU - P&amp;L'!R257</f>
        <v>0</v>
      </c>
      <c r="S289" s="251">
        <f>'DTC EU - P&amp;L'!S257</f>
        <v>0</v>
      </c>
      <c r="T289" s="251">
        <f>'DTC EU - P&amp;L'!T257</f>
        <v>0</v>
      </c>
      <c r="U289" s="251">
        <f>'DTC EU - P&amp;L'!U257</f>
        <v>0</v>
      </c>
      <c r="V289" s="251">
        <f>'DTC EU - P&amp;L'!V257</f>
        <v>0</v>
      </c>
      <c r="W289" s="251">
        <f>'DTC EU - P&amp;L'!W257</f>
        <v>0</v>
      </c>
      <c r="X289" s="251">
        <f>'DTC EU - P&amp;L'!X257</f>
        <v>0</v>
      </c>
      <c r="Y289" s="251">
        <f>'DTC EU - P&amp;L'!Y257</f>
        <v>0</v>
      </c>
      <c r="Z289" s="251">
        <f>'DTC EU - P&amp;L'!Z257</f>
        <v>0</v>
      </c>
      <c r="AA289" s="251">
        <f>'DTC EU - P&amp;L'!AA257</f>
        <v>0</v>
      </c>
      <c r="AB289" s="251">
        <f>'DTC EU - P&amp;L'!AB257</f>
        <v>74.5</v>
      </c>
      <c r="AC289" s="251">
        <f>'DTC EU - P&amp;L'!AC257</f>
        <v>0</v>
      </c>
      <c r="AD289" s="251">
        <f>'DTC EU - P&amp;L'!AD257</f>
        <v>74.66</v>
      </c>
      <c r="AE289" s="251">
        <f>'DTC EU - P&amp;L'!AE257</f>
        <v>74.93</v>
      </c>
      <c r="AF289" s="251">
        <f>'DTC EU - P&amp;L'!AF257</f>
        <v>0</v>
      </c>
      <c r="AG289" s="139">
        <f t="shared" si="77"/>
        <v>224.09</v>
      </c>
      <c r="AH289" s="140"/>
      <c r="AI289" s="140"/>
      <c r="AJ289" s="140"/>
      <c r="AK289" s="140"/>
      <c r="AL289" s="140"/>
    </row>
    <row r="290" outlineLevel="1">
      <c r="A290" s="232" t="s">
        <v>343</v>
      </c>
      <c r="B290" s="250"/>
      <c r="C290" s="258"/>
      <c r="D290" s="258"/>
      <c r="E290" s="258"/>
      <c r="F290" s="250"/>
      <c r="G290" s="258"/>
      <c r="H290" s="250"/>
      <c r="I290" s="250"/>
      <c r="J290" s="250"/>
      <c r="K290" s="251">
        <v>0.0</v>
      </c>
      <c r="L290" s="250"/>
      <c r="M290" s="250"/>
      <c r="N290" s="250"/>
      <c r="O290" s="250"/>
      <c r="P290" s="250"/>
      <c r="Q290" s="251">
        <f>'DTC EU - P&amp;L'!Q258</f>
        <v>94.47</v>
      </c>
      <c r="R290" s="251">
        <f>'DTC EU - P&amp;L'!R258</f>
        <v>94.23</v>
      </c>
      <c r="S290" s="251">
        <f>'DTC EU - P&amp;L'!S258</f>
        <v>63.07</v>
      </c>
      <c r="T290" s="251">
        <f>'DTC EU - P&amp;L'!T258</f>
        <v>63.06</v>
      </c>
      <c r="U290" s="251">
        <f>'DTC EU - P&amp;L'!U258</f>
        <v>0</v>
      </c>
      <c r="V290" s="251">
        <f>'DTC EU - P&amp;L'!V258</f>
        <v>31.37</v>
      </c>
      <c r="W290" s="251">
        <f>'DTC EU - P&amp;L'!W258</f>
        <v>0</v>
      </c>
      <c r="X290" s="251">
        <f>'DTC EU - P&amp;L'!X258</f>
        <v>0</v>
      </c>
      <c r="Y290" s="251">
        <f>'DTC EU - P&amp;L'!Y258</f>
        <v>51.83</v>
      </c>
      <c r="Z290" s="251">
        <f>'DTC EU - P&amp;L'!Z258</f>
        <v>77.76</v>
      </c>
      <c r="AA290" s="251">
        <f>'DTC EU - P&amp;L'!AA258</f>
        <v>0</v>
      </c>
      <c r="AB290" s="251">
        <f>'DTC EU - P&amp;L'!AB258</f>
        <v>51.83</v>
      </c>
      <c r="AC290" s="251">
        <f>'DTC EU - P&amp;L'!AC258</f>
        <v>103.65</v>
      </c>
      <c r="AD290" s="251">
        <f>'DTC EU - P&amp;L'!AD258</f>
        <v>77.91</v>
      </c>
      <c r="AE290" s="251">
        <f>'DTC EU - P&amp;L'!AE258</f>
        <v>78.18</v>
      </c>
      <c r="AF290" s="251">
        <f>'DTC EU - P&amp;L'!AF258</f>
        <v>104.49</v>
      </c>
      <c r="AG290" s="139">
        <f t="shared" si="77"/>
        <v>891.85</v>
      </c>
      <c r="AH290" s="140"/>
      <c r="AI290" s="140"/>
      <c r="AJ290" s="140"/>
      <c r="AK290" s="140"/>
      <c r="AL290" s="140"/>
    </row>
    <row r="291" outlineLevel="1">
      <c r="A291" s="232" t="s">
        <v>344</v>
      </c>
      <c r="B291" s="250"/>
      <c r="C291" s="258"/>
      <c r="D291" s="258"/>
      <c r="E291" s="258"/>
      <c r="F291" s="250"/>
      <c r="G291" s="258"/>
      <c r="H291" s="250"/>
      <c r="I291" s="250"/>
      <c r="J291" s="250"/>
      <c r="K291" s="251">
        <v>0.0</v>
      </c>
      <c r="L291" s="250"/>
      <c r="M291" s="250"/>
      <c r="N291" s="250"/>
      <c r="O291" s="250"/>
      <c r="P291" s="250"/>
      <c r="Q291" s="251">
        <f>'DTC EU - P&amp;L'!Q259</f>
        <v>31.49</v>
      </c>
      <c r="R291" s="251">
        <f>'DTC EU - P&amp;L'!R259</f>
        <v>0</v>
      </c>
      <c r="S291" s="251">
        <f>'DTC EU - P&amp;L'!S259</f>
        <v>0</v>
      </c>
      <c r="T291" s="251">
        <f>'DTC EU - P&amp;L'!T259</f>
        <v>0</v>
      </c>
      <c r="U291" s="251">
        <f>'DTC EU - P&amp;L'!U259</f>
        <v>0</v>
      </c>
      <c r="V291" s="251">
        <f>'DTC EU - P&amp;L'!V259</f>
        <v>0</v>
      </c>
      <c r="W291" s="251">
        <f>'DTC EU - P&amp;L'!W259</f>
        <v>0</v>
      </c>
      <c r="X291" s="251">
        <f>'DTC EU - P&amp;L'!X259</f>
        <v>0</v>
      </c>
      <c r="Y291" s="251">
        <f>'DTC EU - P&amp;L'!Y259</f>
        <v>25.92</v>
      </c>
      <c r="Z291" s="251">
        <f>'DTC EU - P&amp;L'!Z259</f>
        <v>0</v>
      </c>
      <c r="AA291" s="251">
        <f>'DTC EU - P&amp;L'!AA259</f>
        <v>0</v>
      </c>
      <c r="AB291" s="251">
        <f>'DTC EU - P&amp;L'!AB259</f>
        <v>0</v>
      </c>
      <c r="AC291" s="251">
        <f>'DTC EU - P&amp;L'!AC259</f>
        <v>0</v>
      </c>
      <c r="AD291" s="251">
        <f>'DTC EU - P&amp;L'!AD259</f>
        <v>0</v>
      </c>
      <c r="AE291" s="251">
        <f>'DTC EU - P&amp;L'!AE259</f>
        <v>26.06</v>
      </c>
      <c r="AF291" s="251">
        <f>'DTC EU - P&amp;L'!AF259</f>
        <v>0</v>
      </c>
      <c r="AG291" s="139">
        <f t="shared" si="77"/>
        <v>83.47</v>
      </c>
      <c r="AH291" s="140"/>
      <c r="AI291" s="140"/>
      <c r="AJ291" s="140"/>
      <c r="AK291" s="140"/>
      <c r="AL291" s="140"/>
    </row>
    <row r="292" outlineLevel="1">
      <c r="A292" s="232" t="s">
        <v>345</v>
      </c>
      <c r="B292" s="160"/>
      <c r="C292" s="160"/>
      <c r="D292" s="160"/>
      <c r="E292" s="160"/>
      <c r="F292" s="160"/>
      <c r="G292" s="160"/>
      <c r="H292" s="160"/>
      <c r="I292" s="160"/>
      <c r="J292" s="160"/>
      <c r="K292" s="253">
        <v>0.0</v>
      </c>
      <c r="L292" s="160"/>
      <c r="M292" s="160"/>
      <c r="N292" s="160"/>
      <c r="O292" s="160"/>
      <c r="P292" s="160"/>
      <c r="Q292" s="251">
        <f>'DTC EU - P&amp;L'!Q260</f>
        <v>0</v>
      </c>
      <c r="R292" s="251">
        <f>'DTC EU - P&amp;L'!R260</f>
        <v>0</v>
      </c>
      <c r="S292" s="251">
        <f>'DTC EU - P&amp;L'!S260</f>
        <v>0</v>
      </c>
      <c r="T292" s="251">
        <f>'DTC EU - P&amp;L'!T260</f>
        <v>0</v>
      </c>
      <c r="U292" s="251">
        <f>'DTC EU - P&amp;L'!U260</f>
        <v>0</v>
      </c>
      <c r="V292" s="251">
        <f>'DTC EU - P&amp;L'!V260</f>
        <v>0</v>
      </c>
      <c r="W292" s="251">
        <f>'DTC EU - P&amp;L'!W260</f>
        <v>0</v>
      </c>
      <c r="X292" s="251">
        <f>'DTC EU - P&amp;L'!X260</f>
        <v>0</v>
      </c>
      <c r="Y292" s="251">
        <f>'DTC EU - P&amp;L'!Y260</f>
        <v>0</v>
      </c>
      <c r="Z292" s="251">
        <f>'DTC EU - P&amp;L'!Z260</f>
        <v>0</v>
      </c>
      <c r="AA292" s="251">
        <f>'DTC EU - P&amp;L'!AA260</f>
        <v>0</v>
      </c>
      <c r="AB292" s="251">
        <f>'DTC EU - P&amp;L'!AB260</f>
        <v>0</v>
      </c>
      <c r="AC292" s="251">
        <f>'DTC EU - P&amp;L'!AC260</f>
        <v>0</v>
      </c>
      <c r="AD292" s="251">
        <f>'DTC EU - P&amp;L'!AD260</f>
        <v>0</v>
      </c>
      <c r="AE292" s="251">
        <f>'DTC EU - P&amp;L'!AE260</f>
        <v>0</v>
      </c>
      <c r="AF292" s="251">
        <f>'DTC EU - P&amp;L'!AF260</f>
        <v>0</v>
      </c>
      <c r="AG292" s="139">
        <f t="shared" si="77"/>
        <v>0</v>
      </c>
      <c r="AH292" s="140"/>
      <c r="AI292" s="140"/>
      <c r="AJ292" s="140"/>
      <c r="AK292" s="140"/>
      <c r="AL292" s="140"/>
    </row>
    <row r="293" outlineLevel="1">
      <c r="A293" s="232" t="s">
        <v>346</v>
      </c>
      <c r="B293" s="160"/>
      <c r="C293" s="160"/>
      <c r="D293" s="160"/>
      <c r="E293" s="160"/>
      <c r="F293" s="160"/>
      <c r="G293" s="160"/>
      <c r="H293" s="160"/>
      <c r="I293" s="160"/>
      <c r="J293" s="160"/>
      <c r="K293" s="253">
        <v>0.0</v>
      </c>
      <c r="L293" s="160"/>
      <c r="M293" s="160"/>
      <c r="N293" s="160"/>
      <c r="O293" s="160"/>
      <c r="P293" s="160"/>
      <c r="Q293" s="251">
        <f>'DTC EU - P&amp;L'!Q261</f>
        <v>0</v>
      </c>
      <c r="R293" s="251">
        <f>'DTC EU - P&amp;L'!R261</f>
        <v>0</v>
      </c>
      <c r="S293" s="251">
        <f>'DTC EU - P&amp;L'!S261</f>
        <v>0</v>
      </c>
      <c r="T293" s="251">
        <f>'DTC EU - P&amp;L'!T261</f>
        <v>0</v>
      </c>
      <c r="U293" s="251">
        <f>'DTC EU - P&amp;L'!U261</f>
        <v>0</v>
      </c>
      <c r="V293" s="251">
        <f>'DTC EU - P&amp;L'!V261</f>
        <v>0</v>
      </c>
      <c r="W293" s="251">
        <f>'DTC EU - P&amp;L'!W261</f>
        <v>0</v>
      </c>
      <c r="X293" s="251">
        <f>'DTC EU - P&amp;L'!X261</f>
        <v>0</v>
      </c>
      <c r="Y293" s="251">
        <f>'DTC EU - P&amp;L'!Y261</f>
        <v>0</v>
      </c>
      <c r="Z293" s="251">
        <f>'DTC EU - P&amp;L'!Z261</f>
        <v>0</v>
      </c>
      <c r="AA293" s="251">
        <f>'DTC EU - P&amp;L'!AA261</f>
        <v>0</v>
      </c>
      <c r="AB293" s="251">
        <f>'DTC EU - P&amp;L'!AB261</f>
        <v>0</v>
      </c>
      <c r="AC293" s="251">
        <f>'DTC EU - P&amp;L'!AC261</f>
        <v>0</v>
      </c>
      <c r="AD293" s="251">
        <f>'DTC EU - P&amp;L'!AD261</f>
        <v>0</v>
      </c>
      <c r="AE293" s="251">
        <f>'DTC EU - P&amp;L'!AE261</f>
        <v>0</v>
      </c>
      <c r="AF293" s="251">
        <f>'DTC EU - P&amp;L'!AF261</f>
        <v>0</v>
      </c>
      <c r="AG293" s="139">
        <f t="shared" si="77"/>
        <v>0</v>
      </c>
      <c r="AH293" s="140"/>
      <c r="AI293" s="140"/>
      <c r="AJ293" s="140"/>
      <c r="AK293" s="140"/>
      <c r="AL293" s="140"/>
    </row>
    <row r="294" outlineLevel="1">
      <c r="A294" s="232" t="s">
        <v>186</v>
      </c>
      <c r="B294" s="160"/>
      <c r="C294" s="160"/>
      <c r="D294" s="160"/>
      <c r="E294" s="160"/>
      <c r="F294" s="160"/>
      <c r="G294" s="160"/>
      <c r="H294" s="160"/>
      <c r="I294" s="160"/>
      <c r="J294" s="160"/>
      <c r="K294" s="160"/>
      <c r="L294" s="160"/>
      <c r="M294" s="160"/>
      <c r="N294" s="160"/>
      <c r="O294" s="160"/>
      <c r="P294" s="160"/>
      <c r="Q294" s="251">
        <f>'DTC EU - P&amp;L'!Q262</f>
        <v>0</v>
      </c>
      <c r="R294" s="251">
        <f>'DTC EU - P&amp;L'!R262</f>
        <v>0</v>
      </c>
      <c r="S294" s="251">
        <f>'DTC EU - P&amp;L'!S262</f>
        <v>0</v>
      </c>
      <c r="T294" s="251">
        <f>'DTC EU - P&amp;L'!T262</f>
        <v>0</v>
      </c>
      <c r="U294" s="251">
        <f>'DTC EU - P&amp;L'!U262</f>
        <v>0</v>
      </c>
      <c r="V294" s="251">
        <f>'DTC EU - P&amp;L'!V262</f>
        <v>0</v>
      </c>
      <c r="W294" s="251">
        <f>'DTC EU - P&amp;L'!W262</f>
        <v>0</v>
      </c>
      <c r="X294" s="251">
        <f>'DTC EU - P&amp;L'!X262</f>
        <v>0</v>
      </c>
      <c r="Y294" s="251">
        <f>'DTC EU - P&amp;L'!Y262</f>
        <v>0</v>
      </c>
      <c r="Z294" s="251">
        <f>'DTC EU - P&amp;L'!Z262</f>
        <v>0</v>
      </c>
      <c r="AA294" s="251">
        <f>'DTC EU - P&amp;L'!AA262</f>
        <v>0</v>
      </c>
      <c r="AB294" s="251">
        <f>'DTC EU - P&amp;L'!AB262</f>
        <v>0</v>
      </c>
      <c r="AC294" s="251">
        <f>'DTC EU - P&amp;L'!AC262</f>
        <v>0</v>
      </c>
      <c r="AD294" s="251">
        <f>'DTC EU - P&amp;L'!AD262</f>
        <v>0</v>
      </c>
      <c r="AE294" s="251">
        <f>'DTC EU - P&amp;L'!AE262</f>
        <v>0</v>
      </c>
      <c r="AF294" s="251">
        <f>'DTC EU - P&amp;L'!AF262</f>
        <v>0</v>
      </c>
      <c r="AG294" s="139">
        <f t="shared" si="77"/>
        <v>0</v>
      </c>
      <c r="AH294" s="140"/>
      <c r="AI294" s="140"/>
      <c r="AJ294" s="140"/>
      <c r="AK294" s="140"/>
      <c r="AL294" s="140"/>
    </row>
    <row r="295">
      <c r="A295" s="241" t="s">
        <v>187</v>
      </c>
      <c r="B295" s="254">
        <f t="shared" ref="B295:AF295" si="78">SUM(B284:B294)</f>
        <v>0</v>
      </c>
      <c r="C295" s="254">
        <f t="shared" si="78"/>
        <v>0</v>
      </c>
      <c r="D295" s="254">
        <f t="shared" si="78"/>
        <v>0</v>
      </c>
      <c r="E295" s="254">
        <f t="shared" si="78"/>
        <v>0</v>
      </c>
      <c r="F295" s="254">
        <f t="shared" si="78"/>
        <v>0</v>
      </c>
      <c r="G295" s="254">
        <f t="shared" si="78"/>
        <v>0</v>
      </c>
      <c r="H295" s="254">
        <f t="shared" si="78"/>
        <v>0</v>
      </c>
      <c r="I295" s="254">
        <f t="shared" si="78"/>
        <v>0</v>
      </c>
      <c r="J295" s="254">
        <f t="shared" si="78"/>
        <v>0</v>
      </c>
      <c r="K295" s="254">
        <f t="shared" si="78"/>
        <v>0</v>
      </c>
      <c r="L295" s="254">
        <f t="shared" si="78"/>
        <v>0</v>
      </c>
      <c r="M295" s="254">
        <f t="shared" si="78"/>
        <v>0</v>
      </c>
      <c r="N295" s="254">
        <f t="shared" si="78"/>
        <v>0</v>
      </c>
      <c r="O295" s="254">
        <f t="shared" si="78"/>
        <v>0</v>
      </c>
      <c r="P295" s="254">
        <f t="shared" si="78"/>
        <v>0</v>
      </c>
      <c r="Q295" s="254">
        <f t="shared" si="78"/>
        <v>346.4</v>
      </c>
      <c r="R295" s="254">
        <f t="shared" si="78"/>
        <v>293.52</v>
      </c>
      <c r="S295" s="254">
        <f t="shared" si="78"/>
        <v>252.28</v>
      </c>
      <c r="T295" s="254">
        <f t="shared" si="78"/>
        <v>146.77</v>
      </c>
      <c r="U295" s="254">
        <f t="shared" si="78"/>
        <v>0</v>
      </c>
      <c r="V295" s="254">
        <f t="shared" si="78"/>
        <v>94.11</v>
      </c>
      <c r="W295" s="254">
        <f t="shared" si="78"/>
        <v>20.52</v>
      </c>
      <c r="X295" s="254">
        <f t="shared" si="78"/>
        <v>0</v>
      </c>
      <c r="Y295" s="254">
        <f t="shared" si="78"/>
        <v>218.13</v>
      </c>
      <c r="Z295" s="254">
        <f t="shared" si="78"/>
        <v>207.36</v>
      </c>
      <c r="AA295" s="254">
        <f t="shared" si="78"/>
        <v>41.04</v>
      </c>
      <c r="AB295" s="254">
        <f t="shared" si="78"/>
        <v>198.67</v>
      </c>
      <c r="AC295" s="254">
        <f t="shared" si="78"/>
        <v>258.05</v>
      </c>
      <c r="AD295" s="254">
        <f t="shared" si="78"/>
        <v>292.16</v>
      </c>
      <c r="AE295" s="254">
        <f t="shared" si="78"/>
        <v>365.94</v>
      </c>
      <c r="AF295" s="254">
        <f t="shared" si="78"/>
        <v>543.11</v>
      </c>
      <c r="AG295" s="139">
        <f t="shared" si="77"/>
        <v>3278.06</v>
      </c>
      <c r="AH295" s="140"/>
      <c r="AI295" s="140"/>
      <c r="AJ295" s="140"/>
      <c r="AK295" s="140"/>
      <c r="AL295" s="140"/>
    </row>
    <row r="296">
      <c r="A296" s="153"/>
      <c r="B296" s="225"/>
      <c r="C296" s="225"/>
      <c r="D296" s="225"/>
      <c r="E296" s="225"/>
      <c r="F296" s="225"/>
      <c r="G296" s="225"/>
      <c r="H296" s="225"/>
      <c r="I296" s="225"/>
      <c r="J296" s="225"/>
      <c r="K296" s="225"/>
      <c r="L296" s="225"/>
      <c r="M296" s="225"/>
      <c r="N296" s="225"/>
      <c r="O296" s="225"/>
      <c r="P296" s="225"/>
      <c r="Q296" s="225"/>
      <c r="R296" s="225"/>
      <c r="S296" s="225"/>
      <c r="T296" s="225"/>
      <c r="U296" s="225"/>
      <c r="V296" s="225"/>
      <c r="W296" s="225"/>
      <c r="X296" s="225"/>
      <c r="Y296" s="225"/>
      <c r="Z296" s="225"/>
      <c r="AA296" s="225"/>
      <c r="AB296" s="225"/>
      <c r="AC296" s="225"/>
      <c r="AD296" s="225"/>
      <c r="AE296" s="225"/>
      <c r="AF296" s="225"/>
      <c r="AG296" s="259"/>
      <c r="AH296" s="260"/>
      <c r="AI296" s="260"/>
      <c r="AJ296" s="260"/>
      <c r="AK296" s="260"/>
      <c r="AL296" s="260"/>
    </row>
    <row r="297">
      <c r="A297" s="261" t="s">
        <v>347</v>
      </c>
      <c r="B297" s="262"/>
      <c r="C297" s="262"/>
      <c r="D297" s="263"/>
      <c r="E297" s="263"/>
      <c r="F297" s="263"/>
      <c r="G297" s="263"/>
      <c r="H297" s="263"/>
      <c r="I297" s="263"/>
      <c r="J297" s="263"/>
      <c r="K297" s="262"/>
      <c r="L297" s="262"/>
      <c r="M297" s="262"/>
      <c r="N297" s="262"/>
      <c r="O297" s="262"/>
      <c r="P297" s="262"/>
      <c r="Q297" s="262"/>
      <c r="R297" s="262"/>
      <c r="S297" s="262"/>
      <c r="T297" s="262"/>
      <c r="U297" s="262"/>
      <c r="V297" s="262"/>
      <c r="W297" s="262"/>
      <c r="X297" s="262"/>
      <c r="Y297" s="262"/>
      <c r="Z297" s="262"/>
      <c r="AA297" s="262"/>
      <c r="AB297" s="262"/>
      <c r="AC297" s="262"/>
      <c r="AD297" s="262"/>
      <c r="AE297" s="262"/>
      <c r="AF297" s="262"/>
      <c r="AG297" s="259"/>
      <c r="AH297" s="260"/>
      <c r="AI297" s="260"/>
      <c r="AJ297" s="260"/>
      <c r="AK297" s="260"/>
      <c r="AL297" s="260"/>
    </row>
    <row r="298">
      <c r="A298" s="264" t="s">
        <v>160</v>
      </c>
      <c r="B298" s="265">
        <f>'DTC US&amp;CA - P&amp;L'!B266+'DTC EU - P&amp;L'!O266</f>
        <v>0</v>
      </c>
      <c r="C298" s="265">
        <f>'DTC US&amp;CA - P&amp;L'!C266+'DTC EU - P&amp;L'!P266</f>
        <v>0</v>
      </c>
      <c r="D298" s="265">
        <f>'DTC US&amp;CA - P&amp;L'!D266+'DTC EU - P&amp;L'!Q266</f>
        <v>0</v>
      </c>
      <c r="E298" s="265">
        <f>'DTC US&amp;CA - P&amp;L'!E266+'DTC EU - P&amp;L'!R266</f>
        <v>0</v>
      </c>
      <c r="F298" s="265">
        <f>'DTC US&amp;CA - P&amp;L'!F266+'DTC EU - P&amp;L'!S266</f>
        <v>0</v>
      </c>
      <c r="G298" s="265">
        <f>'DTC US&amp;CA - P&amp;L'!G266+'DTC EU - P&amp;L'!T266</f>
        <v>0</v>
      </c>
      <c r="H298" s="265">
        <f>'DTC US&amp;CA - P&amp;L'!H266+'DTC EU - P&amp;L'!U266</f>
        <v>0</v>
      </c>
      <c r="I298" s="265">
        <f>'DTC US&amp;CA - P&amp;L'!I266+'DTC EU - P&amp;L'!V266</f>
        <v>0</v>
      </c>
      <c r="J298" s="265">
        <f>'DTC US&amp;CA - P&amp;L'!J266+'DTC EU - P&amp;L'!W266</f>
        <v>545.69</v>
      </c>
      <c r="K298" s="265">
        <f>'DTC US&amp;CA - P&amp;L'!K266+'DTC EU - P&amp;L'!X266</f>
        <v>0</v>
      </c>
      <c r="L298" s="265">
        <f>'DTC US&amp;CA - P&amp;L'!L266+'DTC EU - P&amp;L'!Y266</f>
        <v>0</v>
      </c>
      <c r="M298" s="265">
        <f>'DTC US&amp;CA - P&amp;L'!M266+'DTC EU - P&amp;L'!Z266</f>
        <v>0</v>
      </c>
      <c r="N298" s="265">
        <f>'DTC US&amp;CA - P&amp;L'!N266+'DTC EU - P&amp;L'!AA266</f>
        <v>0</v>
      </c>
      <c r="O298" s="265">
        <f>'DTC US&amp;CA - P&amp;L'!O266+'DTC EU - P&amp;L'!AB266</f>
        <v>0</v>
      </c>
      <c r="P298" s="265">
        <f>'DTC US&amp;CA - P&amp;L'!P266+'DTC EU - P&amp;L'!AC266</f>
        <v>0</v>
      </c>
      <c r="Q298" s="265">
        <f>'DTC US&amp;CA - P&amp;L'!Q266+'DTC EU - P&amp;L'!AD266</f>
        <v>0</v>
      </c>
      <c r="R298" s="265">
        <f>'DTC US&amp;CA - P&amp;L'!R266+'DTC EU - P&amp;L'!AE266</f>
        <v>0</v>
      </c>
      <c r="S298" s="265">
        <f>'DTC US&amp;CA - P&amp;L'!S266+'DTC EU - P&amp;L'!AF266</f>
        <v>0</v>
      </c>
      <c r="T298" s="265">
        <f>'DTC US&amp;CA - P&amp;L'!T266+'DTC EU - P&amp;L'!AG266</f>
        <v>0</v>
      </c>
      <c r="U298" s="265">
        <f>'DTC US&amp;CA - P&amp;L'!U266+'DTC EU - P&amp;L'!AH266</f>
        <v>0</v>
      </c>
      <c r="V298" s="265">
        <f>'DTC US&amp;CA - P&amp;L'!V266+'DTC EU - P&amp;L'!AI266</f>
        <v>0</v>
      </c>
      <c r="W298" s="265">
        <f>'DTC US&amp;CA - P&amp;L'!W266+'DTC EU - P&amp;L'!AJ266</f>
        <v>0</v>
      </c>
      <c r="X298" s="265">
        <f>'DTC US&amp;CA - P&amp;L'!X266+'DTC EU - P&amp;L'!AK266</f>
        <v>0</v>
      </c>
      <c r="Y298" s="265">
        <f>'DTC US&amp;CA - P&amp;L'!Y266+'DTC EU - P&amp;L'!AL266</f>
        <v>0</v>
      </c>
      <c r="Z298" s="265">
        <f>'DTC US&amp;CA - P&amp;L'!Z266+'DTC EU - P&amp;L'!AM266</f>
        <v>0</v>
      </c>
      <c r="AA298" s="265">
        <f>'DTC US&amp;CA - P&amp;L'!AA266+'DTC EU - P&amp;L'!AN266</f>
        <v>0</v>
      </c>
      <c r="AB298" s="265">
        <f>'DTC US&amp;CA - P&amp;L'!AB266+'DTC EU - P&amp;L'!AO266</f>
        <v>0</v>
      </c>
      <c r="AC298" s="265">
        <f>'DTC US&amp;CA - P&amp;L'!AC266+'DTC EU - P&amp;L'!AP266</f>
        <v>0</v>
      </c>
      <c r="AD298" s="265">
        <f>'DTC US&amp;CA - P&amp;L'!AD266+'DTC EU - P&amp;L'!AQ266</f>
        <v>26.58</v>
      </c>
      <c r="AE298" s="265">
        <f>'DTC US&amp;CA - P&amp;L'!AE266+'DTC EU - P&amp;L'!AR266</f>
        <v>0</v>
      </c>
      <c r="AF298" s="265">
        <f>'DTC US&amp;CA - P&amp;L'!AF266+'DTC EU - P&amp;L'!AS266</f>
        <v>0</v>
      </c>
      <c r="AG298" s="139">
        <f>SUM(B298:AF298)</f>
        <v>572.27</v>
      </c>
      <c r="AH298" s="140"/>
      <c r="AI298" s="140"/>
      <c r="AJ298" s="140"/>
      <c r="AK298" s="140"/>
      <c r="AL298" s="140"/>
    </row>
    <row r="299">
      <c r="A299" s="153"/>
      <c r="J299" s="2" t="s">
        <v>2</v>
      </c>
      <c r="T299" s="225"/>
      <c r="U299" s="225"/>
      <c r="V299" s="225"/>
      <c r="W299" s="225"/>
      <c r="X299" s="225"/>
      <c r="Y299" s="225"/>
      <c r="Z299" s="225"/>
      <c r="AA299" s="225"/>
      <c r="AB299" s="225"/>
      <c r="AC299" s="225"/>
      <c r="AD299" s="225"/>
      <c r="AE299" s="225"/>
      <c r="AF299" s="225"/>
      <c r="AG299" s="259"/>
      <c r="AH299" s="260"/>
      <c r="AI299" s="260"/>
      <c r="AJ299" s="260"/>
      <c r="AK299" s="260"/>
      <c r="AL299" s="260"/>
    </row>
    <row r="300">
      <c r="A300" s="192" t="s">
        <v>348</v>
      </c>
      <c r="B300" s="231"/>
      <c r="C300" s="231"/>
      <c r="D300" s="231"/>
      <c r="E300" s="231"/>
      <c r="F300" s="231"/>
      <c r="G300" s="231"/>
      <c r="H300" s="231"/>
      <c r="I300" s="193"/>
      <c r="J300" s="193"/>
      <c r="K300" s="193"/>
      <c r="L300" s="193"/>
      <c r="M300" s="193"/>
      <c r="N300" s="193"/>
      <c r="O300" s="193"/>
      <c r="P300" s="193"/>
      <c r="Q300" s="193"/>
      <c r="R300" s="193"/>
      <c r="S300" s="193"/>
      <c r="T300" s="193"/>
      <c r="U300" s="193"/>
      <c r="V300" s="193"/>
      <c r="W300" s="193"/>
      <c r="X300" s="193"/>
      <c r="Y300" s="193"/>
      <c r="Z300" s="193"/>
      <c r="AA300" s="193"/>
      <c r="AB300" s="193"/>
      <c r="AC300" s="193"/>
      <c r="AD300" s="193"/>
      <c r="AE300" s="193"/>
      <c r="AF300" s="193"/>
      <c r="AG300" s="259"/>
      <c r="AH300" s="260"/>
      <c r="AI300" s="260"/>
      <c r="AJ300" s="260"/>
      <c r="AK300" s="260"/>
      <c r="AL300" s="260"/>
    </row>
    <row r="301">
      <c r="A301" s="266" t="s">
        <v>265</v>
      </c>
      <c r="B301" s="267"/>
      <c r="C301" s="267"/>
      <c r="D301" s="267"/>
      <c r="E301" s="267"/>
      <c r="F301" s="267"/>
      <c r="G301" s="267"/>
      <c r="H301" s="267"/>
      <c r="I301" s="267"/>
      <c r="J301" s="267"/>
      <c r="K301" s="267"/>
      <c r="L301" s="267"/>
      <c r="M301" s="267"/>
      <c r="N301" s="267"/>
      <c r="O301" s="267"/>
      <c r="P301" s="267"/>
      <c r="Q301" s="267"/>
      <c r="R301" s="267"/>
      <c r="S301" s="267"/>
      <c r="T301" s="267"/>
      <c r="U301" s="267"/>
      <c r="V301" s="267"/>
      <c r="W301" s="267"/>
      <c r="X301" s="267"/>
      <c r="Y301" s="267"/>
      <c r="Z301" s="267"/>
      <c r="AA301" s="267"/>
      <c r="AB301" s="267"/>
      <c r="AC301" s="267"/>
      <c r="AD301" s="267"/>
      <c r="AE301" s="267"/>
      <c r="AF301" s="267"/>
      <c r="AG301" s="199"/>
      <c r="AH301" s="200"/>
      <c r="AI301" s="200"/>
      <c r="AJ301" s="200"/>
      <c r="AK301" s="200"/>
      <c r="AL301" s="200"/>
    </row>
    <row r="302" outlineLevel="1">
      <c r="A302" s="266" t="s">
        <v>349</v>
      </c>
      <c r="B302" s="212">
        <f>'DTC US&amp;CA - P&amp;L'!B270</f>
        <v>0</v>
      </c>
      <c r="C302" s="212">
        <f>'DTC US&amp;CA - P&amp;L'!C270</f>
        <v>0</v>
      </c>
      <c r="D302" s="212">
        <f>'DTC US&amp;CA - P&amp;L'!D270</f>
        <v>0</v>
      </c>
      <c r="E302" s="212">
        <f>'DTC US&amp;CA - P&amp;L'!E270</f>
        <v>0</v>
      </c>
      <c r="F302" s="212">
        <f>'DTC US&amp;CA - P&amp;L'!F270</f>
        <v>0</v>
      </c>
      <c r="G302" s="212">
        <f>'DTC US&amp;CA - P&amp;L'!G270</f>
        <v>0</v>
      </c>
      <c r="H302" s="212">
        <f>'DTC US&amp;CA - P&amp;L'!H270</f>
        <v>0</v>
      </c>
      <c r="I302" s="212">
        <f>'DTC US&amp;CA - P&amp;L'!I270</f>
        <v>0</v>
      </c>
      <c r="J302" s="212">
        <f>'DTC US&amp;CA - P&amp;L'!J270</f>
        <v>0</v>
      </c>
      <c r="K302" s="212">
        <f>'DTC US&amp;CA - P&amp;L'!K270</f>
        <v>0</v>
      </c>
      <c r="L302" s="212">
        <f>'DTC US&amp;CA - P&amp;L'!L270</f>
        <v>0</v>
      </c>
      <c r="M302" s="212">
        <f>'DTC US&amp;CA - P&amp;L'!M270</f>
        <v>0</v>
      </c>
      <c r="N302" s="212">
        <f>'DTC US&amp;CA - P&amp;L'!N270</f>
        <v>0</v>
      </c>
      <c r="O302" s="212">
        <f>'DTC US&amp;CA - P&amp;L'!O270</f>
        <v>0</v>
      </c>
      <c r="P302" s="212">
        <f>'DTC US&amp;CA - P&amp;L'!P270</f>
        <v>0</v>
      </c>
      <c r="Q302" s="212">
        <f>'DTC US&amp;CA - P&amp;L'!Q270</f>
        <v>1</v>
      </c>
      <c r="R302" s="212">
        <f>'DTC US&amp;CA - P&amp;L'!R270</f>
        <v>0</v>
      </c>
      <c r="S302" s="212">
        <f>'DTC US&amp;CA - P&amp;L'!S270</f>
        <v>0</v>
      </c>
      <c r="T302" s="212">
        <f>'DTC US&amp;CA - P&amp;L'!T270</f>
        <v>0</v>
      </c>
      <c r="U302" s="212">
        <f>'DTC US&amp;CA - P&amp;L'!U270</f>
        <v>0</v>
      </c>
      <c r="V302" s="212">
        <f>'DTC US&amp;CA - P&amp;L'!V270</f>
        <v>0</v>
      </c>
      <c r="W302" s="212">
        <f>'DTC US&amp;CA - P&amp;L'!W270</f>
        <v>0</v>
      </c>
      <c r="X302" s="212">
        <f>'DTC US&amp;CA - P&amp;L'!X270</f>
        <v>0</v>
      </c>
      <c r="Y302" s="212">
        <f>'DTC US&amp;CA - P&amp;L'!Y270</f>
        <v>0</v>
      </c>
      <c r="Z302" s="212">
        <f>'DTC US&amp;CA - P&amp;L'!Z270</f>
        <v>0</v>
      </c>
      <c r="AA302" s="212">
        <f>'DTC US&amp;CA - P&amp;L'!AA270</f>
        <v>0</v>
      </c>
      <c r="AB302" s="212">
        <f>'DTC US&amp;CA - P&amp;L'!AB270</f>
        <v>0</v>
      </c>
      <c r="AC302" s="212">
        <f>'DTC US&amp;CA - P&amp;L'!AC270</f>
        <v>0</v>
      </c>
      <c r="AD302" s="212">
        <f>'DTC US&amp;CA - P&amp;L'!AD270</f>
        <v>0</v>
      </c>
      <c r="AE302" s="212">
        <f>'DTC US&amp;CA - P&amp;L'!AE270</f>
        <v>0</v>
      </c>
      <c r="AF302" s="212">
        <f>'DTC US&amp;CA - P&amp;L'!AF270</f>
        <v>0</v>
      </c>
      <c r="AG302" s="139">
        <f t="shared" ref="AG302:AG311" si="79">SUM(B302:AF302)</f>
        <v>1</v>
      </c>
      <c r="AH302" s="140"/>
      <c r="AI302" s="140"/>
      <c r="AJ302" s="140"/>
      <c r="AK302" s="140"/>
      <c r="AL302" s="140"/>
    </row>
    <row r="303" outlineLevel="1">
      <c r="A303" s="266" t="s">
        <v>350</v>
      </c>
      <c r="B303" s="212">
        <f>'DTC US&amp;CA - P&amp;L'!B271</f>
        <v>0</v>
      </c>
      <c r="C303" s="212">
        <f>'DTC US&amp;CA - P&amp;L'!C271</f>
        <v>0</v>
      </c>
      <c r="D303" s="212">
        <f>'DTC US&amp;CA - P&amp;L'!D271</f>
        <v>0</v>
      </c>
      <c r="E303" s="212">
        <f>'DTC US&amp;CA - P&amp;L'!E271</f>
        <v>0</v>
      </c>
      <c r="F303" s="212">
        <f>'DTC US&amp;CA - P&amp;L'!F271</f>
        <v>0</v>
      </c>
      <c r="G303" s="212">
        <f>'DTC US&amp;CA - P&amp;L'!G271</f>
        <v>0</v>
      </c>
      <c r="H303" s="212">
        <f>'DTC US&amp;CA - P&amp;L'!H271</f>
        <v>0</v>
      </c>
      <c r="I303" s="212">
        <f>'DTC US&amp;CA - P&amp;L'!I271</f>
        <v>0</v>
      </c>
      <c r="J303" s="212">
        <f>'DTC US&amp;CA - P&amp;L'!J271</f>
        <v>0</v>
      </c>
      <c r="K303" s="212">
        <f>'DTC US&amp;CA - P&amp;L'!K271</f>
        <v>0</v>
      </c>
      <c r="L303" s="212">
        <f>'DTC US&amp;CA - P&amp;L'!L271</f>
        <v>0</v>
      </c>
      <c r="M303" s="212">
        <f>'DTC US&amp;CA - P&amp;L'!M271</f>
        <v>0</v>
      </c>
      <c r="N303" s="212">
        <f>'DTC US&amp;CA - P&amp;L'!N271</f>
        <v>0</v>
      </c>
      <c r="O303" s="212">
        <f>'DTC US&amp;CA - P&amp;L'!O271</f>
        <v>0</v>
      </c>
      <c r="P303" s="212">
        <f>'DTC US&amp;CA - P&amp;L'!P271</f>
        <v>0</v>
      </c>
      <c r="Q303" s="212">
        <f>'DTC US&amp;CA - P&amp;L'!Q271</f>
        <v>0</v>
      </c>
      <c r="R303" s="212">
        <f>'DTC US&amp;CA - P&amp;L'!R271</f>
        <v>0</v>
      </c>
      <c r="S303" s="212">
        <f>'DTC US&amp;CA - P&amp;L'!S271</f>
        <v>0</v>
      </c>
      <c r="T303" s="212">
        <f>'DTC US&amp;CA - P&amp;L'!T271</f>
        <v>0</v>
      </c>
      <c r="U303" s="212">
        <f>'DTC US&amp;CA - P&amp;L'!U271</f>
        <v>0</v>
      </c>
      <c r="V303" s="212">
        <f>'DTC US&amp;CA - P&amp;L'!V271</f>
        <v>0</v>
      </c>
      <c r="W303" s="212">
        <f>'DTC US&amp;CA - P&amp;L'!W271</f>
        <v>0</v>
      </c>
      <c r="X303" s="212">
        <f>'DTC US&amp;CA - P&amp;L'!X271</f>
        <v>0</v>
      </c>
      <c r="Y303" s="212">
        <f>'DTC US&amp;CA - P&amp;L'!Y271</f>
        <v>0</v>
      </c>
      <c r="Z303" s="212">
        <f>'DTC US&amp;CA - P&amp;L'!Z271</f>
        <v>0</v>
      </c>
      <c r="AA303" s="212">
        <f>'DTC US&amp;CA - P&amp;L'!AA271</f>
        <v>0</v>
      </c>
      <c r="AB303" s="212">
        <f>'DTC US&amp;CA - P&amp;L'!AB271</f>
        <v>0</v>
      </c>
      <c r="AC303" s="212">
        <f>'DTC US&amp;CA - P&amp;L'!AC271</f>
        <v>0</v>
      </c>
      <c r="AD303" s="212">
        <f>'DTC US&amp;CA - P&amp;L'!AD271</f>
        <v>0</v>
      </c>
      <c r="AE303" s="212">
        <f>'DTC US&amp;CA - P&amp;L'!AE271</f>
        <v>0</v>
      </c>
      <c r="AF303" s="212">
        <f>'DTC US&amp;CA - P&amp;L'!AF271</f>
        <v>0</v>
      </c>
      <c r="AG303" s="139">
        <f t="shared" si="79"/>
        <v>0</v>
      </c>
      <c r="AH303" s="140"/>
      <c r="AI303" s="140"/>
      <c r="AJ303" s="140"/>
      <c r="AK303" s="140"/>
      <c r="AL303" s="140"/>
    </row>
    <row r="304" outlineLevel="1">
      <c r="A304" s="266" t="s">
        <v>351</v>
      </c>
      <c r="B304" s="212">
        <f>'DTC US&amp;CA - P&amp;L'!B272</f>
        <v>0</v>
      </c>
      <c r="C304" s="212">
        <f>'DTC US&amp;CA - P&amp;L'!C272</f>
        <v>0</v>
      </c>
      <c r="D304" s="212">
        <f>'DTC US&amp;CA - P&amp;L'!D272</f>
        <v>1</v>
      </c>
      <c r="E304" s="212">
        <f>'DTC US&amp;CA - P&amp;L'!E272</f>
        <v>0</v>
      </c>
      <c r="F304" s="212">
        <f>'DTC US&amp;CA - P&amp;L'!F272</f>
        <v>1</v>
      </c>
      <c r="G304" s="212">
        <f>'DTC US&amp;CA - P&amp;L'!G272</f>
        <v>0</v>
      </c>
      <c r="H304" s="212">
        <f>'DTC US&amp;CA - P&amp;L'!H272</f>
        <v>0</v>
      </c>
      <c r="I304" s="212">
        <f>'DTC US&amp;CA - P&amp;L'!I272</f>
        <v>0</v>
      </c>
      <c r="J304" s="212">
        <f>'DTC US&amp;CA - P&amp;L'!J272</f>
        <v>0</v>
      </c>
      <c r="K304" s="212">
        <f>'DTC US&amp;CA - P&amp;L'!K272</f>
        <v>0</v>
      </c>
      <c r="L304" s="212">
        <f>'DTC US&amp;CA - P&amp;L'!L272</f>
        <v>0</v>
      </c>
      <c r="M304" s="212">
        <f>'DTC US&amp;CA - P&amp;L'!M272</f>
        <v>0</v>
      </c>
      <c r="N304" s="212">
        <f>'DTC US&amp;CA - P&amp;L'!N272</f>
        <v>0</v>
      </c>
      <c r="O304" s="212">
        <f>'DTC US&amp;CA - P&amp;L'!O272</f>
        <v>0</v>
      </c>
      <c r="P304" s="212">
        <f>'DTC US&amp;CA - P&amp;L'!P272</f>
        <v>0</v>
      </c>
      <c r="Q304" s="212">
        <f>'DTC US&amp;CA - P&amp;L'!Q272</f>
        <v>0</v>
      </c>
      <c r="R304" s="212">
        <f>'DTC US&amp;CA - P&amp;L'!R272</f>
        <v>0</v>
      </c>
      <c r="S304" s="212">
        <f>'DTC US&amp;CA - P&amp;L'!S272</f>
        <v>0</v>
      </c>
      <c r="T304" s="212">
        <f>'DTC US&amp;CA - P&amp;L'!T272</f>
        <v>0</v>
      </c>
      <c r="U304" s="212">
        <f>'DTC US&amp;CA - P&amp;L'!U272</f>
        <v>0</v>
      </c>
      <c r="V304" s="212">
        <f>'DTC US&amp;CA - P&amp;L'!V272</f>
        <v>0</v>
      </c>
      <c r="W304" s="212">
        <f>'DTC US&amp;CA - P&amp;L'!W272</f>
        <v>0</v>
      </c>
      <c r="X304" s="212">
        <f>'DTC US&amp;CA - P&amp;L'!X272</f>
        <v>1</v>
      </c>
      <c r="Y304" s="212">
        <f>'DTC US&amp;CA - P&amp;L'!Y272</f>
        <v>0</v>
      </c>
      <c r="Z304" s="212">
        <f>'DTC US&amp;CA - P&amp;L'!Z272</f>
        <v>0</v>
      </c>
      <c r="AA304" s="212">
        <f>'DTC US&amp;CA - P&amp;L'!AA272</f>
        <v>0</v>
      </c>
      <c r="AB304" s="212">
        <f>'DTC US&amp;CA - P&amp;L'!AB272</f>
        <v>0</v>
      </c>
      <c r="AC304" s="212">
        <f>'DTC US&amp;CA - P&amp;L'!AC272</f>
        <v>0</v>
      </c>
      <c r="AD304" s="212">
        <f>'DTC US&amp;CA - P&amp;L'!AD272</f>
        <v>0</v>
      </c>
      <c r="AE304" s="212">
        <f>'DTC US&amp;CA - P&amp;L'!AE272</f>
        <v>0</v>
      </c>
      <c r="AF304" s="212">
        <f>'DTC US&amp;CA - P&amp;L'!AF272</f>
        <v>0</v>
      </c>
      <c r="AG304" s="139">
        <f t="shared" si="79"/>
        <v>3</v>
      </c>
      <c r="AH304" s="140"/>
      <c r="AI304" s="140"/>
      <c r="AJ304" s="140"/>
      <c r="AK304" s="140"/>
      <c r="AL304" s="140"/>
    </row>
    <row r="305" outlineLevel="1">
      <c r="A305" s="266" t="s">
        <v>352</v>
      </c>
      <c r="B305" s="212">
        <f>'DTC US&amp;CA - P&amp;L'!B273</f>
        <v>0</v>
      </c>
      <c r="C305" s="212">
        <f>'DTC US&amp;CA - P&amp;L'!C273</f>
        <v>0</v>
      </c>
      <c r="D305" s="212">
        <f>'DTC US&amp;CA - P&amp;L'!D273</f>
        <v>0</v>
      </c>
      <c r="E305" s="212">
        <f>'DTC US&amp;CA - P&amp;L'!E273</f>
        <v>0</v>
      </c>
      <c r="F305" s="212">
        <f>'DTC US&amp;CA - P&amp;L'!F273</f>
        <v>0</v>
      </c>
      <c r="G305" s="212">
        <f>'DTC US&amp;CA - P&amp;L'!G273</f>
        <v>0</v>
      </c>
      <c r="H305" s="212">
        <f>'DTC US&amp;CA - P&amp;L'!H273</f>
        <v>0</v>
      </c>
      <c r="I305" s="212">
        <f>'DTC US&amp;CA - P&amp;L'!I273</f>
        <v>0</v>
      </c>
      <c r="J305" s="212">
        <f>'DTC US&amp;CA - P&amp;L'!J273</f>
        <v>0</v>
      </c>
      <c r="K305" s="212">
        <f>'DTC US&amp;CA - P&amp;L'!K273</f>
        <v>0</v>
      </c>
      <c r="L305" s="212">
        <f>'DTC US&amp;CA - P&amp;L'!L273</f>
        <v>0</v>
      </c>
      <c r="M305" s="212">
        <f>'DTC US&amp;CA - P&amp;L'!M273</f>
        <v>0</v>
      </c>
      <c r="N305" s="212">
        <f>'DTC US&amp;CA - P&amp;L'!N273</f>
        <v>0</v>
      </c>
      <c r="O305" s="212">
        <f>'DTC US&amp;CA - P&amp;L'!O273</f>
        <v>0</v>
      </c>
      <c r="P305" s="212">
        <f>'DTC US&amp;CA - P&amp;L'!P273</f>
        <v>0</v>
      </c>
      <c r="Q305" s="212">
        <f>'DTC US&amp;CA - P&amp;L'!Q273</f>
        <v>0</v>
      </c>
      <c r="R305" s="212">
        <f>'DTC US&amp;CA - P&amp;L'!R273</f>
        <v>0</v>
      </c>
      <c r="S305" s="212">
        <f>'DTC US&amp;CA - P&amp;L'!S273</f>
        <v>0</v>
      </c>
      <c r="T305" s="212">
        <f>'DTC US&amp;CA - P&amp;L'!T273</f>
        <v>0</v>
      </c>
      <c r="U305" s="212">
        <f>'DTC US&amp;CA - P&amp;L'!U273</f>
        <v>0</v>
      </c>
      <c r="V305" s="212">
        <f>'DTC US&amp;CA - P&amp;L'!V273</f>
        <v>0</v>
      </c>
      <c r="W305" s="212">
        <f>'DTC US&amp;CA - P&amp;L'!W273</f>
        <v>0</v>
      </c>
      <c r="X305" s="212">
        <f>'DTC US&amp;CA - P&amp;L'!X273</f>
        <v>0</v>
      </c>
      <c r="Y305" s="212">
        <f>'DTC US&amp;CA - P&amp;L'!Y273</f>
        <v>0</v>
      </c>
      <c r="Z305" s="212">
        <f>'DTC US&amp;CA - P&amp;L'!Z273</f>
        <v>0</v>
      </c>
      <c r="AA305" s="212">
        <f>'DTC US&amp;CA - P&amp;L'!AA273</f>
        <v>0</v>
      </c>
      <c r="AB305" s="212">
        <f>'DTC US&amp;CA - P&amp;L'!AB273</f>
        <v>0</v>
      </c>
      <c r="AC305" s="212">
        <f>'DTC US&amp;CA - P&amp;L'!AC273</f>
        <v>0</v>
      </c>
      <c r="AD305" s="212">
        <f>'DTC US&amp;CA - P&amp;L'!AD273</f>
        <v>0</v>
      </c>
      <c r="AE305" s="212">
        <f>'DTC US&amp;CA - P&amp;L'!AE273</f>
        <v>0</v>
      </c>
      <c r="AF305" s="212">
        <f>'DTC US&amp;CA - P&amp;L'!AF273</f>
        <v>0</v>
      </c>
      <c r="AG305" s="139">
        <f t="shared" si="79"/>
        <v>0</v>
      </c>
      <c r="AH305" s="140"/>
      <c r="AI305" s="140"/>
      <c r="AJ305" s="140"/>
      <c r="AK305" s="140"/>
      <c r="AL305" s="140"/>
    </row>
    <row r="306" outlineLevel="1">
      <c r="A306" s="266" t="s">
        <v>353</v>
      </c>
      <c r="B306" s="212">
        <f>'DTC US&amp;CA - P&amp;L'!B274</f>
        <v>0</v>
      </c>
      <c r="C306" s="212">
        <f>'DTC US&amp;CA - P&amp;L'!C274</f>
        <v>0</v>
      </c>
      <c r="D306" s="212">
        <f>'DTC US&amp;CA - P&amp;L'!D274</f>
        <v>0</v>
      </c>
      <c r="E306" s="212">
        <f>'DTC US&amp;CA - P&amp;L'!E274</f>
        <v>0</v>
      </c>
      <c r="F306" s="212">
        <f>'DTC US&amp;CA - P&amp;L'!F274</f>
        <v>0</v>
      </c>
      <c r="G306" s="212">
        <f>'DTC US&amp;CA - P&amp;L'!G274</f>
        <v>0</v>
      </c>
      <c r="H306" s="212">
        <f>'DTC US&amp;CA - P&amp;L'!H274</f>
        <v>0</v>
      </c>
      <c r="I306" s="212">
        <f>'DTC US&amp;CA - P&amp;L'!I274</f>
        <v>0</v>
      </c>
      <c r="J306" s="212">
        <f>'DTC US&amp;CA - P&amp;L'!J274</f>
        <v>0</v>
      </c>
      <c r="K306" s="212">
        <f>'DTC US&amp;CA - P&amp;L'!K274</f>
        <v>0</v>
      </c>
      <c r="L306" s="212">
        <f>'DTC US&amp;CA - P&amp;L'!L274</f>
        <v>0</v>
      </c>
      <c r="M306" s="212">
        <f>'DTC US&amp;CA - P&amp;L'!M274</f>
        <v>0</v>
      </c>
      <c r="N306" s="212">
        <f>'DTC US&amp;CA - P&amp;L'!N274</f>
        <v>0</v>
      </c>
      <c r="O306" s="212">
        <f>'DTC US&amp;CA - P&amp;L'!O274</f>
        <v>0</v>
      </c>
      <c r="P306" s="212">
        <f>'DTC US&amp;CA - P&amp;L'!P274</f>
        <v>0</v>
      </c>
      <c r="Q306" s="212">
        <f>'DTC US&amp;CA - P&amp;L'!Q274</f>
        <v>0</v>
      </c>
      <c r="R306" s="212">
        <f>'DTC US&amp;CA - P&amp;L'!R274</f>
        <v>0</v>
      </c>
      <c r="S306" s="212">
        <f>'DTC US&amp;CA - P&amp;L'!S274</f>
        <v>3</v>
      </c>
      <c r="T306" s="212">
        <f>'DTC US&amp;CA - P&amp;L'!T274</f>
        <v>0</v>
      </c>
      <c r="U306" s="212">
        <f>'DTC US&amp;CA - P&amp;L'!U274</f>
        <v>0</v>
      </c>
      <c r="V306" s="212">
        <f>'DTC US&amp;CA - P&amp;L'!V274</f>
        <v>0</v>
      </c>
      <c r="W306" s="212">
        <f>'DTC US&amp;CA - P&amp;L'!W274</f>
        <v>0</v>
      </c>
      <c r="X306" s="212">
        <f>'DTC US&amp;CA - P&amp;L'!X274</f>
        <v>0</v>
      </c>
      <c r="Y306" s="212">
        <f>'DTC US&amp;CA - P&amp;L'!Y274</f>
        <v>0</v>
      </c>
      <c r="Z306" s="212">
        <f>'DTC US&amp;CA - P&amp;L'!Z274</f>
        <v>0</v>
      </c>
      <c r="AA306" s="212">
        <f>'DTC US&amp;CA - P&amp;L'!AA274</f>
        <v>0</v>
      </c>
      <c r="AB306" s="212">
        <f>'DTC US&amp;CA - P&amp;L'!AB274</f>
        <v>0</v>
      </c>
      <c r="AC306" s="212">
        <f>'DTC US&amp;CA - P&amp;L'!AC274</f>
        <v>0</v>
      </c>
      <c r="AD306" s="212">
        <f>'DTC US&amp;CA - P&amp;L'!AD274</f>
        <v>0</v>
      </c>
      <c r="AE306" s="212">
        <f>'DTC US&amp;CA - P&amp;L'!AE274</f>
        <v>0</v>
      </c>
      <c r="AF306" s="212">
        <f>'DTC US&amp;CA - P&amp;L'!AF274</f>
        <v>0</v>
      </c>
      <c r="AG306" s="139">
        <f t="shared" si="79"/>
        <v>3</v>
      </c>
      <c r="AH306" s="140"/>
      <c r="AI306" s="140"/>
      <c r="AJ306" s="140"/>
      <c r="AK306" s="140"/>
      <c r="AL306" s="140"/>
    </row>
    <row r="307" outlineLevel="1">
      <c r="A307" s="266" t="s">
        <v>354</v>
      </c>
      <c r="B307" s="212">
        <f>'DTC US&amp;CA - P&amp;L'!B275</f>
        <v>0</v>
      </c>
      <c r="C307" s="212">
        <f>'DTC US&amp;CA - P&amp;L'!C275</f>
        <v>0</v>
      </c>
      <c r="D307" s="212">
        <f>'DTC US&amp;CA - P&amp;L'!D275</f>
        <v>2</v>
      </c>
      <c r="E307" s="212">
        <f>'DTC US&amp;CA - P&amp;L'!E275</f>
        <v>0</v>
      </c>
      <c r="F307" s="212">
        <f>'DTC US&amp;CA - P&amp;L'!F275</f>
        <v>0</v>
      </c>
      <c r="G307" s="212">
        <f>'DTC US&amp;CA - P&amp;L'!G275</f>
        <v>0</v>
      </c>
      <c r="H307" s="212">
        <f>'DTC US&amp;CA - P&amp;L'!H275</f>
        <v>1</v>
      </c>
      <c r="I307" s="212">
        <f>'DTC US&amp;CA - P&amp;L'!I275</f>
        <v>0</v>
      </c>
      <c r="J307" s="212">
        <f>'DTC US&amp;CA - P&amp;L'!J275</f>
        <v>0</v>
      </c>
      <c r="K307" s="212">
        <f>'DTC US&amp;CA - P&amp;L'!K275</f>
        <v>0</v>
      </c>
      <c r="L307" s="212">
        <f>'DTC US&amp;CA - P&amp;L'!L275</f>
        <v>0</v>
      </c>
      <c r="M307" s="212">
        <f>'DTC US&amp;CA - P&amp;L'!M275</f>
        <v>0</v>
      </c>
      <c r="N307" s="212">
        <f>'DTC US&amp;CA - P&amp;L'!N275</f>
        <v>0</v>
      </c>
      <c r="O307" s="212">
        <f>'DTC US&amp;CA - P&amp;L'!O275</f>
        <v>0</v>
      </c>
      <c r="P307" s="212">
        <f>'DTC US&amp;CA - P&amp;L'!P275</f>
        <v>0</v>
      </c>
      <c r="Q307" s="212">
        <f>'DTC US&amp;CA - P&amp;L'!Q275</f>
        <v>1</v>
      </c>
      <c r="R307" s="212">
        <f>'DTC US&amp;CA - P&amp;L'!R275</f>
        <v>0</v>
      </c>
      <c r="S307" s="212">
        <f>'DTC US&amp;CA - P&amp;L'!S275</f>
        <v>0</v>
      </c>
      <c r="T307" s="212">
        <f>'DTC US&amp;CA - P&amp;L'!T275</f>
        <v>0</v>
      </c>
      <c r="U307" s="212">
        <f>'DTC US&amp;CA - P&amp;L'!U275</f>
        <v>0</v>
      </c>
      <c r="V307" s="212">
        <f>'DTC US&amp;CA - P&amp;L'!V275</f>
        <v>0</v>
      </c>
      <c r="W307" s="212">
        <f>'DTC US&amp;CA - P&amp;L'!W275</f>
        <v>0</v>
      </c>
      <c r="X307" s="212">
        <f>'DTC US&amp;CA - P&amp;L'!X275</f>
        <v>0</v>
      </c>
      <c r="Y307" s="212">
        <f>'DTC US&amp;CA - P&amp;L'!Y275</f>
        <v>0</v>
      </c>
      <c r="Z307" s="212">
        <f>'DTC US&amp;CA - P&amp;L'!Z275</f>
        <v>0</v>
      </c>
      <c r="AA307" s="212">
        <f>'DTC US&amp;CA - P&amp;L'!AA275</f>
        <v>0</v>
      </c>
      <c r="AB307" s="212">
        <f>'DTC US&amp;CA - P&amp;L'!AB275</f>
        <v>0</v>
      </c>
      <c r="AC307" s="212">
        <f>'DTC US&amp;CA - P&amp;L'!AC275</f>
        <v>1</v>
      </c>
      <c r="AD307" s="212">
        <f>'DTC US&amp;CA - P&amp;L'!AD275</f>
        <v>0</v>
      </c>
      <c r="AE307" s="212">
        <f>'DTC US&amp;CA - P&amp;L'!AE275</f>
        <v>0</v>
      </c>
      <c r="AF307" s="212">
        <f>'DTC US&amp;CA - P&amp;L'!AF275</f>
        <v>0</v>
      </c>
      <c r="AG307" s="139">
        <f t="shared" si="79"/>
        <v>5</v>
      </c>
      <c r="AH307" s="140"/>
      <c r="AI307" s="140"/>
      <c r="AJ307" s="140"/>
      <c r="AK307" s="140"/>
      <c r="AL307" s="140"/>
    </row>
    <row r="308" outlineLevel="1">
      <c r="A308" s="266" t="s">
        <v>355</v>
      </c>
      <c r="B308" s="226"/>
      <c r="C308" s="226"/>
      <c r="D308" s="235"/>
      <c r="E308" s="226"/>
      <c r="F308" s="226"/>
      <c r="G308" s="226"/>
      <c r="H308" s="235"/>
      <c r="I308" s="226"/>
      <c r="J308" s="226"/>
      <c r="K308" s="226"/>
      <c r="L308" s="226"/>
      <c r="M308" s="226"/>
      <c r="N308" s="226"/>
      <c r="O308" s="226"/>
      <c r="P308" s="212">
        <f>'DTC US&amp;CA - P&amp;L'!P276</f>
        <v>0</v>
      </c>
      <c r="Q308" s="212">
        <f>'DTC US&amp;CA - P&amp;L'!Q276</f>
        <v>0</v>
      </c>
      <c r="R308" s="212">
        <f>'DTC US&amp;CA - P&amp;L'!R276</f>
        <v>0</v>
      </c>
      <c r="S308" s="212">
        <f>'DTC US&amp;CA - P&amp;L'!S276</f>
        <v>0</v>
      </c>
      <c r="T308" s="212">
        <f>'DTC US&amp;CA - P&amp;L'!T276</f>
        <v>0</v>
      </c>
      <c r="U308" s="212">
        <f>'DTC US&amp;CA - P&amp;L'!U276</f>
        <v>0</v>
      </c>
      <c r="V308" s="212">
        <f>'DTC US&amp;CA - P&amp;L'!V276</f>
        <v>0</v>
      </c>
      <c r="W308" s="212">
        <f>'DTC US&amp;CA - P&amp;L'!W276</f>
        <v>0</v>
      </c>
      <c r="X308" s="212">
        <f>'DTC US&amp;CA - P&amp;L'!X276</f>
        <v>0</v>
      </c>
      <c r="Y308" s="212">
        <f>'DTC US&amp;CA - P&amp;L'!Y276</f>
        <v>0</v>
      </c>
      <c r="Z308" s="212">
        <f>'DTC US&amp;CA - P&amp;L'!Z276</f>
        <v>0</v>
      </c>
      <c r="AA308" s="212">
        <f>'DTC US&amp;CA - P&amp;L'!AA276</f>
        <v>0</v>
      </c>
      <c r="AB308" s="212">
        <f>'DTC US&amp;CA - P&amp;L'!AB276</f>
        <v>0</v>
      </c>
      <c r="AC308" s="212">
        <f>'DTC US&amp;CA - P&amp;L'!AC276</f>
        <v>0</v>
      </c>
      <c r="AD308" s="212">
        <f>'DTC US&amp;CA - P&amp;L'!AD276</f>
        <v>0</v>
      </c>
      <c r="AE308" s="212">
        <f>'DTC US&amp;CA - P&amp;L'!AE276</f>
        <v>0</v>
      </c>
      <c r="AF308" s="212">
        <f>'DTC US&amp;CA - P&amp;L'!AF276</f>
        <v>0</v>
      </c>
      <c r="AG308" s="139">
        <f t="shared" si="79"/>
        <v>0</v>
      </c>
      <c r="AH308" s="140"/>
      <c r="AI308" s="140"/>
      <c r="AJ308" s="140"/>
      <c r="AK308" s="140"/>
      <c r="AL308" s="140"/>
    </row>
    <row r="309" outlineLevel="1">
      <c r="A309" s="266" t="s">
        <v>356</v>
      </c>
      <c r="B309" s="226"/>
      <c r="C309" s="226"/>
      <c r="D309" s="235"/>
      <c r="E309" s="226"/>
      <c r="F309" s="226"/>
      <c r="G309" s="226"/>
      <c r="H309" s="235"/>
      <c r="I309" s="226"/>
      <c r="J309" s="226"/>
      <c r="K309" s="226"/>
      <c r="L309" s="226"/>
      <c r="M309" s="226"/>
      <c r="N309" s="226"/>
      <c r="O309" s="226"/>
      <c r="P309" s="212">
        <f>'DTC US&amp;CA - P&amp;L'!P277</f>
        <v>0</v>
      </c>
      <c r="Q309" s="212">
        <f>'DTC US&amp;CA - P&amp;L'!Q277</f>
        <v>0</v>
      </c>
      <c r="R309" s="212">
        <f>'DTC US&amp;CA - P&amp;L'!R277</f>
        <v>0</v>
      </c>
      <c r="S309" s="212">
        <f>'DTC US&amp;CA - P&amp;L'!S277</f>
        <v>0</v>
      </c>
      <c r="T309" s="212">
        <f>'DTC US&amp;CA - P&amp;L'!T277</f>
        <v>0</v>
      </c>
      <c r="U309" s="212">
        <f>'DTC US&amp;CA - P&amp;L'!U277</f>
        <v>0</v>
      </c>
      <c r="V309" s="212">
        <f>'DTC US&amp;CA - P&amp;L'!V277</f>
        <v>0</v>
      </c>
      <c r="W309" s="212">
        <f>'DTC US&amp;CA - P&amp;L'!W277</f>
        <v>0</v>
      </c>
      <c r="X309" s="212">
        <f>'DTC US&amp;CA - P&amp;L'!X277</f>
        <v>0</v>
      </c>
      <c r="Y309" s="212">
        <f>'DTC US&amp;CA - P&amp;L'!Y277</f>
        <v>0</v>
      </c>
      <c r="Z309" s="212">
        <f>'DTC US&amp;CA - P&amp;L'!Z277</f>
        <v>0</v>
      </c>
      <c r="AA309" s="212">
        <f>'DTC US&amp;CA - P&amp;L'!AA277</f>
        <v>0</v>
      </c>
      <c r="AB309" s="212">
        <f>'DTC US&amp;CA - P&amp;L'!AB277</f>
        <v>0</v>
      </c>
      <c r="AC309" s="212">
        <f>'DTC US&amp;CA - P&amp;L'!AC277</f>
        <v>0</v>
      </c>
      <c r="AD309" s="212">
        <f>'DTC US&amp;CA - P&amp;L'!AD277</f>
        <v>0</v>
      </c>
      <c r="AE309" s="212">
        <f>'DTC US&amp;CA - P&amp;L'!AE277</f>
        <v>0</v>
      </c>
      <c r="AF309" s="212">
        <f>'DTC US&amp;CA - P&amp;L'!AF277</f>
        <v>0</v>
      </c>
      <c r="AG309" s="139">
        <f t="shared" si="79"/>
        <v>0</v>
      </c>
      <c r="AH309" s="140"/>
      <c r="AI309" s="140"/>
      <c r="AJ309" s="140"/>
      <c r="AK309" s="140"/>
      <c r="AL309" s="140"/>
    </row>
    <row r="310" outlineLevel="1">
      <c r="A310" s="266" t="s">
        <v>357</v>
      </c>
      <c r="B310" s="226"/>
      <c r="C310" s="226"/>
      <c r="D310" s="235"/>
      <c r="E310" s="226"/>
      <c r="F310" s="226"/>
      <c r="G310" s="226"/>
      <c r="H310" s="235"/>
      <c r="I310" s="226"/>
      <c r="J310" s="226"/>
      <c r="K310" s="226"/>
      <c r="L310" s="226"/>
      <c r="M310" s="226"/>
      <c r="N310" s="226"/>
      <c r="O310" s="226"/>
      <c r="P310" s="212">
        <f>'DTC US&amp;CA - P&amp;L'!P278</f>
        <v>0</v>
      </c>
      <c r="Q310" s="212">
        <f>'DTC US&amp;CA - P&amp;L'!Q278</f>
        <v>0</v>
      </c>
      <c r="R310" s="212">
        <f>'DTC US&amp;CA - P&amp;L'!R278</f>
        <v>0</v>
      </c>
      <c r="S310" s="212">
        <f>'DTC US&amp;CA - P&amp;L'!S278</f>
        <v>0</v>
      </c>
      <c r="T310" s="212">
        <f>'DTC US&amp;CA - P&amp;L'!T278</f>
        <v>0</v>
      </c>
      <c r="U310" s="212">
        <f>'DTC US&amp;CA - P&amp;L'!U278</f>
        <v>0</v>
      </c>
      <c r="V310" s="212">
        <f>'DTC US&amp;CA - P&amp;L'!V278</f>
        <v>0</v>
      </c>
      <c r="W310" s="212">
        <f>'DTC US&amp;CA - P&amp;L'!W278</f>
        <v>0</v>
      </c>
      <c r="X310" s="212">
        <f>'DTC US&amp;CA - P&amp;L'!X278</f>
        <v>0</v>
      </c>
      <c r="Y310" s="212">
        <f>'DTC US&amp;CA - P&amp;L'!Y278</f>
        <v>0</v>
      </c>
      <c r="Z310" s="212">
        <f>'DTC US&amp;CA - P&amp;L'!Z278</f>
        <v>0</v>
      </c>
      <c r="AA310" s="212">
        <f>'DTC US&amp;CA - P&amp;L'!AA278</f>
        <v>0</v>
      </c>
      <c r="AB310" s="212">
        <f>'DTC US&amp;CA - P&amp;L'!AB278</f>
        <v>1</v>
      </c>
      <c r="AC310" s="212">
        <f>'DTC US&amp;CA - P&amp;L'!AC278</f>
        <v>1</v>
      </c>
      <c r="AD310" s="212">
        <f>'DTC US&amp;CA - P&amp;L'!AD278</f>
        <v>1</v>
      </c>
      <c r="AE310" s="212">
        <f>'DTC US&amp;CA - P&amp;L'!AE278</f>
        <v>0</v>
      </c>
      <c r="AF310" s="212">
        <f>'DTC US&amp;CA - P&amp;L'!AF278</f>
        <v>0</v>
      </c>
      <c r="AG310" s="139">
        <f t="shared" si="79"/>
        <v>3</v>
      </c>
      <c r="AH310" s="140"/>
      <c r="AI310" s="140"/>
      <c r="AJ310" s="140"/>
      <c r="AK310" s="140"/>
      <c r="AL310" s="140"/>
    </row>
    <row r="311" outlineLevel="1">
      <c r="A311" s="266" t="s">
        <v>358</v>
      </c>
      <c r="B311" s="226"/>
      <c r="C311" s="226"/>
      <c r="D311" s="235"/>
      <c r="E311" s="226"/>
      <c r="F311" s="226"/>
      <c r="G311" s="226"/>
      <c r="H311" s="235"/>
      <c r="I311" s="226"/>
      <c r="J311" s="226"/>
      <c r="K311" s="226"/>
      <c r="L311" s="226"/>
      <c r="M311" s="226"/>
      <c r="N311" s="226"/>
      <c r="O311" s="226"/>
      <c r="P311" s="212">
        <f>'DTC US&amp;CA - P&amp;L'!P279</f>
        <v>0</v>
      </c>
      <c r="Q311" s="212">
        <f>'DTC US&amp;CA - P&amp;L'!Q279</f>
        <v>0</v>
      </c>
      <c r="R311" s="212">
        <f>'DTC US&amp;CA - P&amp;L'!R279</f>
        <v>0</v>
      </c>
      <c r="S311" s="212">
        <f>'DTC US&amp;CA - P&amp;L'!S279</f>
        <v>0</v>
      </c>
      <c r="T311" s="212">
        <f>'DTC US&amp;CA - P&amp;L'!T279</f>
        <v>0</v>
      </c>
      <c r="U311" s="212">
        <f>'DTC US&amp;CA - P&amp;L'!U279</f>
        <v>0</v>
      </c>
      <c r="V311" s="212">
        <f>'DTC US&amp;CA - P&amp;L'!V279</f>
        <v>0</v>
      </c>
      <c r="W311" s="212">
        <f>'DTC US&amp;CA - P&amp;L'!W279</f>
        <v>0</v>
      </c>
      <c r="X311" s="212">
        <f>'DTC US&amp;CA - P&amp;L'!X279</f>
        <v>0</v>
      </c>
      <c r="Y311" s="212">
        <f>'DTC US&amp;CA - P&amp;L'!Y279</f>
        <v>0</v>
      </c>
      <c r="Z311" s="212">
        <f>'DTC US&amp;CA - P&amp;L'!Z279</f>
        <v>0</v>
      </c>
      <c r="AA311" s="212">
        <f>'DTC US&amp;CA - P&amp;L'!AA279</f>
        <v>0</v>
      </c>
      <c r="AB311" s="212">
        <f>'DTC US&amp;CA - P&amp;L'!AB279</f>
        <v>0</v>
      </c>
      <c r="AC311" s="212">
        <f>'DTC US&amp;CA - P&amp;L'!AC279</f>
        <v>0</v>
      </c>
      <c r="AD311" s="212">
        <f>'DTC US&amp;CA - P&amp;L'!AD279</f>
        <v>0</v>
      </c>
      <c r="AE311" s="212">
        <f>'DTC US&amp;CA - P&amp;L'!AE279</f>
        <v>0</v>
      </c>
      <c r="AF311" s="212">
        <f>'DTC US&amp;CA - P&amp;L'!AF279</f>
        <v>0</v>
      </c>
      <c r="AG311" s="139">
        <f t="shared" si="79"/>
        <v>0</v>
      </c>
      <c r="AH311" s="140"/>
      <c r="AI311" s="140"/>
      <c r="AJ311" s="140"/>
      <c r="AK311" s="140"/>
      <c r="AL311" s="140"/>
    </row>
    <row r="312">
      <c r="A312" s="266" t="s">
        <v>276</v>
      </c>
      <c r="B312" s="267"/>
      <c r="C312" s="267"/>
      <c r="D312" s="267"/>
      <c r="E312" s="267"/>
      <c r="F312" s="267"/>
      <c r="G312" s="267"/>
      <c r="H312" s="267"/>
      <c r="I312" s="267"/>
      <c r="J312" s="267"/>
      <c r="K312" s="267"/>
      <c r="L312" s="267"/>
      <c r="M312" s="267"/>
      <c r="N312" s="267"/>
      <c r="O312" s="267"/>
      <c r="P312" s="267"/>
      <c r="Q312" s="267"/>
      <c r="R312" s="267"/>
      <c r="S312" s="267"/>
      <c r="T312" s="267"/>
      <c r="U312" s="267"/>
      <c r="V312" s="267"/>
      <c r="W312" s="267"/>
      <c r="X312" s="267"/>
      <c r="Y312" s="267"/>
      <c r="Z312" s="267"/>
      <c r="AA312" s="267"/>
      <c r="AB312" s="267"/>
      <c r="AC312" s="267"/>
      <c r="AD312" s="267"/>
      <c r="AE312" s="267"/>
      <c r="AF312" s="267"/>
      <c r="AG312" s="199"/>
      <c r="AH312" s="200"/>
      <c r="AI312" s="200"/>
      <c r="AJ312" s="200"/>
      <c r="AK312" s="200"/>
      <c r="AL312" s="200"/>
    </row>
    <row r="313" outlineLevel="1">
      <c r="A313" s="266" t="s">
        <v>359</v>
      </c>
      <c r="B313" s="226"/>
      <c r="C313" s="226"/>
      <c r="D313" s="226"/>
      <c r="E313" s="226"/>
      <c r="F313" s="226"/>
      <c r="G313" s="226"/>
      <c r="H313" s="226"/>
      <c r="I313" s="226"/>
      <c r="J313" s="226"/>
      <c r="K313" s="226"/>
      <c r="L313" s="226"/>
      <c r="M313" s="226"/>
      <c r="N313" s="226"/>
      <c r="O313" s="226"/>
      <c r="P313" s="226"/>
      <c r="Q313" s="237">
        <f>'DTC EU - P&amp;L'!Q281</f>
        <v>0</v>
      </c>
      <c r="R313" s="237">
        <f>'DTC EU - P&amp;L'!R281</f>
        <v>0</v>
      </c>
      <c r="S313" s="237">
        <f>'DTC EU - P&amp;L'!S281</f>
        <v>0</v>
      </c>
      <c r="T313" s="237">
        <f>'DTC EU - P&amp;L'!T281</f>
        <v>0</v>
      </c>
      <c r="U313" s="237">
        <f>'DTC EU - P&amp;L'!U281</f>
        <v>0</v>
      </c>
      <c r="V313" s="237">
        <f>'DTC EU - P&amp;L'!V281</f>
        <v>0</v>
      </c>
      <c r="W313" s="237">
        <f>'DTC EU - P&amp;L'!W281</f>
        <v>0</v>
      </c>
      <c r="X313" s="237">
        <f>'DTC EU - P&amp;L'!X281</f>
        <v>0</v>
      </c>
      <c r="Y313" s="237">
        <f>'DTC EU - P&amp;L'!Y281</f>
        <v>0</v>
      </c>
      <c r="Z313" s="237">
        <f>'DTC EU - P&amp;L'!Z281</f>
        <v>0</v>
      </c>
      <c r="AA313" s="237">
        <f>'DTC EU - P&amp;L'!AA281</f>
        <v>0</v>
      </c>
      <c r="AB313" s="237">
        <f>'DTC EU - P&amp;L'!AB281</f>
        <v>0</v>
      </c>
      <c r="AC313" s="237">
        <f>'DTC EU - P&amp;L'!AC281</f>
        <v>0</v>
      </c>
      <c r="AD313" s="237">
        <f>'DTC EU - P&amp;L'!AD281</f>
        <v>0</v>
      </c>
      <c r="AE313" s="237">
        <f>'DTC EU - P&amp;L'!AE281</f>
        <v>0</v>
      </c>
      <c r="AF313" s="237">
        <f>'DTC EU - P&amp;L'!AF281</f>
        <v>0</v>
      </c>
      <c r="AG313" s="139">
        <f t="shared" ref="AG313:AG324" si="80">SUM(B313:AF313)</f>
        <v>0</v>
      </c>
      <c r="AH313" s="140"/>
      <c r="AI313" s="140"/>
      <c r="AJ313" s="140"/>
      <c r="AK313" s="140"/>
      <c r="AL313" s="140"/>
    </row>
    <row r="314" outlineLevel="1">
      <c r="A314" s="266" t="s">
        <v>360</v>
      </c>
      <c r="B314" s="226"/>
      <c r="C314" s="226"/>
      <c r="D314" s="226"/>
      <c r="E314" s="226"/>
      <c r="F314" s="226"/>
      <c r="G314" s="226"/>
      <c r="H314" s="226"/>
      <c r="I314" s="226"/>
      <c r="J314" s="226"/>
      <c r="K314" s="226"/>
      <c r="L314" s="226"/>
      <c r="M314" s="226"/>
      <c r="N314" s="226"/>
      <c r="O314" s="226"/>
      <c r="P314" s="226"/>
      <c r="Q314" s="237">
        <f>'DTC EU - P&amp;L'!Q282</f>
        <v>0</v>
      </c>
      <c r="R314" s="237">
        <f>'DTC EU - P&amp;L'!R282</f>
        <v>0</v>
      </c>
      <c r="S314" s="237">
        <f>'DTC EU - P&amp;L'!S282</f>
        <v>0</v>
      </c>
      <c r="T314" s="237">
        <f>'DTC EU - P&amp;L'!T282</f>
        <v>0</v>
      </c>
      <c r="U314" s="237">
        <f>'DTC EU - P&amp;L'!U282</f>
        <v>0</v>
      </c>
      <c r="V314" s="237">
        <f>'DTC EU - P&amp;L'!V282</f>
        <v>0</v>
      </c>
      <c r="W314" s="237">
        <f>'DTC EU - P&amp;L'!W282</f>
        <v>0</v>
      </c>
      <c r="X314" s="237">
        <f>'DTC EU - P&amp;L'!X282</f>
        <v>0</v>
      </c>
      <c r="Y314" s="237">
        <f>'DTC EU - P&amp;L'!Y282</f>
        <v>0</v>
      </c>
      <c r="Z314" s="237">
        <f>'DTC EU - P&amp;L'!Z282</f>
        <v>0</v>
      </c>
      <c r="AA314" s="237">
        <f>'DTC EU - P&amp;L'!AA282</f>
        <v>0</v>
      </c>
      <c r="AB314" s="237">
        <f>'DTC EU - P&amp;L'!AB282</f>
        <v>0</v>
      </c>
      <c r="AC314" s="237">
        <f>'DTC EU - P&amp;L'!AC282</f>
        <v>0</v>
      </c>
      <c r="AD314" s="237">
        <f>'DTC EU - P&amp;L'!AD282</f>
        <v>0</v>
      </c>
      <c r="AE314" s="237">
        <f>'DTC EU - P&amp;L'!AE282</f>
        <v>0</v>
      </c>
      <c r="AF314" s="237">
        <f>'DTC EU - P&amp;L'!AF282</f>
        <v>0</v>
      </c>
      <c r="AG314" s="139">
        <f t="shared" si="80"/>
        <v>0</v>
      </c>
      <c r="AH314" s="140"/>
      <c r="AI314" s="140"/>
      <c r="AJ314" s="140"/>
      <c r="AK314" s="140"/>
      <c r="AL314" s="140"/>
    </row>
    <row r="315" outlineLevel="1">
      <c r="A315" s="266" t="s">
        <v>361</v>
      </c>
      <c r="B315" s="226"/>
      <c r="C315" s="226"/>
      <c r="D315" s="226"/>
      <c r="E315" s="226"/>
      <c r="F315" s="226"/>
      <c r="G315" s="205"/>
      <c r="H315" s="205"/>
      <c r="I315" s="205"/>
      <c r="J315" s="205"/>
      <c r="K315" s="205"/>
      <c r="L315" s="205"/>
      <c r="M315" s="268"/>
      <c r="N315" s="268"/>
      <c r="O315" s="268"/>
      <c r="P315" s="268"/>
      <c r="Q315" s="237">
        <f>'DTC EU - P&amp;L'!Q283</f>
        <v>0</v>
      </c>
      <c r="R315" s="237">
        <f>'DTC EU - P&amp;L'!R283</f>
        <v>0</v>
      </c>
      <c r="S315" s="237">
        <f>'DTC EU - P&amp;L'!S283</f>
        <v>0</v>
      </c>
      <c r="T315" s="237">
        <f>'DTC EU - P&amp;L'!T283</f>
        <v>0</v>
      </c>
      <c r="U315" s="237">
        <f>'DTC EU - P&amp;L'!U283</f>
        <v>0</v>
      </c>
      <c r="V315" s="237">
        <f>'DTC EU - P&amp;L'!V283</f>
        <v>0</v>
      </c>
      <c r="W315" s="237">
        <f>'DTC EU - P&amp;L'!W283</f>
        <v>0</v>
      </c>
      <c r="X315" s="237">
        <f>'DTC EU - P&amp;L'!X283</f>
        <v>0</v>
      </c>
      <c r="Y315" s="237">
        <f>'DTC EU - P&amp;L'!Y283</f>
        <v>0</v>
      </c>
      <c r="Z315" s="237">
        <f>'DTC EU - P&amp;L'!Z283</f>
        <v>0</v>
      </c>
      <c r="AA315" s="237">
        <f>'DTC EU - P&amp;L'!AA283</f>
        <v>0</v>
      </c>
      <c r="AB315" s="237">
        <f>'DTC EU - P&amp;L'!AB283</f>
        <v>0</v>
      </c>
      <c r="AC315" s="237">
        <f>'DTC EU - P&amp;L'!AC283</f>
        <v>0</v>
      </c>
      <c r="AD315" s="237">
        <f>'DTC EU - P&amp;L'!AD283</f>
        <v>0</v>
      </c>
      <c r="AE315" s="237">
        <f>'DTC EU - P&amp;L'!AE283</f>
        <v>0</v>
      </c>
      <c r="AF315" s="237">
        <f>'DTC EU - P&amp;L'!AF283</f>
        <v>0</v>
      </c>
      <c r="AG315" s="139">
        <f t="shared" si="80"/>
        <v>0</v>
      </c>
      <c r="AH315" s="140"/>
      <c r="AI315" s="140"/>
      <c r="AJ315" s="140"/>
      <c r="AK315" s="140"/>
      <c r="AL315" s="140"/>
    </row>
    <row r="316" outlineLevel="1">
      <c r="A316" s="266" t="s">
        <v>362</v>
      </c>
      <c r="B316" s="226"/>
      <c r="C316" s="226"/>
      <c r="D316" s="226"/>
      <c r="E316" s="226"/>
      <c r="F316" s="226"/>
      <c r="G316" s="205"/>
      <c r="H316" s="205"/>
      <c r="I316" s="205"/>
      <c r="J316" s="205"/>
      <c r="K316" s="205"/>
      <c r="L316" s="205"/>
      <c r="M316" s="268"/>
      <c r="N316" s="268"/>
      <c r="O316" s="268"/>
      <c r="P316" s="268"/>
      <c r="Q316" s="237">
        <f>'DTC EU - P&amp;L'!Q284</f>
        <v>0</v>
      </c>
      <c r="R316" s="237">
        <f>'DTC EU - P&amp;L'!R284</f>
        <v>0</v>
      </c>
      <c r="S316" s="237">
        <f>'DTC EU - P&amp;L'!S284</f>
        <v>0</v>
      </c>
      <c r="T316" s="237">
        <f>'DTC EU - P&amp;L'!T284</f>
        <v>0</v>
      </c>
      <c r="U316" s="237">
        <f>'DTC EU - P&amp;L'!U284</f>
        <v>0</v>
      </c>
      <c r="V316" s="237">
        <f>'DTC EU - P&amp;L'!V284</f>
        <v>0</v>
      </c>
      <c r="W316" s="237">
        <f>'DTC EU - P&amp;L'!W284</f>
        <v>0</v>
      </c>
      <c r="X316" s="237">
        <f>'DTC EU - P&amp;L'!X284</f>
        <v>0</v>
      </c>
      <c r="Y316" s="237">
        <f>'DTC EU - P&amp;L'!Y284</f>
        <v>0</v>
      </c>
      <c r="Z316" s="237">
        <f>'DTC EU - P&amp;L'!Z284</f>
        <v>0</v>
      </c>
      <c r="AA316" s="237">
        <f>'DTC EU - P&amp;L'!AA284</f>
        <v>0</v>
      </c>
      <c r="AB316" s="237">
        <f>'DTC EU - P&amp;L'!AB284</f>
        <v>0</v>
      </c>
      <c r="AC316" s="237">
        <f>'DTC EU - P&amp;L'!AC284</f>
        <v>0</v>
      </c>
      <c r="AD316" s="237">
        <f>'DTC EU - P&amp;L'!AD284</f>
        <v>0</v>
      </c>
      <c r="AE316" s="237">
        <f>'DTC EU - P&amp;L'!AE284</f>
        <v>0</v>
      </c>
      <c r="AF316" s="237">
        <f>'DTC EU - P&amp;L'!AF284</f>
        <v>0</v>
      </c>
      <c r="AG316" s="139">
        <f t="shared" si="80"/>
        <v>0</v>
      </c>
      <c r="AH316" s="140"/>
      <c r="AI316" s="140"/>
      <c r="AJ316" s="140"/>
      <c r="AK316" s="140"/>
      <c r="AL316" s="140"/>
    </row>
    <row r="317" outlineLevel="1">
      <c r="A317" s="266" t="s">
        <v>363</v>
      </c>
      <c r="B317" s="206"/>
      <c r="C317" s="206"/>
      <c r="D317" s="206"/>
      <c r="E317" s="206"/>
      <c r="F317" s="206"/>
      <c r="G317" s="235"/>
      <c r="H317" s="235"/>
      <c r="I317" s="235"/>
      <c r="J317" s="235"/>
      <c r="K317" s="235"/>
      <c r="L317" s="207"/>
      <c r="M317" s="206"/>
      <c r="N317" s="206"/>
      <c r="O317" s="206"/>
      <c r="P317" s="206"/>
      <c r="Q317" s="237">
        <f>'DTC EU - P&amp;L'!Q285</f>
        <v>0</v>
      </c>
      <c r="R317" s="237">
        <f>'DTC EU - P&amp;L'!R285</f>
        <v>0</v>
      </c>
      <c r="S317" s="237">
        <f>'DTC EU - P&amp;L'!S285</f>
        <v>0</v>
      </c>
      <c r="T317" s="237">
        <f>'DTC EU - P&amp;L'!T285</f>
        <v>0</v>
      </c>
      <c r="U317" s="237">
        <f>'DTC EU - P&amp;L'!U285</f>
        <v>0</v>
      </c>
      <c r="V317" s="237">
        <f>'DTC EU - P&amp;L'!V285</f>
        <v>0</v>
      </c>
      <c r="W317" s="237">
        <f>'DTC EU - P&amp;L'!W285</f>
        <v>0</v>
      </c>
      <c r="X317" s="237">
        <f>'DTC EU - P&amp;L'!X285</f>
        <v>0</v>
      </c>
      <c r="Y317" s="237">
        <f>'DTC EU - P&amp;L'!Y285</f>
        <v>0</v>
      </c>
      <c r="Z317" s="237">
        <f>'DTC EU - P&amp;L'!Z285</f>
        <v>0</v>
      </c>
      <c r="AA317" s="237">
        <f>'DTC EU - P&amp;L'!AA285</f>
        <v>0</v>
      </c>
      <c r="AB317" s="237">
        <f>'DTC EU - P&amp;L'!AB285</f>
        <v>0</v>
      </c>
      <c r="AC317" s="237">
        <f>'DTC EU - P&amp;L'!AC285</f>
        <v>0</v>
      </c>
      <c r="AD317" s="237">
        <f>'DTC EU - P&amp;L'!AD285</f>
        <v>0</v>
      </c>
      <c r="AE317" s="237">
        <f>'DTC EU - P&amp;L'!AE285</f>
        <v>0</v>
      </c>
      <c r="AF317" s="237">
        <f>'DTC EU - P&amp;L'!AF285</f>
        <v>0</v>
      </c>
      <c r="AG317" s="139">
        <f t="shared" si="80"/>
        <v>0</v>
      </c>
      <c r="AH317" s="140"/>
      <c r="AI317" s="140"/>
      <c r="AJ317" s="140"/>
      <c r="AK317" s="140"/>
      <c r="AL317" s="140"/>
    </row>
    <row r="318" outlineLevel="1">
      <c r="A318" s="266" t="s">
        <v>364</v>
      </c>
      <c r="B318" s="206"/>
      <c r="C318" s="206"/>
      <c r="D318" s="206"/>
      <c r="E318" s="206"/>
      <c r="F318" s="206"/>
      <c r="G318" s="235"/>
      <c r="H318" s="235"/>
      <c r="I318" s="235"/>
      <c r="J318" s="235"/>
      <c r="K318" s="235"/>
      <c r="L318" s="207"/>
      <c r="M318" s="206"/>
      <c r="N318" s="206"/>
      <c r="O318" s="206"/>
      <c r="P318" s="206"/>
      <c r="Q318" s="237">
        <f>'DTC EU - P&amp;L'!Q286</f>
        <v>0</v>
      </c>
      <c r="R318" s="237">
        <f>'DTC EU - P&amp;L'!R286</f>
        <v>0</v>
      </c>
      <c r="S318" s="237">
        <f>'DTC EU - P&amp;L'!S286</f>
        <v>0</v>
      </c>
      <c r="T318" s="237">
        <f>'DTC EU - P&amp;L'!T286</f>
        <v>0</v>
      </c>
      <c r="U318" s="237">
        <f>'DTC EU - P&amp;L'!U286</f>
        <v>0</v>
      </c>
      <c r="V318" s="237">
        <f>'DTC EU - P&amp;L'!V286</f>
        <v>0</v>
      </c>
      <c r="W318" s="237">
        <f>'DTC EU - P&amp;L'!W286</f>
        <v>0</v>
      </c>
      <c r="X318" s="237">
        <f>'DTC EU - P&amp;L'!X286</f>
        <v>0</v>
      </c>
      <c r="Y318" s="237">
        <f>'DTC EU - P&amp;L'!Y286</f>
        <v>0</v>
      </c>
      <c r="Z318" s="237">
        <f>'DTC EU - P&amp;L'!Z286</f>
        <v>0</v>
      </c>
      <c r="AA318" s="237">
        <f>'DTC EU - P&amp;L'!AA286</f>
        <v>0</v>
      </c>
      <c r="AB318" s="237">
        <f>'DTC EU - P&amp;L'!AB286</f>
        <v>0</v>
      </c>
      <c r="AC318" s="237">
        <f>'DTC EU - P&amp;L'!AC286</f>
        <v>0</v>
      </c>
      <c r="AD318" s="237">
        <f>'DTC EU - P&amp;L'!AD286</f>
        <v>0</v>
      </c>
      <c r="AE318" s="237">
        <f>'DTC EU - P&amp;L'!AE286</f>
        <v>0</v>
      </c>
      <c r="AF318" s="237">
        <f>'DTC EU - P&amp;L'!AF286</f>
        <v>0</v>
      </c>
      <c r="AG318" s="139">
        <f t="shared" si="80"/>
        <v>0</v>
      </c>
      <c r="AH318" s="140"/>
      <c r="AI318" s="140"/>
      <c r="AJ318" s="140"/>
      <c r="AK318" s="140"/>
      <c r="AL318" s="140"/>
    </row>
    <row r="319" outlineLevel="1">
      <c r="A319" s="266" t="s">
        <v>365</v>
      </c>
      <c r="B319" s="206"/>
      <c r="C319" s="206"/>
      <c r="D319" s="206"/>
      <c r="E319" s="206"/>
      <c r="F319" s="206"/>
      <c r="G319" s="235"/>
      <c r="H319" s="235"/>
      <c r="I319" s="235"/>
      <c r="J319" s="235"/>
      <c r="K319" s="235"/>
      <c r="L319" s="207"/>
      <c r="M319" s="206"/>
      <c r="N319" s="206"/>
      <c r="O319" s="206"/>
      <c r="P319" s="206"/>
      <c r="Q319" s="237">
        <f>'DTC EU - P&amp;L'!Q287</f>
        <v>0</v>
      </c>
      <c r="R319" s="237">
        <f>'DTC EU - P&amp;L'!R287</f>
        <v>0</v>
      </c>
      <c r="S319" s="237">
        <f>'DTC EU - P&amp;L'!S287</f>
        <v>0</v>
      </c>
      <c r="T319" s="237">
        <f>'DTC EU - P&amp;L'!T287</f>
        <v>0</v>
      </c>
      <c r="U319" s="237">
        <f>'DTC EU - P&amp;L'!U287</f>
        <v>0</v>
      </c>
      <c r="V319" s="237">
        <f>'DTC EU - P&amp;L'!V287</f>
        <v>0</v>
      </c>
      <c r="W319" s="237">
        <f>'DTC EU - P&amp;L'!W287</f>
        <v>0</v>
      </c>
      <c r="X319" s="237">
        <f>'DTC EU - P&amp;L'!X287</f>
        <v>0</v>
      </c>
      <c r="Y319" s="237">
        <f>'DTC EU - P&amp;L'!Y287</f>
        <v>0</v>
      </c>
      <c r="Z319" s="237">
        <f>'DTC EU - P&amp;L'!Z287</f>
        <v>0</v>
      </c>
      <c r="AA319" s="237">
        <f>'DTC EU - P&amp;L'!AA287</f>
        <v>0</v>
      </c>
      <c r="AB319" s="237">
        <f>'DTC EU - P&amp;L'!AB287</f>
        <v>0</v>
      </c>
      <c r="AC319" s="237">
        <f>'DTC EU - P&amp;L'!AC287</f>
        <v>0</v>
      </c>
      <c r="AD319" s="237">
        <f>'DTC EU - P&amp;L'!AD287</f>
        <v>0</v>
      </c>
      <c r="AE319" s="237">
        <f>'DTC EU - P&amp;L'!AE287</f>
        <v>0</v>
      </c>
      <c r="AF319" s="237">
        <f>'DTC EU - P&amp;L'!AF287</f>
        <v>0</v>
      </c>
      <c r="AG319" s="139">
        <f t="shared" si="80"/>
        <v>0</v>
      </c>
      <c r="AH319" s="140"/>
      <c r="AI319" s="140"/>
      <c r="AJ319" s="140"/>
      <c r="AK319" s="140"/>
      <c r="AL319" s="140"/>
    </row>
    <row r="320" outlineLevel="1">
      <c r="A320" s="266" t="s">
        <v>366</v>
      </c>
      <c r="B320" s="206"/>
      <c r="C320" s="206"/>
      <c r="D320" s="206"/>
      <c r="E320" s="206"/>
      <c r="F320" s="206"/>
      <c r="G320" s="235"/>
      <c r="H320" s="235"/>
      <c r="I320" s="235"/>
      <c r="J320" s="235"/>
      <c r="K320" s="235"/>
      <c r="L320" s="207"/>
      <c r="M320" s="206"/>
      <c r="N320" s="206"/>
      <c r="O320" s="206"/>
      <c r="P320" s="206"/>
      <c r="Q320" s="237">
        <f>'DTC EU - P&amp;L'!Q288</f>
        <v>0</v>
      </c>
      <c r="R320" s="237">
        <f>'DTC EU - P&amp;L'!R288</f>
        <v>0</v>
      </c>
      <c r="S320" s="237">
        <f>'DTC EU - P&amp;L'!S288</f>
        <v>0</v>
      </c>
      <c r="T320" s="237">
        <f>'DTC EU - P&amp;L'!T288</f>
        <v>0</v>
      </c>
      <c r="U320" s="237">
        <f>'DTC EU - P&amp;L'!U288</f>
        <v>0</v>
      </c>
      <c r="V320" s="237">
        <f>'DTC EU - P&amp;L'!V288</f>
        <v>0</v>
      </c>
      <c r="W320" s="237">
        <f>'DTC EU - P&amp;L'!W288</f>
        <v>0</v>
      </c>
      <c r="X320" s="237">
        <f>'DTC EU - P&amp;L'!X288</f>
        <v>0</v>
      </c>
      <c r="Y320" s="237">
        <f>'DTC EU - P&amp;L'!Y288</f>
        <v>0</v>
      </c>
      <c r="Z320" s="237">
        <f>'DTC EU - P&amp;L'!Z288</f>
        <v>0</v>
      </c>
      <c r="AA320" s="237">
        <f>'DTC EU - P&amp;L'!AA288</f>
        <v>0</v>
      </c>
      <c r="AB320" s="237">
        <f>'DTC EU - P&amp;L'!AB288</f>
        <v>0</v>
      </c>
      <c r="AC320" s="237">
        <f>'DTC EU - P&amp;L'!AC288</f>
        <v>0</v>
      </c>
      <c r="AD320" s="237">
        <f>'DTC EU - P&amp;L'!AD288</f>
        <v>0</v>
      </c>
      <c r="AE320" s="237">
        <f>'DTC EU - P&amp;L'!AE288</f>
        <v>0</v>
      </c>
      <c r="AF320" s="237">
        <f>'DTC EU - P&amp;L'!AF288</f>
        <v>0</v>
      </c>
      <c r="AG320" s="139">
        <f t="shared" si="80"/>
        <v>0</v>
      </c>
      <c r="AH320" s="140"/>
      <c r="AI320" s="140"/>
      <c r="AJ320" s="140"/>
      <c r="AK320" s="140"/>
      <c r="AL320" s="140"/>
    </row>
    <row r="321" outlineLevel="1">
      <c r="A321" s="266" t="s">
        <v>367</v>
      </c>
      <c r="B321" s="206"/>
      <c r="C321" s="206"/>
      <c r="D321" s="206"/>
      <c r="E321" s="206"/>
      <c r="F321" s="206"/>
      <c r="G321" s="235"/>
      <c r="H321" s="235"/>
      <c r="I321" s="235"/>
      <c r="J321" s="235"/>
      <c r="K321" s="235"/>
      <c r="L321" s="207"/>
      <c r="M321" s="206"/>
      <c r="N321" s="206"/>
      <c r="O321" s="206"/>
      <c r="P321" s="206"/>
      <c r="Q321" s="237">
        <f>'DTC EU - P&amp;L'!Q289</f>
        <v>0</v>
      </c>
      <c r="R321" s="237">
        <f>'DTC EU - P&amp;L'!R289</f>
        <v>0</v>
      </c>
      <c r="S321" s="237">
        <f>'DTC EU - P&amp;L'!S289</f>
        <v>0</v>
      </c>
      <c r="T321" s="237">
        <f>'DTC EU - P&amp;L'!T289</f>
        <v>0</v>
      </c>
      <c r="U321" s="237">
        <f>'DTC EU - P&amp;L'!U289</f>
        <v>0</v>
      </c>
      <c r="V321" s="237">
        <f>'DTC EU - P&amp;L'!V289</f>
        <v>0</v>
      </c>
      <c r="W321" s="237">
        <f>'DTC EU - P&amp;L'!W289</f>
        <v>0</v>
      </c>
      <c r="X321" s="237">
        <f>'DTC EU - P&amp;L'!X289</f>
        <v>0</v>
      </c>
      <c r="Y321" s="237">
        <f>'DTC EU - P&amp;L'!Y289</f>
        <v>0</v>
      </c>
      <c r="Z321" s="237">
        <f>'DTC EU - P&amp;L'!Z289</f>
        <v>0</v>
      </c>
      <c r="AA321" s="237">
        <f>'DTC EU - P&amp;L'!AA289</f>
        <v>0</v>
      </c>
      <c r="AB321" s="237">
        <f>'DTC EU - P&amp;L'!AB289</f>
        <v>0</v>
      </c>
      <c r="AC321" s="237">
        <f>'DTC EU - P&amp;L'!AC289</f>
        <v>0</v>
      </c>
      <c r="AD321" s="237">
        <f>'DTC EU - P&amp;L'!AD289</f>
        <v>0</v>
      </c>
      <c r="AE321" s="237">
        <f>'DTC EU - P&amp;L'!AE289</f>
        <v>0</v>
      </c>
      <c r="AF321" s="237">
        <f>'DTC EU - P&amp;L'!AF289</f>
        <v>0</v>
      </c>
      <c r="AG321" s="139">
        <f t="shared" si="80"/>
        <v>0</v>
      </c>
      <c r="AH321" s="140"/>
      <c r="AI321" s="140"/>
      <c r="AJ321" s="140"/>
      <c r="AK321" s="140"/>
      <c r="AL321" s="140"/>
    </row>
    <row r="322" outlineLevel="1">
      <c r="A322" s="266" t="s">
        <v>368</v>
      </c>
      <c r="B322" s="206"/>
      <c r="C322" s="206"/>
      <c r="D322" s="206"/>
      <c r="E322" s="206"/>
      <c r="F322" s="206"/>
      <c r="G322" s="235"/>
      <c r="H322" s="235"/>
      <c r="I322" s="235"/>
      <c r="J322" s="235"/>
      <c r="K322" s="235"/>
      <c r="L322" s="207"/>
      <c r="M322" s="206"/>
      <c r="N322" s="206"/>
      <c r="O322" s="206"/>
      <c r="P322" s="206"/>
      <c r="Q322" s="237">
        <f>'DTC EU - P&amp;L'!Q290</f>
        <v>0</v>
      </c>
      <c r="R322" s="237">
        <f>'DTC EU - P&amp;L'!R290</f>
        <v>0</v>
      </c>
      <c r="S322" s="237">
        <f>'DTC EU - P&amp;L'!S290</f>
        <v>0</v>
      </c>
      <c r="T322" s="237">
        <f>'DTC EU - P&amp;L'!T290</f>
        <v>0</v>
      </c>
      <c r="U322" s="237">
        <f>'DTC EU - P&amp;L'!U290</f>
        <v>0</v>
      </c>
      <c r="V322" s="237">
        <f>'DTC EU - P&amp;L'!V290</f>
        <v>0</v>
      </c>
      <c r="W322" s="237">
        <f>'DTC EU - P&amp;L'!W290</f>
        <v>0</v>
      </c>
      <c r="X322" s="237">
        <f>'DTC EU - P&amp;L'!X290</f>
        <v>0</v>
      </c>
      <c r="Y322" s="237">
        <f>'DTC EU - P&amp;L'!Y290</f>
        <v>0</v>
      </c>
      <c r="Z322" s="237">
        <f>'DTC EU - P&amp;L'!Z290</f>
        <v>0</v>
      </c>
      <c r="AA322" s="237">
        <f>'DTC EU - P&amp;L'!AA290</f>
        <v>0</v>
      </c>
      <c r="AB322" s="237">
        <f>'DTC EU - P&amp;L'!AB290</f>
        <v>0</v>
      </c>
      <c r="AC322" s="237">
        <f>'DTC EU - P&amp;L'!AC290</f>
        <v>0</v>
      </c>
      <c r="AD322" s="237">
        <f>'DTC EU - P&amp;L'!AD290</f>
        <v>0</v>
      </c>
      <c r="AE322" s="237">
        <f>'DTC EU - P&amp;L'!AE290</f>
        <v>0</v>
      </c>
      <c r="AF322" s="237">
        <f>'DTC EU - P&amp;L'!AF290</f>
        <v>0</v>
      </c>
      <c r="AG322" s="139">
        <f t="shared" si="80"/>
        <v>0</v>
      </c>
      <c r="AH322" s="140"/>
      <c r="AI322" s="140"/>
      <c r="AJ322" s="140"/>
      <c r="AK322" s="140"/>
      <c r="AL322" s="140"/>
    </row>
    <row r="323">
      <c r="A323" s="269" t="s">
        <v>287</v>
      </c>
      <c r="B323" s="270">
        <f t="shared" ref="B323:AF323" si="81">SUM(B302,B303,B313,B314,B308,B319,B309,B320)</f>
        <v>0</v>
      </c>
      <c r="C323" s="270">
        <f t="shared" si="81"/>
        <v>0</v>
      </c>
      <c r="D323" s="270">
        <f t="shared" si="81"/>
        <v>0</v>
      </c>
      <c r="E323" s="270">
        <f t="shared" si="81"/>
        <v>0</v>
      </c>
      <c r="F323" s="270">
        <f t="shared" si="81"/>
        <v>0</v>
      </c>
      <c r="G323" s="270">
        <f t="shared" si="81"/>
        <v>0</v>
      </c>
      <c r="H323" s="270">
        <f t="shared" si="81"/>
        <v>0</v>
      </c>
      <c r="I323" s="270">
        <f t="shared" si="81"/>
        <v>0</v>
      </c>
      <c r="J323" s="270">
        <f t="shared" si="81"/>
        <v>0</v>
      </c>
      <c r="K323" s="270">
        <f t="shared" si="81"/>
        <v>0</v>
      </c>
      <c r="L323" s="270">
        <f t="shared" si="81"/>
        <v>0</v>
      </c>
      <c r="M323" s="270">
        <f t="shared" si="81"/>
        <v>0</v>
      </c>
      <c r="N323" s="270">
        <f t="shared" si="81"/>
        <v>0</v>
      </c>
      <c r="O323" s="270">
        <f t="shared" si="81"/>
        <v>0</v>
      </c>
      <c r="P323" s="270">
        <f t="shared" si="81"/>
        <v>0</v>
      </c>
      <c r="Q323" s="270">
        <f t="shared" si="81"/>
        <v>1</v>
      </c>
      <c r="R323" s="270">
        <f t="shared" si="81"/>
        <v>0</v>
      </c>
      <c r="S323" s="270">
        <f t="shared" si="81"/>
        <v>0</v>
      </c>
      <c r="T323" s="270">
        <f t="shared" si="81"/>
        <v>0</v>
      </c>
      <c r="U323" s="270">
        <f t="shared" si="81"/>
        <v>0</v>
      </c>
      <c r="V323" s="270">
        <f t="shared" si="81"/>
        <v>0</v>
      </c>
      <c r="W323" s="270">
        <f t="shared" si="81"/>
        <v>0</v>
      </c>
      <c r="X323" s="270">
        <f t="shared" si="81"/>
        <v>0</v>
      </c>
      <c r="Y323" s="270">
        <f t="shared" si="81"/>
        <v>0</v>
      </c>
      <c r="Z323" s="270">
        <f t="shared" si="81"/>
        <v>0</v>
      </c>
      <c r="AA323" s="270">
        <f t="shared" si="81"/>
        <v>0</v>
      </c>
      <c r="AB323" s="270">
        <f t="shared" si="81"/>
        <v>0</v>
      </c>
      <c r="AC323" s="270">
        <f t="shared" si="81"/>
        <v>0</v>
      </c>
      <c r="AD323" s="270">
        <f t="shared" si="81"/>
        <v>0</v>
      </c>
      <c r="AE323" s="270">
        <f t="shared" si="81"/>
        <v>0</v>
      </c>
      <c r="AF323" s="270">
        <f t="shared" si="81"/>
        <v>0</v>
      </c>
      <c r="AG323" s="139">
        <f t="shared" si="80"/>
        <v>1</v>
      </c>
      <c r="AH323" s="140"/>
      <c r="AI323" s="140"/>
      <c r="AJ323" s="140"/>
      <c r="AK323" s="140"/>
      <c r="AL323" s="140"/>
    </row>
    <row r="324">
      <c r="A324" s="269" t="s">
        <v>288</v>
      </c>
      <c r="B324" s="270">
        <f t="shared" ref="B324:AF324" si="82">SUM(B304,B305,B315,B316,B310,B321,B311,B322)</f>
        <v>0</v>
      </c>
      <c r="C324" s="270">
        <f t="shared" si="82"/>
        <v>0</v>
      </c>
      <c r="D324" s="270">
        <f t="shared" si="82"/>
        <v>1</v>
      </c>
      <c r="E324" s="270">
        <f t="shared" si="82"/>
        <v>0</v>
      </c>
      <c r="F324" s="270">
        <f t="shared" si="82"/>
        <v>1</v>
      </c>
      <c r="G324" s="270">
        <f t="shared" si="82"/>
        <v>0</v>
      </c>
      <c r="H324" s="270">
        <f t="shared" si="82"/>
        <v>0</v>
      </c>
      <c r="I324" s="270">
        <f t="shared" si="82"/>
        <v>0</v>
      </c>
      <c r="J324" s="270">
        <f t="shared" si="82"/>
        <v>0</v>
      </c>
      <c r="K324" s="270">
        <f t="shared" si="82"/>
        <v>0</v>
      </c>
      <c r="L324" s="270">
        <f t="shared" si="82"/>
        <v>0</v>
      </c>
      <c r="M324" s="270">
        <f t="shared" si="82"/>
        <v>0</v>
      </c>
      <c r="N324" s="270">
        <f t="shared" si="82"/>
        <v>0</v>
      </c>
      <c r="O324" s="270">
        <f t="shared" si="82"/>
        <v>0</v>
      </c>
      <c r="P324" s="270">
        <f t="shared" si="82"/>
        <v>0</v>
      </c>
      <c r="Q324" s="270">
        <f t="shared" si="82"/>
        <v>0</v>
      </c>
      <c r="R324" s="270">
        <f t="shared" si="82"/>
        <v>0</v>
      </c>
      <c r="S324" s="270">
        <f t="shared" si="82"/>
        <v>0</v>
      </c>
      <c r="T324" s="270">
        <f t="shared" si="82"/>
        <v>0</v>
      </c>
      <c r="U324" s="270">
        <f t="shared" si="82"/>
        <v>0</v>
      </c>
      <c r="V324" s="270">
        <f t="shared" si="82"/>
        <v>0</v>
      </c>
      <c r="W324" s="270">
        <f t="shared" si="82"/>
        <v>0</v>
      </c>
      <c r="X324" s="270">
        <f t="shared" si="82"/>
        <v>1</v>
      </c>
      <c r="Y324" s="270">
        <f t="shared" si="82"/>
        <v>0</v>
      </c>
      <c r="Z324" s="270">
        <f t="shared" si="82"/>
        <v>0</v>
      </c>
      <c r="AA324" s="270">
        <f t="shared" si="82"/>
        <v>0</v>
      </c>
      <c r="AB324" s="270">
        <f t="shared" si="82"/>
        <v>1</v>
      </c>
      <c r="AC324" s="270">
        <f t="shared" si="82"/>
        <v>1</v>
      </c>
      <c r="AD324" s="270">
        <f t="shared" si="82"/>
        <v>1</v>
      </c>
      <c r="AE324" s="270">
        <f t="shared" si="82"/>
        <v>0</v>
      </c>
      <c r="AF324" s="270">
        <f t="shared" si="82"/>
        <v>0</v>
      </c>
      <c r="AG324" s="139">
        <f t="shared" si="80"/>
        <v>6</v>
      </c>
      <c r="AH324" s="140"/>
      <c r="AI324" s="140"/>
      <c r="AJ324" s="140"/>
      <c r="AK324" s="140"/>
      <c r="AL324" s="140"/>
    </row>
    <row r="325">
      <c r="A325" s="153"/>
      <c r="B325" s="174"/>
      <c r="C325" s="174"/>
      <c r="D325" s="174"/>
      <c r="E325" s="174"/>
      <c r="F325" s="174"/>
      <c r="G325" s="174"/>
      <c r="H325" s="174"/>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199"/>
      <c r="AH325" s="200"/>
      <c r="AI325" s="200"/>
      <c r="AJ325" s="200"/>
      <c r="AK325" s="200"/>
      <c r="AL325" s="200"/>
    </row>
    <row r="326">
      <c r="A326" s="266" t="s">
        <v>289</v>
      </c>
      <c r="B326" s="267"/>
      <c r="C326" s="267"/>
      <c r="D326" s="267"/>
      <c r="E326" s="267"/>
      <c r="F326" s="267"/>
      <c r="G326" s="267"/>
      <c r="H326" s="267"/>
      <c r="I326" s="267"/>
      <c r="J326" s="267"/>
      <c r="K326" s="267"/>
      <c r="L326" s="267"/>
      <c r="M326" s="267"/>
      <c r="N326" s="267"/>
      <c r="O326" s="267"/>
      <c r="P326" s="267"/>
      <c r="Q326" s="267"/>
      <c r="R326" s="267"/>
      <c r="S326" s="267"/>
      <c r="T326" s="267"/>
      <c r="U326" s="267"/>
      <c r="V326" s="267"/>
      <c r="W326" s="267"/>
      <c r="X326" s="267"/>
      <c r="Y326" s="267"/>
      <c r="Z326" s="267"/>
      <c r="AA326" s="267"/>
      <c r="AB326" s="267"/>
      <c r="AC326" s="267"/>
      <c r="AD326" s="267"/>
      <c r="AE326" s="267"/>
      <c r="AF326" s="267"/>
      <c r="AG326" s="199"/>
      <c r="AH326" s="200"/>
      <c r="AI326" s="200"/>
      <c r="AJ326" s="200"/>
      <c r="AK326" s="200"/>
      <c r="AL326" s="200"/>
    </row>
    <row r="327" outlineLevel="1">
      <c r="A327" s="266" t="s">
        <v>290</v>
      </c>
      <c r="B327" s="212">
        <f>'DTC US&amp;CA - P&amp;L'!B295</f>
        <v>0</v>
      </c>
      <c r="C327" s="212">
        <f>'DTC US&amp;CA - P&amp;L'!C295</f>
        <v>0</v>
      </c>
      <c r="D327" s="212">
        <f>'DTC US&amp;CA - P&amp;L'!D295</f>
        <v>1</v>
      </c>
      <c r="E327" s="212">
        <f>'DTC US&amp;CA - P&amp;L'!E295</f>
        <v>0</v>
      </c>
      <c r="F327" s="212">
        <f>'DTC US&amp;CA - P&amp;L'!F295</f>
        <v>0</v>
      </c>
      <c r="G327" s="212">
        <f>'DTC US&amp;CA - P&amp;L'!G295</f>
        <v>0</v>
      </c>
      <c r="H327" s="212">
        <f>'DTC US&amp;CA - P&amp;L'!H295</f>
        <v>0</v>
      </c>
      <c r="I327" s="212">
        <f>'DTC US&amp;CA - P&amp;L'!I295</f>
        <v>0</v>
      </c>
      <c r="J327" s="212">
        <f>'DTC US&amp;CA - P&amp;L'!J295</f>
        <v>0</v>
      </c>
      <c r="K327" s="212">
        <f>'DTC US&amp;CA - P&amp;L'!K295</f>
        <v>0</v>
      </c>
      <c r="L327" s="212">
        <f>'DTC US&amp;CA - P&amp;L'!L295</f>
        <v>0</v>
      </c>
      <c r="M327" s="212">
        <f>'DTC US&amp;CA - P&amp;L'!M295</f>
        <v>0</v>
      </c>
      <c r="N327" s="212">
        <f>'DTC US&amp;CA - P&amp;L'!N295</f>
        <v>0</v>
      </c>
      <c r="O327" s="212">
        <f>'DTC US&amp;CA - P&amp;L'!O295</f>
        <v>0</v>
      </c>
      <c r="P327" s="212">
        <f>'DTC US&amp;CA - P&amp;L'!P295</f>
        <v>0</v>
      </c>
      <c r="Q327" s="212">
        <f>'DTC US&amp;CA - P&amp;L'!Q295</f>
        <v>0</v>
      </c>
      <c r="R327" s="212">
        <f>'DTC US&amp;CA - P&amp;L'!R295</f>
        <v>0</v>
      </c>
      <c r="S327" s="212">
        <f>'DTC US&amp;CA - P&amp;L'!S295</f>
        <v>0</v>
      </c>
      <c r="T327" s="212">
        <f>'DTC US&amp;CA - P&amp;L'!T295</f>
        <v>0</v>
      </c>
      <c r="U327" s="212">
        <f>'DTC US&amp;CA - P&amp;L'!U295</f>
        <v>0</v>
      </c>
      <c r="V327" s="212">
        <f>'DTC US&amp;CA - P&amp;L'!V295</f>
        <v>0</v>
      </c>
      <c r="W327" s="212">
        <f>'DTC US&amp;CA - P&amp;L'!W295</f>
        <v>0</v>
      </c>
      <c r="X327" s="212">
        <f>'DTC US&amp;CA - P&amp;L'!X295</f>
        <v>0</v>
      </c>
      <c r="Y327" s="212">
        <f>'DTC US&amp;CA - P&amp;L'!Y295</f>
        <v>0</v>
      </c>
      <c r="Z327" s="212">
        <f>'DTC US&amp;CA - P&amp;L'!Z295</f>
        <v>0</v>
      </c>
      <c r="AA327" s="212">
        <f>'DTC US&amp;CA - P&amp;L'!AA295</f>
        <v>0</v>
      </c>
      <c r="AB327" s="212">
        <f>'DTC US&amp;CA - P&amp;L'!AB295</f>
        <v>0</v>
      </c>
      <c r="AC327" s="212">
        <f>'DTC US&amp;CA - P&amp;L'!AC295</f>
        <v>0</v>
      </c>
      <c r="AD327" s="212">
        <f>'DTC US&amp;CA - P&amp;L'!AD295</f>
        <v>0</v>
      </c>
      <c r="AE327" s="212">
        <f>'DTC US&amp;CA - P&amp;L'!AE295</f>
        <v>0</v>
      </c>
      <c r="AF327" s="212">
        <f>'DTC US&amp;CA - P&amp;L'!AF295</f>
        <v>0</v>
      </c>
      <c r="AG327" s="139">
        <f t="shared" ref="AG327:AG339" si="83">SUM(B327:AF327)</f>
        <v>1</v>
      </c>
      <c r="AH327" s="140"/>
      <c r="AI327" s="140"/>
      <c r="AJ327" s="140"/>
      <c r="AK327" s="140"/>
      <c r="AL327" s="140"/>
    </row>
    <row r="328" outlineLevel="1">
      <c r="A328" s="266" t="s">
        <v>291</v>
      </c>
      <c r="B328" s="212">
        <f>'DTC US&amp;CA - P&amp;L'!B296</f>
        <v>0</v>
      </c>
      <c r="C328" s="212">
        <f>'DTC US&amp;CA - P&amp;L'!C296</f>
        <v>0</v>
      </c>
      <c r="D328" s="212">
        <f>'DTC US&amp;CA - P&amp;L'!D296</f>
        <v>1</v>
      </c>
      <c r="E328" s="212">
        <f>'DTC US&amp;CA - P&amp;L'!E296</f>
        <v>0</v>
      </c>
      <c r="F328" s="212">
        <f>'DTC US&amp;CA - P&amp;L'!F296</f>
        <v>0</v>
      </c>
      <c r="G328" s="212">
        <f>'DTC US&amp;CA - P&amp;L'!G296</f>
        <v>0</v>
      </c>
      <c r="H328" s="212">
        <f>'DTC US&amp;CA - P&amp;L'!H296</f>
        <v>0</v>
      </c>
      <c r="I328" s="212">
        <f>'DTC US&amp;CA - P&amp;L'!I296</f>
        <v>0</v>
      </c>
      <c r="J328" s="212">
        <f>'DTC US&amp;CA - P&amp;L'!J296</f>
        <v>0</v>
      </c>
      <c r="K328" s="212">
        <f>'DTC US&amp;CA - P&amp;L'!K296</f>
        <v>0</v>
      </c>
      <c r="L328" s="212">
        <f>'DTC US&amp;CA - P&amp;L'!L296</f>
        <v>0</v>
      </c>
      <c r="M328" s="212">
        <f>'DTC US&amp;CA - P&amp;L'!M296</f>
        <v>0</v>
      </c>
      <c r="N328" s="212">
        <f>'DTC US&amp;CA - P&amp;L'!N296</f>
        <v>0</v>
      </c>
      <c r="O328" s="212">
        <f>'DTC US&amp;CA - P&amp;L'!O296</f>
        <v>0</v>
      </c>
      <c r="P328" s="212">
        <f>'DTC US&amp;CA - P&amp;L'!P296</f>
        <v>0</v>
      </c>
      <c r="Q328" s="212">
        <f>'DTC US&amp;CA - P&amp;L'!Q296</f>
        <v>0</v>
      </c>
      <c r="R328" s="212">
        <f>'DTC US&amp;CA - P&amp;L'!R296</f>
        <v>0</v>
      </c>
      <c r="S328" s="212">
        <f>'DTC US&amp;CA - P&amp;L'!S296</f>
        <v>0</v>
      </c>
      <c r="T328" s="212">
        <f>'DTC US&amp;CA - P&amp;L'!T296</f>
        <v>0</v>
      </c>
      <c r="U328" s="212">
        <f>'DTC US&amp;CA - P&amp;L'!U296</f>
        <v>0</v>
      </c>
      <c r="V328" s="212">
        <f>'DTC US&amp;CA - P&amp;L'!V296</f>
        <v>0</v>
      </c>
      <c r="W328" s="212">
        <f>'DTC US&amp;CA - P&amp;L'!W296</f>
        <v>0</v>
      </c>
      <c r="X328" s="212">
        <f>'DTC US&amp;CA - P&amp;L'!X296</f>
        <v>0</v>
      </c>
      <c r="Y328" s="212">
        <f>'DTC US&amp;CA - P&amp;L'!Y296</f>
        <v>0</v>
      </c>
      <c r="Z328" s="212">
        <f>'DTC US&amp;CA - P&amp;L'!Z296</f>
        <v>0</v>
      </c>
      <c r="AA328" s="212">
        <f>'DTC US&amp;CA - P&amp;L'!AA296</f>
        <v>0</v>
      </c>
      <c r="AB328" s="212">
        <f>'DTC US&amp;CA - P&amp;L'!AB296</f>
        <v>0</v>
      </c>
      <c r="AC328" s="212">
        <f>'DTC US&amp;CA - P&amp;L'!AC296</f>
        <v>0</v>
      </c>
      <c r="AD328" s="212">
        <f>'DTC US&amp;CA - P&amp;L'!AD296</f>
        <v>0</v>
      </c>
      <c r="AE328" s="212">
        <f>'DTC US&amp;CA - P&amp;L'!AE296</f>
        <v>0</v>
      </c>
      <c r="AF328" s="212">
        <f>'DTC US&amp;CA - P&amp;L'!AF296</f>
        <v>0</v>
      </c>
      <c r="AG328" s="139">
        <f t="shared" si="83"/>
        <v>1</v>
      </c>
      <c r="AH328" s="140"/>
      <c r="AI328" s="140"/>
      <c r="AJ328" s="140"/>
      <c r="AK328" s="140"/>
      <c r="AL328" s="140"/>
    </row>
    <row r="329" outlineLevel="1">
      <c r="A329" s="266" t="s">
        <v>369</v>
      </c>
      <c r="B329" s="212">
        <f>'DTC US&amp;CA - P&amp;L'!B297</f>
        <v>0</v>
      </c>
      <c r="C329" s="212">
        <f>'DTC US&amp;CA - P&amp;L'!C297</f>
        <v>0</v>
      </c>
      <c r="D329" s="212">
        <f>'DTC US&amp;CA - P&amp;L'!D297</f>
        <v>1</v>
      </c>
      <c r="E329" s="212">
        <f>'DTC US&amp;CA - P&amp;L'!E297</f>
        <v>0</v>
      </c>
      <c r="F329" s="212">
        <f>'DTC US&amp;CA - P&amp;L'!F297</f>
        <v>0</v>
      </c>
      <c r="G329" s="212">
        <f>'DTC US&amp;CA - P&amp;L'!G297</f>
        <v>0</v>
      </c>
      <c r="H329" s="212">
        <f>'DTC US&amp;CA - P&amp;L'!H297</f>
        <v>0</v>
      </c>
      <c r="I329" s="212">
        <f>'DTC US&amp;CA - P&amp;L'!I297</f>
        <v>0</v>
      </c>
      <c r="J329" s="212">
        <f>'DTC US&amp;CA - P&amp;L'!J297</f>
        <v>0</v>
      </c>
      <c r="K329" s="212">
        <f>'DTC US&amp;CA - P&amp;L'!K297</f>
        <v>0</v>
      </c>
      <c r="L329" s="212">
        <f>'DTC US&amp;CA - P&amp;L'!L297</f>
        <v>0</v>
      </c>
      <c r="M329" s="212">
        <f>'DTC US&amp;CA - P&amp;L'!M297</f>
        <v>0</v>
      </c>
      <c r="N329" s="212">
        <f>'DTC US&amp;CA - P&amp;L'!N297</f>
        <v>0</v>
      </c>
      <c r="O329" s="212">
        <f>'DTC US&amp;CA - P&amp;L'!O297</f>
        <v>0</v>
      </c>
      <c r="P329" s="212">
        <f>'DTC US&amp;CA - P&amp;L'!P297</f>
        <v>0</v>
      </c>
      <c r="Q329" s="212">
        <f>'DTC US&amp;CA - P&amp;L'!Q297</f>
        <v>0</v>
      </c>
      <c r="R329" s="212">
        <f>'DTC US&amp;CA - P&amp;L'!R297</f>
        <v>0</v>
      </c>
      <c r="S329" s="212">
        <f>'DTC US&amp;CA - P&amp;L'!S297</f>
        <v>0</v>
      </c>
      <c r="T329" s="212">
        <f>'DTC US&amp;CA - P&amp;L'!T297</f>
        <v>0</v>
      </c>
      <c r="U329" s="212">
        <f>'DTC US&amp;CA - P&amp;L'!U297</f>
        <v>0</v>
      </c>
      <c r="V329" s="212">
        <f>'DTC US&amp;CA - P&amp;L'!V297</f>
        <v>0</v>
      </c>
      <c r="W329" s="212">
        <f>'DTC US&amp;CA - P&amp;L'!W297</f>
        <v>0</v>
      </c>
      <c r="X329" s="212">
        <f>'DTC US&amp;CA - P&amp;L'!X297</f>
        <v>0</v>
      </c>
      <c r="Y329" s="212">
        <f>'DTC US&amp;CA - P&amp;L'!Y297</f>
        <v>0</v>
      </c>
      <c r="Z329" s="212">
        <f>'DTC US&amp;CA - P&amp;L'!Z297</f>
        <v>0</v>
      </c>
      <c r="AA329" s="212">
        <f>'DTC US&amp;CA - P&amp;L'!AA297</f>
        <v>1</v>
      </c>
      <c r="AB329" s="212">
        <f>'DTC US&amp;CA - P&amp;L'!AB297</f>
        <v>0</v>
      </c>
      <c r="AC329" s="212">
        <f>'DTC US&amp;CA - P&amp;L'!AC297</f>
        <v>0</v>
      </c>
      <c r="AD329" s="212">
        <f>'DTC US&amp;CA - P&amp;L'!AD297</f>
        <v>0</v>
      </c>
      <c r="AE329" s="212">
        <f>'DTC US&amp;CA - P&amp;L'!AE297</f>
        <v>0</v>
      </c>
      <c r="AF329" s="212">
        <f>'DTC US&amp;CA - P&amp;L'!AF297</f>
        <v>0</v>
      </c>
      <c r="AG329" s="139">
        <f t="shared" si="83"/>
        <v>2</v>
      </c>
      <c r="AH329" s="140"/>
      <c r="AI329" s="140"/>
      <c r="AJ329" s="140"/>
      <c r="AK329" s="140"/>
      <c r="AL329" s="140"/>
    </row>
    <row r="330" outlineLevel="1">
      <c r="A330" s="266" t="s">
        <v>370</v>
      </c>
      <c r="B330" s="212">
        <f>'DTC US&amp;CA - P&amp;L'!B298</f>
        <v>0</v>
      </c>
      <c r="C330" s="212">
        <f>'DTC US&amp;CA - P&amp;L'!C298</f>
        <v>0</v>
      </c>
      <c r="D330" s="212">
        <f>'DTC US&amp;CA - P&amp;L'!D298</f>
        <v>0</v>
      </c>
      <c r="E330" s="212">
        <f>'DTC US&amp;CA - P&amp;L'!E298</f>
        <v>0</v>
      </c>
      <c r="F330" s="212">
        <f>'DTC US&amp;CA - P&amp;L'!F298</f>
        <v>0</v>
      </c>
      <c r="G330" s="212">
        <f>'DTC US&amp;CA - P&amp;L'!G298</f>
        <v>0</v>
      </c>
      <c r="H330" s="212">
        <f>'DTC US&amp;CA - P&amp;L'!H298</f>
        <v>0</v>
      </c>
      <c r="I330" s="212">
        <f>'DTC US&amp;CA - P&amp;L'!I298</f>
        <v>0</v>
      </c>
      <c r="J330" s="212">
        <f>'DTC US&amp;CA - P&amp;L'!J298</f>
        <v>0</v>
      </c>
      <c r="K330" s="212">
        <f>'DTC US&amp;CA - P&amp;L'!K298</f>
        <v>0</v>
      </c>
      <c r="L330" s="212">
        <f>'DTC US&amp;CA - P&amp;L'!L298</f>
        <v>0</v>
      </c>
      <c r="M330" s="212">
        <f>'DTC US&amp;CA - P&amp;L'!M298</f>
        <v>0</v>
      </c>
      <c r="N330" s="212">
        <f>'DTC US&amp;CA - P&amp;L'!N298</f>
        <v>0</v>
      </c>
      <c r="O330" s="212">
        <f>'DTC US&amp;CA - P&amp;L'!O298</f>
        <v>0</v>
      </c>
      <c r="P330" s="212">
        <f>'DTC US&amp;CA - P&amp;L'!P298</f>
        <v>0</v>
      </c>
      <c r="Q330" s="212">
        <f>'DTC US&amp;CA - P&amp;L'!Q298</f>
        <v>0</v>
      </c>
      <c r="R330" s="212">
        <f>'DTC US&amp;CA - P&amp;L'!R298</f>
        <v>0</v>
      </c>
      <c r="S330" s="212">
        <f>'DTC US&amp;CA - P&amp;L'!S298</f>
        <v>0</v>
      </c>
      <c r="T330" s="212">
        <f>'DTC US&amp;CA - P&amp;L'!T298</f>
        <v>0</v>
      </c>
      <c r="U330" s="212">
        <f>'DTC US&amp;CA - P&amp;L'!U298</f>
        <v>0</v>
      </c>
      <c r="V330" s="212">
        <f>'DTC US&amp;CA - P&amp;L'!V298</f>
        <v>0</v>
      </c>
      <c r="W330" s="212">
        <f>'DTC US&amp;CA - P&amp;L'!W298</f>
        <v>0</v>
      </c>
      <c r="X330" s="212">
        <f>'DTC US&amp;CA - P&amp;L'!X298</f>
        <v>0</v>
      </c>
      <c r="Y330" s="212">
        <f>'DTC US&amp;CA - P&amp;L'!Y298</f>
        <v>0</v>
      </c>
      <c r="Z330" s="212">
        <f>'DTC US&amp;CA - P&amp;L'!Z298</f>
        <v>0</v>
      </c>
      <c r="AA330" s="212">
        <f>'DTC US&amp;CA - P&amp;L'!AA298</f>
        <v>0</v>
      </c>
      <c r="AB330" s="212">
        <f>'DTC US&amp;CA - P&amp;L'!AB298</f>
        <v>0</v>
      </c>
      <c r="AC330" s="212">
        <f>'DTC US&amp;CA - P&amp;L'!AC298</f>
        <v>0</v>
      </c>
      <c r="AD330" s="212">
        <f>'DTC US&amp;CA - P&amp;L'!AD298</f>
        <v>0</v>
      </c>
      <c r="AE330" s="212">
        <f>'DTC US&amp;CA - P&amp;L'!AE298</f>
        <v>0</v>
      </c>
      <c r="AF330" s="212">
        <f>'DTC US&amp;CA - P&amp;L'!AF298</f>
        <v>0</v>
      </c>
      <c r="AG330" s="139">
        <f t="shared" si="83"/>
        <v>0</v>
      </c>
      <c r="AH330" s="140"/>
      <c r="AI330" s="140"/>
      <c r="AJ330" s="140"/>
      <c r="AK330" s="140"/>
      <c r="AL330" s="140"/>
    </row>
    <row r="331" outlineLevel="1">
      <c r="A331" s="266" t="s">
        <v>371</v>
      </c>
      <c r="B331" s="212">
        <f>'DTC US&amp;CA - P&amp;L'!B299</f>
        <v>0</v>
      </c>
      <c r="C331" s="212">
        <f>'DTC US&amp;CA - P&amp;L'!C299</f>
        <v>0</v>
      </c>
      <c r="D331" s="212">
        <f>'DTC US&amp;CA - P&amp;L'!D299</f>
        <v>0</v>
      </c>
      <c r="E331" s="212">
        <f>'DTC US&amp;CA - P&amp;L'!E299</f>
        <v>0</v>
      </c>
      <c r="F331" s="212">
        <f>'DTC US&amp;CA - P&amp;L'!F299</f>
        <v>0</v>
      </c>
      <c r="G331" s="212">
        <f>'DTC US&amp;CA - P&amp;L'!G299</f>
        <v>0</v>
      </c>
      <c r="H331" s="212">
        <f>'DTC US&amp;CA - P&amp;L'!H299</f>
        <v>0</v>
      </c>
      <c r="I331" s="212">
        <f>'DTC US&amp;CA - P&amp;L'!I299</f>
        <v>0</v>
      </c>
      <c r="J331" s="212">
        <f>'DTC US&amp;CA - P&amp;L'!J299</f>
        <v>0</v>
      </c>
      <c r="K331" s="212">
        <f>'DTC US&amp;CA - P&amp;L'!K299</f>
        <v>0</v>
      </c>
      <c r="L331" s="212">
        <f>'DTC US&amp;CA - P&amp;L'!L299</f>
        <v>0</v>
      </c>
      <c r="M331" s="212">
        <f>'DTC US&amp;CA - P&amp;L'!M299</f>
        <v>0</v>
      </c>
      <c r="N331" s="212">
        <f>'DTC US&amp;CA - P&amp;L'!N299</f>
        <v>0</v>
      </c>
      <c r="O331" s="212">
        <f>'DTC US&amp;CA - P&amp;L'!O299</f>
        <v>0</v>
      </c>
      <c r="P331" s="212">
        <f>'DTC US&amp;CA - P&amp;L'!P299</f>
        <v>0</v>
      </c>
      <c r="Q331" s="212">
        <f>'DTC US&amp;CA - P&amp;L'!Q299</f>
        <v>0</v>
      </c>
      <c r="R331" s="212">
        <f>'DTC US&amp;CA - P&amp;L'!R299</f>
        <v>0</v>
      </c>
      <c r="S331" s="212">
        <f>'DTC US&amp;CA - P&amp;L'!S299</f>
        <v>1</v>
      </c>
      <c r="T331" s="212">
        <f>'DTC US&amp;CA - P&amp;L'!T299</f>
        <v>0</v>
      </c>
      <c r="U331" s="212">
        <f>'DTC US&amp;CA - P&amp;L'!U299</f>
        <v>0</v>
      </c>
      <c r="V331" s="212">
        <f>'DTC US&amp;CA - P&amp;L'!V299</f>
        <v>0</v>
      </c>
      <c r="W331" s="212">
        <f>'DTC US&amp;CA - P&amp;L'!W299</f>
        <v>0</v>
      </c>
      <c r="X331" s="212">
        <f>'DTC US&amp;CA - P&amp;L'!X299</f>
        <v>0</v>
      </c>
      <c r="Y331" s="212">
        <f>'DTC US&amp;CA - P&amp;L'!Y299</f>
        <v>0</v>
      </c>
      <c r="Z331" s="212">
        <f>'DTC US&amp;CA - P&amp;L'!Z299</f>
        <v>0</v>
      </c>
      <c r="AA331" s="212">
        <f>'DTC US&amp;CA - P&amp;L'!AA299</f>
        <v>0</v>
      </c>
      <c r="AB331" s="212">
        <f>'DTC US&amp;CA - P&amp;L'!AB299</f>
        <v>0</v>
      </c>
      <c r="AC331" s="212">
        <f>'DTC US&amp;CA - P&amp;L'!AC299</f>
        <v>0</v>
      </c>
      <c r="AD331" s="212">
        <f>'DTC US&amp;CA - P&amp;L'!AD299</f>
        <v>0</v>
      </c>
      <c r="AE331" s="212">
        <f>'DTC US&amp;CA - P&amp;L'!AE299</f>
        <v>0</v>
      </c>
      <c r="AF331" s="212">
        <f>'DTC US&amp;CA - P&amp;L'!AF299</f>
        <v>0</v>
      </c>
      <c r="AG331" s="139">
        <f t="shared" si="83"/>
        <v>1</v>
      </c>
      <c r="AH331" s="140"/>
      <c r="AI331" s="140"/>
      <c r="AJ331" s="140"/>
      <c r="AK331" s="140"/>
      <c r="AL331" s="140"/>
    </row>
    <row r="332" outlineLevel="1">
      <c r="A332" s="266" t="s">
        <v>372</v>
      </c>
      <c r="B332" s="212">
        <f>'DTC US&amp;CA - P&amp;L'!B300</f>
        <v>0</v>
      </c>
      <c r="C332" s="212">
        <f>'DTC US&amp;CA - P&amp;L'!C300</f>
        <v>0</v>
      </c>
      <c r="D332" s="212">
        <f>'DTC US&amp;CA - P&amp;L'!D300</f>
        <v>0</v>
      </c>
      <c r="E332" s="212">
        <f>'DTC US&amp;CA - P&amp;L'!E300</f>
        <v>0</v>
      </c>
      <c r="F332" s="212">
        <f>'DTC US&amp;CA - P&amp;L'!F300</f>
        <v>0</v>
      </c>
      <c r="G332" s="212">
        <f>'DTC US&amp;CA - P&amp;L'!G300</f>
        <v>0</v>
      </c>
      <c r="H332" s="212">
        <f>'DTC US&amp;CA - P&amp;L'!H300</f>
        <v>0</v>
      </c>
      <c r="I332" s="212">
        <f>'DTC US&amp;CA - P&amp;L'!I300</f>
        <v>0</v>
      </c>
      <c r="J332" s="212">
        <f>'DTC US&amp;CA - P&amp;L'!J300</f>
        <v>0</v>
      </c>
      <c r="K332" s="212">
        <f>'DTC US&amp;CA - P&amp;L'!K300</f>
        <v>0</v>
      </c>
      <c r="L332" s="212">
        <f>'DTC US&amp;CA - P&amp;L'!L300</f>
        <v>0</v>
      </c>
      <c r="M332" s="212">
        <f>'DTC US&amp;CA - P&amp;L'!M300</f>
        <v>0</v>
      </c>
      <c r="N332" s="212">
        <f>'DTC US&amp;CA - P&amp;L'!N300</f>
        <v>0</v>
      </c>
      <c r="O332" s="212">
        <f>'DTC US&amp;CA - P&amp;L'!O300</f>
        <v>0</v>
      </c>
      <c r="P332" s="212">
        <f>'DTC US&amp;CA - P&amp;L'!P300</f>
        <v>0</v>
      </c>
      <c r="Q332" s="212">
        <f>'DTC US&amp;CA - P&amp;L'!Q300</f>
        <v>0</v>
      </c>
      <c r="R332" s="212">
        <f>'DTC US&amp;CA - P&amp;L'!R300</f>
        <v>0</v>
      </c>
      <c r="S332" s="212">
        <f>'DTC US&amp;CA - P&amp;L'!S300</f>
        <v>0</v>
      </c>
      <c r="T332" s="212">
        <f>'DTC US&amp;CA - P&amp;L'!T300</f>
        <v>0</v>
      </c>
      <c r="U332" s="212">
        <f>'DTC US&amp;CA - P&amp;L'!U300</f>
        <v>0</v>
      </c>
      <c r="V332" s="212">
        <f>'DTC US&amp;CA - P&amp;L'!V300</f>
        <v>0</v>
      </c>
      <c r="W332" s="212">
        <f>'DTC US&amp;CA - P&amp;L'!W300</f>
        <v>0</v>
      </c>
      <c r="X332" s="212">
        <f>'DTC US&amp;CA - P&amp;L'!X300</f>
        <v>0</v>
      </c>
      <c r="Y332" s="212">
        <f>'DTC US&amp;CA - P&amp;L'!Y300</f>
        <v>0</v>
      </c>
      <c r="Z332" s="212">
        <f>'DTC US&amp;CA - P&amp;L'!Z300</f>
        <v>0</v>
      </c>
      <c r="AA332" s="212">
        <f>'DTC US&amp;CA - P&amp;L'!AA300</f>
        <v>0</v>
      </c>
      <c r="AB332" s="212">
        <f>'DTC US&amp;CA - P&amp;L'!AB300</f>
        <v>0</v>
      </c>
      <c r="AC332" s="212">
        <f>'DTC US&amp;CA - P&amp;L'!AC300</f>
        <v>0</v>
      </c>
      <c r="AD332" s="212">
        <f>'DTC US&amp;CA - P&amp;L'!AD300</f>
        <v>0</v>
      </c>
      <c r="AE332" s="212">
        <f>'DTC US&amp;CA - P&amp;L'!AE300</f>
        <v>0</v>
      </c>
      <c r="AF332" s="212">
        <f>'DTC US&amp;CA - P&amp;L'!AF300</f>
        <v>0</v>
      </c>
      <c r="AG332" s="139">
        <f t="shared" si="83"/>
        <v>0</v>
      </c>
      <c r="AH332" s="140"/>
      <c r="AI332" s="140"/>
      <c r="AJ332" s="140"/>
      <c r="AK332" s="140"/>
      <c r="AL332" s="140"/>
    </row>
    <row r="333" outlineLevel="1">
      <c r="A333" s="266" t="s">
        <v>373</v>
      </c>
      <c r="B333" s="212">
        <f>'DTC US&amp;CA - P&amp;L'!B301</f>
        <v>0</v>
      </c>
      <c r="C333" s="212">
        <f>'DTC US&amp;CA - P&amp;L'!C301</f>
        <v>0</v>
      </c>
      <c r="D333" s="212">
        <f>'DTC US&amp;CA - P&amp;L'!D301</f>
        <v>0</v>
      </c>
      <c r="E333" s="212">
        <f>'DTC US&amp;CA - P&amp;L'!E301</f>
        <v>0</v>
      </c>
      <c r="F333" s="212">
        <f>'DTC US&amp;CA - P&amp;L'!F301</f>
        <v>0</v>
      </c>
      <c r="G333" s="212">
        <f>'DTC US&amp;CA - P&amp;L'!G301</f>
        <v>0</v>
      </c>
      <c r="H333" s="212">
        <f>'DTC US&amp;CA - P&amp;L'!H301</f>
        <v>0</v>
      </c>
      <c r="I333" s="212">
        <f>'DTC US&amp;CA - P&amp;L'!I301</f>
        <v>0</v>
      </c>
      <c r="J333" s="212">
        <f>'DTC US&amp;CA - P&amp;L'!J301</f>
        <v>0</v>
      </c>
      <c r="K333" s="212">
        <f>'DTC US&amp;CA - P&amp;L'!K301</f>
        <v>0</v>
      </c>
      <c r="L333" s="212">
        <f>'DTC US&amp;CA - P&amp;L'!L301</f>
        <v>0</v>
      </c>
      <c r="M333" s="212">
        <f>'DTC US&amp;CA - P&amp;L'!M301</f>
        <v>0</v>
      </c>
      <c r="N333" s="212">
        <f>'DTC US&amp;CA - P&amp;L'!N301</f>
        <v>0</v>
      </c>
      <c r="O333" s="212">
        <f>'DTC US&amp;CA - P&amp;L'!O301</f>
        <v>0</v>
      </c>
      <c r="P333" s="212">
        <f>'DTC US&amp;CA - P&amp;L'!P301</f>
        <v>0</v>
      </c>
      <c r="Q333" s="212">
        <f>'DTC US&amp;CA - P&amp;L'!Q301</f>
        <v>0</v>
      </c>
      <c r="R333" s="212">
        <f>'DTC US&amp;CA - P&amp;L'!R301</f>
        <v>0</v>
      </c>
      <c r="S333" s="212">
        <f>'DTC US&amp;CA - P&amp;L'!S301</f>
        <v>0</v>
      </c>
      <c r="T333" s="212">
        <f>'DTC US&amp;CA - P&amp;L'!T301</f>
        <v>0</v>
      </c>
      <c r="U333" s="212">
        <f>'DTC US&amp;CA - P&amp;L'!U301</f>
        <v>0</v>
      </c>
      <c r="V333" s="212">
        <f>'DTC US&amp;CA - P&amp;L'!V301</f>
        <v>0</v>
      </c>
      <c r="W333" s="212">
        <f>'DTC US&amp;CA - P&amp;L'!W301</f>
        <v>0</v>
      </c>
      <c r="X333" s="212">
        <f>'DTC US&amp;CA - P&amp;L'!X301</f>
        <v>0</v>
      </c>
      <c r="Y333" s="212">
        <f>'DTC US&amp;CA - P&amp;L'!Y301</f>
        <v>0</v>
      </c>
      <c r="Z333" s="212">
        <f>'DTC US&amp;CA - P&amp;L'!Z301</f>
        <v>0</v>
      </c>
      <c r="AA333" s="212">
        <f>'DTC US&amp;CA - P&amp;L'!AA301</f>
        <v>0</v>
      </c>
      <c r="AB333" s="212">
        <f>'DTC US&amp;CA - P&amp;L'!AB301</f>
        <v>0</v>
      </c>
      <c r="AC333" s="212">
        <f>'DTC US&amp;CA - P&amp;L'!AC301</f>
        <v>0</v>
      </c>
      <c r="AD333" s="212">
        <f>'DTC US&amp;CA - P&amp;L'!AD301</f>
        <v>0</v>
      </c>
      <c r="AE333" s="212">
        <f>'DTC US&amp;CA - P&amp;L'!AE301</f>
        <v>1</v>
      </c>
      <c r="AF333" s="212">
        <f>'DTC US&amp;CA - P&amp;L'!AF301</f>
        <v>0</v>
      </c>
      <c r="AG333" s="139">
        <f t="shared" si="83"/>
        <v>1</v>
      </c>
      <c r="AH333" s="140"/>
      <c r="AI333" s="140"/>
      <c r="AJ333" s="140"/>
      <c r="AK333" s="140"/>
      <c r="AL333" s="140"/>
    </row>
    <row r="334" outlineLevel="1">
      <c r="A334" s="266" t="s">
        <v>374</v>
      </c>
      <c r="B334" s="212">
        <f>'DTC US&amp;CA - P&amp;L'!B302</f>
        <v>0</v>
      </c>
      <c r="C334" s="212">
        <f>'DTC US&amp;CA - P&amp;L'!C302</f>
        <v>0</v>
      </c>
      <c r="D334" s="212">
        <f>'DTC US&amp;CA - P&amp;L'!D302</f>
        <v>0</v>
      </c>
      <c r="E334" s="212">
        <f>'DTC US&amp;CA - P&amp;L'!E302</f>
        <v>0</v>
      </c>
      <c r="F334" s="212">
        <f>'DTC US&amp;CA - P&amp;L'!F302</f>
        <v>0</v>
      </c>
      <c r="G334" s="212">
        <f>'DTC US&amp;CA - P&amp;L'!G302</f>
        <v>0</v>
      </c>
      <c r="H334" s="212">
        <f>'DTC US&amp;CA - P&amp;L'!H302</f>
        <v>0</v>
      </c>
      <c r="I334" s="212">
        <f>'DTC US&amp;CA - P&amp;L'!I302</f>
        <v>0</v>
      </c>
      <c r="J334" s="212">
        <f>'DTC US&amp;CA - P&amp;L'!J302</f>
        <v>0</v>
      </c>
      <c r="K334" s="212">
        <f>'DTC US&amp;CA - P&amp;L'!K302</f>
        <v>0</v>
      </c>
      <c r="L334" s="212">
        <f>'DTC US&amp;CA - P&amp;L'!L302</f>
        <v>0</v>
      </c>
      <c r="M334" s="212">
        <f>'DTC US&amp;CA - P&amp;L'!M302</f>
        <v>0</v>
      </c>
      <c r="N334" s="212">
        <f>'DTC US&amp;CA - P&amp;L'!N302</f>
        <v>0</v>
      </c>
      <c r="O334" s="212">
        <f>'DTC US&amp;CA - P&amp;L'!O302</f>
        <v>0</v>
      </c>
      <c r="P334" s="212">
        <f>'DTC US&amp;CA - P&amp;L'!P302</f>
        <v>0</v>
      </c>
      <c r="Q334" s="212">
        <f>'DTC US&amp;CA - P&amp;L'!Q302</f>
        <v>0</v>
      </c>
      <c r="R334" s="212">
        <f>'DTC US&amp;CA - P&amp;L'!R302</f>
        <v>0</v>
      </c>
      <c r="S334" s="212">
        <f>'DTC US&amp;CA - P&amp;L'!S302</f>
        <v>0</v>
      </c>
      <c r="T334" s="212">
        <f>'DTC US&amp;CA - P&amp;L'!T302</f>
        <v>0</v>
      </c>
      <c r="U334" s="212">
        <f>'DTC US&amp;CA - P&amp;L'!U302</f>
        <v>0</v>
      </c>
      <c r="V334" s="212">
        <f>'DTC US&amp;CA - P&amp;L'!V302</f>
        <v>0</v>
      </c>
      <c r="W334" s="212">
        <f>'DTC US&amp;CA - P&amp;L'!W302</f>
        <v>0</v>
      </c>
      <c r="X334" s="212">
        <f>'DTC US&amp;CA - P&amp;L'!X302</f>
        <v>0</v>
      </c>
      <c r="Y334" s="212">
        <f>'DTC US&amp;CA - P&amp;L'!Y302</f>
        <v>0</v>
      </c>
      <c r="Z334" s="212">
        <f>'DTC US&amp;CA - P&amp;L'!Z302</f>
        <v>0</v>
      </c>
      <c r="AA334" s="212">
        <f>'DTC US&amp;CA - P&amp;L'!AA302</f>
        <v>0</v>
      </c>
      <c r="AB334" s="212">
        <f>'DTC US&amp;CA - P&amp;L'!AB302</f>
        <v>0</v>
      </c>
      <c r="AC334" s="212">
        <f>'DTC US&amp;CA - P&amp;L'!AC302</f>
        <v>0</v>
      </c>
      <c r="AD334" s="212">
        <f>'DTC US&amp;CA - P&amp;L'!AD302</f>
        <v>0</v>
      </c>
      <c r="AE334" s="212">
        <f>'DTC US&amp;CA - P&amp;L'!AE302</f>
        <v>0</v>
      </c>
      <c r="AF334" s="212">
        <f>'DTC US&amp;CA - P&amp;L'!AF302</f>
        <v>0</v>
      </c>
      <c r="AG334" s="139">
        <f t="shared" si="83"/>
        <v>0</v>
      </c>
      <c r="AH334" s="140"/>
      <c r="AI334" s="140"/>
      <c r="AJ334" s="140"/>
      <c r="AK334" s="140"/>
      <c r="AL334" s="140"/>
    </row>
    <row r="335" outlineLevel="1">
      <c r="A335" s="266" t="s">
        <v>375</v>
      </c>
      <c r="B335" s="212">
        <f>'DTC US&amp;CA - P&amp;L'!B303</f>
        <v>0</v>
      </c>
      <c r="C335" s="212">
        <f>'DTC US&amp;CA - P&amp;L'!C303</f>
        <v>0</v>
      </c>
      <c r="D335" s="212">
        <f>'DTC US&amp;CA - P&amp;L'!D303</f>
        <v>0</v>
      </c>
      <c r="E335" s="212">
        <f>'DTC US&amp;CA - P&amp;L'!E303</f>
        <v>0</v>
      </c>
      <c r="F335" s="212">
        <f>'DTC US&amp;CA - P&amp;L'!F303</f>
        <v>0</v>
      </c>
      <c r="G335" s="212">
        <f>'DTC US&amp;CA - P&amp;L'!G303</f>
        <v>0</v>
      </c>
      <c r="H335" s="212">
        <f>'DTC US&amp;CA - P&amp;L'!H303</f>
        <v>0</v>
      </c>
      <c r="I335" s="212">
        <f>'DTC US&amp;CA - P&amp;L'!I303</f>
        <v>0</v>
      </c>
      <c r="J335" s="212">
        <f>'DTC US&amp;CA - P&amp;L'!J303</f>
        <v>0</v>
      </c>
      <c r="K335" s="212">
        <f>'DTC US&amp;CA - P&amp;L'!K303</f>
        <v>0</v>
      </c>
      <c r="L335" s="212">
        <f>'DTC US&amp;CA - P&amp;L'!L303</f>
        <v>0</v>
      </c>
      <c r="M335" s="212">
        <f>'DTC US&amp;CA - P&amp;L'!M303</f>
        <v>0</v>
      </c>
      <c r="N335" s="212">
        <f>'DTC US&amp;CA - P&amp;L'!N303</f>
        <v>0</v>
      </c>
      <c r="O335" s="212">
        <f>'DTC US&amp;CA - P&amp;L'!O303</f>
        <v>0</v>
      </c>
      <c r="P335" s="212">
        <f>'DTC US&amp;CA - P&amp;L'!P303</f>
        <v>0</v>
      </c>
      <c r="Q335" s="212">
        <f>'DTC US&amp;CA - P&amp;L'!Q303</f>
        <v>0</v>
      </c>
      <c r="R335" s="212">
        <f>'DTC US&amp;CA - P&amp;L'!R303</f>
        <v>0</v>
      </c>
      <c r="S335" s="212">
        <f>'DTC US&amp;CA - P&amp;L'!S303</f>
        <v>0</v>
      </c>
      <c r="T335" s="212">
        <f>'DTC US&amp;CA - P&amp;L'!T303</f>
        <v>0</v>
      </c>
      <c r="U335" s="212">
        <f>'DTC US&amp;CA - P&amp;L'!U303</f>
        <v>0</v>
      </c>
      <c r="V335" s="212">
        <f>'DTC US&amp;CA - P&amp;L'!V303</f>
        <v>0</v>
      </c>
      <c r="W335" s="212">
        <f>'DTC US&amp;CA - P&amp;L'!W303</f>
        <v>0</v>
      </c>
      <c r="X335" s="212">
        <f>'DTC US&amp;CA - P&amp;L'!X303</f>
        <v>0</v>
      </c>
      <c r="Y335" s="212">
        <f>'DTC US&amp;CA - P&amp;L'!Y303</f>
        <v>0</v>
      </c>
      <c r="Z335" s="212">
        <f>'DTC US&amp;CA - P&amp;L'!Z303</f>
        <v>0</v>
      </c>
      <c r="AA335" s="212">
        <f>'DTC US&amp;CA - P&amp;L'!AA303</f>
        <v>0</v>
      </c>
      <c r="AB335" s="212">
        <f>'DTC US&amp;CA - P&amp;L'!AB303</f>
        <v>0</v>
      </c>
      <c r="AC335" s="212">
        <f>'DTC US&amp;CA - P&amp;L'!AC303</f>
        <v>0</v>
      </c>
      <c r="AD335" s="212">
        <f>'DTC US&amp;CA - P&amp;L'!AD303</f>
        <v>0</v>
      </c>
      <c r="AE335" s="212">
        <f>'DTC US&amp;CA - P&amp;L'!AE303</f>
        <v>0</v>
      </c>
      <c r="AF335" s="212">
        <f>'DTC US&amp;CA - P&amp;L'!AF303</f>
        <v>0</v>
      </c>
      <c r="AG335" s="139">
        <f t="shared" si="83"/>
        <v>0</v>
      </c>
      <c r="AH335" s="140"/>
      <c r="AI335" s="140"/>
      <c r="AJ335" s="140"/>
      <c r="AK335" s="140"/>
      <c r="AL335" s="140"/>
    </row>
    <row r="336" outlineLevel="1">
      <c r="A336" s="266" t="s">
        <v>376</v>
      </c>
      <c r="B336" s="212">
        <f>'DTC US&amp;CA - P&amp;L'!B304</f>
        <v>0</v>
      </c>
      <c r="C336" s="212">
        <f>'DTC US&amp;CA - P&amp;L'!C304</f>
        <v>0</v>
      </c>
      <c r="D336" s="212">
        <f>'DTC US&amp;CA - P&amp;L'!D304</f>
        <v>0</v>
      </c>
      <c r="E336" s="212">
        <f>'DTC US&amp;CA - P&amp;L'!E304</f>
        <v>0</v>
      </c>
      <c r="F336" s="212">
        <f>'DTC US&amp;CA - P&amp;L'!F304</f>
        <v>0</v>
      </c>
      <c r="G336" s="212">
        <f>'DTC US&amp;CA - P&amp;L'!G304</f>
        <v>0</v>
      </c>
      <c r="H336" s="212">
        <f>'DTC US&amp;CA - P&amp;L'!H304</f>
        <v>0</v>
      </c>
      <c r="I336" s="212">
        <f>'DTC US&amp;CA - P&amp;L'!I304</f>
        <v>0</v>
      </c>
      <c r="J336" s="212">
        <f>'DTC US&amp;CA - P&amp;L'!J304</f>
        <v>0</v>
      </c>
      <c r="K336" s="212">
        <f>'DTC US&amp;CA - P&amp;L'!K304</f>
        <v>0</v>
      </c>
      <c r="L336" s="212">
        <f>'DTC US&amp;CA - P&amp;L'!L304</f>
        <v>0</v>
      </c>
      <c r="M336" s="212">
        <f>'DTC US&amp;CA - P&amp;L'!M304</f>
        <v>0</v>
      </c>
      <c r="N336" s="212">
        <f>'DTC US&amp;CA - P&amp;L'!N304</f>
        <v>0</v>
      </c>
      <c r="O336" s="212">
        <f>'DTC US&amp;CA - P&amp;L'!O304</f>
        <v>0</v>
      </c>
      <c r="P336" s="212">
        <f>'DTC US&amp;CA - P&amp;L'!P304</f>
        <v>0</v>
      </c>
      <c r="Q336" s="212">
        <f>'DTC US&amp;CA - P&amp;L'!Q304</f>
        <v>0</v>
      </c>
      <c r="R336" s="212">
        <f>'DTC US&amp;CA - P&amp;L'!R304</f>
        <v>0</v>
      </c>
      <c r="S336" s="212">
        <f>'DTC US&amp;CA - P&amp;L'!S304</f>
        <v>0</v>
      </c>
      <c r="T336" s="212">
        <f>'DTC US&amp;CA - P&amp;L'!T304</f>
        <v>0</v>
      </c>
      <c r="U336" s="212">
        <f>'DTC US&amp;CA - P&amp;L'!U304</f>
        <v>0</v>
      </c>
      <c r="V336" s="212">
        <f>'DTC US&amp;CA - P&amp;L'!V304</f>
        <v>0</v>
      </c>
      <c r="W336" s="212">
        <f>'DTC US&amp;CA - P&amp;L'!W304</f>
        <v>0</v>
      </c>
      <c r="X336" s="212">
        <f>'DTC US&amp;CA - P&amp;L'!X304</f>
        <v>0</v>
      </c>
      <c r="Y336" s="212">
        <f>'DTC US&amp;CA - P&amp;L'!Y304</f>
        <v>0</v>
      </c>
      <c r="Z336" s="212">
        <f>'DTC US&amp;CA - P&amp;L'!Z304</f>
        <v>0</v>
      </c>
      <c r="AA336" s="212">
        <f>'DTC US&amp;CA - P&amp;L'!AA304</f>
        <v>0</v>
      </c>
      <c r="AB336" s="212">
        <f>'DTC US&amp;CA - P&amp;L'!AB304</f>
        <v>0</v>
      </c>
      <c r="AC336" s="212">
        <f>'DTC US&amp;CA - P&amp;L'!AC304</f>
        <v>0</v>
      </c>
      <c r="AD336" s="212">
        <f>'DTC US&amp;CA - P&amp;L'!AD304</f>
        <v>0</v>
      </c>
      <c r="AE336" s="212">
        <f>'DTC US&amp;CA - P&amp;L'!AE304</f>
        <v>0</v>
      </c>
      <c r="AF336" s="212">
        <f>'DTC US&amp;CA - P&amp;L'!AF304</f>
        <v>0</v>
      </c>
      <c r="AG336" s="139">
        <f t="shared" si="83"/>
        <v>0</v>
      </c>
      <c r="AH336" s="140"/>
      <c r="AI336" s="140"/>
      <c r="AJ336" s="140"/>
      <c r="AK336" s="140"/>
      <c r="AL336" s="140"/>
    </row>
    <row r="337" outlineLevel="1">
      <c r="A337" s="266" t="s">
        <v>377</v>
      </c>
      <c r="B337" s="212">
        <f>'DTC US&amp;CA - P&amp;L'!B305</f>
        <v>1</v>
      </c>
      <c r="C337" s="212">
        <f>'DTC US&amp;CA - P&amp;L'!C305</f>
        <v>0</v>
      </c>
      <c r="D337" s="212">
        <f>'DTC US&amp;CA - P&amp;L'!D305</f>
        <v>0</v>
      </c>
      <c r="E337" s="212">
        <f>'DTC US&amp;CA - P&amp;L'!E305</f>
        <v>0</v>
      </c>
      <c r="F337" s="212">
        <f>'DTC US&amp;CA - P&amp;L'!F305</f>
        <v>0</v>
      </c>
      <c r="G337" s="212">
        <f>'DTC US&amp;CA - P&amp;L'!G305</f>
        <v>0</v>
      </c>
      <c r="H337" s="212">
        <f>'DTC US&amp;CA - P&amp;L'!H305</f>
        <v>1</v>
      </c>
      <c r="I337" s="212">
        <f>'DTC US&amp;CA - P&amp;L'!I305</f>
        <v>1</v>
      </c>
      <c r="J337" s="212">
        <f>'DTC US&amp;CA - P&amp;L'!J305</f>
        <v>0</v>
      </c>
      <c r="K337" s="212">
        <f>'DTC US&amp;CA - P&amp;L'!K305</f>
        <v>0</v>
      </c>
      <c r="L337" s="212">
        <f>'DTC US&amp;CA - P&amp;L'!L305</f>
        <v>0</v>
      </c>
      <c r="M337" s="212">
        <f>'DTC US&amp;CA - P&amp;L'!M305</f>
        <v>0</v>
      </c>
      <c r="N337" s="212">
        <f>'DTC US&amp;CA - P&amp;L'!N305</f>
        <v>0</v>
      </c>
      <c r="O337" s="212">
        <f>'DTC US&amp;CA - P&amp;L'!O305</f>
        <v>0</v>
      </c>
      <c r="P337" s="212">
        <f>'DTC US&amp;CA - P&amp;L'!P305</f>
        <v>1</v>
      </c>
      <c r="Q337" s="212">
        <f>'DTC US&amp;CA - P&amp;L'!Q305</f>
        <v>0</v>
      </c>
      <c r="R337" s="212">
        <f>'DTC US&amp;CA - P&amp;L'!R305</f>
        <v>0</v>
      </c>
      <c r="S337" s="212">
        <f>'DTC US&amp;CA - P&amp;L'!S305</f>
        <v>0</v>
      </c>
      <c r="T337" s="212">
        <f>'DTC US&amp;CA - P&amp;L'!T305</f>
        <v>0</v>
      </c>
      <c r="U337" s="212">
        <f>'DTC US&amp;CA - P&amp;L'!U305</f>
        <v>0</v>
      </c>
      <c r="V337" s="212">
        <f>'DTC US&amp;CA - P&amp;L'!V305</f>
        <v>0</v>
      </c>
      <c r="W337" s="212">
        <f>'DTC US&amp;CA - P&amp;L'!W305</f>
        <v>0</v>
      </c>
      <c r="X337" s="212">
        <f>'DTC US&amp;CA - P&amp;L'!X305</f>
        <v>0</v>
      </c>
      <c r="Y337" s="212">
        <f>'DTC US&amp;CA - P&amp;L'!Y305</f>
        <v>1</v>
      </c>
      <c r="Z337" s="212">
        <f>'DTC US&amp;CA - P&amp;L'!Z305</f>
        <v>0</v>
      </c>
      <c r="AA337" s="212">
        <f>'DTC US&amp;CA - P&amp;L'!AA305</f>
        <v>0</v>
      </c>
      <c r="AB337" s="212">
        <f>'DTC US&amp;CA - P&amp;L'!AB305</f>
        <v>0</v>
      </c>
      <c r="AC337" s="212">
        <f>'DTC US&amp;CA - P&amp;L'!AC305</f>
        <v>1</v>
      </c>
      <c r="AD337" s="212">
        <f>'DTC US&amp;CA - P&amp;L'!AD305</f>
        <v>0</v>
      </c>
      <c r="AE337" s="212">
        <f>'DTC US&amp;CA - P&amp;L'!AE305</f>
        <v>1</v>
      </c>
      <c r="AF337" s="212">
        <f>'DTC US&amp;CA - P&amp;L'!AF305</f>
        <v>0</v>
      </c>
      <c r="AG337" s="139">
        <f t="shared" si="83"/>
        <v>7</v>
      </c>
      <c r="AH337" s="140"/>
      <c r="AI337" s="140"/>
      <c r="AJ337" s="140"/>
      <c r="AK337" s="140"/>
      <c r="AL337" s="140"/>
    </row>
    <row r="338" outlineLevel="1">
      <c r="A338" s="266" t="s">
        <v>186</v>
      </c>
      <c r="B338" s="206"/>
      <c r="C338" s="206"/>
      <c r="D338" s="226"/>
      <c r="E338" s="226"/>
      <c r="F338" s="226"/>
      <c r="G338" s="226"/>
      <c r="H338" s="206"/>
      <c r="I338" s="206"/>
      <c r="J338" s="206"/>
      <c r="K338" s="206"/>
      <c r="L338" s="206"/>
      <c r="M338" s="206"/>
      <c r="N338" s="206"/>
      <c r="O338" s="206"/>
      <c r="P338" s="212">
        <f>'DTC US&amp;CA - P&amp;L'!P306</f>
        <v>0</v>
      </c>
      <c r="Q338" s="212">
        <f>'DTC US&amp;CA - P&amp;L'!Q306</f>
        <v>4</v>
      </c>
      <c r="R338" s="212">
        <f>'DTC US&amp;CA - P&amp;L'!R306</f>
        <v>1</v>
      </c>
      <c r="S338" s="212">
        <f>'DTC US&amp;CA - P&amp;L'!S306</f>
        <v>2</v>
      </c>
      <c r="T338" s="212">
        <f>'DTC US&amp;CA - P&amp;L'!T306</f>
        <v>0</v>
      </c>
      <c r="U338" s="212">
        <f>'DTC US&amp;CA - P&amp;L'!U306</f>
        <v>2</v>
      </c>
      <c r="V338" s="212">
        <f>'DTC US&amp;CA - P&amp;L'!V306</f>
        <v>0</v>
      </c>
      <c r="W338" s="212">
        <f>'DTC US&amp;CA - P&amp;L'!W306</f>
        <v>0</v>
      </c>
      <c r="X338" s="212">
        <f>'DTC US&amp;CA - P&amp;L'!X306</f>
        <v>0</v>
      </c>
      <c r="Y338" s="212">
        <f>'DTC US&amp;CA - P&amp;L'!Y306</f>
        <v>1</v>
      </c>
      <c r="Z338" s="212">
        <f>'DTC US&amp;CA - P&amp;L'!Z306</f>
        <v>0</v>
      </c>
      <c r="AA338" s="212">
        <f>'DTC US&amp;CA - P&amp;L'!AA306</f>
        <v>0</v>
      </c>
      <c r="AB338" s="212">
        <f>'DTC US&amp;CA - P&amp;L'!AB306</f>
        <v>0</v>
      </c>
      <c r="AC338" s="212">
        <f>'DTC US&amp;CA - P&amp;L'!AC306</f>
        <v>0</v>
      </c>
      <c r="AD338" s="212">
        <f>'DTC US&amp;CA - P&amp;L'!AD306</f>
        <v>0</v>
      </c>
      <c r="AE338" s="212">
        <f>'DTC US&amp;CA - P&amp;L'!AE306</f>
        <v>1</v>
      </c>
      <c r="AF338" s="212">
        <f>'DTC US&amp;CA - P&amp;L'!AF306</f>
        <v>0</v>
      </c>
      <c r="AG338" s="139">
        <f t="shared" si="83"/>
        <v>11</v>
      </c>
      <c r="AH338" s="140"/>
      <c r="AI338" s="140"/>
      <c r="AJ338" s="140"/>
      <c r="AK338" s="140"/>
      <c r="AL338" s="140"/>
    </row>
    <row r="339">
      <c r="A339" s="269" t="s">
        <v>187</v>
      </c>
      <c r="B339" s="270">
        <f t="shared" ref="B339:AF339" si="84">SUM(B327:B338)</f>
        <v>1</v>
      </c>
      <c r="C339" s="270">
        <f t="shared" si="84"/>
        <v>0</v>
      </c>
      <c r="D339" s="270">
        <f t="shared" si="84"/>
        <v>3</v>
      </c>
      <c r="E339" s="270">
        <f t="shared" si="84"/>
        <v>0</v>
      </c>
      <c r="F339" s="270">
        <f t="shared" si="84"/>
        <v>0</v>
      </c>
      <c r="G339" s="270">
        <f t="shared" si="84"/>
        <v>0</v>
      </c>
      <c r="H339" s="270">
        <f t="shared" si="84"/>
        <v>1</v>
      </c>
      <c r="I339" s="270">
        <f t="shared" si="84"/>
        <v>1</v>
      </c>
      <c r="J339" s="270">
        <f t="shared" si="84"/>
        <v>0</v>
      </c>
      <c r="K339" s="270">
        <f t="shared" si="84"/>
        <v>0</v>
      </c>
      <c r="L339" s="270">
        <f t="shared" si="84"/>
        <v>0</v>
      </c>
      <c r="M339" s="270">
        <f t="shared" si="84"/>
        <v>0</v>
      </c>
      <c r="N339" s="270">
        <f t="shared" si="84"/>
        <v>0</v>
      </c>
      <c r="O339" s="270">
        <f t="shared" si="84"/>
        <v>0</v>
      </c>
      <c r="P339" s="270">
        <f t="shared" si="84"/>
        <v>1</v>
      </c>
      <c r="Q339" s="270">
        <f t="shared" si="84"/>
        <v>4</v>
      </c>
      <c r="R339" s="270">
        <f t="shared" si="84"/>
        <v>1</v>
      </c>
      <c r="S339" s="270">
        <f t="shared" si="84"/>
        <v>3</v>
      </c>
      <c r="T339" s="270">
        <f t="shared" si="84"/>
        <v>0</v>
      </c>
      <c r="U339" s="270">
        <f t="shared" si="84"/>
        <v>2</v>
      </c>
      <c r="V339" s="270">
        <f t="shared" si="84"/>
        <v>0</v>
      </c>
      <c r="W339" s="270">
        <f t="shared" si="84"/>
        <v>0</v>
      </c>
      <c r="X339" s="270">
        <f t="shared" si="84"/>
        <v>0</v>
      </c>
      <c r="Y339" s="270">
        <f t="shared" si="84"/>
        <v>2</v>
      </c>
      <c r="Z339" s="270">
        <f t="shared" si="84"/>
        <v>0</v>
      </c>
      <c r="AA339" s="270">
        <f t="shared" si="84"/>
        <v>1</v>
      </c>
      <c r="AB339" s="270">
        <f t="shared" si="84"/>
        <v>0</v>
      </c>
      <c r="AC339" s="270">
        <f t="shared" si="84"/>
        <v>1</v>
      </c>
      <c r="AD339" s="270">
        <f t="shared" si="84"/>
        <v>0</v>
      </c>
      <c r="AE339" s="270">
        <f t="shared" si="84"/>
        <v>3</v>
      </c>
      <c r="AF339" s="270">
        <f t="shared" si="84"/>
        <v>0</v>
      </c>
      <c r="AG339" s="139">
        <f t="shared" si="83"/>
        <v>24</v>
      </c>
      <c r="AH339" s="140"/>
      <c r="AI339" s="140"/>
      <c r="AJ339" s="140"/>
      <c r="AK339" s="140"/>
      <c r="AL339" s="140"/>
    </row>
    <row r="340">
      <c r="A340" s="153"/>
      <c r="B340" s="174"/>
      <c r="C340" s="174"/>
      <c r="D340" s="174"/>
      <c r="E340" s="174"/>
      <c r="F340" s="174"/>
      <c r="G340" s="174"/>
      <c r="H340" s="271"/>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99"/>
      <c r="AH340" s="200"/>
      <c r="AI340" s="200"/>
      <c r="AJ340" s="200"/>
      <c r="AK340" s="200"/>
      <c r="AL340" s="200"/>
    </row>
    <row r="341">
      <c r="A341" s="266" t="s">
        <v>378</v>
      </c>
      <c r="B341" s="267"/>
      <c r="C341" s="267"/>
      <c r="D341" s="267"/>
      <c r="E341" s="267"/>
      <c r="F341" s="267"/>
      <c r="G341" s="267"/>
      <c r="H341" s="267"/>
      <c r="I341" s="267"/>
      <c r="J341" s="267"/>
      <c r="K341" s="267"/>
      <c r="L341" s="267"/>
      <c r="M341" s="267"/>
      <c r="N341" s="267"/>
      <c r="O341" s="267"/>
      <c r="P341" s="267"/>
      <c r="Q341" s="267"/>
      <c r="R341" s="267"/>
      <c r="S341" s="267"/>
      <c r="T341" s="267"/>
      <c r="U341" s="267"/>
      <c r="V341" s="267"/>
      <c r="W341" s="267"/>
      <c r="X341" s="267"/>
      <c r="Y341" s="267"/>
      <c r="Z341" s="267"/>
      <c r="AA341" s="267"/>
      <c r="AB341" s="267"/>
      <c r="AC341" s="267"/>
      <c r="AD341" s="267"/>
      <c r="AE341" s="267"/>
      <c r="AF341" s="267"/>
      <c r="AG341" s="199"/>
      <c r="AH341" s="200"/>
      <c r="AI341" s="200"/>
      <c r="AJ341" s="200"/>
      <c r="AK341" s="200"/>
      <c r="AL341" s="200"/>
    </row>
    <row r="342" outlineLevel="1">
      <c r="A342" s="266" t="s">
        <v>290</v>
      </c>
      <c r="B342" s="226"/>
      <c r="C342" s="226"/>
      <c r="D342" s="226"/>
      <c r="E342" s="226"/>
      <c r="F342" s="226"/>
      <c r="G342" s="226"/>
      <c r="H342" s="226"/>
      <c r="I342" s="226"/>
      <c r="J342" s="226"/>
      <c r="K342" s="226"/>
      <c r="L342" s="226"/>
      <c r="M342" s="226"/>
      <c r="N342" s="226"/>
      <c r="O342" s="226"/>
      <c r="P342" s="226"/>
      <c r="Q342" s="237">
        <f>'DTC EU - P&amp;L'!Q310</f>
        <v>0</v>
      </c>
      <c r="R342" s="237">
        <f>'DTC EU - P&amp;L'!R310</f>
        <v>0</v>
      </c>
      <c r="S342" s="237">
        <f>'DTC EU - P&amp;L'!S310</f>
        <v>0</v>
      </c>
      <c r="T342" s="237">
        <f>'DTC EU - P&amp;L'!T310</f>
        <v>0</v>
      </c>
      <c r="U342" s="237">
        <f>'DTC EU - P&amp;L'!U310</f>
        <v>0</v>
      </c>
      <c r="V342" s="237">
        <f>'DTC EU - P&amp;L'!V310</f>
        <v>0</v>
      </c>
      <c r="W342" s="237">
        <f>'DTC EU - P&amp;L'!W310</f>
        <v>0</v>
      </c>
      <c r="X342" s="237">
        <f>'DTC EU - P&amp;L'!X310</f>
        <v>0</v>
      </c>
      <c r="Y342" s="237">
        <f>'DTC EU - P&amp;L'!Y310</f>
        <v>0</v>
      </c>
      <c r="Z342" s="237">
        <f>'DTC EU - P&amp;L'!Z310</f>
        <v>0</v>
      </c>
      <c r="AA342" s="237">
        <f>'DTC EU - P&amp;L'!AA310</f>
        <v>0</v>
      </c>
      <c r="AB342" s="237">
        <f>'DTC EU - P&amp;L'!AB310</f>
        <v>0</v>
      </c>
      <c r="AC342" s="237">
        <f>'DTC EU - P&amp;L'!AC310</f>
        <v>0</v>
      </c>
      <c r="AD342" s="237">
        <f>'DTC EU - P&amp;L'!AD310</f>
        <v>0</v>
      </c>
      <c r="AE342" s="237">
        <f>'DTC EU - P&amp;L'!AE310</f>
        <v>0</v>
      </c>
      <c r="AF342" s="237">
        <f>'DTC EU - P&amp;L'!AF310</f>
        <v>0</v>
      </c>
      <c r="AG342" s="139">
        <f t="shared" ref="AG342:AG351" si="85">SUM(B342:AF342)</f>
        <v>0</v>
      </c>
      <c r="AH342" s="140"/>
      <c r="AI342" s="140"/>
      <c r="AJ342" s="140"/>
      <c r="AK342" s="140"/>
      <c r="AL342" s="140"/>
    </row>
    <row r="343" outlineLevel="1">
      <c r="A343" s="266" t="s">
        <v>291</v>
      </c>
      <c r="B343" s="226"/>
      <c r="C343" s="226"/>
      <c r="D343" s="226"/>
      <c r="E343" s="226"/>
      <c r="F343" s="226"/>
      <c r="G343" s="226"/>
      <c r="H343" s="226"/>
      <c r="I343" s="226"/>
      <c r="J343" s="226"/>
      <c r="K343" s="226"/>
      <c r="L343" s="226"/>
      <c r="M343" s="226"/>
      <c r="N343" s="226"/>
      <c r="O343" s="226"/>
      <c r="P343" s="226"/>
      <c r="Q343" s="237">
        <f>'DTC EU - P&amp;L'!Q311</f>
        <v>0</v>
      </c>
      <c r="R343" s="237">
        <f>'DTC EU - P&amp;L'!R311</f>
        <v>0</v>
      </c>
      <c r="S343" s="237">
        <f>'DTC EU - P&amp;L'!S311</f>
        <v>0</v>
      </c>
      <c r="T343" s="237">
        <f>'DTC EU - P&amp;L'!T311</f>
        <v>0</v>
      </c>
      <c r="U343" s="237">
        <f>'DTC EU - P&amp;L'!U311</f>
        <v>0</v>
      </c>
      <c r="V343" s="237">
        <f>'DTC EU - P&amp;L'!V311</f>
        <v>0</v>
      </c>
      <c r="W343" s="237">
        <f>'DTC EU - P&amp;L'!W311</f>
        <v>0</v>
      </c>
      <c r="X343" s="237">
        <f>'DTC EU - P&amp;L'!X311</f>
        <v>0</v>
      </c>
      <c r="Y343" s="237">
        <f>'DTC EU - P&amp;L'!Y311</f>
        <v>0</v>
      </c>
      <c r="Z343" s="237">
        <f>'DTC EU - P&amp;L'!Z311</f>
        <v>0</v>
      </c>
      <c r="AA343" s="237">
        <f>'DTC EU - P&amp;L'!AA311</f>
        <v>0</v>
      </c>
      <c r="AB343" s="237">
        <f>'DTC EU - P&amp;L'!AB311</f>
        <v>0</v>
      </c>
      <c r="AC343" s="237">
        <f>'DTC EU - P&amp;L'!AC311</f>
        <v>0</v>
      </c>
      <c r="AD343" s="237">
        <f>'DTC EU - P&amp;L'!AD311</f>
        <v>0</v>
      </c>
      <c r="AE343" s="237">
        <f>'DTC EU - P&amp;L'!AE311</f>
        <v>0</v>
      </c>
      <c r="AF343" s="237">
        <f>'DTC EU - P&amp;L'!AF311</f>
        <v>0</v>
      </c>
      <c r="AG343" s="139">
        <f t="shared" si="85"/>
        <v>0</v>
      </c>
      <c r="AH343" s="140"/>
      <c r="AI343" s="140"/>
      <c r="AJ343" s="140"/>
      <c r="AK343" s="140"/>
      <c r="AL343" s="140"/>
    </row>
    <row r="344" outlineLevel="1">
      <c r="A344" s="266" t="s">
        <v>379</v>
      </c>
      <c r="B344" s="226"/>
      <c r="C344" s="226"/>
      <c r="D344" s="226"/>
      <c r="E344" s="226"/>
      <c r="F344" s="226"/>
      <c r="G344" s="226"/>
      <c r="H344" s="226"/>
      <c r="I344" s="226"/>
      <c r="J344" s="226"/>
      <c r="K344" s="226"/>
      <c r="L344" s="226"/>
      <c r="M344" s="226"/>
      <c r="N344" s="226"/>
      <c r="O344" s="226"/>
      <c r="P344" s="226"/>
      <c r="Q344" s="237">
        <f>'DTC EU - P&amp;L'!Q312</f>
        <v>0</v>
      </c>
      <c r="R344" s="237">
        <f>'DTC EU - P&amp;L'!R312</f>
        <v>0</v>
      </c>
      <c r="S344" s="237">
        <f>'DTC EU - P&amp;L'!S312</f>
        <v>0</v>
      </c>
      <c r="T344" s="237">
        <f>'DTC EU - P&amp;L'!T312</f>
        <v>0</v>
      </c>
      <c r="U344" s="237">
        <f>'DTC EU - P&amp;L'!U312</f>
        <v>0</v>
      </c>
      <c r="V344" s="237">
        <f>'DTC EU - P&amp;L'!V312</f>
        <v>0</v>
      </c>
      <c r="W344" s="237">
        <f>'DTC EU - P&amp;L'!W312</f>
        <v>0</v>
      </c>
      <c r="X344" s="237">
        <f>'DTC EU - P&amp;L'!X312</f>
        <v>0</v>
      </c>
      <c r="Y344" s="237">
        <f>'DTC EU - P&amp;L'!Y312</f>
        <v>0</v>
      </c>
      <c r="Z344" s="237">
        <f>'DTC EU - P&amp;L'!Z312</f>
        <v>0</v>
      </c>
      <c r="AA344" s="237">
        <f>'DTC EU - P&amp;L'!AA312</f>
        <v>0</v>
      </c>
      <c r="AB344" s="237">
        <f>'DTC EU - P&amp;L'!AB312</f>
        <v>0</v>
      </c>
      <c r="AC344" s="237">
        <f>'DTC EU - P&amp;L'!AC312</f>
        <v>0</v>
      </c>
      <c r="AD344" s="237">
        <f>'DTC EU - P&amp;L'!AD312</f>
        <v>0</v>
      </c>
      <c r="AE344" s="237">
        <f>'DTC EU - P&amp;L'!AE312</f>
        <v>0</v>
      </c>
      <c r="AF344" s="237">
        <f>'DTC EU - P&amp;L'!AF312</f>
        <v>0</v>
      </c>
      <c r="AG344" s="139">
        <f t="shared" si="85"/>
        <v>0</v>
      </c>
      <c r="AH344" s="140"/>
      <c r="AI344" s="140"/>
      <c r="AJ344" s="140"/>
      <c r="AK344" s="140"/>
      <c r="AL344" s="140"/>
    </row>
    <row r="345" outlineLevel="1">
      <c r="A345" s="266" t="s">
        <v>380</v>
      </c>
      <c r="B345" s="226"/>
      <c r="C345" s="226"/>
      <c r="D345" s="226"/>
      <c r="E345" s="226"/>
      <c r="F345" s="226"/>
      <c r="G345" s="226"/>
      <c r="H345" s="226"/>
      <c r="I345" s="226"/>
      <c r="J345" s="226"/>
      <c r="K345" s="226"/>
      <c r="L345" s="226"/>
      <c r="M345" s="226"/>
      <c r="N345" s="226"/>
      <c r="O345" s="226"/>
      <c r="P345" s="226"/>
      <c r="Q345" s="237">
        <f>'DTC EU - P&amp;L'!Q313</f>
        <v>0</v>
      </c>
      <c r="R345" s="237">
        <f>'DTC EU - P&amp;L'!R313</f>
        <v>0</v>
      </c>
      <c r="S345" s="237">
        <f>'DTC EU - P&amp;L'!S313</f>
        <v>0</v>
      </c>
      <c r="T345" s="237">
        <f>'DTC EU - P&amp;L'!T313</f>
        <v>0</v>
      </c>
      <c r="U345" s="237">
        <f>'DTC EU - P&amp;L'!U313</f>
        <v>0</v>
      </c>
      <c r="V345" s="237">
        <f>'DTC EU - P&amp;L'!V313</f>
        <v>0</v>
      </c>
      <c r="W345" s="237">
        <f>'DTC EU - P&amp;L'!W313</f>
        <v>0</v>
      </c>
      <c r="X345" s="237">
        <f>'DTC EU - P&amp;L'!X313</f>
        <v>0</v>
      </c>
      <c r="Y345" s="237">
        <f>'DTC EU - P&amp;L'!Y313</f>
        <v>0</v>
      </c>
      <c r="Z345" s="237">
        <f>'DTC EU - P&amp;L'!Z313</f>
        <v>0</v>
      </c>
      <c r="AA345" s="237">
        <f>'DTC EU - P&amp;L'!AA313</f>
        <v>0</v>
      </c>
      <c r="AB345" s="237">
        <f>'DTC EU - P&amp;L'!AB313</f>
        <v>0</v>
      </c>
      <c r="AC345" s="237">
        <f>'DTC EU - P&amp;L'!AC313</f>
        <v>0</v>
      </c>
      <c r="AD345" s="237">
        <f>'DTC EU - P&amp;L'!AD313</f>
        <v>0</v>
      </c>
      <c r="AE345" s="237">
        <f>'DTC EU - P&amp;L'!AE313</f>
        <v>0</v>
      </c>
      <c r="AF345" s="237">
        <f>'DTC EU - P&amp;L'!AF313</f>
        <v>0</v>
      </c>
      <c r="AG345" s="139">
        <f t="shared" si="85"/>
        <v>0</v>
      </c>
      <c r="AH345" s="140"/>
      <c r="AI345" s="140"/>
      <c r="AJ345" s="140"/>
      <c r="AK345" s="140"/>
      <c r="AL345" s="140"/>
    </row>
    <row r="346" outlineLevel="1">
      <c r="A346" s="266" t="s">
        <v>381</v>
      </c>
      <c r="B346" s="226"/>
      <c r="C346" s="226"/>
      <c r="D346" s="226"/>
      <c r="E346" s="226"/>
      <c r="F346" s="226"/>
      <c r="G346" s="226"/>
      <c r="H346" s="226"/>
      <c r="I346" s="226"/>
      <c r="J346" s="226"/>
      <c r="K346" s="226"/>
      <c r="L346" s="226"/>
      <c r="M346" s="226"/>
      <c r="N346" s="226"/>
      <c r="O346" s="226"/>
      <c r="P346" s="226"/>
      <c r="Q346" s="237">
        <f>'DTC EU - P&amp;L'!Q314</f>
        <v>0</v>
      </c>
      <c r="R346" s="237">
        <f>'DTC EU - P&amp;L'!R314</f>
        <v>0</v>
      </c>
      <c r="S346" s="237">
        <f>'DTC EU - P&amp;L'!S314</f>
        <v>0</v>
      </c>
      <c r="T346" s="237">
        <f>'DTC EU - P&amp;L'!T314</f>
        <v>0</v>
      </c>
      <c r="U346" s="237">
        <f>'DTC EU - P&amp;L'!U314</f>
        <v>0</v>
      </c>
      <c r="V346" s="237">
        <f>'DTC EU - P&amp;L'!V314</f>
        <v>0</v>
      </c>
      <c r="W346" s="237">
        <f>'DTC EU - P&amp;L'!W314</f>
        <v>0</v>
      </c>
      <c r="X346" s="237">
        <f>'DTC EU - P&amp;L'!X314</f>
        <v>0</v>
      </c>
      <c r="Y346" s="237">
        <f>'DTC EU - P&amp;L'!Y314</f>
        <v>0</v>
      </c>
      <c r="Z346" s="237">
        <f>'DTC EU - P&amp;L'!Z314</f>
        <v>0</v>
      </c>
      <c r="AA346" s="237">
        <f>'DTC EU - P&amp;L'!AA314</f>
        <v>0</v>
      </c>
      <c r="AB346" s="237">
        <f>'DTC EU - P&amp;L'!AB314</f>
        <v>0</v>
      </c>
      <c r="AC346" s="237">
        <f>'DTC EU - P&amp;L'!AC314</f>
        <v>0</v>
      </c>
      <c r="AD346" s="237">
        <f>'DTC EU - P&amp;L'!AD314</f>
        <v>0</v>
      </c>
      <c r="AE346" s="237">
        <f>'DTC EU - P&amp;L'!AE314</f>
        <v>0</v>
      </c>
      <c r="AF346" s="237">
        <f>'DTC EU - P&amp;L'!AF314</f>
        <v>0</v>
      </c>
      <c r="AG346" s="139">
        <f t="shared" si="85"/>
        <v>0</v>
      </c>
      <c r="AH346" s="140"/>
      <c r="AI346" s="140"/>
      <c r="AJ346" s="140"/>
      <c r="AK346" s="140"/>
      <c r="AL346" s="140"/>
    </row>
    <row r="347" outlineLevel="1">
      <c r="A347" s="266" t="s">
        <v>382</v>
      </c>
      <c r="B347" s="226"/>
      <c r="C347" s="226"/>
      <c r="D347" s="226"/>
      <c r="E347" s="226"/>
      <c r="F347" s="226"/>
      <c r="G347" s="226"/>
      <c r="H347" s="226"/>
      <c r="I347" s="226"/>
      <c r="J347" s="226"/>
      <c r="K347" s="226"/>
      <c r="L347" s="226"/>
      <c r="M347" s="226"/>
      <c r="N347" s="226"/>
      <c r="O347" s="226"/>
      <c r="P347" s="226"/>
      <c r="Q347" s="237">
        <f>'DTC EU - P&amp;L'!Q315</f>
        <v>0</v>
      </c>
      <c r="R347" s="237">
        <f>'DTC EU - P&amp;L'!R315</f>
        <v>0</v>
      </c>
      <c r="S347" s="237">
        <f>'DTC EU - P&amp;L'!S315</f>
        <v>0</v>
      </c>
      <c r="T347" s="237">
        <f>'DTC EU - P&amp;L'!T315</f>
        <v>0</v>
      </c>
      <c r="U347" s="237">
        <f>'DTC EU - P&amp;L'!U315</f>
        <v>0</v>
      </c>
      <c r="V347" s="237">
        <f>'DTC EU - P&amp;L'!V315</f>
        <v>0</v>
      </c>
      <c r="W347" s="237">
        <f>'DTC EU - P&amp;L'!W315</f>
        <v>0</v>
      </c>
      <c r="X347" s="237">
        <f>'DTC EU - P&amp;L'!X315</f>
        <v>0</v>
      </c>
      <c r="Y347" s="237">
        <f>'DTC EU - P&amp;L'!Y315</f>
        <v>0</v>
      </c>
      <c r="Z347" s="237">
        <f>'DTC EU - P&amp;L'!Z315</f>
        <v>0</v>
      </c>
      <c r="AA347" s="237">
        <f>'DTC EU - P&amp;L'!AA315</f>
        <v>0</v>
      </c>
      <c r="AB347" s="237">
        <f>'DTC EU - P&amp;L'!AB315</f>
        <v>0</v>
      </c>
      <c r="AC347" s="237">
        <f>'DTC EU - P&amp;L'!AC315</f>
        <v>0</v>
      </c>
      <c r="AD347" s="237">
        <f>'DTC EU - P&amp;L'!AD315</f>
        <v>0</v>
      </c>
      <c r="AE347" s="237">
        <f>'DTC EU - P&amp;L'!AE315</f>
        <v>0</v>
      </c>
      <c r="AF347" s="237">
        <f>'DTC EU - P&amp;L'!AF315</f>
        <v>0</v>
      </c>
      <c r="AG347" s="139">
        <f t="shared" si="85"/>
        <v>0</v>
      </c>
      <c r="AH347" s="140"/>
      <c r="AI347" s="140"/>
      <c r="AJ347" s="140"/>
      <c r="AK347" s="140"/>
      <c r="AL347" s="140"/>
    </row>
    <row r="348" outlineLevel="1">
      <c r="A348" s="266" t="s">
        <v>383</v>
      </c>
      <c r="B348" s="226"/>
      <c r="C348" s="226"/>
      <c r="D348" s="226"/>
      <c r="E348" s="226"/>
      <c r="F348" s="226"/>
      <c r="G348" s="226"/>
      <c r="H348" s="226"/>
      <c r="I348" s="226"/>
      <c r="J348" s="226"/>
      <c r="K348" s="226"/>
      <c r="L348" s="226"/>
      <c r="M348" s="226"/>
      <c r="N348" s="226"/>
      <c r="O348" s="226"/>
      <c r="P348" s="226"/>
      <c r="Q348" s="237">
        <f>'DTC EU - P&amp;L'!Q316</f>
        <v>0</v>
      </c>
      <c r="R348" s="237">
        <f>'DTC EU - P&amp;L'!R316</f>
        <v>0</v>
      </c>
      <c r="S348" s="237">
        <f>'DTC EU - P&amp;L'!S316</f>
        <v>0</v>
      </c>
      <c r="T348" s="237">
        <f>'DTC EU - P&amp;L'!T316</f>
        <v>0</v>
      </c>
      <c r="U348" s="237">
        <f>'DTC EU - P&amp;L'!U316</f>
        <v>0</v>
      </c>
      <c r="V348" s="237">
        <f>'DTC EU - P&amp;L'!V316</f>
        <v>0</v>
      </c>
      <c r="W348" s="237">
        <f>'DTC EU - P&amp;L'!W316</f>
        <v>0</v>
      </c>
      <c r="X348" s="237">
        <f>'DTC EU - P&amp;L'!X316</f>
        <v>0</v>
      </c>
      <c r="Y348" s="237">
        <f>'DTC EU - P&amp;L'!Y316</f>
        <v>0</v>
      </c>
      <c r="Z348" s="237">
        <f>'DTC EU - P&amp;L'!Z316</f>
        <v>0</v>
      </c>
      <c r="AA348" s="237">
        <f>'DTC EU - P&amp;L'!AA316</f>
        <v>0</v>
      </c>
      <c r="AB348" s="237">
        <f>'DTC EU - P&amp;L'!AB316</f>
        <v>0</v>
      </c>
      <c r="AC348" s="237">
        <f>'DTC EU - P&amp;L'!AC316</f>
        <v>0</v>
      </c>
      <c r="AD348" s="237">
        <f>'DTC EU - P&amp;L'!AD316</f>
        <v>0</v>
      </c>
      <c r="AE348" s="237">
        <f>'DTC EU - P&amp;L'!AE316</f>
        <v>0</v>
      </c>
      <c r="AF348" s="237">
        <f>'DTC EU - P&amp;L'!AF316</f>
        <v>0</v>
      </c>
      <c r="AG348" s="139">
        <f t="shared" si="85"/>
        <v>0</v>
      </c>
      <c r="AH348" s="140"/>
      <c r="AI348" s="140"/>
      <c r="AJ348" s="140"/>
      <c r="AK348" s="140"/>
      <c r="AL348" s="140"/>
    </row>
    <row r="349" outlineLevel="1">
      <c r="A349" s="266" t="s">
        <v>384</v>
      </c>
      <c r="B349" s="226"/>
      <c r="C349" s="226"/>
      <c r="D349" s="226"/>
      <c r="E349" s="226"/>
      <c r="F349" s="226"/>
      <c r="G349" s="226"/>
      <c r="H349" s="226"/>
      <c r="I349" s="226"/>
      <c r="J349" s="226"/>
      <c r="K349" s="226"/>
      <c r="L349" s="226"/>
      <c r="M349" s="226"/>
      <c r="N349" s="226"/>
      <c r="O349" s="226"/>
      <c r="P349" s="226"/>
      <c r="Q349" s="237">
        <f>'DTC EU - P&amp;L'!Q317</f>
        <v>0</v>
      </c>
      <c r="R349" s="237">
        <f>'DTC EU - P&amp;L'!R317</f>
        <v>0</v>
      </c>
      <c r="S349" s="237">
        <f>'DTC EU - P&amp;L'!S317</f>
        <v>0</v>
      </c>
      <c r="T349" s="237">
        <f>'DTC EU - P&amp;L'!T317</f>
        <v>0</v>
      </c>
      <c r="U349" s="237">
        <f>'DTC EU - P&amp;L'!U317</f>
        <v>0</v>
      </c>
      <c r="V349" s="237">
        <f>'DTC EU - P&amp;L'!V317</f>
        <v>0</v>
      </c>
      <c r="W349" s="237">
        <f>'DTC EU - P&amp;L'!W317</f>
        <v>0</v>
      </c>
      <c r="X349" s="237">
        <f>'DTC EU - P&amp;L'!X317</f>
        <v>0</v>
      </c>
      <c r="Y349" s="237">
        <f>'DTC EU - P&amp;L'!Y317</f>
        <v>0</v>
      </c>
      <c r="Z349" s="237">
        <f>'DTC EU - P&amp;L'!Z317</f>
        <v>0</v>
      </c>
      <c r="AA349" s="237">
        <f>'DTC EU - P&amp;L'!AA317</f>
        <v>0</v>
      </c>
      <c r="AB349" s="237">
        <f>'DTC EU - P&amp;L'!AB317</f>
        <v>0</v>
      </c>
      <c r="AC349" s="237">
        <f>'DTC EU - P&amp;L'!AC317</f>
        <v>0</v>
      </c>
      <c r="AD349" s="237">
        <f>'DTC EU - P&amp;L'!AD317</f>
        <v>0</v>
      </c>
      <c r="AE349" s="237">
        <f>'DTC EU - P&amp;L'!AE317</f>
        <v>0</v>
      </c>
      <c r="AF349" s="237">
        <f>'DTC EU - P&amp;L'!AF317</f>
        <v>0</v>
      </c>
      <c r="AG349" s="139">
        <f t="shared" si="85"/>
        <v>0</v>
      </c>
      <c r="AH349" s="140"/>
      <c r="AI349" s="140"/>
      <c r="AJ349" s="140"/>
      <c r="AK349" s="140"/>
      <c r="AL349" s="140"/>
    </row>
    <row r="350" outlineLevel="1">
      <c r="A350" s="266" t="s">
        <v>385</v>
      </c>
      <c r="B350" s="206"/>
      <c r="C350" s="206"/>
      <c r="D350" s="206"/>
      <c r="E350" s="206"/>
      <c r="F350" s="206"/>
      <c r="G350" s="206"/>
      <c r="H350" s="206"/>
      <c r="I350" s="206"/>
      <c r="J350" s="206"/>
      <c r="K350" s="206"/>
      <c r="L350" s="206"/>
      <c r="M350" s="206"/>
      <c r="N350" s="206"/>
      <c r="O350" s="206"/>
      <c r="P350" s="206"/>
      <c r="Q350" s="237">
        <f>'DTC EU - P&amp;L'!Q318</f>
        <v>0</v>
      </c>
      <c r="R350" s="237">
        <f>'DTC EU - P&amp;L'!R318</f>
        <v>0</v>
      </c>
      <c r="S350" s="237">
        <f>'DTC EU - P&amp;L'!S318</f>
        <v>0</v>
      </c>
      <c r="T350" s="237">
        <f>'DTC EU - P&amp;L'!T318</f>
        <v>0</v>
      </c>
      <c r="U350" s="237">
        <f>'DTC EU - P&amp;L'!U318</f>
        <v>0</v>
      </c>
      <c r="V350" s="237">
        <f>'DTC EU - P&amp;L'!V318</f>
        <v>0</v>
      </c>
      <c r="W350" s="237">
        <f>'DTC EU - P&amp;L'!W318</f>
        <v>0</v>
      </c>
      <c r="X350" s="237">
        <f>'DTC EU - P&amp;L'!X318</f>
        <v>0</v>
      </c>
      <c r="Y350" s="237">
        <f>'DTC EU - P&amp;L'!Y318</f>
        <v>0</v>
      </c>
      <c r="Z350" s="237">
        <f>'DTC EU - P&amp;L'!Z318</f>
        <v>0</v>
      </c>
      <c r="AA350" s="237">
        <f>'DTC EU - P&amp;L'!AA318</f>
        <v>0</v>
      </c>
      <c r="AB350" s="237">
        <f>'DTC EU - P&amp;L'!AB318</f>
        <v>0</v>
      </c>
      <c r="AC350" s="237">
        <f>'DTC EU - P&amp;L'!AC318</f>
        <v>0</v>
      </c>
      <c r="AD350" s="237">
        <f>'DTC EU - P&amp;L'!AD318</f>
        <v>0</v>
      </c>
      <c r="AE350" s="237">
        <f>'DTC EU - P&amp;L'!AE318</f>
        <v>0</v>
      </c>
      <c r="AF350" s="237">
        <f>'DTC EU - P&amp;L'!AF318</f>
        <v>0</v>
      </c>
      <c r="AG350" s="139">
        <f t="shared" si="85"/>
        <v>0</v>
      </c>
      <c r="AH350" s="140"/>
      <c r="AI350" s="140"/>
      <c r="AJ350" s="140"/>
      <c r="AK350" s="140"/>
      <c r="AL350" s="140"/>
    </row>
    <row r="351" ht="18.0" customHeight="1" outlineLevel="1">
      <c r="A351" s="266" t="s">
        <v>386</v>
      </c>
      <c r="B351" s="206"/>
      <c r="C351" s="206"/>
      <c r="D351" s="206"/>
      <c r="E351" s="206"/>
      <c r="F351" s="206"/>
      <c r="G351" s="206"/>
      <c r="H351" s="206"/>
      <c r="I351" s="206"/>
      <c r="J351" s="206"/>
      <c r="K351" s="206"/>
      <c r="L351" s="206"/>
      <c r="M351" s="206"/>
      <c r="N351" s="206"/>
      <c r="O351" s="206"/>
      <c r="P351" s="206"/>
      <c r="Q351" s="237">
        <f>'DTC EU - P&amp;L'!Q319</f>
        <v>0</v>
      </c>
      <c r="R351" s="237">
        <f>'DTC EU - P&amp;L'!R319</f>
        <v>0</v>
      </c>
      <c r="S351" s="237">
        <f>'DTC EU - P&amp;L'!S319</f>
        <v>0</v>
      </c>
      <c r="T351" s="237">
        <f>'DTC EU - P&amp;L'!T319</f>
        <v>0</v>
      </c>
      <c r="U351" s="237">
        <f>'DTC EU - P&amp;L'!U319</f>
        <v>0</v>
      </c>
      <c r="V351" s="237">
        <f>'DTC EU - P&amp;L'!V319</f>
        <v>0</v>
      </c>
      <c r="W351" s="237">
        <f>'DTC EU - P&amp;L'!W319</f>
        <v>0</v>
      </c>
      <c r="X351" s="237">
        <f>'DTC EU - P&amp;L'!X319</f>
        <v>0</v>
      </c>
      <c r="Y351" s="237">
        <f>'DTC EU - P&amp;L'!Y319</f>
        <v>0</v>
      </c>
      <c r="Z351" s="237">
        <f>'DTC EU - P&amp;L'!Z319</f>
        <v>0</v>
      </c>
      <c r="AA351" s="237">
        <f>'DTC EU - P&amp;L'!AA319</f>
        <v>0</v>
      </c>
      <c r="AB351" s="237">
        <f>'DTC EU - P&amp;L'!AB319</f>
        <v>0</v>
      </c>
      <c r="AC351" s="237">
        <f>'DTC EU - P&amp;L'!AC319</f>
        <v>0</v>
      </c>
      <c r="AD351" s="237">
        <f>'DTC EU - P&amp;L'!AD319</f>
        <v>0</v>
      </c>
      <c r="AE351" s="237">
        <f>'DTC EU - P&amp;L'!AE319</f>
        <v>0</v>
      </c>
      <c r="AF351" s="237">
        <f>'DTC EU - P&amp;L'!AF319</f>
        <v>0</v>
      </c>
      <c r="AG351" s="139">
        <f t="shared" si="85"/>
        <v>0</v>
      </c>
      <c r="AH351" s="140"/>
      <c r="AI351" s="140"/>
      <c r="AJ351" s="140"/>
      <c r="AK351" s="140"/>
      <c r="AL351" s="140"/>
    </row>
    <row r="352" ht="18.0" customHeight="1" outlineLevel="1">
      <c r="A352" s="266" t="s">
        <v>387</v>
      </c>
      <c r="B352" s="206"/>
      <c r="C352" s="206"/>
      <c r="D352" s="206"/>
      <c r="E352" s="206"/>
      <c r="F352" s="206"/>
      <c r="G352" s="206"/>
      <c r="H352" s="206"/>
      <c r="I352" s="206"/>
      <c r="J352" s="206"/>
      <c r="K352" s="206"/>
      <c r="L352" s="206"/>
      <c r="M352" s="206"/>
      <c r="N352" s="206"/>
      <c r="O352" s="206"/>
      <c r="P352" s="206"/>
      <c r="Q352" s="237"/>
      <c r="R352" s="237"/>
      <c r="S352" s="237"/>
      <c r="T352" s="237"/>
      <c r="U352" s="237"/>
      <c r="V352" s="237"/>
      <c r="W352" s="237"/>
      <c r="X352" s="237"/>
      <c r="Y352" s="237"/>
      <c r="Z352" s="237"/>
      <c r="AA352" s="237"/>
      <c r="AB352" s="237"/>
      <c r="AC352" s="237"/>
      <c r="AD352" s="237"/>
      <c r="AE352" s="237"/>
      <c r="AF352" s="237"/>
      <c r="AG352" s="139"/>
      <c r="AH352" s="140"/>
      <c r="AI352" s="140"/>
      <c r="AJ352" s="140"/>
      <c r="AK352" s="140"/>
      <c r="AL352" s="140"/>
    </row>
    <row r="353" ht="18.0" customHeight="1" outlineLevel="1">
      <c r="A353" s="266" t="s">
        <v>186</v>
      </c>
      <c r="B353" s="206"/>
      <c r="C353" s="206"/>
      <c r="D353" s="206"/>
      <c r="E353" s="206"/>
      <c r="F353" s="206"/>
      <c r="G353" s="206"/>
      <c r="H353" s="206"/>
      <c r="I353" s="206"/>
      <c r="J353" s="206"/>
      <c r="K353" s="206"/>
      <c r="L353" s="206"/>
      <c r="M353" s="206"/>
      <c r="N353" s="206"/>
      <c r="O353" s="206"/>
      <c r="P353" s="206"/>
      <c r="Q353" s="237">
        <f>'DTC EU - P&amp;L'!Q321</f>
        <v>0</v>
      </c>
      <c r="R353" s="237">
        <f>'DTC EU - P&amp;L'!R321</f>
        <v>0</v>
      </c>
      <c r="S353" s="237">
        <f>'DTC EU - P&amp;L'!S321</f>
        <v>0</v>
      </c>
      <c r="T353" s="237">
        <f>'DTC EU - P&amp;L'!T321</f>
        <v>0</v>
      </c>
      <c r="U353" s="237">
        <f>'DTC EU - P&amp;L'!U321</f>
        <v>0</v>
      </c>
      <c r="V353" s="237">
        <f>'DTC EU - P&amp;L'!V321</f>
        <v>0</v>
      </c>
      <c r="W353" s="237">
        <f>'DTC EU - P&amp;L'!W321</f>
        <v>0</v>
      </c>
      <c r="X353" s="237">
        <f>'DTC EU - P&amp;L'!X321</f>
        <v>0</v>
      </c>
      <c r="Y353" s="237">
        <f>'DTC EU - P&amp;L'!Y321</f>
        <v>0</v>
      </c>
      <c r="Z353" s="237">
        <f>'DTC EU - P&amp;L'!Z321</f>
        <v>0</v>
      </c>
      <c r="AA353" s="237">
        <f>'DTC EU - P&amp;L'!AA321</f>
        <v>0</v>
      </c>
      <c r="AB353" s="237">
        <f>'DTC EU - P&amp;L'!AB321</f>
        <v>0</v>
      </c>
      <c r="AC353" s="237">
        <f>'DTC EU - P&amp;L'!AC321</f>
        <v>0</v>
      </c>
      <c r="AD353" s="237">
        <f>'DTC EU - P&amp;L'!AD321</f>
        <v>0</v>
      </c>
      <c r="AE353" s="237">
        <f>'DTC EU - P&amp;L'!AE321</f>
        <v>0</v>
      </c>
      <c r="AF353" s="237">
        <f>'DTC EU - P&amp;L'!AF321</f>
        <v>0</v>
      </c>
      <c r="AG353" s="139">
        <f t="shared" ref="AG353:AG354" si="87">SUM(B353:AF353)</f>
        <v>0</v>
      </c>
      <c r="AH353" s="140"/>
      <c r="AI353" s="140"/>
      <c r="AJ353" s="140"/>
      <c r="AK353" s="140"/>
      <c r="AL353" s="140"/>
    </row>
    <row r="354">
      <c r="A354" s="269" t="s">
        <v>187</v>
      </c>
      <c r="B354" s="270">
        <f t="shared" ref="B354:AF354" si="86">SUM(B342:B353)</f>
        <v>0</v>
      </c>
      <c r="C354" s="270">
        <f t="shared" si="86"/>
        <v>0</v>
      </c>
      <c r="D354" s="270">
        <f t="shared" si="86"/>
        <v>0</v>
      </c>
      <c r="E354" s="270">
        <f t="shared" si="86"/>
        <v>0</v>
      </c>
      <c r="F354" s="270">
        <f t="shared" si="86"/>
        <v>0</v>
      </c>
      <c r="G354" s="270">
        <f t="shared" si="86"/>
        <v>0</v>
      </c>
      <c r="H354" s="270">
        <f t="shared" si="86"/>
        <v>0</v>
      </c>
      <c r="I354" s="270">
        <f t="shared" si="86"/>
        <v>0</v>
      </c>
      <c r="J354" s="270">
        <f t="shared" si="86"/>
        <v>0</v>
      </c>
      <c r="K354" s="270">
        <f t="shared" si="86"/>
        <v>0</v>
      </c>
      <c r="L354" s="270">
        <f t="shared" si="86"/>
        <v>0</v>
      </c>
      <c r="M354" s="270">
        <f t="shared" si="86"/>
        <v>0</v>
      </c>
      <c r="N354" s="270">
        <f t="shared" si="86"/>
        <v>0</v>
      </c>
      <c r="O354" s="270">
        <f t="shared" si="86"/>
        <v>0</v>
      </c>
      <c r="P354" s="270">
        <f t="shared" si="86"/>
        <v>0</v>
      </c>
      <c r="Q354" s="270">
        <f t="shared" si="86"/>
        <v>0</v>
      </c>
      <c r="R354" s="270">
        <f t="shared" si="86"/>
        <v>0</v>
      </c>
      <c r="S354" s="270">
        <f t="shared" si="86"/>
        <v>0</v>
      </c>
      <c r="T354" s="270">
        <f t="shared" si="86"/>
        <v>0</v>
      </c>
      <c r="U354" s="270">
        <f t="shared" si="86"/>
        <v>0</v>
      </c>
      <c r="V354" s="270">
        <f t="shared" si="86"/>
        <v>0</v>
      </c>
      <c r="W354" s="270">
        <f t="shared" si="86"/>
        <v>0</v>
      </c>
      <c r="X354" s="270">
        <f t="shared" si="86"/>
        <v>0</v>
      </c>
      <c r="Y354" s="270">
        <f t="shared" si="86"/>
        <v>0</v>
      </c>
      <c r="Z354" s="270">
        <f t="shared" si="86"/>
        <v>0</v>
      </c>
      <c r="AA354" s="270">
        <f t="shared" si="86"/>
        <v>0</v>
      </c>
      <c r="AB354" s="270">
        <f t="shared" si="86"/>
        <v>0</v>
      </c>
      <c r="AC354" s="270">
        <f t="shared" si="86"/>
        <v>0</v>
      </c>
      <c r="AD354" s="270">
        <f t="shared" si="86"/>
        <v>0</v>
      </c>
      <c r="AE354" s="270">
        <f t="shared" si="86"/>
        <v>0</v>
      </c>
      <c r="AF354" s="270">
        <f t="shared" si="86"/>
        <v>0</v>
      </c>
      <c r="AG354" s="139">
        <f t="shared" si="87"/>
        <v>0</v>
      </c>
      <c r="AH354" s="140"/>
      <c r="AI354" s="140"/>
      <c r="AJ354" s="140"/>
      <c r="AK354" s="140"/>
      <c r="AL354" s="140"/>
    </row>
    <row r="355">
      <c r="A355" s="153"/>
      <c r="B355" s="174"/>
      <c r="C355" s="174"/>
      <c r="D355" s="174"/>
      <c r="E355" s="174"/>
      <c r="F355" s="174"/>
      <c r="G355" s="174"/>
      <c r="H355" s="174"/>
      <c r="I355" s="129"/>
      <c r="J355" s="129"/>
      <c r="K355" s="129"/>
      <c r="L355" s="129"/>
      <c r="M355" s="129"/>
      <c r="N355" s="129"/>
      <c r="O355" s="129"/>
      <c r="P355" s="129"/>
      <c r="Q355" s="129"/>
      <c r="R355" s="129"/>
      <c r="S355" s="129"/>
      <c r="T355" s="129"/>
      <c r="U355" s="129"/>
      <c r="V355" s="129"/>
      <c r="W355" s="129"/>
      <c r="X355" s="129"/>
      <c r="Y355" s="129"/>
      <c r="Z355" s="129"/>
      <c r="AA355" s="129"/>
      <c r="AB355" s="129"/>
      <c r="AC355" s="129"/>
      <c r="AD355" s="129"/>
      <c r="AE355" s="129"/>
      <c r="AF355" s="129"/>
      <c r="AG355" s="199"/>
      <c r="AH355" s="200"/>
      <c r="AI355" s="200"/>
      <c r="AJ355" s="200"/>
      <c r="AK355" s="200"/>
      <c r="AL355" s="200"/>
    </row>
    <row r="356">
      <c r="A356" s="192" t="s">
        <v>388</v>
      </c>
      <c r="B356" s="174"/>
      <c r="C356" s="174"/>
      <c r="D356" s="174"/>
      <c r="E356" s="174"/>
      <c r="F356" s="174"/>
      <c r="G356" s="247"/>
      <c r="H356" s="174"/>
      <c r="I356" s="129"/>
      <c r="J356" s="129"/>
      <c r="K356" s="129"/>
      <c r="L356" s="129"/>
      <c r="M356" s="129"/>
      <c r="N356" s="129"/>
      <c r="O356" s="129"/>
      <c r="P356" s="129"/>
      <c r="Q356" s="129"/>
      <c r="R356" s="129"/>
      <c r="S356" s="129"/>
      <c r="T356" s="129"/>
      <c r="U356" s="129"/>
      <c r="V356" s="129"/>
      <c r="W356" s="129"/>
      <c r="X356" s="129"/>
      <c r="Y356" s="129"/>
      <c r="Z356" s="129"/>
      <c r="AA356" s="129"/>
      <c r="AB356" s="129"/>
      <c r="AC356" s="129"/>
      <c r="AD356" s="129"/>
      <c r="AE356" s="129"/>
      <c r="AF356" s="129"/>
      <c r="AG356" s="259"/>
      <c r="AH356" s="260"/>
      <c r="AI356" s="260"/>
      <c r="AJ356" s="260"/>
      <c r="AK356" s="260"/>
      <c r="AL356" s="260"/>
    </row>
    <row r="357">
      <c r="A357" s="266" t="s">
        <v>389</v>
      </c>
      <c r="B357" s="247">
        <f>'DTC US&amp;CA - P&amp;L'!B325</f>
        <v>59.99</v>
      </c>
      <c r="C357" s="247">
        <f>'DTC US&amp;CA - P&amp;L'!C325</f>
        <v>0</v>
      </c>
      <c r="D357" s="247">
        <f>'DTC US&amp;CA - P&amp;L'!D325</f>
        <v>1204.48</v>
      </c>
      <c r="E357" s="247">
        <f>'DTC US&amp;CA - P&amp;L'!E325</f>
        <v>0</v>
      </c>
      <c r="F357" s="247">
        <f>'DTC US&amp;CA - P&amp;L'!F325</f>
        <v>341.94</v>
      </c>
      <c r="G357" s="247">
        <f>'DTC US&amp;CA - P&amp;L'!G325</f>
        <v>0</v>
      </c>
      <c r="H357" s="247">
        <f>'DTC US&amp;CA - P&amp;L'!H325</f>
        <v>414.08</v>
      </c>
      <c r="I357" s="247">
        <f>'DTC US&amp;CA - P&amp;L'!I325</f>
        <v>123.99</v>
      </c>
      <c r="J357" s="247">
        <f>'DTC US&amp;CA - P&amp;L'!J325</f>
        <v>0</v>
      </c>
      <c r="K357" s="247">
        <f>'DTC US&amp;CA - P&amp;L'!K325</f>
        <v>0</v>
      </c>
      <c r="L357" s="247">
        <f>'DTC US&amp;CA - P&amp;L'!L325</f>
        <v>0</v>
      </c>
      <c r="M357" s="247">
        <f>'DTC US&amp;CA - P&amp;L'!M325</f>
        <v>0</v>
      </c>
      <c r="N357" s="247">
        <f>'DTC US&amp;CA - P&amp;L'!N325</f>
        <v>0</v>
      </c>
      <c r="O357" s="247">
        <f>'DTC US&amp;CA - P&amp;L'!O325</f>
        <v>0</v>
      </c>
      <c r="P357" s="247">
        <f>'DTC US&amp;CA - P&amp;L'!P325</f>
        <v>613.57</v>
      </c>
      <c r="Q357" s="247">
        <f>'DTC US&amp;CA - P&amp;L'!Q325</f>
        <v>1753.56</v>
      </c>
      <c r="R357" s="247">
        <f>'DTC US&amp;CA - P&amp;L'!R325</f>
        <v>20.21</v>
      </c>
      <c r="S357" s="247">
        <f>'DTC US&amp;CA - P&amp;L'!S325</f>
        <v>1232.94</v>
      </c>
      <c r="T357" s="247">
        <f>'DTC US&amp;CA - P&amp;L'!T325</f>
        <v>0</v>
      </c>
      <c r="U357" s="247">
        <f>'DTC US&amp;CA - P&amp;L'!U325</f>
        <v>308</v>
      </c>
      <c r="V357" s="247">
        <f>'DTC US&amp;CA - P&amp;L'!V325</f>
        <v>0</v>
      </c>
      <c r="W357" s="247">
        <f>'DTC US&amp;CA - P&amp;L'!W325</f>
        <v>0</v>
      </c>
      <c r="X357" s="247">
        <f>'DTC US&amp;CA - P&amp;L'!X325</f>
        <v>283.15</v>
      </c>
      <c r="Y357" s="247">
        <f>'DTC US&amp;CA - P&amp;L'!Y325</f>
        <v>217.93</v>
      </c>
      <c r="Z357" s="247">
        <f>'DTC US&amp;CA - P&amp;L'!Z325</f>
        <v>0</v>
      </c>
      <c r="AA357" s="247">
        <f>'DTC US&amp;CA - P&amp;L'!AA325</f>
        <v>51.15</v>
      </c>
      <c r="AB357" s="247">
        <f>'DTC US&amp;CA - P&amp;L'!AB325</f>
        <v>322.24</v>
      </c>
      <c r="AC357" s="247">
        <f>'DTC US&amp;CA - P&amp;L'!AC325</f>
        <v>903.36</v>
      </c>
      <c r="AD357" s="247">
        <f>'DTC US&amp;CA - P&amp;L'!AD325</f>
        <v>382.78</v>
      </c>
      <c r="AE357" s="247">
        <f>'DTC US&amp;CA - P&amp;L'!AE325</f>
        <v>654.26</v>
      </c>
      <c r="AF357" s="247">
        <f>'DTC US&amp;CA - P&amp;L'!AF325</f>
        <v>0</v>
      </c>
      <c r="AG357" s="139">
        <f t="shared" ref="AG357:AG358" si="89">SUM(B357:AF357)</f>
        <v>8887.63</v>
      </c>
      <c r="AH357" s="140"/>
      <c r="AI357" s="140"/>
      <c r="AJ357" s="140"/>
      <c r="AK357" s="140"/>
      <c r="AL357" s="140"/>
    </row>
    <row r="358">
      <c r="A358" s="272" t="s">
        <v>390</v>
      </c>
      <c r="B358" s="273">
        <f t="shared" ref="B358:AF358" si="88">SUM(B357)</f>
        <v>59.99</v>
      </c>
      <c r="C358" s="273">
        <f t="shared" si="88"/>
        <v>0</v>
      </c>
      <c r="D358" s="273">
        <f t="shared" si="88"/>
        <v>1204.48</v>
      </c>
      <c r="E358" s="273">
        <f t="shared" si="88"/>
        <v>0</v>
      </c>
      <c r="F358" s="273">
        <f t="shared" si="88"/>
        <v>341.94</v>
      </c>
      <c r="G358" s="273">
        <f t="shared" si="88"/>
        <v>0</v>
      </c>
      <c r="H358" s="273">
        <f t="shared" si="88"/>
        <v>414.08</v>
      </c>
      <c r="I358" s="273">
        <f t="shared" si="88"/>
        <v>123.99</v>
      </c>
      <c r="J358" s="273">
        <f t="shared" si="88"/>
        <v>0</v>
      </c>
      <c r="K358" s="273">
        <f t="shared" si="88"/>
        <v>0</v>
      </c>
      <c r="L358" s="273">
        <f t="shared" si="88"/>
        <v>0</v>
      </c>
      <c r="M358" s="273">
        <f t="shared" si="88"/>
        <v>0</v>
      </c>
      <c r="N358" s="273">
        <f t="shared" si="88"/>
        <v>0</v>
      </c>
      <c r="O358" s="273">
        <f t="shared" si="88"/>
        <v>0</v>
      </c>
      <c r="P358" s="273">
        <f t="shared" si="88"/>
        <v>613.57</v>
      </c>
      <c r="Q358" s="273">
        <f t="shared" si="88"/>
        <v>1753.56</v>
      </c>
      <c r="R358" s="273">
        <f t="shared" si="88"/>
        <v>20.21</v>
      </c>
      <c r="S358" s="273">
        <f t="shared" si="88"/>
        <v>1232.94</v>
      </c>
      <c r="T358" s="273">
        <f t="shared" si="88"/>
        <v>0</v>
      </c>
      <c r="U358" s="273">
        <f t="shared" si="88"/>
        <v>308</v>
      </c>
      <c r="V358" s="273">
        <f t="shared" si="88"/>
        <v>0</v>
      </c>
      <c r="W358" s="273">
        <f t="shared" si="88"/>
        <v>0</v>
      </c>
      <c r="X358" s="273">
        <f t="shared" si="88"/>
        <v>283.15</v>
      </c>
      <c r="Y358" s="273">
        <f t="shared" si="88"/>
        <v>217.93</v>
      </c>
      <c r="Z358" s="273">
        <f t="shared" si="88"/>
        <v>0</v>
      </c>
      <c r="AA358" s="273">
        <f t="shared" si="88"/>
        <v>51.15</v>
      </c>
      <c r="AB358" s="273">
        <f t="shared" si="88"/>
        <v>322.24</v>
      </c>
      <c r="AC358" s="273">
        <f t="shared" si="88"/>
        <v>903.36</v>
      </c>
      <c r="AD358" s="273">
        <f t="shared" si="88"/>
        <v>382.78</v>
      </c>
      <c r="AE358" s="273">
        <f t="shared" si="88"/>
        <v>654.26</v>
      </c>
      <c r="AF358" s="273">
        <f t="shared" si="88"/>
        <v>0</v>
      </c>
      <c r="AG358" s="139">
        <f t="shared" si="89"/>
        <v>8887.63</v>
      </c>
      <c r="AH358" s="140"/>
      <c r="AI358" s="140"/>
      <c r="AJ358" s="140"/>
      <c r="AK358" s="140"/>
      <c r="AL358" s="140"/>
    </row>
    <row r="359">
      <c r="A359" s="153"/>
      <c r="B359" s="225"/>
      <c r="C359" s="225"/>
      <c r="D359" s="225"/>
      <c r="E359" s="225"/>
      <c r="F359" s="225"/>
      <c r="G359" s="225"/>
      <c r="H359" s="225"/>
      <c r="I359" s="225"/>
      <c r="J359" s="225"/>
      <c r="K359" s="225"/>
      <c r="L359" s="225"/>
      <c r="M359" s="225"/>
      <c r="N359" s="225"/>
      <c r="O359" s="225"/>
      <c r="P359" s="225"/>
      <c r="Q359" s="225"/>
      <c r="R359" s="225"/>
      <c r="S359" s="225"/>
      <c r="T359" s="225"/>
      <c r="U359" s="225"/>
      <c r="V359" s="225"/>
      <c r="W359" s="225"/>
      <c r="X359" s="225"/>
      <c r="Y359" s="225"/>
      <c r="Z359" s="225"/>
      <c r="AA359" s="225"/>
      <c r="AB359" s="225"/>
      <c r="AC359" s="225"/>
      <c r="AD359" s="225"/>
      <c r="AE359" s="225"/>
      <c r="AF359" s="225"/>
      <c r="AG359" s="245"/>
      <c r="AH359" s="246"/>
      <c r="AI359" s="246"/>
      <c r="AJ359" s="246"/>
      <c r="AK359" s="246"/>
      <c r="AL359" s="246"/>
    </row>
    <row r="360">
      <c r="A360" s="266" t="s">
        <v>391</v>
      </c>
      <c r="B360" s="247">
        <f>'DTC EU - P&amp;L'!B328</f>
        <v>0</v>
      </c>
      <c r="C360" s="247">
        <f>'DTC EU - P&amp;L'!C328</f>
        <v>0</v>
      </c>
      <c r="D360" s="247">
        <f>'DTC EU - P&amp;L'!D328</f>
        <v>0</v>
      </c>
      <c r="E360" s="247">
        <f>'DTC EU - P&amp;L'!E328</f>
        <v>0</v>
      </c>
      <c r="F360" s="247">
        <f>'DTC EU - P&amp;L'!F328</f>
        <v>0</v>
      </c>
      <c r="G360" s="247">
        <f>'DTC EU - P&amp;L'!G328</f>
        <v>0</v>
      </c>
      <c r="H360" s="247">
        <f>'DTC EU - P&amp;L'!H328</f>
        <v>0</v>
      </c>
      <c r="I360" s="247">
        <f>'DTC EU - P&amp;L'!I328</f>
        <v>0</v>
      </c>
      <c r="J360" s="247">
        <f>'DTC EU - P&amp;L'!J328</f>
        <v>0</v>
      </c>
      <c r="K360" s="247">
        <f>'DTC EU - P&amp;L'!K328</f>
        <v>0</v>
      </c>
      <c r="L360" s="247">
        <f>'DTC EU - P&amp;L'!L328</f>
        <v>0</v>
      </c>
      <c r="M360" s="247">
        <f>'DTC EU - P&amp;L'!M328</f>
        <v>0</v>
      </c>
      <c r="N360" s="247">
        <f>'DTC EU - P&amp;L'!N328</f>
        <v>0</v>
      </c>
      <c r="O360" s="247">
        <f>'DTC EU - P&amp;L'!O328</f>
        <v>0</v>
      </c>
      <c r="P360" s="247">
        <f>'DTC EU - P&amp;L'!P328</f>
        <v>0</v>
      </c>
      <c r="Q360" s="247">
        <f>'DTC EU - P&amp;L'!Q328</f>
        <v>0</v>
      </c>
      <c r="R360" s="247">
        <f>'DTC EU - P&amp;L'!R328</f>
        <v>0</v>
      </c>
      <c r="S360" s="247">
        <f>'DTC EU - P&amp;L'!S328</f>
        <v>0</v>
      </c>
      <c r="T360" s="247">
        <f>'DTC EU - P&amp;L'!T328</f>
        <v>0</v>
      </c>
      <c r="U360" s="247">
        <f>'DTC EU - P&amp;L'!U328</f>
        <v>0</v>
      </c>
      <c r="V360" s="247">
        <f>'DTC EU - P&amp;L'!V328</f>
        <v>0</v>
      </c>
      <c r="W360" s="247">
        <f>'DTC EU - P&amp;L'!W328</f>
        <v>0</v>
      </c>
      <c r="X360" s="247">
        <f>'DTC EU - P&amp;L'!X328</f>
        <v>0</v>
      </c>
      <c r="Y360" s="247">
        <f>'DTC EU - P&amp;L'!Y328</f>
        <v>0</v>
      </c>
      <c r="Z360" s="247">
        <f>'DTC EU - P&amp;L'!Z328</f>
        <v>0</v>
      </c>
      <c r="AA360" s="247">
        <f>'DTC EU - P&amp;L'!AA328</f>
        <v>0</v>
      </c>
      <c r="AB360" s="247">
        <f>'DTC EU - P&amp;L'!AB328</f>
        <v>0</v>
      </c>
      <c r="AC360" s="247">
        <f>'DTC EU - P&amp;L'!AC328</f>
        <v>0</v>
      </c>
      <c r="AD360" s="247">
        <f>'DTC EU - P&amp;L'!AD328</f>
        <v>0</v>
      </c>
      <c r="AE360" s="247">
        <f>'DTC EU - P&amp;L'!AE328</f>
        <v>0</v>
      </c>
      <c r="AF360" s="247">
        <f>'DTC EU - P&amp;L'!AF328</f>
        <v>0</v>
      </c>
      <c r="AG360" s="139">
        <f t="shared" ref="AG360:AG363" si="90">SUM(B360:AF360)</f>
        <v>0</v>
      </c>
      <c r="AH360" s="140"/>
      <c r="AI360" s="140"/>
      <c r="AJ360" s="140"/>
      <c r="AK360" s="140"/>
      <c r="AL360" s="140"/>
    </row>
    <row r="361">
      <c r="A361" s="266" t="s">
        <v>392</v>
      </c>
      <c r="B361" s="247">
        <f>'DTC EU - P&amp;L'!B329</f>
        <v>0</v>
      </c>
      <c r="C361" s="247">
        <f>'DTC EU - P&amp;L'!C329</f>
        <v>0</v>
      </c>
      <c r="D361" s="247">
        <f>'DTC EU - P&amp;L'!D329</f>
        <v>0</v>
      </c>
      <c r="E361" s="247">
        <f>'DTC EU - P&amp;L'!E329</f>
        <v>0</v>
      </c>
      <c r="F361" s="247">
        <f>'DTC EU - P&amp;L'!F329</f>
        <v>0</v>
      </c>
      <c r="G361" s="247">
        <f>'DTC EU - P&amp;L'!G329</f>
        <v>0</v>
      </c>
      <c r="H361" s="247">
        <f>'DTC EU - P&amp;L'!H329</f>
        <v>0</v>
      </c>
      <c r="I361" s="247">
        <f>'DTC EU - P&amp;L'!I329</f>
        <v>0</v>
      </c>
      <c r="J361" s="247">
        <f>'DTC EU - P&amp;L'!J329</f>
        <v>0</v>
      </c>
      <c r="K361" s="247">
        <f>'DTC EU - P&amp;L'!K329</f>
        <v>0</v>
      </c>
      <c r="L361" s="247">
        <f>'DTC EU - P&amp;L'!L329</f>
        <v>0</v>
      </c>
      <c r="M361" s="247">
        <f>'DTC EU - P&amp;L'!M329</f>
        <v>0</v>
      </c>
      <c r="N361" s="247">
        <f>'DTC EU - P&amp;L'!N329</f>
        <v>0</v>
      </c>
      <c r="O361" s="247">
        <f>'DTC EU - P&amp;L'!O329</f>
        <v>0</v>
      </c>
      <c r="P361" s="247">
        <f>'DTC EU - P&amp;L'!P329</f>
        <v>0</v>
      </c>
      <c r="Q361" s="247">
        <f>'DTC EU - P&amp;L'!Q329</f>
        <v>0</v>
      </c>
      <c r="R361" s="247">
        <f>'DTC EU - P&amp;L'!R329</f>
        <v>0</v>
      </c>
      <c r="S361" s="247">
        <f>'DTC EU - P&amp;L'!S329</f>
        <v>0</v>
      </c>
      <c r="T361" s="247">
        <f>'DTC EU - P&amp;L'!T329</f>
        <v>0</v>
      </c>
      <c r="U361" s="247">
        <f>'DTC EU - P&amp;L'!U329</f>
        <v>0</v>
      </c>
      <c r="V361" s="247">
        <f>'DTC EU - P&amp;L'!V329</f>
        <v>0</v>
      </c>
      <c r="W361" s="247">
        <f>'DTC EU - P&amp;L'!W329</f>
        <v>0</v>
      </c>
      <c r="X361" s="247">
        <f>'DTC EU - P&amp;L'!X329</f>
        <v>0</v>
      </c>
      <c r="Y361" s="247">
        <f>'DTC EU - P&amp;L'!Y329</f>
        <v>0</v>
      </c>
      <c r="Z361" s="247">
        <f>'DTC EU - P&amp;L'!Z329</f>
        <v>0</v>
      </c>
      <c r="AA361" s="247">
        <f>'DTC EU - P&amp;L'!AA329</f>
        <v>0</v>
      </c>
      <c r="AB361" s="247">
        <f>'DTC EU - P&amp;L'!AB329</f>
        <v>0</v>
      </c>
      <c r="AC361" s="247">
        <f>'DTC EU - P&amp;L'!AC329</f>
        <v>0</v>
      </c>
      <c r="AD361" s="247">
        <f>'DTC EU - P&amp;L'!AD329</f>
        <v>0</v>
      </c>
      <c r="AE361" s="247">
        <f>'DTC EU - P&amp;L'!AE329</f>
        <v>0</v>
      </c>
      <c r="AF361" s="247">
        <f>'DTC EU - P&amp;L'!AF329</f>
        <v>0</v>
      </c>
      <c r="AG361" s="139">
        <f t="shared" si="90"/>
        <v>0</v>
      </c>
      <c r="AH361" s="140"/>
      <c r="AI361" s="140"/>
      <c r="AJ361" s="140"/>
      <c r="AK361" s="140"/>
      <c r="AL361" s="140"/>
    </row>
    <row r="362">
      <c r="A362" s="266" t="s">
        <v>393</v>
      </c>
      <c r="B362" s="247">
        <f>'DTC EU - P&amp;L'!B330</f>
        <v>0</v>
      </c>
      <c r="C362" s="247">
        <f>'DTC EU - P&amp;L'!C330</f>
        <v>0</v>
      </c>
      <c r="D362" s="247">
        <f>'DTC EU - P&amp;L'!D330</f>
        <v>0</v>
      </c>
      <c r="E362" s="247">
        <f>'DTC EU - P&amp;L'!E330</f>
        <v>0</v>
      </c>
      <c r="F362" s="247">
        <f>'DTC EU - P&amp;L'!F330</f>
        <v>0</v>
      </c>
      <c r="G362" s="247">
        <f>'DTC EU - P&amp;L'!G330</f>
        <v>0</v>
      </c>
      <c r="H362" s="247">
        <f>'DTC EU - P&amp;L'!H330</f>
        <v>0</v>
      </c>
      <c r="I362" s="247">
        <f>'DTC EU - P&amp;L'!I330</f>
        <v>0</v>
      </c>
      <c r="J362" s="247">
        <f>'DTC EU - P&amp;L'!J330</f>
        <v>0</v>
      </c>
      <c r="K362" s="247">
        <f>'DTC EU - P&amp;L'!K330</f>
        <v>0</v>
      </c>
      <c r="L362" s="247">
        <f>'DTC EU - P&amp;L'!L330</f>
        <v>0</v>
      </c>
      <c r="M362" s="247">
        <f>'DTC EU - P&amp;L'!M330</f>
        <v>0</v>
      </c>
      <c r="N362" s="247">
        <f>'DTC EU - P&amp;L'!N330</f>
        <v>0</v>
      </c>
      <c r="O362" s="247">
        <f>'DTC EU - P&amp;L'!O330</f>
        <v>0</v>
      </c>
      <c r="P362" s="247">
        <f>'DTC EU - P&amp;L'!P330</f>
        <v>0</v>
      </c>
      <c r="Q362" s="247">
        <f>'DTC EU - P&amp;L'!Q330</f>
        <v>0</v>
      </c>
      <c r="R362" s="247">
        <f>'DTC EU - P&amp;L'!R330</f>
        <v>0</v>
      </c>
      <c r="S362" s="247">
        <f>'DTC EU - P&amp;L'!S330</f>
        <v>0</v>
      </c>
      <c r="T362" s="247">
        <f>'DTC EU - P&amp;L'!T330</f>
        <v>0</v>
      </c>
      <c r="U362" s="247">
        <f>'DTC EU - P&amp;L'!U330</f>
        <v>0</v>
      </c>
      <c r="V362" s="247">
        <f>'DTC EU - P&amp;L'!V330</f>
        <v>0</v>
      </c>
      <c r="W362" s="247">
        <f>'DTC EU - P&amp;L'!W330</f>
        <v>0</v>
      </c>
      <c r="X362" s="247">
        <f>'DTC EU - P&amp;L'!X330</f>
        <v>0</v>
      </c>
      <c r="Y362" s="247">
        <f>'DTC EU - P&amp;L'!Y330</f>
        <v>0</v>
      </c>
      <c r="Z362" s="247">
        <f>'DTC EU - P&amp;L'!Z330</f>
        <v>0</v>
      </c>
      <c r="AA362" s="247">
        <f>'DTC EU - P&amp;L'!AA330</f>
        <v>0</v>
      </c>
      <c r="AB362" s="247">
        <f>'DTC EU - P&amp;L'!AB330</f>
        <v>0</v>
      </c>
      <c r="AC362" s="247">
        <f>'DTC EU - P&amp;L'!AC330</f>
        <v>0</v>
      </c>
      <c r="AD362" s="247">
        <f>'DTC EU - P&amp;L'!AD330</f>
        <v>0</v>
      </c>
      <c r="AE362" s="247">
        <f>'DTC EU - P&amp;L'!AE330</f>
        <v>0</v>
      </c>
      <c r="AF362" s="247">
        <f>'DTC EU - P&amp;L'!AF330</f>
        <v>0</v>
      </c>
      <c r="AG362" s="139">
        <f t="shared" si="90"/>
        <v>0</v>
      </c>
      <c r="AH362" s="140"/>
      <c r="AI362" s="140"/>
      <c r="AJ362" s="140"/>
      <c r="AK362" s="140"/>
      <c r="AL362" s="140"/>
    </row>
    <row r="363">
      <c r="A363" s="272" t="s">
        <v>394</v>
      </c>
      <c r="B363" s="273">
        <f t="shared" ref="B363:AF363" si="91">B360+B361</f>
        <v>0</v>
      </c>
      <c r="C363" s="273">
        <f t="shared" si="91"/>
        <v>0</v>
      </c>
      <c r="D363" s="273">
        <f t="shared" si="91"/>
        <v>0</v>
      </c>
      <c r="E363" s="273">
        <f t="shared" si="91"/>
        <v>0</v>
      </c>
      <c r="F363" s="273">
        <f t="shared" si="91"/>
        <v>0</v>
      </c>
      <c r="G363" s="273">
        <f t="shared" si="91"/>
        <v>0</v>
      </c>
      <c r="H363" s="273">
        <f t="shared" si="91"/>
        <v>0</v>
      </c>
      <c r="I363" s="273">
        <f t="shared" si="91"/>
        <v>0</v>
      </c>
      <c r="J363" s="273">
        <f t="shared" si="91"/>
        <v>0</v>
      </c>
      <c r="K363" s="273">
        <f t="shared" si="91"/>
        <v>0</v>
      </c>
      <c r="L363" s="273">
        <f t="shared" si="91"/>
        <v>0</v>
      </c>
      <c r="M363" s="273">
        <f t="shared" si="91"/>
        <v>0</v>
      </c>
      <c r="N363" s="273">
        <f t="shared" si="91"/>
        <v>0</v>
      </c>
      <c r="O363" s="273">
        <f t="shared" si="91"/>
        <v>0</v>
      </c>
      <c r="P363" s="273">
        <f t="shared" si="91"/>
        <v>0</v>
      </c>
      <c r="Q363" s="273">
        <f t="shared" si="91"/>
        <v>0</v>
      </c>
      <c r="R363" s="273">
        <f t="shared" si="91"/>
        <v>0</v>
      </c>
      <c r="S363" s="273">
        <f t="shared" si="91"/>
        <v>0</v>
      </c>
      <c r="T363" s="273">
        <f t="shared" si="91"/>
        <v>0</v>
      </c>
      <c r="U363" s="273">
        <f t="shared" si="91"/>
        <v>0</v>
      </c>
      <c r="V363" s="273">
        <f t="shared" si="91"/>
        <v>0</v>
      </c>
      <c r="W363" s="273">
        <f t="shared" si="91"/>
        <v>0</v>
      </c>
      <c r="X363" s="273">
        <f t="shared" si="91"/>
        <v>0</v>
      </c>
      <c r="Y363" s="273">
        <f t="shared" si="91"/>
        <v>0</v>
      </c>
      <c r="Z363" s="273">
        <f t="shared" si="91"/>
        <v>0</v>
      </c>
      <c r="AA363" s="273">
        <f t="shared" si="91"/>
        <v>0</v>
      </c>
      <c r="AB363" s="273">
        <f t="shared" si="91"/>
        <v>0</v>
      </c>
      <c r="AC363" s="273">
        <f t="shared" si="91"/>
        <v>0</v>
      </c>
      <c r="AD363" s="273">
        <f t="shared" si="91"/>
        <v>0</v>
      </c>
      <c r="AE363" s="273">
        <f t="shared" si="91"/>
        <v>0</v>
      </c>
      <c r="AF363" s="273">
        <f t="shared" si="91"/>
        <v>0</v>
      </c>
      <c r="AG363" s="139">
        <f t="shared" si="90"/>
        <v>0</v>
      </c>
      <c r="AH363" s="140"/>
      <c r="AI363" s="140"/>
      <c r="AJ363" s="140"/>
      <c r="AK363" s="140"/>
      <c r="AL363" s="140"/>
    </row>
    <row r="364">
      <c r="A364" s="211"/>
      <c r="T364" s="225"/>
      <c r="U364" s="225"/>
      <c r="V364" s="225"/>
      <c r="W364" s="225"/>
      <c r="X364" s="225"/>
      <c r="Y364" s="225"/>
      <c r="Z364" s="225"/>
      <c r="AA364" s="225"/>
      <c r="AB364" s="225"/>
      <c r="AC364" s="225"/>
      <c r="AD364" s="225"/>
      <c r="AE364" s="225"/>
      <c r="AF364" s="225"/>
      <c r="AG364" s="259"/>
      <c r="AH364" s="260"/>
      <c r="AI364" s="260"/>
      <c r="AJ364" s="260"/>
      <c r="AK364" s="260"/>
      <c r="AL364" s="260"/>
    </row>
    <row r="365">
      <c r="A365" s="211"/>
      <c r="T365" s="225"/>
      <c r="U365" s="225"/>
      <c r="V365" s="225"/>
      <c r="W365" s="225"/>
      <c r="X365" s="225"/>
      <c r="Y365" s="225"/>
      <c r="Z365" s="225"/>
      <c r="AA365" s="225"/>
      <c r="AB365" s="225"/>
      <c r="AC365" s="225"/>
      <c r="AD365" s="225"/>
      <c r="AE365" s="225"/>
      <c r="AF365" s="225"/>
      <c r="AG365" s="259"/>
      <c r="AH365" s="260"/>
      <c r="AI365" s="260"/>
      <c r="AJ365" s="260"/>
      <c r="AK365" s="260"/>
      <c r="AL365" s="260"/>
    </row>
    <row r="366">
      <c r="A366" s="192" t="s">
        <v>395</v>
      </c>
      <c r="B366" s="219"/>
      <c r="C366" s="219"/>
      <c r="D366" s="219"/>
      <c r="E366" s="219"/>
      <c r="F366" s="219"/>
      <c r="G366" s="219"/>
      <c r="H366" s="219"/>
      <c r="I366" s="219"/>
      <c r="J366" s="219"/>
      <c r="K366" s="219"/>
      <c r="L366" s="219"/>
      <c r="M366" s="219"/>
      <c r="N366" s="219"/>
      <c r="O366" s="219"/>
      <c r="P366" s="219"/>
      <c r="Q366" s="219"/>
      <c r="R366" s="219"/>
      <c r="S366" s="219"/>
      <c r="T366" s="274"/>
      <c r="U366" s="274"/>
      <c r="V366" s="274"/>
      <c r="W366" s="274"/>
      <c r="X366" s="274"/>
      <c r="Y366" s="274"/>
      <c r="Z366" s="274"/>
      <c r="AA366" s="274"/>
      <c r="AB366" s="274"/>
      <c r="AC366" s="274"/>
      <c r="AD366" s="274"/>
      <c r="AE366" s="274"/>
      <c r="AF366" s="274"/>
      <c r="AG366" s="259"/>
      <c r="AH366" s="260"/>
      <c r="AI366" s="260"/>
      <c r="AJ366" s="260"/>
      <c r="AK366" s="260"/>
      <c r="AL366" s="260"/>
    </row>
    <row r="367">
      <c r="A367" s="266" t="s">
        <v>265</v>
      </c>
      <c r="B367" s="275"/>
      <c r="C367" s="275"/>
      <c r="D367" s="275"/>
      <c r="E367" s="275"/>
      <c r="F367" s="275"/>
      <c r="G367" s="275"/>
      <c r="H367" s="275"/>
      <c r="I367" s="275"/>
      <c r="J367" s="275"/>
      <c r="K367" s="275"/>
      <c r="L367" s="275"/>
      <c r="M367" s="275"/>
      <c r="N367" s="275"/>
      <c r="O367" s="275"/>
      <c r="P367" s="275"/>
      <c r="Q367" s="275"/>
      <c r="R367" s="275"/>
      <c r="S367" s="275"/>
      <c r="T367" s="275"/>
      <c r="U367" s="275"/>
      <c r="V367" s="275"/>
      <c r="W367" s="275"/>
      <c r="X367" s="275"/>
      <c r="Y367" s="275"/>
      <c r="Z367" s="275"/>
      <c r="AA367" s="275"/>
      <c r="AB367" s="275"/>
      <c r="AC367" s="275"/>
      <c r="AD367" s="275"/>
      <c r="AE367" s="275"/>
      <c r="AF367" s="275"/>
      <c r="AG367" s="199"/>
      <c r="AH367" s="200"/>
      <c r="AI367" s="200"/>
      <c r="AJ367" s="200"/>
      <c r="AK367" s="200"/>
      <c r="AL367" s="200"/>
    </row>
    <row r="368" outlineLevel="1">
      <c r="A368" s="266" t="s">
        <v>396</v>
      </c>
      <c r="B368" s="212">
        <f>'DTC US&amp;CA - P&amp;L'!B336</f>
        <v>0</v>
      </c>
      <c r="C368" s="212">
        <f>'DTC US&amp;CA - P&amp;L'!C336</f>
        <v>0</v>
      </c>
      <c r="D368" s="212">
        <f>'DTC US&amp;CA - P&amp;L'!D336</f>
        <v>0</v>
      </c>
      <c r="E368" s="212">
        <f>'DTC US&amp;CA - P&amp;L'!E336</f>
        <v>1</v>
      </c>
      <c r="F368" s="212">
        <f>'DTC US&amp;CA - P&amp;L'!F336</f>
        <v>0</v>
      </c>
      <c r="G368" s="212">
        <f>'DTC US&amp;CA - P&amp;L'!G336</f>
        <v>0</v>
      </c>
      <c r="H368" s="212">
        <f>'DTC US&amp;CA - P&amp;L'!H336</f>
        <v>0</v>
      </c>
      <c r="I368" s="212">
        <f>'DTC US&amp;CA - P&amp;L'!I336</f>
        <v>0</v>
      </c>
      <c r="J368" s="212">
        <f>'DTC US&amp;CA - P&amp;L'!J336</f>
        <v>0</v>
      </c>
      <c r="K368" s="212">
        <f>'DTC US&amp;CA - P&amp;L'!K336</f>
        <v>0</v>
      </c>
      <c r="L368" s="212">
        <f>'DTC US&amp;CA - P&amp;L'!L336</f>
        <v>0</v>
      </c>
      <c r="M368" s="212">
        <f>'DTC US&amp;CA - P&amp;L'!M336</f>
        <v>0</v>
      </c>
      <c r="N368" s="212">
        <f>'DTC US&amp;CA - P&amp;L'!N336</f>
        <v>0</v>
      </c>
      <c r="O368" s="212">
        <f>'DTC US&amp;CA - P&amp;L'!O336</f>
        <v>0</v>
      </c>
      <c r="P368" s="212">
        <f>'DTC US&amp;CA - P&amp;L'!P336</f>
        <v>0</v>
      </c>
      <c r="Q368" s="212">
        <f>'DTC US&amp;CA - P&amp;L'!Q336</f>
        <v>0</v>
      </c>
      <c r="R368" s="212">
        <f>'DTC US&amp;CA - P&amp;L'!R336</f>
        <v>0</v>
      </c>
      <c r="S368" s="212">
        <f>'DTC US&amp;CA - P&amp;L'!S336</f>
        <v>0</v>
      </c>
      <c r="T368" s="212">
        <f>'DTC US&amp;CA - P&amp;L'!T336</f>
        <v>0</v>
      </c>
      <c r="U368" s="212">
        <f>'DTC US&amp;CA - P&amp;L'!U336</f>
        <v>0</v>
      </c>
      <c r="V368" s="212">
        <f>'DTC US&amp;CA - P&amp;L'!V336</f>
        <v>0</v>
      </c>
      <c r="W368" s="212">
        <f>'DTC US&amp;CA - P&amp;L'!W336</f>
        <v>0</v>
      </c>
      <c r="X368" s="212">
        <f>'DTC US&amp;CA - P&amp;L'!X336</f>
        <v>0</v>
      </c>
      <c r="Y368" s="212">
        <f>'DTC US&amp;CA - P&amp;L'!Y336</f>
        <v>0</v>
      </c>
      <c r="Z368" s="212">
        <f>'DTC US&amp;CA - P&amp;L'!Z336</f>
        <v>0</v>
      </c>
      <c r="AA368" s="212">
        <f>'DTC US&amp;CA - P&amp;L'!AA336</f>
        <v>0</v>
      </c>
      <c r="AB368" s="212">
        <f>'DTC US&amp;CA - P&amp;L'!AB336</f>
        <v>0</v>
      </c>
      <c r="AC368" s="212">
        <f>'DTC US&amp;CA - P&amp;L'!AC336</f>
        <v>0</v>
      </c>
      <c r="AD368" s="212">
        <f>'DTC US&amp;CA - P&amp;L'!AD336</f>
        <v>0</v>
      </c>
      <c r="AE368" s="212">
        <f>'DTC US&amp;CA - P&amp;L'!AE336</f>
        <v>0</v>
      </c>
      <c r="AF368" s="212">
        <f>'DTC US&amp;CA - P&amp;L'!AF336</f>
        <v>0</v>
      </c>
      <c r="AG368" s="139">
        <f t="shared" ref="AG368:AG377" si="92">SUM(B368:AF368)</f>
        <v>1</v>
      </c>
      <c r="AH368" s="140"/>
      <c r="AI368" s="140"/>
      <c r="AJ368" s="140"/>
      <c r="AK368" s="140"/>
      <c r="AL368" s="140"/>
    </row>
    <row r="369" outlineLevel="1">
      <c r="A369" s="266" t="s">
        <v>397</v>
      </c>
      <c r="B369" s="212">
        <f>'DTC US&amp;CA - P&amp;L'!B337</f>
        <v>0</v>
      </c>
      <c r="C369" s="212">
        <f>'DTC US&amp;CA - P&amp;L'!C337</f>
        <v>0</v>
      </c>
      <c r="D369" s="212">
        <f>'DTC US&amp;CA - P&amp;L'!D337</f>
        <v>0</v>
      </c>
      <c r="E369" s="212">
        <f>'DTC US&amp;CA - P&amp;L'!E337</f>
        <v>0</v>
      </c>
      <c r="F369" s="212">
        <f>'DTC US&amp;CA - P&amp;L'!F337</f>
        <v>0</v>
      </c>
      <c r="G369" s="212">
        <f>'DTC US&amp;CA - P&amp;L'!G337</f>
        <v>0</v>
      </c>
      <c r="H369" s="212">
        <f>'DTC US&amp;CA - P&amp;L'!H337</f>
        <v>0</v>
      </c>
      <c r="I369" s="212">
        <f>'DTC US&amp;CA - P&amp;L'!I337</f>
        <v>0</v>
      </c>
      <c r="J369" s="212">
        <f>'DTC US&amp;CA - P&amp;L'!J337</f>
        <v>0</v>
      </c>
      <c r="K369" s="212">
        <f>'DTC US&amp;CA - P&amp;L'!K337</f>
        <v>0</v>
      </c>
      <c r="L369" s="212">
        <f>'DTC US&amp;CA - P&amp;L'!L337</f>
        <v>0</v>
      </c>
      <c r="M369" s="212">
        <f>'DTC US&amp;CA - P&amp;L'!M337</f>
        <v>0</v>
      </c>
      <c r="N369" s="212">
        <f>'DTC US&amp;CA - P&amp;L'!N337</f>
        <v>0</v>
      </c>
      <c r="O369" s="212">
        <f>'DTC US&amp;CA - P&amp;L'!O337</f>
        <v>0</v>
      </c>
      <c r="P369" s="212">
        <f>'DTC US&amp;CA - P&amp;L'!P337</f>
        <v>0</v>
      </c>
      <c r="Q369" s="212">
        <f>'DTC US&amp;CA - P&amp;L'!Q337</f>
        <v>0</v>
      </c>
      <c r="R369" s="212">
        <f>'DTC US&amp;CA - P&amp;L'!R337</f>
        <v>0</v>
      </c>
      <c r="S369" s="212">
        <f>'DTC US&amp;CA - P&amp;L'!S337</f>
        <v>0</v>
      </c>
      <c r="T369" s="212">
        <f>'DTC US&amp;CA - P&amp;L'!T337</f>
        <v>0</v>
      </c>
      <c r="U369" s="212">
        <f>'DTC US&amp;CA - P&amp;L'!U337</f>
        <v>0</v>
      </c>
      <c r="V369" s="212">
        <f>'DTC US&amp;CA - P&amp;L'!V337</f>
        <v>0</v>
      </c>
      <c r="W369" s="212">
        <f>'DTC US&amp;CA - P&amp;L'!W337</f>
        <v>0</v>
      </c>
      <c r="X369" s="212">
        <f>'DTC US&amp;CA - P&amp;L'!X337</f>
        <v>0</v>
      </c>
      <c r="Y369" s="212">
        <f>'DTC US&amp;CA - P&amp;L'!Y337</f>
        <v>0</v>
      </c>
      <c r="Z369" s="212">
        <f>'DTC US&amp;CA - P&amp;L'!Z337</f>
        <v>0</v>
      </c>
      <c r="AA369" s="212">
        <f>'DTC US&amp;CA - P&amp;L'!AA337</f>
        <v>0</v>
      </c>
      <c r="AB369" s="212">
        <f>'DTC US&amp;CA - P&amp;L'!AB337</f>
        <v>0</v>
      </c>
      <c r="AC369" s="212">
        <f>'DTC US&amp;CA - P&amp;L'!AC337</f>
        <v>0</v>
      </c>
      <c r="AD369" s="212">
        <f>'DTC US&amp;CA - P&amp;L'!AD337</f>
        <v>0</v>
      </c>
      <c r="AE369" s="212">
        <f>'DTC US&amp;CA - P&amp;L'!AE337</f>
        <v>0</v>
      </c>
      <c r="AF369" s="212">
        <f>'DTC US&amp;CA - P&amp;L'!AF337</f>
        <v>0</v>
      </c>
      <c r="AG369" s="139">
        <f t="shared" si="92"/>
        <v>0</v>
      </c>
      <c r="AH369" s="140"/>
      <c r="AI369" s="140"/>
      <c r="AJ369" s="140"/>
      <c r="AK369" s="140"/>
      <c r="AL369" s="140"/>
    </row>
    <row r="370" outlineLevel="1">
      <c r="A370" s="266" t="s">
        <v>398</v>
      </c>
      <c r="B370" s="212">
        <f>'DTC US&amp;CA - P&amp;L'!B338</f>
        <v>0</v>
      </c>
      <c r="C370" s="212">
        <f>'DTC US&amp;CA - P&amp;L'!C338</f>
        <v>2</v>
      </c>
      <c r="D370" s="212">
        <f>'DTC US&amp;CA - P&amp;L'!D338</f>
        <v>1</v>
      </c>
      <c r="E370" s="212">
        <f>'DTC US&amp;CA - P&amp;L'!E338</f>
        <v>0</v>
      </c>
      <c r="F370" s="212">
        <f>'DTC US&amp;CA - P&amp;L'!F338</f>
        <v>1</v>
      </c>
      <c r="G370" s="212">
        <f>'DTC US&amp;CA - P&amp;L'!G338</f>
        <v>0</v>
      </c>
      <c r="H370" s="212">
        <f>'DTC US&amp;CA - P&amp;L'!H338</f>
        <v>0</v>
      </c>
      <c r="I370" s="212">
        <f>'DTC US&amp;CA - P&amp;L'!I338</f>
        <v>0</v>
      </c>
      <c r="J370" s="212">
        <f>'DTC US&amp;CA - P&amp;L'!J338</f>
        <v>0</v>
      </c>
      <c r="K370" s="212">
        <f>'DTC US&amp;CA - P&amp;L'!K338</f>
        <v>0</v>
      </c>
      <c r="L370" s="212">
        <f>'DTC US&amp;CA - P&amp;L'!L338</f>
        <v>0</v>
      </c>
      <c r="M370" s="212">
        <f>'DTC US&amp;CA - P&amp;L'!M338</f>
        <v>0</v>
      </c>
      <c r="N370" s="212">
        <f>'DTC US&amp;CA - P&amp;L'!N338</f>
        <v>0</v>
      </c>
      <c r="O370" s="212">
        <f>'DTC US&amp;CA - P&amp;L'!O338</f>
        <v>0</v>
      </c>
      <c r="P370" s="212">
        <f>'DTC US&amp;CA - P&amp;L'!P338</f>
        <v>0</v>
      </c>
      <c r="Q370" s="212">
        <f>'DTC US&amp;CA - P&amp;L'!Q338</f>
        <v>0</v>
      </c>
      <c r="R370" s="212">
        <f>'DTC US&amp;CA - P&amp;L'!R338</f>
        <v>0</v>
      </c>
      <c r="S370" s="212">
        <f>'DTC US&amp;CA - P&amp;L'!S338</f>
        <v>0</v>
      </c>
      <c r="T370" s="212">
        <f>'DTC US&amp;CA - P&amp;L'!T338</f>
        <v>0</v>
      </c>
      <c r="U370" s="212">
        <f>'DTC US&amp;CA - P&amp;L'!U338</f>
        <v>0</v>
      </c>
      <c r="V370" s="212">
        <f>'DTC US&amp;CA - P&amp;L'!V338</f>
        <v>0</v>
      </c>
      <c r="W370" s="212">
        <f>'DTC US&amp;CA - P&amp;L'!W338</f>
        <v>0</v>
      </c>
      <c r="X370" s="212">
        <f>'DTC US&amp;CA - P&amp;L'!X338</f>
        <v>0</v>
      </c>
      <c r="Y370" s="212">
        <f>'DTC US&amp;CA - P&amp;L'!Y338</f>
        <v>0</v>
      </c>
      <c r="Z370" s="212">
        <f>'DTC US&amp;CA - P&amp;L'!Z338</f>
        <v>0</v>
      </c>
      <c r="AA370" s="212">
        <f>'DTC US&amp;CA - P&amp;L'!AA338</f>
        <v>0</v>
      </c>
      <c r="AB370" s="212">
        <f>'DTC US&amp;CA - P&amp;L'!AB338</f>
        <v>0</v>
      </c>
      <c r="AC370" s="212">
        <f>'DTC US&amp;CA - P&amp;L'!AC338</f>
        <v>0</v>
      </c>
      <c r="AD370" s="212">
        <f>'DTC US&amp;CA - P&amp;L'!AD338</f>
        <v>0</v>
      </c>
      <c r="AE370" s="212">
        <f>'DTC US&amp;CA - P&amp;L'!AE338</f>
        <v>0</v>
      </c>
      <c r="AF370" s="212">
        <f>'DTC US&amp;CA - P&amp;L'!AF338</f>
        <v>0</v>
      </c>
      <c r="AG370" s="139">
        <f t="shared" si="92"/>
        <v>4</v>
      </c>
      <c r="AH370" s="140"/>
      <c r="AI370" s="140"/>
      <c r="AJ370" s="140"/>
      <c r="AK370" s="140"/>
      <c r="AL370" s="140"/>
    </row>
    <row r="371" outlineLevel="1">
      <c r="A371" s="266" t="s">
        <v>399</v>
      </c>
      <c r="B371" s="212">
        <f>'DTC US&amp;CA - P&amp;L'!B339</f>
        <v>0</v>
      </c>
      <c r="C371" s="212">
        <f>'DTC US&amp;CA - P&amp;L'!C339</f>
        <v>0</v>
      </c>
      <c r="D371" s="212">
        <f>'DTC US&amp;CA - P&amp;L'!D339</f>
        <v>0</v>
      </c>
      <c r="E371" s="212">
        <f>'DTC US&amp;CA - P&amp;L'!E339</f>
        <v>0</v>
      </c>
      <c r="F371" s="212">
        <f>'DTC US&amp;CA - P&amp;L'!F339</f>
        <v>0</v>
      </c>
      <c r="G371" s="212">
        <f>'DTC US&amp;CA - P&amp;L'!G339</f>
        <v>0</v>
      </c>
      <c r="H371" s="212">
        <f>'DTC US&amp;CA - P&amp;L'!H339</f>
        <v>0</v>
      </c>
      <c r="I371" s="212">
        <f>'DTC US&amp;CA - P&amp;L'!I339</f>
        <v>0</v>
      </c>
      <c r="J371" s="212">
        <f>'DTC US&amp;CA - P&amp;L'!J339</f>
        <v>0</v>
      </c>
      <c r="K371" s="212">
        <f>'DTC US&amp;CA - P&amp;L'!K339</f>
        <v>0</v>
      </c>
      <c r="L371" s="212">
        <f>'DTC US&amp;CA - P&amp;L'!L339</f>
        <v>0</v>
      </c>
      <c r="M371" s="212">
        <f>'DTC US&amp;CA - P&amp;L'!M339</f>
        <v>0</v>
      </c>
      <c r="N371" s="212">
        <f>'DTC US&amp;CA - P&amp;L'!N339</f>
        <v>0</v>
      </c>
      <c r="O371" s="212">
        <f>'DTC US&amp;CA - P&amp;L'!O339</f>
        <v>0</v>
      </c>
      <c r="P371" s="212">
        <f>'DTC US&amp;CA - P&amp;L'!P339</f>
        <v>0</v>
      </c>
      <c r="Q371" s="212">
        <f>'DTC US&amp;CA - P&amp;L'!Q339</f>
        <v>0</v>
      </c>
      <c r="R371" s="212">
        <f>'DTC US&amp;CA - P&amp;L'!R339</f>
        <v>0</v>
      </c>
      <c r="S371" s="212">
        <f>'DTC US&amp;CA - P&amp;L'!S339</f>
        <v>0</v>
      </c>
      <c r="T371" s="212">
        <f>'DTC US&amp;CA - P&amp;L'!T339</f>
        <v>0</v>
      </c>
      <c r="U371" s="212">
        <f>'DTC US&amp;CA - P&amp;L'!U339</f>
        <v>0</v>
      </c>
      <c r="V371" s="212">
        <f>'DTC US&amp;CA - P&amp;L'!V339</f>
        <v>0</v>
      </c>
      <c r="W371" s="212">
        <f>'DTC US&amp;CA - P&amp;L'!W339</f>
        <v>0</v>
      </c>
      <c r="X371" s="212">
        <f>'DTC US&amp;CA - P&amp;L'!X339</f>
        <v>0</v>
      </c>
      <c r="Y371" s="212">
        <f>'DTC US&amp;CA - P&amp;L'!Y339</f>
        <v>0</v>
      </c>
      <c r="Z371" s="212">
        <f>'DTC US&amp;CA - P&amp;L'!Z339</f>
        <v>0</v>
      </c>
      <c r="AA371" s="212">
        <f>'DTC US&amp;CA - P&amp;L'!AA339</f>
        <v>0</v>
      </c>
      <c r="AB371" s="212">
        <f>'DTC US&amp;CA - P&amp;L'!AB339</f>
        <v>0</v>
      </c>
      <c r="AC371" s="212">
        <f>'DTC US&amp;CA - P&amp;L'!AC339</f>
        <v>0</v>
      </c>
      <c r="AD371" s="212">
        <f>'DTC US&amp;CA - P&amp;L'!AD339</f>
        <v>0</v>
      </c>
      <c r="AE371" s="212">
        <f>'DTC US&amp;CA - P&amp;L'!AE339</f>
        <v>0</v>
      </c>
      <c r="AF371" s="212">
        <f>'DTC US&amp;CA - P&amp;L'!AF339</f>
        <v>0</v>
      </c>
      <c r="AG371" s="139">
        <f t="shared" si="92"/>
        <v>0</v>
      </c>
      <c r="AH371" s="140"/>
      <c r="AI371" s="140"/>
      <c r="AJ371" s="140"/>
      <c r="AK371" s="140"/>
      <c r="AL371" s="140"/>
    </row>
    <row r="372" outlineLevel="1">
      <c r="A372" s="266" t="s">
        <v>400</v>
      </c>
      <c r="B372" s="212">
        <f>'DTC US&amp;CA - P&amp;L'!B340</f>
        <v>0</v>
      </c>
      <c r="C372" s="212">
        <f>'DTC US&amp;CA - P&amp;L'!C340</f>
        <v>0</v>
      </c>
      <c r="D372" s="212">
        <f>'DTC US&amp;CA - P&amp;L'!D340</f>
        <v>0</v>
      </c>
      <c r="E372" s="212">
        <f>'DTC US&amp;CA - P&amp;L'!E340</f>
        <v>0</v>
      </c>
      <c r="F372" s="212">
        <f>'DTC US&amp;CA - P&amp;L'!F340</f>
        <v>0</v>
      </c>
      <c r="G372" s="212">
        <f>'DTC US&amp;CA - P&amp;L'!G340</f>
        <v>0</v>
      </c>
      <c r="H372" s="212">
        <f>'DTC US&amp;CA - P&amp;L'!H340</f>
        <v>0</v>
      </c>
      <c r="I372" s="212">
        <f>'DTC US&amp;CA - P&amp;L'!I340</f>
        <v>1</v>
      </c>
      <c r="J372" s="212">
        <f>'DTC US&amp;CA - P&amp;L'!J340</f>
        <v>0</v>
      </c>
      <c r="K372" s="212">
        <f>'DTC US&amp;CA - P&amp;L'!K340</f>
        <v>0</v>
      </c>
      <c r="L372" s="212">
        <f>'DTC US&amp;CA - P&amp;L'!L340</f>
        <v>0</v>
      </c>
      <c r="M372" s="212">
        <f>'DTC US&amp;CA - P&amp;L'!M340</f>
        <v>0</v>
      </c>
      <c r="N372" s="212">
        <f>'DTC US&amp;CA - P&amp;L'!N340</f>
        <v>0</v>
      </c>
      <c r="O372" s="212">
        <f>'DTC US&amp;CA - P&amp;L'!O340</f>
        <v>0</v>
      </c>
      <c r="P372" s="212">
        <f>'DTC US&amp;CA - P&amp;L'!P340</f>
        <v>0</v>
      </c>
      <c r="Q372" s="212">
        <f>'DTC US&amp;CA - P&amp;L'!Q340</f>
        <v>0</v>
      </c>
      <c r="R372" s="212">
        <f>'DTC US&amp;CA - P&amp;L'!R340</f>
        <v>0</v>
      </c>
      <c r="S372" s="212">
        <f>'DTC US&amp;CA - P&amp;L'!S340</f>
        <v>0</v>
      </c>
      <c r="T372" s="212">
        <f>'DTC US&amp;CA - P&amp;L'!T340</f>
        <v>0</v>
      </c>
      <c r="U372" s="212">
        <f>'DTC US&amp;CA - P&amp;L'!U340</f>
        <v>0</v>
      </c>
      <c r="V372" s="212">
        <f>'DTC US&amp;CA - P&amp;L'!V340</f>
        <v>0</v>
      </c>
      <c r="W372" s="212">
        <f>'DTC US&amp;CA - P&amp;L'!W340</f>
        <v>0</v>
      </c>
      <c r="X372" s="212">
        <f>'DTC US&amp;CA - P&amp;L'!X340</f>
        <v>0</v>
      </c>
      <c r="Y372" s="212">
        <f>'DTC US&amp;CA - P&amp;L'!Y340</f>
        <v>0</v>
      </c>
      <c r="Z372" s="212">
        <f>'DTC US&amp;CA - P&amp;L'!Z340</f>
        <v>1</v>
      </c>
      <c r="AA372" s="212">
        <f>'DTC US&amp;CA - P&amp;L'!AA340</f>
        <v>0</v>
      </c>
      <c r="AB372" s="212">
        <f>'DTC US&amp;CA - P&amp;L'!AB340</f>
        <v>0</v>
      </c>
      <c r="AC372" s="212">
        <f>'DTC US&amp;CA - P&amp;L'!AC340</f>
        <v>0</v>
      </c>
      <c r="AD372" s="212">
        <f>'DTC US&amp;CA - P&amp;L'!AD340</f>
        <v>0</v>
      </c>
      <c r="AE372" s="212">
        <f>'DTC US&amp;CA - P&amp;L'!AE340</f>
        <v>0</v>
      </c>
      <c r="AF372" s="212">
        <f>'DTC US&amp;CA - P&amp;L'!AF340</f>
        <v>0</v>
      </c>
      <c r="AG372" s="139">
        <f t="shared" si="92"/>
        <v>2</v>
      </c>
      <c r="AH372" s="140"/>
      <c r="AI372" s="140"/>
      <c r="AJ372" s="140"/>
      <c r="AK372" s="140"/>
      <c r="AL372" s="140"/>
    </row>
    <row r="373" outlineLevel="1">
      <c r="A373" s="266" t="s">
        <v>401</v>
      </c>
      <c r="B373" s="212">
        <f>'DTC US&amp;CA - P&amp;L'!B341</f>
        <v>1</v>
      </c>
      <c r="C373" s="212">
        <f>'DTC US&amp;CA - P&amp;L'!C341</f>
        <v>6</v>
      </c>
      <c r="D373" s="212">
        <f>'DTC US&amp;CA - P&amp;L'!D341</f>
        <v>0</v>
      </c>
      <c r="E373" s="212">
        <f>'DTC US&amp;CA - P&amp;L'!E341</f>
        <v>0</v>
      </c>
      <c r="F373" s="212">
        <f>'DTC US&amp;CA - P&amp;L'!F341</f>
        <v>0</v>
      </c>
      <c r="G373" s="212">
        <f>'DTC US&amp;CA - P&amp;L'!G341</f>
        <v>0</v>
      </c>
      <c r="H373" s="212">
        <f>'DTC US&amp;CA - P&amp;L'!H341</f>
        <v>0</v>
      </c>
      <c r="I373" s="212">
        <f>'DTC US&amp;CA - P&amp;L'!I341</f>
        <v>0</v>
      </c>
      <c r="J373" s="212">
        <f>'DTC US&amp;CA - P&amp;L'!J341</f>
        <v>0</v>
      </c>
      <c r="K373" s="212">
        <f>'DTC US&amp;CA - P&amp;L'!K341</f>
        <v>0</v>
      </c>
      <c r="L373" s="212">
        <f>'DTC US&amp;CA - P&amp;L'!L341</f>
        <v>0</v>
      </c>
      <c r="M373" s="212">
        <f>'DTC US&amp;CA - P&amp;L'!M341</f>
        <v>0</v>
      </c>
      <c r="N373" s="212">
        <f>'DTC US&amp;CA - P&amp;L'!N341</f>
        <v>0</v>
      </c>
      <c r="O373" s="212">
        <f>'DTC US&amp;CA - P&amp;L'!O341</f>
        <v>0</v>
      </c>
      <c r="P373" s="212">
        <f>'DTC US&amp;CA - P&amp;L'!P341</f>
        <v>0</v>
      </c>
      <c r="Q373" s="212">
        <f>'DTC US&amp;CA - P&amp;L'!Q341</f>
        <v>0</v>
      </c>
      <c r="R373" s="212">
        <f>'DTC US&amp;CA - P&amp;L'!R341</f>
        <v>0</v>
      </c>
      <c r="S373" s="212">
        <f>'DTC US&amp;CA - P&amp;L'!S341</f>
        <v>0</v>
      </c>
      <c r="T373" s="212">
        <f>'DTC US&amp;CA - P&amp;L'!T341</f>
        <v>1</v>
      </c>
      <c r="U373" s="212">
        <f>'DTC US&amp;CA - P&amp;L'!U341</f>
        <v>0</v>
      </c>
      <c r="V373" s="212">
        <f>'DTC US&amp;CA - P&amp;L'!V341</f>
        <v>0</v>
      </c>
      <c r="W373" s="212">
        <f>'DTC US&amp;CA - P&amp;L'!W341</f>
        <v>1</v>
      </c>
      <c r="X373" s="212">
        <f>'DTC US&amp;CA - P&amp;L'!X341</f>
        <v>1</v>
      </c>
      <c r="Y373" s="212">
        <f>'DTC US&amp;CA - P&amp;L'!Y341</f>
        <v>2</v>
      </c>
      <c r="Z373" s="212">
        <f>'DTC US&amp;CA - P&amp;L'!Z341</f>
        <v>3</v>
      </c>
      <c r="AA373" s="212">
        <f>'DTC US&amp;CA - P&amp;L'!AA341</f>
        <v>1</v>
      </c>
      <c r="AB373" s="212">
        <f>'DTC US&amp;CA - P&amp;L'!AB341</f>
        <v>0</v>
      </c>
      <c r="AC373" s="212">
        <f>'DTC US&amp;CA - P&amp;L'!AC341</f>
        <v>0</v>
      </c>
      <c r="AD373" s="212">
        <f>'DTC US&amp;CA - P&amp;L'!AD341</f>
        <v>0</v>
      </c>
      <c r="AE373" s="212">
        <f>'DTC US&amp;CA - P&amp;L'!AE341</f>
        <v>0</v>
      </c>
      <c r="AF373" s="212">
        <f>'DTC US&amp;CA - P&amp;L'!AF341</f>
        <v>0</v>
      </c>
      <c r="AG373" s="139">
        <f t="shared" si="92"/>
        <v>16</v>
      </c>
      <c r="AH373" s="140"/>
      <c r="AI373" s="140"/>
      <c r="AJ373" s="140"/>
      <c r="AK373" s="140"/>
      <c r="AL373" s="140"/>
    </row>
    <row r="374" outlineLevel="1">
      <c r="A374" s="266" t="s">
        <v>402</v>
      </c>
      <c r="B374" s="226"/>
      <c r="C374" s="235"/>
      <c r="D374" s="226"/>
      <c r="E374" s="235"/>
      <c r="F374" s="226"/>
      <c r="G374" s="226"/>
      <c r="H374" s="226"/>
      <c r="I374" s="226"/>
      <c r="J374" s="226"/>
      <c r="K374" s="226"/>
      <c r="L374" s="226"/>
      <c r="M374" s="226"/>
      <c r="N374" s="226"/>
      <c r="O374" s="226"/>
      <c r="P374" s="212">
        <f>'DTC US&amp;CA - P&amp;L'!P342</f>
        <v>0</v>
      </c>
      <c r="Q374" s="212">
        <f>'DTC US&amp;CA - P&amp;L'!Q342</f>
        <v>0</v>
      </c>
      <c r="R374" s="212">
        <f>'DTC US&amp;CA - P&amp;L'!R342</f>
        <v>0</v>
      </c>
      <c r="S374" s="212">
        <f>'DTC US&amp;CA - P&amp;L'!S342</f>
        <v>0</v>
      </c>
      <c r="T374" s="212">
        <f>'DTC US&amp;CA - P&amp;L'!T342</f>
        <v>0</v>
      </c>
      <c r="U374" s="212">
        <f>'DTC US&amp;CA - P&amp;L'!U342</f>
        <v>0</v>
      </c>
      <c r="V374" s="212">
        <f>'DTC US&amp;CA - P&amp;L'!V342</f>
        <v>0</v>
      </c>
      <c r="W374" s="212">
        <f>'DTC US&amp;CA - P&amp;L'!W342</f>
        <v>0</v>
      </c>
      <c r="X374" s="212">
        <f>'DTC US&amp;CA - P&amp;L'!X342</f>
        <v>0</v>
      </c>
      <c r="Y374" s="212">
        <f>'DTC US&amp;CA - P&amp;L'!Y342</f>
        <v>0</v>
      </c>
      <c r="Z374" s="212">
        <f>'DTC US&amp;CA - P&amp;L'!Z342</f>
        <v>0</v>
      </c>
      <c r="AA374" s="212">
        <f>'DTC US&amp;CA - P&amp;L'!AA342</f>
        <v>0</v>
      </c>
      <c r="AB374" s="212">
        <f>'DTC US&amp;CA - P&amp;L'!AB342</f>
        <v>0</v>
      </c>
      <c r="AC374" s="212">
        <f>'DTC US&amp;CA - P&amp;L'!AC342</f>
        <v>0</v>
      </c>
      <c r="AD374" s="212">
        <f>'DTC US&amp;CA - P&amp;L'!AD342</f>
        <v>0</v>
      </c>
      <c r="AE374" s="212">
        <f>'DTC US&amp;CA - P&amp;L'!AE342</f>
        <v>0</v>
      </c>
      <c r="AF374" s="212">
        <f>'DTC US&amp;CA - P&amp;L'!AF342</f>
        <v>0</v>
      </c>
      <c r="AG374" s="139">
        <f t="shared" si="92"/>
        <v>0</v>
      </c>
      <c r="AH374" s="140"/>
      <c r="AI374" s="140"/>
      <c r="AJ374" s="140"/>
      <c r="AK374" s="140"/>
      <c r="AL374" s="140"/>
    </row>
    <row r="375" outlineLevel="1">
      <c r="A375" s="266" t="s">
        <v>403</v>
      </c>
      <c r="B375" s="226"/>
      <c r="C375" s="235"/>
      <c r="D375" s="226"/>
      <c r="E375" s="235"/>
      <c r="F375" s="226"/>
      <c r="G375" s="226"/>
      <c r="H375" s="226"/>
      <c r="I375" s="226"/>
      <c r="J375" s="226"/>
      <c r="K375" s="226"/>
      <c r="L375" s="226"/>
      <c r="M375" s="226"/>
      <c r="N375" s="226"/>
      <c r="O375" s="226"/>
      <c r="P375" s="212">
        <f>'DTC US&amp;CA - P&amp;L'!P343</f>
        <v>0</v>
      </c>
      <c r="Q375" s="212">
        <f>'DTC US&amp;CA - P&amp;L'!Q343</f>
        <v>0</v>
      </c>
      <c r="R375" s="212">
        <f>'DTC US&amp;CA - P&amp;L'!R343</f>
        <v>0</v>
      </c>
      <c r="S375" s="212">
        <f>'DTC US&amp;CA - P&amp;L'!S343</f>
        <v>0</v>
      </c>
      <c r="T375" s="212">
        <f>'DTC US&amp;CA - P&amp;L'!T343</f>
        <v>0</v>
      </c>
      <c r="U375" s="212">
        <f>'DTC US&amp;CA - P&amp;L'!U343</f>
        <v>0</v>
      </c>
      <c r="V375" s="212">
        <f>'DTC US&amp;CA - P&amp;L'!V343</f>
        <v>0</v>
      </c>
      <c r="W375" s="212">
        <f>'DTC US&amp;CA - P&amp;L'!W343</f>
        <v>0</v>
      </c>
      <c r="X375" s="212">
        <f>'DTC US&amp;CA - P&amp;L'!X343</f>
        <v>0</v>
      </c>
      <c r="Y375" s="212">
        <f>'DTC US&amp;CA - P&amp;L'!Y343</f>
        <v>0</v>
      </c>
      <c r="Z375" s="212">
        <f>'DTC US&amp;CA - P&amp;L'!Z343</f>
        <v>0</v>
      </c>
      <c r="AA375" s="212">
        <f>'DTC US&amp;CA - P&amp;L'!AA343</f>
        <v>0</v>
      </c>
      <c r="AB375" s="212">
        <f>'DTC US&amp;CA - P&amp;L'!AB343</f>
        <v>0</v>
      </c>
      <c r="AC375" s="212">
        <f>'DTC US&amp;CA - P&amp;L'!AC343</f>
        <v>0</v>
      </c>
      <c r="AD375" s="212">
        <f>'DTC US&amp;CA - P&amp;L'!AD343</f>
        <v>0</v>
      </c>
      <c r="AE375" s="212">
        <f>'DTC US&amp;CA - P&amp;L'!AE343</f>
        <v>0</v>
      </c>
      <c r="AF375" s="212">
        <f>'DTC US&amp;CA - P&amp;L'!AF343</f>
        <v>0</v>
      </c>
      <c r="AG375" s="139">
        <f t="shared" si="92"/>
        <v>0</v>
      </c>
      <c r="AH375" s="140"/>
      <c r="AI375" s="140"/>
      <c r="AJ375" s="140"/>
      <c r="AK375" s="140"/>
      <c r="AL375" s="140"/>
    </row>
    <row r="376" outlineLevel="1">
      <c r="A376" s="266" t="s">
        <v>404</v>
      </c>
      <c r="B376" s="226"/>
      <c r="C376" s="235"/>
      <c r="D376" s="226"/>
      <c r="E376" s="235"/>
      <c r="F376" s="226"/>
      <c r="G376" s="226"/>
      <c r="H376" s="226"/>
      <c r="I376" s="226"/>
      <c r="J376" s="226"/>
      <c r="K376" s="226"/>
      <c r="L376" s="226"/>
      <c r="M376" s="226"/>
      <c r="N376" s="226"/>
      <c r="O376" s="226"/>
      <c r="P376" s="212">
        <f>'DTC US&amp;CA - P&amp;L'!P344</f>
        <v>0</v>
      </c>
      <c r="Q376" s="212">
        <f>'DTC US&amp;CA - P&amp;L'!Q344</f>
        <v>0</v>
      </c>
      <c r="R376" s="212">
        <f>'DTC US&amp;CA - P&amp;L'!R344</f>
        <v>0</v>
      </c>
      <c r="S376" s="212">
        <f>'DTC US&amp;CA - P&amp;L'!S344</f>
        <v>0</v>
      </c>
      <c r="T376" s="212">
        <f>'DTC US&amp;CA - P&amp;L'!T344</f>
        <v>0</v>
      </c>
      <c r="U376" s="212">
        <f>'DTC US&amp;CA - P&amp;L'!U344</f>
        <v>0</v>
      </c>
      <c r="V376" s="212">
        <f>'DTC US&amp;CA - P&amp;L'!V344</f>
        <v>0</v>
      </c>
      <c r="W376" s="212">
        <f>'DTC US&amp;CA - P&amp;L'!W344</f>
        <v>0</v>
      </c>
      <c r="X376" s="212">
        <f>'DTC US&amp;CA - P&amp;L'!X344</f>
        <v>0</v>
      </c>
      <c r="Y376" s="212">
        <f>'DTC US&amp;CA - P&amp;L'!Y344</f>
        <v>0</v>
      </c>
      <c r="Z376" s="212">
        <f>'DTC US&amp;CA - P&amp;L'!Z344</f>
        <v>0</v>
      </c>
      <c r="AA376" s="212">
        <f>'DTC US&amp;CA - P&amp;L'!AA344</f>
        <v>0</v>
      </c>
      <c r="AB376" s="212">
        <f>'DTC US&amp;CA - P&amp;L'!AB344</f>
        <v>0</v>
      </c>
      <c r="AC376" s="212">
        <f>'DTC US&amp;CA - P&amp;L'!AC344</f>
        <v>0</v>
      </c>
      <c r="AD376" s="212">
        <f>'DTC US&amp;CA - P&amp;L'!AD344</f>
        <v>0</v>
      </c>
      <c r="AE376" s="212">
        <f>'DTC US&amp;CA - P&amp;L'!AE344</f>
        <v>0</v>
      </c>
      <c r="AF376" s="212">
        <f>'DTC US&amp;CA - P&amp;L'!AF344</f>
        <v>0</v>
      </c>
      <c r="AG376" s="139">
        <f t="shared" si="92"/>
        <v>0</v>
      </c>
      <c r="AH376" s="140"/>
      <c r="AI376" s="140"/>
      <c r="AJ376" s="140"/>
      <c r="AK376" s="140"/>
      <c r="AL376" s="140"/>
    </row>
    <row r="377" outlineLevel="1">
      <c r="A377" s="266" t="s">
        <v>405</v>
      </c>
      <c r="B377" s="226"/>
      <c r="C377" s="235"/>
      <c r="D377" s="226"/>
      <c r="E377" s="235"/>
      <c r="F377" s="226"/>
      <c r="G377" s="226"/>
      <c r="H377" s="226"/>
      <c r="I377" s="226"/>
      <c r="J377" s="226"/>
      <c r="K377" s="226"/>
      <c r="L377" s="226"/>
      <c r="M377" s="226"/>
      <c r="N377" s="226"/>
      <c r="O377" s="226"/>
      <c r="P377" s="212">
        <f>'DTC US&amp;CA - P&amp;L'!P345</f>
        <v>0</v>
      </c>
      <c r="Q377" s="212">
        <f>'DTC US&amp;CA - P&amp;L'!Q345</f>
        <v>0</v>
      </c>
      <c r="R377" s="212">
        <f>'DTC US&amp;CA - P&amp;L'!R345</f>
        <v>0</v>
      </c>
      <c r="S377" s="212">
        <f>'DTC US&amp;CA - P&amp;L'!S345</f>
        <v>0</v>
      </c>
      <c r="T377" s="212">
        <f>'DTC US&amp;CA - P&amp;L'!T345</f>
        <v>0</v>
      </c>
      <c r="U377" s="212">
        <f>'DTC US&amp;CA - P&amp;L'!U345</f>
        <v>0</v>
      </c>
      <c r="V377" s="212">
        <f>'DTC US&amp;CA - P&amp;L'!V345</f>
        <v>0</v>
      </c>
      <c r="W377" s="212">
        <f>'DTC US&amp;CA - P&amp;L'!W345</f>
        <v>0</v>
      </c>
      <c r="X377" s="212">
        <f>'DTC US&amp;CA - P&amp;L'!X345</f>
        <v>0</v>
      </c>
      <c r="Y377" s="212">
        <f>'DTC US&amp;CA - P&amp;L'!Y345</f>
        <v>0</v>
      </c>
      <c r="Z377" s="212">
        <f>'DTC US&amp;CA - P&amp;L'!Z345</f>
        <v>0</v>
      </c>
      <c r="AA377" s="212">
        <f>'DTC US&amp;CA - P&amp;L'!AA345</f>
        <v>0</v>
      </c>
      <c r="AB377" s="212">
        <f>'DTC US&amp;CA - P&amp;L'!AB345</f>
        <v>0</v>
      </c>
      <c r="AC377" s="212">
        <f>'DTC US&amp;CA - P&amp;L'!AC345</f>
        <v>0</v>
      </c>
      <c r="AD377" s="212">
        <f>'DTC US&amp;CA - P&amp;L'!AD345</f>
        <v>0</v>
      </c>
      <c r="AE377" s="212">
        <f>'DTC US&amp;CA - P&amp;L'!AE345</f>
        <v>0</v>
      </c>
      <c r="AF377" s="212">
        <f>'DTC US&amp;CA - P&amp;L'!AF345</f>
        <v>0</v>
      </c>
      <c r="AG377" s="139">
        <f t="shared" si="92"/>
        <v>0</v>
      </c>
      <c r="AH377" s="140"/>
      <c r="AI377" s="140"/>
      <c r="AJ377" s="140"/>
      <c r="AK377" s="140"/>
      <c r="AL377" s="140"/>
    </row>
    <row r="378">
      <c r="A378" s="266" t="s">
        <v>276</v>
      </c>
      <c r="B378" s="275"/>
      <c r="C378" s="275"/>
      <c r="D378" s="275"/>
      <c r="E378" s="275"/>
      <c r="F378" s="275"/>
      <c r="G378" s="275"/>
      <c r="H378" s="275"/>
      <c r="I378" s="275"/>
      <c r="J378" s="275"/>
      <c r="K378" s="275"/>
      <c r="L378" s="275"/>
      <c r="M378" s="275"/>
      <c r="N378" s="275"/>
      <c r="O378" s="275"/>
      <c r="P378" s="275"/>
      <c r="Q378" s="275"/>
      <c r="R378" s="275"/>
      <c r="S378" s="275"/>
      <c r="T378" s="275"/>
      <c r="U378" s="275"/>
      <c r="V378" s="275"/>
      <c r="W378" s="275"/>
      <c r="X378" s="275"/>
      <c r="Y378" s="275"/>
      <c r="Z378" s="275"/>
      <c r="AA378" s="275"/>
      <c r="AB378" s="275"/>
      <c r="AC378" s="275"/>
      <c r="AD378" s="275"/>
      <c r="AE378" s="275"/>
      <c r="AF378" s="275"/>
      <c r="AG378" s="199"/>
      <c r="AH378" s="200"/>
      <c r="AI378" s="200"/>
      <c r="AJ378" s="200"/>
      <c r="AK378" s="200"/>
      <c r="AL378" s="200"/>
    </row>
    <row r="379" outlineLevel="1">
      <c r="A379" s="266" t="s">
        <v>406</v>
      </c>
      <c r="B379" s="236"/>
      <c r="C379" s="236"/>
      <c r="D379" s="236"/>
      <c r="E379" s="236"/>
      <c r="F379" s="236"/>
      <c r="G379" s="236"/>
      <c r="H379" s="236"/>
      <c r="I379" s="236"/>
      <c r="J379" s="236"/>
      <c r="K379" s="236"/>
      <c r="L379" s="236"/>
      <c r="M379" s="236"/>
      <c r="N379" s="236"/>
      <c r="O379" s="236"/>
      <c r="P379" s="236"/>
      <c r="Q379" s="237">
        <f>'DTC EU - P&amp;L'!Q347</f>
        <v>0</v>
      </c>
      <c r="R379" s="237">
        <f>'DTC EU - P&amp;L'!R347</f>
        <v>0</v>
      </c>
      <c r="S379" s="237">
        <f>'DTC EU - P&amp;L'!S347</f>
        <v>0</v>
      </c>
      <c r="T379" s="237">
        <f>'DTC EU - P&amp;L'!T347</f>
        <v>0</v>
      </c>
      <c r="U379" s="237">
        <f>'DTC EU - P&amp;L'!U347</f>
        <v>0</v>
      </c>
      <c r="V379" s="237">
        <f>'DTC EU - P&amp;L'!V347</f>
        <v>0</v>
      </c>
      <c r="W379" s="237">
        <f>'DTC EU - P&amp;L'!W347</f>
        <v>0</v>
      </c>
      <c r="X379" s="237">
        <f>'DTC EU - P&amp;L'!X347</f>
        <v>0</v>
      </c>
      <c r="Y379" s="237">
        <f>'DTC EU - P&amp;L'!Y347</f>
        <v>0</v>
      </c>
      <c r="Z379" s="237">
        <f>'DTC EU - P&amp;L'!Z347</f>
        <v>0</v>
      </c>
      <c r="AA379" s="237">
        <f>'DTC EU - P&amp;L'!AA347</f>
        <v>0</v>
      </c>
      <c r="AB379" s="237">
        <f>'DTC EU - P&amp;L'!AB347</f>
        <v>0</v>
      </c>
      <c r="AC379" s="237">
        <f>'DTC EU - P&amp;L'!AC347</f>
        <v>0</v>
      </c>
      <c r="AD379" s="237">
        <f>'DTC EU - P&amp;L'!AD347</f>
        <v>0</v>
      </c>
      <c r="AE379" s="237">
        <f>'DTC EU - P&amp;L'!AE347</f>
        <v>0</v>
      </c>
      <c r="AF379" s="237">
        <f>'DTC EU - P&amp;L'!AF347</f>
        <v>0</v>
      </c>
      <c r="AG379" s="139">
        <f t="shared" ref="AG379:AG390" si="93">SUM(B379:AF379)</f>
        <v>0</v>
      </c>
      <c r="AH379" s="140"/>
      <c r="AI379" s="140"/>
      <c r="AJ379" s="140"/>
      <c r="AK379" s="140"/>
      <c r="AL379" s="140"/>
    </row>
    <row r="380" outlineLevel="1">
      <c r="A380" s="266" t="s">
        <v>407</v>
      </c>
      <c r="B380" s="236"/>
      <c r="C380" s="236"/>
      <c r="D380" s="236"/>
      <c r="E380" s="236"/>
      <c r="F380" s="236"/>
      <c r="G380" s="236"/>
      <c r="H380" s="236"/>
      <c r="I380" s="236"/>
      <c r="J380" s="236"/>
      <c r="K380" s="236"/>
      <c r="L380" s="236"/>
      <c r="M380" s="236"/>
      <c r="N380" s="236"/>
      <c r="O380" s="236"/>
      <c r="P380" s="236"/>
      <c r="Q380" s="237">
        <f>'DTC EU - P&amp;L'!Q348</f>
        <v>0</v>
      </c>
      <c r="R380" s="237">
        <f>'DTC EU - P&amp;L'!R348</f>
        <v>0</v>
      </c>
      <c r="S380" s="237">
        <f>'DTC EU - P&amp;L'!S348</f>
        <v>0</v>
      </c>
      <c r="T380" s="237">
        <f>'DTC EU - P&amp;L'!T348</f>
        <v>0</v>
      </c>
      <c r="U380" s="237">
        <f>'DTC EU - P&amp;L'!U348</f>
        <v>0</v>
      </c>
      <c r="V380" s="237">
        <f>'DTC EU - P&amp;L'!V348</f>
        <v>0</v>
      </c>
      <c r="W380" s="237">
        <f>'DTC EU - P&amp;L'!W348</f>
        <v>0</v>
      </c>
      <c r="X380" s="237">
        <f>'DTC EU - P&amp;L'!X348</f>
        <v>0</v>
      </c>
      <c r="Y380" s="237">
        <f>'DTC EU - P&amp;L'!Y348</f>
        <v>0</v>
      </c>
      <c r="Z380" s="237">
        <f>'DTC EU - P&amp;L'!Z348</f>
        <v>0</v>
      </c>
      <c r="AA380" s="237">
        <f>'DTC EU - P&amp;L'!AA348</f>
        <v>0</v>
      </c>
      <c r="AB380" s="237">
        <f>'DTC EU - P&amp;L'!AB348</f>
        <v>0</v>
      </c>
      <c r="AC380" s="237">
        <f>'DTC EU - P&amp;L'!AC348</f>
        <v>0</v>
      </c>
      <c r="AD380" s="237">
        <f>'DTC EU - P&amp;L'!AD348</f>
        <v>0</v>
      </c>
      <c r="AE380" s="237">
        <f>'DTC EU - P&amp;L'!AE348</f>
        <v>0</v>
      </c>
      <c r="AF380" s="237">
        <f>'DTC EU - P&amp;L'!AF348</f>
        <v>0</v>
      </c>
      <c r="AG380" s="139">
        <f t="shared" si="93"/>
        <v>0</v>
      </c>
      <c r="AH380" s="140"/>
      <c r="AI380" s="140"/>
      <c r="AJ380" s="140"/>
      <c r="AK380" s="140"/>
      <c r="AL380" s="140"/>
    </row>
    <row r="381" outlineLevel="1">
      <c r="A381" s="266" t="s">
        <v>408</v>
      </c>
      <c r="B381" s="236"/>
      <c r="C381" s="236"/>
      <c r="D381" s="236"/>
      <c r="E381" s="236"/>
      <c r="F381" s="236"/>
      <c r="G381" s="236"/>
      <c r="H381" s="236"/>
      <c r="I381" s="236"/>
      <c r="J381" s="236"/>
      <c r="K381" s="236"/>
      <c r="L381" s="236"/>
      <c r="M381" s="236"/>
      <c r="N381" s="236"/>
      <c r="O381" s="236"/>
      <c r="P381" s="236"/>
      <c r="Q381" s="237">
        <f>'DTC EU - P&amp;L'!Q349</f>
        <v>0</v>
      </c>
      <c r="R381" s="237">
        <f>'DTC EU - P&amp;L'!R349</f>
        <v>0</v>
      </c>
      <c r="S381" s="237">
        <f>'DTC EU - P&amp;L'!S349</f>
        <v>0</v>
      </c>
      <c r="T381" s="237">
        <f>'DTC EU - P&amp;L'!T349</f>
        <v>0</v>
      </c>
      <c r="U381" s="237">
        <f>'DTC EU - P&amp;L'!U349</f>
        <v>0</v>
      </c>
      <c r="V381" s="237">
        <f>'DTC EU - P&amp;L'!V349</f>
        <v>0</v>
      </c>
      <c r="W381" s="237">
        <f>'DTC EU - P&amp;L'!W349</f>
        <v>0</v>
      </c>
      <c r="X381" s="237">
        <f>'DTC EU - P&amp;L'!X349</f>
        <v>0</v>
      </c>
      <c r="Y381" s="237">
        <f>'DTC EU - P&amp;L'!Y349</f>
        <v>0</v>
      </c>
      <c r="Z381" s="237">
        <f>'DTC EU - P&amp;L'!Z349</f>
        <v>0</v>
      </c>
      <c r="AA381" s="237">
        <f>'DTC EU - P&amp;L'!AA349</f>
        <v>0</v>
      </c>
      <c r="AB381" s="237">
        <f>'DTC EU - P&amp;L'!AB349</f>
        <v>0</v>
      </c>
      <c r="AC381" s="237">
        <f>'DTC EU - P&amp;L'!AC349</f>
        <v>0</v>
      </c>
      <c r="AD381" s="237">
        <f>'DTC EU - P&amp;L'!AD349</f>
        <v>0</v>
      </c>
      <c r="AE381" s="237">
        <f>'DTC EU - P&amp;L'!AE349</f>
        <v>0</v>
      </c>
      <c r="AF381" s="237">
        <f>'DTC EU - P&amp;L'!AF349</f>
        <v>0</v>
      </c>
      <c r="AG381" s="139">
        <f t="shared" si="93"/>
        <v>0</v>
      </c>
      <c r="AH381" s="140"/>
      <c r="AI381" s="140"/>
      <c r="AJ381" s="140"/>
      <c r="AK381" s="140"/>
      <c r="AL381" s="140"/>
    </row>
    <row r="382" outlineLevel="1">
      <c r="A382" s="266" t="s">
        <v>409</v>
      </c>
      <c r="B382" s="236"/>
      <c r="C382" s="236"/>
      <c r="D382" s="236"/>
      <c r="E382" s="236"/>
      <c r="F382" s="236"/>
      <c r="G382" s="236"/>
      <c r="H382" s="236"/>
      <c r="I382" s="236"/>
      <c r="J382" s="236"/>
      <c r="K382" s="236"/>
      <c r="L382" s="236"/>
      <c r="M382" s="236"/>
      <c r="N382" s="236"/>
      <c r="O382" s="236"/>
      <c r="P382" s="236"/>
      <c r="Q382" s="237">
        <f>'DTC EU - P&amp;L'!Q350</f>
        <v>0</v>
      </c>
      <c r="R382" s="237">
        <f>'DTC EU - P&amp;L'!R350</f>
        <v>0</v>
      </c>
      <c r="S382" s="237">
        <f>'DTC EU - P&amp;L'!S350</f>
        <v>0</v>
      </c>
      <c r="T382" s="237">
        <f>'DTC EU - P&amp;L'!T350</f>
        <v>0</v>
      </c>
      <c r="U382" s="237">
        <f>'DTC EU - P&amp;L'!U350</f>
        <v>0</v>
      </c>
      <c r="V382" s="237">
        <f>'DTC EU - P&amp;L'!V350</f>
        <v>0</v>
      </c>
      <c r="W382" s="237">
        <f>'DTC EU - P&amp;L'!W350</f>
        <v>0</v>
      </c>
      <c r="X382" s="237">
        <f>'DTC EU - P&amp;L'!X350</f>
        <v>0</v>
      </c>
      <c r="Y382" s="237">
        <f>'DTC EU - P&amp;L'!Y350</f>
        <v>0</v>
      </c>
      <c r="Z382" s="237">
        <f>'DTC EU - P&amp;L'!Z350</f>
        <v>0</v>
      </c>
      <c r="AA382" s="237">
        <f>'DTC EU - P&amp;L'!AA350</f>
        <v>0</v>
      </c>
      <c r="AB382" s="237">
        <f>'DTC EU - P&amp;L'!AB350</f>
        <v>0</v>
      </c>
      <c r="AC382" s="237">
        <f>'DTC EU - P&amp;L'!AC350</f>
        <v>0</v>
      </c>
      <c r="AD382" s="237">
        <f>'DTC EU - P&amp;L'!AD350</f>
        <v>0</v>
      </c>
      <c r="AE382" s="237">
        <f>'DTC EU - P&amp;L'!AE350</f>
        <v>0</v>
      </c>
      <c r="AF382" s="237">
        <f>'DTC EU - P&amp;L'!AF350</f>
        <v>0</v>
      </c>
      <c r="AG382" s="139">
        <f t="shared" si="93"/>
        <v>0</v>
      </c>
      <c r="AH382" s="140"/>
      <c r="AI382" s="140"/>
      <c r="AJ382" s="140"/>
      <c r="AK382" s="140"/>
      <c r="AL382" s="140"/>
    </row>
    <row r="383" outlineLevel="1">
      <c r="A383" s="266" t="s">
        <v>410</v>
      </c>
      <c r="B383" s="138"/>
      <c r="C383" s="138"/>
      <c r="D383" s="138"/>
      <c r="E383" s="138"/>
      <c r="F383" s="138"/>
      <c r="G383" s="138"/>
      <c r="H383" s="138"/>
      <c r="I383" s="138"/>
      <c r="J383" s="138"/>
      <c r="K383" s="138"/>
      <c r="L383" s="138"/>
      <c r="M383" s="138"/>
      <c r="N383" s="138"/>
      <c r="O383" s="138"/>
      <c r="P383" s="138"/>
      <c r="Q383" s="237">
        <f>'DTC EU - P&amp;L'!Q351</f>
        <v>0</v>
      </c>
      <c r="R383" s="237">
        <f>'DTC EU - P&amp;L'!R351</f>
        <v>0</v>
      </c>
      <c r="S383" s="237">
        <f>'DTC EU - P&amp;L'!S351</f>
        <v>0</v>
      </c>
      <c r="T383" s="237">
        <f>'DTC EU - P&amp;L'!T351</f>
        <v>0</v>
      </c>
      <c r="U383" s="237">
        <f>'DTC EU - P&amp;L'!U351</f>
        <v>0</v>
      </c>
      <c r="V383" s="237">
        <f>'DTC EU - P&amp;L'!V351</f>
        <v>0</v>
      </c>
      <c r="W383" s="237">
        <f>'DTC EU - P&amp;L'!W351</f>
        <v>0</v>
      </c>
      <c r="X383" s="237">
        <f>'DTC EU - P&amp;L'!X351</f>
        <v>0</v>
      </c>
      <c r="Y383" s="237">
        <f>'DTC EU - P&amp;L'!Y351</f>
        <v>0</v>
      </c>
      <c r="Z383" s="237">
        <f>'DTC EU - P&amp;L'!Z351</f>
        <v>0</v>
      </c>
      <c r="AA383" s="237">
        <f>'DTC EU - P&amp;L'!AA351</f>
        <v>0</v>
      </c>
      <c r="AB383" s="237">
        <f>'DTC EU - P&amp;L'!AB351</f>
        <v>0</v>
      </c>
      <c r="AC383" s="237">
        <f>'DTC EU - P&amp;L'!AC351</f>
        <v>0</v>
      </c>
      <c r="AD383" s="237">
        <f>'DTC EU - P&amp;L'!AD351</f>
        <v>0</v>
      </c>
      <c r="AE383" s="237">
        <f>'DTC EU - P&amp;L'!AE351</f>
        <v>0</v>
      </c>
      <c r="AF383" s="237">
        <f>'DTC EU - P&amp;L'!AF351</f>
        <v>0</v>
      </c>
      <c r="AG383" s="139">
        <f t="shared" si="93"/>
        <v>0</v>
      </c>
      <c r="AH383" s="140"/>
      <c r="AI383" s="140"/>
      <c r="AJ383" s="140"/>
      <c r="AK383" s="140"/>
      <c r="AL383" s="140"/>
    </row>
    <row r="384" outlineLevel="1">
      <c r="A384" s="266" t="s">
        <v>411</v>
      </c>
      <c r="B384" s="138"/>
      <c r="C384" s="138"/>
      <c r="D384" s="138"/>
      <c r="E384" s="138"/>
      <c r="F384" s="138"/>
      <c r="G384" s="138"/>
      <c r="H384" s="138"/>
      <c r="I384" s="138"/>
      <c r="J384" s="138"/>
      <c r="K384" s="138"/>
      <c r="L384" s="138"/>
      <c r="M384" s="138"/>
      <c r="N384" s="138"/>
      <c r="O384" s="138"/>
      <c r="P384" s="138"/>
      <c r="Q384" s="237">
        <f>'DTC EU - P&amp;L'!Q352</f>
        <v>0</v>
      </c>
      <c r="R384" s="237">
        <f>'DTC EU - P&amp;L'!R352</f>
        <v>0</v>
      </c>
      <c r="S384" s="237">
        <f>'DTC EU - P&amp;L'!S352</f>
        <v>0</v>
      </c>
      <c r="T384" s="237">
        <f>'DTC EU - P&amp;L'!T352</f>
        <v>0</v>
      </c>
      <c r="U384" s="237">
        <f>'DTC EU - P&amp;L'!U352</f>
        <v>0</v>
      </c>
      <c r="V384" s="237">
        <f>'DTC EU - P&amp;L'!V352</f>
        <v>0</v>
      </c>
      <c r="W384" s="237">
        <f>'DTC EU - P&amp;L'!W352</f>
        <v>0</v>
      </c>
      <c r="X384" s="237">
        <f>'DTC EU - P&amp;L'!X352</f>
        <v>0</v>
      </c>
      <c r="Y384" s="237">
        <f>'DTC EU - P&amp;L'!Y352</f>
        <v>0</v>
      </c>
      <c r="Z384" s="237">
        <f>'DTC EU - P&amp;L'!Z352</f>
        <v>0</v>
      </c>
      <c r="AA384" s="237">
        <f>'DTC EU - P&amp;L'!AA352</f>
        <v>0</v>
      </c>
      <c r="AB384" s="237">
        <f>'DTC EU - P&amp;L'!AB352</f>
        <v>0</v>
      </c>
      <c r="AC384" s="237">
        <f>'DTC EU - P&amp;L'!AC352</f>
        <v>0</v>
      </c>
      <c r="AD384" s="237">
        <f>'DTC EU - P&amp;L'!AD352</f>
        <v>0</v>
      </c>
      <c r="AE384" s="237">
        <f>'DTC EU - P&amp;L'!AE352</f>
        <v>0</v>
      </c>
      <c r="AF384" s="237">
        <f>'DTC EU - P&amp;L'!AF352</f>
        <v>0</v>
      </c>
      <c r="AG384" s="139">
        <f t="shared" si="93"/>
        <v>0</v>
      </c>
      <c r="AH384" s="140"/>
      <c r="AI384" s="140"/>
      <c r="AJ384" s="140"/>
      <c r="AK384" s="140"/>
      <c r="AL384" s="140"/>
    </row>
    <row r="385" outlineLevel="1">
      <c r="A385" s="266" t="s">
        <v>412</v>
      </c>
      <c r="B385" s="138"/>
      <c r="C385" s="138"/>
      <c r="D385" s="138"/>
      <c r="E385" s="138"/>
      <c r="F385" s="138"/>
      <c r="G385" s="138"/>
      <c r="H385" s="138"/>
      <c r="I385" s="138"/>
      <c r="J385" s="138"/>
      <c r="K385" s="138"/>
      <c r="L385" s="138"/>
      <c r="M385" s="138"/>
      <c r="N385" s="138"/>
      <c r="O385" s="138"/>
      <c r="P385" s="138"/>
      <c r="Q385" s="237">
        <f>'DTC EU - P&amp;L'!Q353</f>
        <v>0</v>
      </c>
      <c r="R385" s="237">
        <f>'DTC EU - P&amp;L'!R353</f>
        <v>0</v>
      </c>
      <c r="S385" s="237">
        <f>'DTC EU - P&amp;L'!S353</f>
        <v>0</v>
      </c>
      <c r="T385" s="237">
        <f>'DTC EU - P&amp;L'!T353</f>
        <v>0</v>
      </c>
      <c r="U385" s="237">
        <f>'DTC EU - P&amp;L'!U353</f>
        <v>0</v>
      </c>
      <c r="V385" s="237">
        <f>'DTC EU - P&amp;L'!V353</f>
        <v>0</v>
      </c>
      <c r="W385" s="237">
        <f>'DTC EU - P&amp;L'!W353</f>
        <v>0</v>
      </c>
      <c r="X385" s="237">
        <f>'DTC EU - P&amp;L'!X353</f>
        <v>0</v>
      </c>
      <c r="Y385" s="237">
        <f>'DTC EU - P&amp;L'!Y353</f>
        <v>0</v>
      </c>
      <c r="Z385" s="237">
        <f>'DTC EU - P&amp;L'!Z353</f>
        <v>0</v>
      </c>
      <c r="AA385" s="237">
        <f>'DTC EU - P&amp;L'!AA353</f>
        <v>0</v>
      </c>
      <c r="AB385" s="237">
        <f>'DTC EU - P&amp;L'!AB353</f>
        <v>0</v>
      </c>
      <c r="AC385" s="237">
        <f>'DTC EU - P&amp;L'!AC353</f>
        <v>0</v>
      </c>
      <c r="AD385" s="237">
        <f>'DTC EU - P&amp;L'!AD353</f>
        <v>0</v>
      </c>
      <c r="AE385" s="237">
        <f>'DTC EU - P&amp;L'!AE353</f>
        <v>0</v>
      </c>
      <c r="AF385" s="237">
        <f>'DTC EU - P&amp;L'!AF353</f>
        <v>0</v>
      </c>
      <c r="AG385" s="139">
        <f t="shared" si="93"/>
        <v>0</v>
      </c>
      <c r="AH385" s="140"/>
      <c r="AI385" s="140"/>
      <c r="AJ385" s="140"/>
      <c r="AK385" s="140"/>
      <c r="AL385" s="140"/>
    </row>
    <row r="386" outlineLevel="1">
      <c r="A386" s="266" t="s">
        <v>413</v>
      </c>
      <c r="B386" s="138"/>
      <c r="C386" s="138"/>
      <c r="D386" s="138"/>
      <c r="E386" s="138"/>
      <c r="F386" s="138"/>
      <c r="G386" s="138"/>
      <c r="H386" s="138"/>
      <c r="I386" s="138"/>
      <c r="J386" s="138"/>
      <c r="K386" s="138"/>
      <c r="L386" s="138"/>
      <c r="M386" s="138"/>
      <c r="N386" s="138"/>
      <c r="O386" s="138"/>
      <c r="P386" s="138"/>
      <c r="Q386" s="237">
        <f>'DTC EU - P&amp;L'!Q354</f>
        <v>0</v>
      </c>
      <c r="R386" s="237">
        <f>'DTC EU - P&amp;L'!R354</f>
        <v>0</v>
      </c>
      <c r="S386" s="237">
        <f>'DTC EU - P&amp;L'!S354</f>
        <v>0</v>
      </c>
      <c r="T386" s="237">
        <f>'DTC EU - P&amp;L'!T354</f>
        <v>0</v>
      </c>
      <c r="U386" s="237">
        <f>'DTC EU - P&amp;L'!U354</f>
        <v>0</v>
      </c>
      <c r="V386" s="237">
        <f>'DTC EU - P&amp;L'!V354</f>
        <v>0</v>
      </c>
      <c r="W386" s="237">
        <f>'DTC EU - P&amp;L'!W354</f>
        <v>0</v>
      </c>
      <c r="X386" s="237">
        <f>'DTC EU - P&amp;L'!X354</f>
        <v>0</v>
      </c>
      <c r="Y386" s="237">
        <f>'DTC EU - P&amp;L'!Y354</f>
        <v>0</v>
      </c>
      <c r="Z386" s="237">
        <f>'DTC EU - P&amp;L'!Z354</f>
        <v>0</v>
      </c>
      <c r="AA386" s="237">
        <f>'DTC EU - P&amp;L'!AA354</f>
        <v>0</v>
      </c>
      <c r="AB386" s="237">
        <f>'DTC EU - P&amp;L'!AB354</f>
        <v>0</v>
      </c>
      <c r="AC386" s="237">
        <f>'DTC EU - P&amp;L'!AC354</f>
        <v>0</v>
      </c>
      <c r="AD386" s="237">
        <f>'DTC EU - P&amp;L'!AD354</f>
        <v>0</v>
      </c>
      <c r="AE386" s="237">
        <f>'DTC EU - P&amp;L'!AE354</f>
        <v>0</v>
      </c>
      <c r="AF386" s="237">
        <f>'DTC EU - P&amp;L'!AF354</f>
        <v>0</v>
      </c>
      <c r="AG386" s="139">
        <f t="shared" si="93"/>
        <v>0</v>
      </c>
      <c r="AH386" s="140"/>
      <c r="AI386" s="140"/>
      <c r="AJ386" s="140"/>
      <c r="AK386" s="140"/>
      <c r="AL386" s="140"/>
    </row>
    <row r="387" outlineLevel="1">
      <c r="A387" s="266" t="s">
        <v>414</v>
      </c>
      <c r="B387" s="138"/>
      <c r="C387" s="138"/>
      <c r="D387" s="138"/>
      <c r="E387" s="138"/>
      <c r="F387" s="138"/>
      <c r="G387" s="138"/>
      <c r="H387" s="138"/>
      <c r="I387" s="138"/>
      <c r="J387" s="138"/>
      <c r="K387" s="138"/>
      <c r="L387" s="138"/>
      <c r="M387" s="138"/>
      <c r="N387" s="138"/>
      <c r="O387" s="138"/>
      <c r="P387" s="138"/>
      <c r="Q387" s="237">
        <f>'DTC EU - P&amp;L'!Q355</f>
        <v>0</v>
      </c>
      <c r="R387" s="237">
        <f>'DTC EU - P&amp;L'!R355</f>
        <v>0</v>
      </c>
      <c r="S387" s="237">
        <f>'DTC EU - P&amp;L'!S355</f>
        <v>0</v>
      </c>
      <c r="T387" s="237">
        <f>'DTC EU - P&amp;L'!T355</f>
        <v>0</v>
      </c>
      <c r="U387" s="237">
        <f>'DTC EU - P&amp;L'!U355</f>
        <v>0</v>
      </c>
      <c r="V387" s="237">
        <f>'DTC EU - P&amp;L'!V355</f>
        <v>0</v>
      </c>
      <c r="W387" s="237">
        <f>'DTC EU - P&amp;L'!W355</f>
        <v>0</v>
      </c>
      <c r="X387" s="237">
        <f>'DTC EU - P&amp;L'!X355</f>
        <v>0</v>
      </c>
      <c r="Y387" s="237">
        <f>'DTC EU - P&amp;L'!Y355</f>
        <v>0</v>
      </c>
      <c r="Z387" s="237">
        <f>'DTC EU - P&amp;L'!Z355</f>
        <v>0</v>
      </c>
      <c r="AA387" s="237">
        <f>'DTC EU - P&amp;L'!AA355</f>
        <v>0</v>
      </c>
      <c r="AB387" s="237">
        <f>'DTC EU - P&amp;L'!AB355</f>
        <v>0</v>
      </c>
      <c r="AC387" s="237">
        <f>'DTC EU - P&amp;L'!AC355</f>
        <v>0</v>
      </c>
      <c r="AD387" s="237">
        <f>'DTC EU - P&amp;L'!AD355</f>
        <v>0</v>
      </c>
      <c r="AE387" s="237">
        <f>'DTC EU - P&amp;L'!AE355</f>
        <v>0</v>
      </c>
      <c r="AF387" s="237">
        <f>'DTC EU - P&amp;L'!AF355</f>
        <v>0</v>
      </c>
      <c r="AG387" s="139">
        <f t="shared" si="93"/>
        <v>0</v>
      </c>
      <c r="AH387" s="140"/>
      <c r="AI387" s="140"/>
      <c r="AJ387" s="140"/>
      <c r="AK387" s="140"/>
      <c r="AL387" s="140"/>
    </row>
    <row r="388" outlineLevel="1">
      <c r="A388" s="266" t="s">
        <v>415</v>
      </c>
      <c r="B388" s="138"/>
      <c r="C388" s="138"/>
      <c r="D388" s="138"/>
      <c r="E388" s="138"/>
      <c r="F388" s="138"/>
      <c r="G388" s="138"/>
      <c r="H388" s="138"/>
      <c r="I388" s="138"/>
      <c r="J388" s="138"/>
      <c r="K388" s="138"/>
      <c r="L388" s="138"/>
      <c r="M388" s="138"/>
      <c r="N388" s="138"/>
      <c r="O388" s="138"/>
      <c r="P388" s="138"/>
      <c r="Q388" s="237">
        <f>'DTC EU - P&amp;L'!Q356</f>
        <v>0</v>
      </c>
      <c r="R388" s="237">
        <f>'DTC EU - P&amp;L'!R356</f>
        <v>0</v>
      </c>
      <c r="S388" s="237">
        <f>'DTC EU - P&amp;L'!S356</f>
        <v>0</v>
      </c>
      <c r="T388" s="237">
        <f>'DTC EU - P&amp;L'!T356</f>
        <v>0</v>
      </c>
      <c r="U388" s="237">
        <f>'DTC EU - P&amp;L'!U356</f>
        <v>0</v>
      </c>
      <c r="V388" s="237">
        <f>'DTC EU - P&amp;L'!V356</f>
        <v>0</v>
      </c>
      <c r="W388" s="237">
        <f>'DTC EU - P&amp;L'!W356</f>
        <v>0</v>
      </c>
      <c r="X388" s="237">
        <f>'DTC EU - P&amp;L'!X356</f>
        <v>0</v>
      </c>
      <c r="Y388" s="237">
        <f>'DTC EU - P&amp;L'!Y356</f>
        <v>0</v>
      </c>
      <c r="Z388" s="237">
        <f>'DTC EU - P&amp;L'!Z356</f>
        <v>0</v>
      </c>
      <c r="AA388" s="237">
        <f>'DTC EU - P&amp;L'!AA356</f>
        <v>0</v>
      </c>
      <c r="AB388" s="237">
        <f>'DTC EU - P&amp;L'!AB356</f>
        <v>0</v>
      </c>
      <c r="AC388" s="237">
        <f>'DTC EU - P&amp;L'!AC356</f>
        <v>0</v>
      </c>
      <c r="AD388" s="237">
        <f>'DTC EU - P&amp;L'!AD356</f>
        <v>0</v>
      </c>
      <c r="AE388" s="237">
        <f>'DTC EU - P&amp;L'!AE356</f>
        <v>0</v>
      </c>
      <c r="AF388" s="237">
        <f>'DTC EU - P&amp;L'!AF356</f>
        <v>0</v>
      </c>
      <c r="AG388" s="139">
        <f t="shared" si="93"/>
        <v>0</v>
      </c>
      <c r="AH388" s="140"/>
      <c r="AI388" s="140"/>
      <c r="AJ388" s="140"/>
      <c r="AK388" s="140"/>
      <c r="AL388" s="140"/>
    </row>
    <row r="389">
      <c r="A389" s="269" t="s">
        <v>287</v>
      </c>
      <c r="B389" s="270">
        <f t="shared" ref="B389:AF389" si="94">SUM(B368,B369,B379,B380,B374,B385,B375,B386)</f>
        <v>0</v>
      </c>
      <c r="C389" s="270">
        <f t="shared" si="94"/>
        <v>0</v>
      </c>
      <c r="D389" s="270">
        <f t="shared" si="94"/>
        <v>0</v>
      </c>
      <c r="E389" s="270">
        <f t="shared" si="94"/>
        <v>1</v>
      </c>
      <c r="F389" s="270">
        <f t="shared" si="94"/>
        <v>0</v>
      </c>
      <c r="G389" s="270">
        <f t="shared" si="94"/>
        <v>0</v>
      </c>
      <c r="H389" s="270">
        <f t="shared" si="94"/>
        <v>0</v>
      </c>
      <c r="I389" s="270">
        <f t="shared" si="94"/>
        <v>0</v>
      </c>
      <c r="J389" s="270">
        <f t="shared" si="94"/>
        <v>0</v>
      </c>
      <c r="K389" s="270">
        <f t="shared" si="94"/>
        <v>0</v>
      </c>
      <c r="L389" s="270">
        <f t="shared" si="94"/>
        <v>0</v>
      </c>
      <c r="M389" s="270">
        <f t="shared" si="94"/>
        <v>0</v>
      </c>
      <c r="N389" s="270">
        <f t="shared" si="94"/>
        <v>0</v>
      </c>
      <c r="O389" s="270">
        <f t="shared" si="94"/>
        <v>0</v>
      </c>
      <c r="P389" s="270">
        <f t="shared" si="94"/>
        <v>0</v>
      </c>
      <c r="Q389" s="270">
        <f t="shared" si="94"/>
        <v>0</v>
      </c>
      <c r="R389" s="270">
        <f t="shared" si="94"/>
        <v>0</v>
      </c>
      <c r="S389" s="270">
        <f t="shared" si="94"/>
        <v>0</v>
      </c>
      <c r="T389" s="270">
        <f t="shared" si="94"/>
        <v>0</v>
      </c>
      <c r="U389" s="270">
        <f t="shared" si="94"/>
        <v>0</v>
      </c>
      <c r="V389" s="270">
        <f t="shared" si="94"/>
        <v>0</v>
      </c>
      <c r="W389" s="270">
        <f t="shared" si="94"/>
        <v>0</v>
      </c>
      <c r="X389" s="270">
        <f t="shared" si="94"/>
        <v>0</v>
      </c>
      <c r="Y389" s="270">
        <f t="shared" si="94"/>
        <v>0</v>
      </c>
      <c r="Z389" s="270">
        <f t="shared" si="94"/>
        <v>0</v>
      </c>
      <c r="AA389" s="270">
        <f t="shared" si="94"/>
        <v>0</v>
      </c>
      <c r="AB389" s="270">
        <f t="shared" si="94"/>
        <v>0</v>
      </c>
      <c r="AC389" s="270">
        <f t="shared" si="94"/>
        <v>0</v>
      </c>
      <c r="AD389" s="270">
        <f t="shared" si="94"/>
        <v>0</v>
      </c>
      <c r="AE389" s="270">
        <f t="shared" si="94"/>
        <v>0</v>
      </c>
      <c r="AF389" s="270">
        <f t="shared" si="94"/>
        <v>0</v>
      </c>
      <c r="AG389" s="139">
        <f t="shared" si="93"/>
        <v>1</v>
      </c>
      <c r="AH389" s="140"/>
      <c r="AI389" s="140"/>
      <c r="AJ389" s="140"/>
      <c r="AK389" s="140"/>
      <c r="AL389" s="140"/>
    </row>
    <row r="390">
      <c r="A390" s="269" t="s">
        <v>288</v>
      </c>
      <c r="B390" s="270">
        <f t="shared" ref="B390:AF390" si="95">SUM(B370,B371,B381,B382,B376,B387,B377,B388)</f>
        <v>0</v>
      </c>
      <c r="C390" s="270">
        <f t="shared" si="95"/>
        <v>2</v>
      </c>
      <c r="D390" s="270">
        <f t="shared" si="95"/>
        <v>1</v>
      </c>
      <c r="E390" s="270">
        <f t="shared" si="95"/>
        <v>0</v>
      </c>
      <c r="F390" s="270">
        <f t="shared" si="95"/>
        <v>1</v>
      </c>
      <c r="G390" s="270">
        <f t="shared" si="95"/>
        <v>0</v>
      </c>
      <c r="H390" s="270">
        <f t="shared" si="95"/>
        <v>0</v>
      </c>
      <c r="I390" s="270">
        <f t="shared" si="95"/>
        <v>0</v>
      </c>
      <c r="J390" s="270">
        <f t="shared" si="95"/>
        <v>0</v>
      </c>
      <c r="K390" s="270">
        <f t="shared" si="95"/>
        <v>0</v>
      </c>
      <c r="L390" s="270">
        <f t="shared" si="95"/>
        <v>0</v>
      </c>
      <c r="M390" s="270">
        <f t="shared" si="95"/>
        <v>0</v>
      </c>
      <c r="N390" s="270">
        <f t="shared" si="95"/>
        <v>0</v>
      </c>
      <c r="O390" s="270">
        <f t="shared" si="95"/>
        <v>0</v>
      </c>
      <c r="P390" s="270">
        <f t="shared" si="95"/>
        <v>0</v>
      </c>
      <c r="Q390" s="270">
        <f t="shared" si="95"/>
        <v>0</v>
      </c>
      <c r="R390" s="270">
        <f t="shared" si="95"/>
        <v>0</v>
      </c>
      <c r="S390" s="270">
        <f t="shared" si="95"/>
        <v>0</v>
      </c>
      <c r="T390" s="270">
        <f t="shared" si="95"/>
        <v>0</v>
      </c>
      <c r="U390" s="270">
        <f t="shared" si="95"/>
        <v>0</v>
      </c>
      <c r="V390" s="270">
        <f t="shared" si="95"/>
        <v>0</v>
      </c>
      <c r="W390" s="270">
        <f t="shared" si="95"/>
        <v>0</v>
      </c>
      <c r="X390" s="270">
        <f t="shared" si="95"/>
        <v>0</v>
      </c>
      <c r="Y390" s="270">
        <f t="shared" si="95"/>
        <v>0</v>
      </c>
      <c r="Z390" s="270">
        <f t="shared" si="95"/>
        <v>0</v>
      </c>
      <c r="AA390" s="270">
        <f t="shared" si="95"/>
        <v>0</v>
      </c>
      <c r="AB390" s="270">
        <f t="shared" si="95"/>
        <v>0</v>
      </c>
      <c r="AC390" s="270">
        <f t="shared" si="95"/>
        <v>0</v>
      </c>
      <c r="AD390" s="270">
        <f t="shared" si="95"/>
        <v>0</v>
      </c>
      <c r="AE390" s="270">
        <f t="shared" si="95"/>
        <v>0</v>
      </c>
      <c r="AF390" s="270">
        <f t="shared" si="95"/>
        <v>0</v>
      </c>
      <c r="AG390" s="139">
        <f t="shared" si="93"/>
        <v>4</v>
      </c>
      <c r="AH390" s="140"/>
      <c r="AI390" s="140"/>
      <c r="AJ390" s="140"/>
      <c r="AK390" s="140"/>
      <c r="AL390" s="140"/>
    </row>
    <row r="391">
      <c r="A391" s="153"/>
      <c r="B391" s="225"/>
      <c r="C391" s="225"/>
      <c r="D391" s="225"/>
      <c r="E391" s="225"/>
      <c r="F391" s="225"/>
      <c r="G391" s="225"/>
      <c r="H391" s="225"/>
      <c r="I391" s="225"/>
      <c r="J391" s="225"/>
      <c r="K391" s="225"/>
      <c r="L391" s="225"/>
      <c r="M391" s="225"/>
      <c r="N391" s="225"/>
      <c r="O391" s="225"/>
      <c r="P391" s="225"/>
      <c r="Q391" s="225"/>
      <c r="R391" s="225"/>
      <c r="S391" s="225"/>
      <c r="T391" s="225"/>
      <c r="U391" s="225"/>
      <c r="V391" s="225"/>
      <c r="W391" s="225"/>
      <c r="X391" s="225"/>
      <c r="Y391" s="225"/>
      <c r="Z391" s="225"/>
      <c r="AA391" s="225"/>
      <c r="AB391" s="225"/>
      <c r="AC391" s="225"/>
      <c r="AD391" s="225"/>
      <c r="AE391" s="225"/>
      <c r="AF391" s="225"/>
      <c r="AG391" s="259"/>
      <c r="AH391" s="260"/>
      <c r="AI391" s="260"/>
      <c r="AJ391" s="260"/>
      <c r="AK391" s="260"/>
      <c r="AL391" s="260"/>
    </row>
    <row r="392">
      <c r="A392" s="266" t="s">
        <v>289</v>
      </c>
      <c r="B392" s="275"/>
      <c r="C392" s="275"/>
      <c r="D392" s="275"/>
      <c r="E392" s="275"/>
      <c r="F392" s="275"/>
      <c r="G392" s="275"/>
      <c r="H392" s="275"/>
      <c r="I392" s="275"/>
      <c r="J392" s="275"/>
      <c r="K392" s="275"/>
      <c r="L392" s="275"/>
      <c r="M392" s="275"/>
      <c r="N392" s="275"/>
      <c r="O392" s="275"/>
      <c r="P392" s="275"/>
      <c r="Q392" s="275"/>
      <c r="R392" s="275"/>
      <c r="S392" s="275"/>
      <c r="T392" s="275"/>
      <c r="U392" s="275"/>
      <c r="V392" s="275"/>
      <c r="W392" s="275"/>
      <c r="X392" s="275"/>
      <c r="Y392" s="275"/>
      <c r="Z392" s="275"/>
      <c r="AA392" s="275"/>
      <c r="AB392" s="275"/>
      <c r="AC392" s="275"/>
      <c r="AD392" s="275"/>
      <c r="AE392" s="275"/>
      <c r="AF392" s="275"/>
      <c r="AG392" s="199"/>
      <c r="AH392" s="200"/>
      <c r="AI392" s="200"/>
      <c r="AJ392" s="200"/>
      <c r="AK392" s="200"/>
      <c r="AL392" s="200"/>
    </row>
    <row r="393" outlineLevel="1">
      <c r="A393" s="266" t="s">
        <v>290</v>
      </c>
      <c r="B393" s="212">
        <f>'DTC US&amp;CA - P&amp;L'!B361</f>
        <v>0</v>
      </c>
      <c r="C393" s="212">
        <f>'DTC US&amp;CA - P&amp;L'!C361</f>
        <v>1</v>
      </c>
      <c r="D393" s="212">
        <f>'DTC US&amp;CA - P&amp;L'!D361</f>
        <v>0</v>
      </c>
      <c r="E393" s="212">
        <f>'DTC US&amp;CA - P&amp;L'!E361</f>
        <v>0</v>
      </c>
      <c r="F393" s="212">
        <f>'DTC US&amp;CA - P&amp;L'!F361</f>
        <v>1</v>
      </c>
      <c r="G393" s="212">
        <f>'DTC US&amp;CA - P&amp;L'!G361</f>
        <v>0</v>
      </c>
      <c r="H393" s="212">
        <f>'DTC US&amp;CA - P&amp;L'!H361</f>
        <v>0</v>
      </c>
      <c r="I393" s="212">
        <f>'DTC US&amp;CA - P&amp;L'!I361</f>
        <v>0</v>
      </c>
      <c r="J393" s="212">
        <f>'DTC US&amp;CA - P&amp;L'!J361</f>
        <v>0</v>
      </c>
      <c r="K393" s="212">
        <f>'DTC US&amp;CA - P&amp;L'!K361</f>
        <v>0</v>
      </c>
      <c r="L393" s="212">
        <f>'DTC US&amp;CA - P&amp;L'!L361</f>
        <v>0</v>
      </c>
      <c r="M393" s="212">
        <f>'DTC US&amp;CA - P&amp;L'!M361</f>
        <v>0</v>
      </c>
      <c r="N393" s="212">
        <f>'DTC US&amp;CA - P&amp;L'!N361</f>
        <v>0</v>
      </c>
      <c r="O393" s="212">
        <f>'DTC US&amp;CA - P&amp;L'!O361</f>
        <v>0</v>
      </c>
      <c r="P393" s="212">
        <f>'DTC US&amp;CA - P&amp;L'!P361</f>
        <v>0</v>
      </c>
      <c r="Q393" s="212">
        <f>'DTC US&amp;CA - P&amp;L'!Q361</f>
        <v>0</v>
      </c>
      <c r="R393" s="212">
        <f>'DTC US&amp;CA - P&amp;L'!R361</f>
        <v>0</v>
      </c>
      <c r="S393" s="212">
        <f>'DTC US&amp;CA - P&amp;L'!S361</f>
        <v>0</v>
      </c>
      <c r="T393" s="212">
        <f>'DTC US&amp;CA - P&amp;L'!T361</f>
        <v>0</v>
      </c>
      <c r="U393" s="212">
        <f>'DTC US&amp;CA - P&amp;L'!U361</f>
        <v>0</v>
      </c>
      <c r="V393" s="212">
        <f>'DTC US&amp;CA - P&amp;L'!V361</f>
        <v>0</v>
      </c>
      <c r="W393" s="212">
        <f>'DTC US&amp;CA - P&amp;L'!W361</f>
        <v>0</v>
      </c>
      <c r="X393" s="212">
        <f>'DTC US&amp;CA - P&amp;L'!X361</f>
        <v>0</v>
      </c>
      <c r="Y393" s="212">
        <f>'DTC US&amp;CA - P&amp;L'!Y361</f>
        <v>0</v>
      </c>
      <c r="Z393" s="212">
        <f>'DTC US&amp;CA - P&amp;L'!Z361</f>
        <v>0</v>
      </c>
      <c r="AA393" s="212">
        <f>'DTC US&amp;CA - P&amp;L'!AA361</f>
        <v>0</v>
      </c>
      <c r="AB393" s="212">
        <f>'DTC US&amp;CA - P&amp;L'!AB361</f>
        <v>0</v>
      </c>
      <c r="AC393" s="212">
        <f>'DTC US&amp;CA - P&amp;L'!AC361</f>
        <v>0</v>
      </c>
      <c r="AD393" s="212">
        <f>'DTC US&amp;CA - P&amp;L'!AD361</f>
        <v>0</v>
      </c>
      <c r="AE393" s="212">
        <f>'DTC US&amp;CA - P&amp;L'!AE361</f>
        <v>0</v>
      </c>
      <c r="AF393" s="212">
        <f>'DTC US&amp;CA - P&amp;L'!AF361</f>
        <v>0</v>
      </c>
      <c r="AG393" s="139">
        <f t="shared" ref="AG393:AG404" si="96">SUM(B393:AF393)</f>
        <v>2</v>
      </c>
      <c r="AH393" s="140"/>
      <c r="AI393" s="140"/>
      <c r="AJ393" s="140"/>
      <c r="AK393" s="140"/>
      <c r="AL393" s="140"/>
    </row>
    <row r="394" outlineLevel="1">
      <c r="A394" s="266" t="s">
        <v>291</v>
      </c>
      <c r="B394" s="212">
        <f>'DTC US&amp;CA - P&amp;L'!B362</f>
        <v>0</v>
      </c>
      <c r="C394" s="212">
        <f>'DTC US&amp;CA - P&amp;L'!C362</f>
        <v>0</v>
      </c>
      <c r="D394" s="212">
        <f>'DTC US&amp;CA - P&amp;L'!D362</f>
        <v>0</v>
      </c>
      <c r="E394" s="212">
        <f>'DTC US&amp;CA - P&amp;L'!E362</f>
        <v>0</v>
      </c>
      <c r="F394" s="212">
        <f>'DTC US&amp;CA - P&amp;L'!F362</f>
        <v>1</v>
      </c>
      <c r="G394" s="212">
        <f>'DTC US&amp;CA - P&amp;L'!G362</f>
        <v>0</v>
      </c>
      <c r="H394" s="212">
        <f>'DTC US&amp;CA - P&amp;L'!H362</f>
        <v>0</v>
      </c>
      <c r="I394" s="212">
        <f>'DTC US&amp;CA - P&amp;L'!I362</f>
        <v>0</v>
      </c>
      <c r="J394" s="212">
        <f>'DTC US&amp;CA - P&amp;L'!J362</f>
        <v>0</v>
      </c>
      <c r="K394" s="212">
        <f>'DTC US&amp;CA - P&amp;L'!K362</f>
        <v>0</v>
      </c>
      <c r="L394" s="212">
        <f>'DTC US&amp;CA - P&amp;L'!L362</f>
        <v>0</v>
      </c>
      <c r="M394" s="212">
        <f>'DTC US&amp;CA - P&amp;L'!M362</f>
        <v>0</v>
      </c>
      <c r="N394" s="212">
        <f>'DTC US&amp;CA - P&amp;L'!N362</f>
        <v>0</v>
      </c>
      <c r="O394" s="212">
        <f>'DTC US&amp;CA - P&amp;L'!O362</f>
        <v>0</v>
      </c>
      <c r="P394" s="212">
        <f>'DTC US&amp;CA - P&amp;L'!P362</f>
        <v>0</v>
      </c>
      <c r="Q394" s="212">
        <f>'DTC US&amp;CA - P&amp;L'!Q362</f>
        <v>0</v>
      </c>
      <c r="R394" s="212">
        <f>'DTC US&amp;CA - P&amp;L'!R362</f>
        <v>0</v>
      </c>
      <c r="S394" s="212">
        <f>'DTC US&amp;CA - P&amp;L'!S362</f>
        <v>0</v>
      </c>
      <c r="T394" s="212">
        <f>'DTC US&amp;CA - P&amp;L'!T362</f>
        <v>0</v>
      </c>
      <c r="U394" s="212">
        <f>'DTC US&amp;CA - P&amp;L'!U362</f>
        <v>0</v>
      </c>
      <c r="V394" s="212">
        <f>'DTC US&amp;CA - P&amp;L'!V362</f>
        <v>0</v>
      </c>
      <c r="W394" s="212">
        <f>'DTC US&amp;CA - P&amp;L'!W362</f>
        <v>0</v>
      </c>
      <c r="X394" s="212">
        <f>'DTC US&amp;CA - P&amp;L'!X362</f>
        <v>0</v>
      </c>
      <c r="Y394" s="212">
        <f>'DTC US&amp;CA - P&amp;L'!Y362</f>
        <v>0</v>
      </c>
      <c r="Z394" s="212">
        <f>'DTC US&amp;CA - P&amp;L'!Z362</f>
        <v>0</v>
      </c>
      <c r="AA394" s="212">
        <f>'DTC US&amp;CA - P&amp;L'!AA362</f>
        <v>0</v>
      </c>
      <c r="AB394" s="212">
        <f>'DTC US&amp;CA - P&amp;L'!AB362</f>
        <v>0</v>
      </c>
      <c r="AC394" s="212">
        <f>'DTC US&amp;CA - P&amp;L'!AC362</f>
        <v>0</v>
      </c>
      <c r="AD394" s="212">
        <f>'DTC US&amp;CA - P&amp;L'!AD362</f>
        <v>0</v>
      </c>
      <c r="AE394" s="212">
        <f>'DTC US&amp;CA - P&amp;L'!AE362</f>
        <v>0</v>
      </c>
      <c r="AF394" s="212">
        <f>'DTC US&amp;CA - P&amp;L'!AF362</f>
        <v>0</v>
      </c>
      <c r="AG394" s="139">
        <f t="shared" si="96"/>
        <v>1</v>
      </c>
      <c r="AH394" s="140"/>
      <c r="AI394" s="140"/>
      <c r="AJ394" s="140"/>
      <c r="AK394" s="140"/>
      <c r="AL394" s="140"/>
    </row>
    <row r="395" outlineLevel="1">
      <c r="A395" s="266" t="s">
        <v>416</v>
      </c>
      <c r="B395" s="212">
        <f>'DTC US&amp;CA - P&amp;L'!B363</f>
        <v>0</v>
      </c>
      <c r="C395" s="212">
        <f>'DTC US&amp;CA - P&amp;L'!C363</f>
        <v>0</v>
      </c>
      <c r="D395" s="212">
        <f>'DTC US&amp;CA - P&amp;L'!D363</f>
        <v>1</v>
      </c>
      <c r="E395" s="212">
        <f>'DTC US&amp;CA - P&amp;L'!E363</f>
        <v>0</v>
      </c>
      <c r="F395" s="212">
        <f>'DTC US&amp;CA - P&amp;L'!F363</f>
        <v>0</v>
      </c>
      <c r="G395" s="212">
        <f>'DTC US&amp;CA - P&amp;L'!G363</f>
        <v>0</v>
      </c>
      <c r="H395" s="212">
        <f>'DTC US&amp;CA - P&amp;L'!H363</f>
        <v>0</v>
      </c>
      <c r="I395" s="212">
        <f>'DTC US&amp;CA - P&amp;L'!I363</f>
        <v>0</v>
      </c>
      <c r="J395" s="212">
        <f>'DTC US&amp;CA - P&amp;L'!J363</f>
        <v>0</v>
      </c>
      <c r="K395" s="212">
        <f>'DTC US&amp;CA - P&amp;L'!K363</f>
        <v>0</v>
      </c>
      <c r="L395" s="212">
        <f>'DTC US&amp;CA - P&amp;L'!L363</f>
        <v>0</v>
      </c>
      <c r="M395" s="212">
        <f>'DTC US&amp;CA - P&amp;L'!M363</f>
        <v>0</v>
      </c>
      <c r="N395" s="212">
        <f>'DTC US&amp;CA - P&amp;L'!N363</f>
        <v>0</v>
      </c>
      <c r="O395" s="212">
        <f>'DTC US&amp;CA - P&amp;L'!O363</f>
        <v>0</v>
      </c>
      <c r="P395" s="212">
        <f>'DTC US&amp;CA - P&amp;L'!P363</f>
        <v>0</v>
      </c>
      <c r="Q395" s="212">
        <f>'DTC US&amp;CA - P&amp;L'!Q363</f>
        <v>0</v>
      </c>
      <c r="R395" s="212">
        <f>'DTC US&amp;CA - P&amp;L'!R363</f>
        <v>0</v>
      </c>
      <c r="S395" s="212">
        <f>'DTC US&amp;CA - P&amp;L'!S363</f>
        <v>0</v>
      </c>
      <c r="T395" s="212">
        <f>'DTC US&amp;CA - P&amp;L'!T363</f>
        <v>0</v>
      </c>
      <c r="U395" s="212">
        <f>'DTC US&amp;CA - P&amp;L'!U363</f>
        <v>0</v>
      </c>
      <c r="V395" s="212">
        <f>'DTC US&amp;CA - P&amp;L'!V363</f>
        <v>0</v>
      </c>
      <c r="W395" s="212">
        <f>'DTC US&amp;CA - P&amp;L'!W363</f>
        <v>0</v>
      </c>
      <c r="X395" s="212">
        <f>'DTC US&amp;CA - P&amp;L'!X363</f>
        <v>0</v>
      </c>
      <c r="Y395" s="212">
        <f>'DTC US&amp;CA - P&amp;L'!Y363</f>
        <v>0</v>
      </c>
      <c r="Z395" s="212">
        <f>'DTC US&amp;CA - P&amp;L'!Z363</f>
        <v>0</v>
      </c>
      <c r="AA395" s="212">
        <f>'DTC US&amp;CA - P&amp;L'!AA363</f>
        <v>0</v>
      </c>
      <c r="AB395" s="212">
        <f>'DTC US&amp;CA - P&amp;L'!AB363</f>
        <v>0</v>
      </c>
      <c r="AC395" s="212">
        <f>'DTC US&amp;CA - P&amp;L'!AC363</f>
        <v>0</v>
      </c>
      <c r="AD395" s="212">
        <f>'DTC US&amp;CA - P&amp;L'!AD363</f>
        <v>0</v>
      </c>
      <c r="AE395" s="212">
        <f>'DTC US&amp;CA - P&amp;L'!AE363</f>
        <v>0</v>
      </c>
      <c r="AF395" s="212">
        <f>'DTC US&amp;CA - P&amp;L'!AF363</f>
        <v>0</v>
      </c>
      <c r="AG395" s="139">
        <f t="shared" si="96"/>
        <v>1</v>
      </c>
      <c r="AH395" s="140"/>
      <c r="AI395" s="140"/>
      <c r="AJ395" s="140"/>
      <c r="AK395" s="140"/>
      <c r="AL395" s="140"/>
    </row>
    <row r="396" outlineLevel="1">
      <c r="A396" s="266" t="s">
        <v>417</v>
      </c>
      <c r="B396" s="212">
        <f>'DTC US&amp;CA - P&amp;L'!B364</f>
        <v>0</v>
      </c>
      <c r="C396" s="212">
        <f>'DTC US&amp;CA - P&amp;L'!C364</f>
        <v>0</v>
      </c>
      <c r="D396" s="212">
        <f>'DTC US&amp;CA - P&amp;L'!D364</f>
        <v>0</v>
      </c>
      <c r="E396" s="212">
        <f>'DTC US&amp;CA - P&amp;L'!E364</f>
        <v>0</v>
      </c>
      <c r="F396" s="212">
        <f>'DTC US&amp;CA - P&amp;L'!F364</f>
        <v>0</v>
      </c>
      <c r="G396" s="212">
        <f>'DTC US&amp;CA - P&amp;L'!G364</f>
        <v>0</v>
      </c>
      <c r="H396" s="212">
        <f>'DTC US&amp;CA - P&amp;L'!H364</f>
        <v>0</v>
      </c>
      <c r="I396" s="212">
        <f>'DTC US&amp;CA - P&amp;L'!I364</f>
        <v>0</v>
      </c>
      <c r="J396" s="212">
        <f>'DTC US&amp;CA - P&amp;L'!J364</f>
        <v>0</v>
      </c>
      <c r="K396" s="212">
        <f>'DTC US&amp;CA - P&amp;L'!K364</f>
        <v>0</v>
      </c>
      <c r="L396" s="212">
        <f>'DTC US&amp;CA - P&amp;L'!L364</f>
        <v>0</v>
      </c>
      <c r="M396" s="212">
        <f>'DTC US&amp;CA - P&amp;L'!M364</f>
        <v>0</v>
      </c>
      <c r="N396" s="212">
        <f>'DTC US&amp;CA - P&amp;L'!N364</f>
        <v>0</v>
      </c>
      <c r="O396" s="212">
        <f>'DTC US&amp;CA - P&amp;L'!O364</f>
        <v>0</v>
      </c>
      <c r="P396" s="212">
        <f>'DTC US&amp;CA - P&amp;L'!P364</f>
        <v>0</v>
      </c>
      <c r="Q396" s="212">
        <f>'DTC US&amp;CA - P&amp;L'!Q364</f>
        <v>0</v>
      </c>
      <c r="R396" s="212">
        <f>'DTC US&amp;CA - P&amp;L'!R364</f>
        <v>0</v>
      </c>
      <c r="S396" s="212">
        <f>'DTC US&amp;CA - P&amp;L'!S364</f>
        <v>0</v>
      </c>
      <c r="T396" s="212">
        <f>'DTC US&amp;CA - P&amp;L'!T364</f>
        <v>0</v>
      </c>
      <c r="U396" s="212">
        <f>'DTC US&amp;CA - P&amp;L'!U364</f>
        <v>0</v>
      </c>
      <c r="V396" s="212">
        <f>'DTC US&amp;CA - P&amp;L'!V364</f>
        <v>0</v>
      </c>
      <c r="W396" s="212">
        <f>'DTC US&amp;CA - P&amp;L'!W364</f>
        <v>0</v>
      </c>
      <c r="X396" s="212">
        <f>'DTC US&amp;CA - P&amp;L'!X364</f>
        <v>0</v>
      </c>
      <c r="Y396" s="212">
        <f>'DTC US&amp;CA - P&amp;L'!Y364</f>
        <v>0</v>
      </c>
      <c r="Z396" s="212">
        <f>'DTC US&amp;CA - P&amp;L'!Z364</f>
        <v>0</v>
      </c>
      <c r="AA396" s="212">
        <f>'DTC US&amp;CA - P&amp;L'!AA364</f>
        <v>0</v>
      </c>
      <c r="AB396" s="212">
        <f>'DTC US&amp;CA - P&amp;L'!AB364</f>
        <v>0</v>
      </c>
      <c r="AC396" s="212">
        <f>'DTC US&amp;CA - P&amp;L'!AC364</f>
        <v>0</v>
      </c>
      <c r="AD396" s="212">
        <f>'DTC US&amp;CA - P&amp;L'!AD364</f>
        <v>0</v>
      </c>
      <c r="AE396" s="212">
        <f>'DTC US&amp;CA - P&amp;L'!AE364</f>
        <v>0</v>
      </c>
      <c r="AF396" s="212">
        <f>'DTC US&amp;CA - P&amp;L'!AF364</f>
        <v>0</v>
      </c>
      <c r="AG396" s="139">
        <f t="shared" si="96"/>
        <v>0</v>
      </c>
      <c r="AH396" s="140"/>
      <c r="AI396" s="140"/>
      <c r="AJ396" s="140"/>
      <c r="AK396" s="140"/>
      <c r="AL396" s="140"/>
    </row>
    <row r="397" outlineLevel="1">
      <c r="A397" s="266" t="s">
        <v>418</v>
      </c>
      <c r="B397" s="212">
        <f>'DTC US&amp;CA - P&amp;L'!B365</f>
        <v>0</v>
      </c>
      <c r="C397" s="212">
        <f>'DTC US&amp;CA - P&amp;L'!C365</f>
        <v>0</v>
      </c>
      <c r="D397" s="212">
        <f>'DTC US&amp;CA - P&amp;L'!D365</f>
        <v>0</v>
      </c>
      <c r="E397" s="212">
        <f>'DTC US&amp;CA - P&amp;L'!E365</f>
        <v>0</v>
      </c>
      <c r="F397" s="212">
        <f>'DTC US&amp;CA - P&amp;L'!F365</f>
        <v>0</v>
      </c>
      <c r="G397" s="212">
        <f>'DTC US&amp;CA - P&amp;L'!G365</f>
        <v>0</v>
      </c>
      <c r="H397" s="212">
        <f>'DTC US&amp;CA - P&amp;L'!H365</f>
        <v>0</v>
      </c>
      <c r="I397" s="212">
        <f>'DTC US&amp;CA - P&amp;L'!I365</f>
        <v>0</v>
      </c>
      <c r="J397" s="212">
        <f>'DTC US&amp;CA - P&amp;L'!J365</f>
        <v>0</v>
      </c>
      <c r="K397" s="212">
        <f>'DTC US&amp;CA - P&amp;L'!K365</f>
        <v>0</v>
      </c>
      <c r="L397" s="212">
        <f>'DTC US&amp;CA - P&amp;L'!L365</f>
        <v>0</v>
      </c>
      <c r="M397" s="212">
        <f>'DTC US&amp;CA - P&amp;L'!M365</f>
        <v>0</v>
      </c>
      <c r="N397" s="212">
        <f>'DTC US&amp;CA - P&amp;L'!N365</f>
        <v>0</v>
      </c>
      <c r="O397" s="212">
        <f>'DTC US&amp;CA - P&amp;L'!O365</f>
        <v>0</v>
      </c>
      <c r="P397" s="212">
        <f>'DTC US&amp;CA - P&amp;L'!P365</f>
        <v>0</v>
      </c>
      <c r="Q397" s="212">
        <f>'DTC US&amp;CA - P&amp;L'!Q365</f>
        <v>0</v>
      </c>
      <c r="R397" s="212">
        <f>'DTC US&amp;CA - P&amp;L'!R365</f>
        <v>0</v>
      </c>
      <c r="S397" s="212">
        <f>'DTC US&amp;CA - P&amp;L'!S365</f>
        <v>0</v>
      </c>
      <c r="T397" s="212">
        <f>'DTC US&amp;CA - P&amp;L'!T365</f>
        <v>0</v>
      </c>
      <c r="U397" s="212">
        <f>'DTC US&amp;CA - P&amp;L'!U365</f>
        <v>0</v>
      </c>
      <c r="V397" s="212">
        <f>'DTC US&amp;CA - P&amp;L'!V365</f>
        <v>0</v>
      </c>
      <c r="W397" s="212">
        <f>'DTC US&amp;CA - P&amp;L'!W365</f>
        <v>0</v>
      </c>
      <c r="X397" s="212">
        <f>'DTC US&amp;CA - P&amp;L'!X365</f>
        <v>0</v>
      </c>
      <c r="Y397" s="212">
        <f>'DTC US&amp;CA - P&amp;L'!Y365</f>
        <v>0</v>
      </c>
      <c r="Z397" s="212">
        <f>'DTC US&amp;CA - P&amp;L'!Z365</f>
        <v>0</v>
      </c>
      <c r="AA397" s="212">
        <f>'DTC US&amp;CA - P&amp;L'!AA365</f>
        <v>0</v>
      </c>
      <c r="AB397" s="212">
        <f>'DTC US&amp;CA - P&amp;L'!AB365</f>
        <v>0</v>
      </c>
      <c r="AC397" s="212">
        <f>'DTC US&amp;CA - P&amp;L'!AC365</f>
        <v>0</v>
      </c>
      <c r="AD397" s="212">
        <f>'DTC US&amp;CA - P&amp;L'!AD365</f>
        <v>0</v>
      </c>
      <c r="AE397" s="212">
        <f>'DTC US&amp;CA - P&amp;L'!AE365</f>
        <v>0</v>
      </c>
      <c r="AF397" s="212">
        <f>'DTC US&amp;CA - P&amp;L'!AF365</f>
        <v>0</v>
      </c>
      <c r="AG397" s="139">
        <f t="shared" si="96"/>
        <v>0</v>
      </c>
      <c r="AH397" s="140"/>
      <c r="AI397" s="140"/>
      <c r="AJ397" s="140"/>
      <c r="AK397" s="140"/>
      <c r="AL397" s="140"/>
    </row>
    <row r="398" outlineLevel="1">
      <c r="A398" s="266" t="s">
        <v>419</v>
      </c>
      <c r="B398" s="212">
        <f>'DTC US&amp;CA - P&amp;L'!B366</f>
        <v>0</v>
      </c>
      <c r="C398" s="212">
        <f>'DTC US&amp;CA - P&amp;L'!C366</f>
        <v>0</v>
      </c>
      <c r="D398" s="212">
        <f>'DTC US&amp;CA - P&amp;L'!D366</f>
        <v>0</v>
      </c>
      <c r="E398" s="212">
        <f>'DTC US&amp;CA - P&amp;L'!E366</f>
        <v>0</v>
      </c>
      <c r="F398" s="212">
        <f>'DTC US&amp;CA - P&amp;L'!F366</f>
        <v>0</v>
      </c>
      <c r="G398" s="212">
        <f>'DTC US&amp;CA - P&amp;L'!G366</f>
        <v>0</v>
      </c>
      <c r="H398" s="212">
        <f>'DTC US&amp;CA - P&amp;L'!H366</f>
        <v>0</v>
      </c>
      <c r="I398" s="212">
        <f>'DTC US&amp;CA - P&amp;L'!I366</f>
        <v>0</v>
      </c>
      <c r="J398" s="212">
        <f>'DTC US&amp;CA - P&amp;L'!J366</f>
        <v>0</v>
      </c>
      <c r="K398" s="212">
        <f>'DTC US&amp;CA - P&amp;L'!K366</f>
        <v>0</v>
      </c>
      <c r="L398" s="212">
        <f>'DTC US&amp;CA - P&amp;L'!L366</f>
        <v>0</v>
      </c>
      <c r="M398" s="212">
        <f>'DTC US&amp;CA - P&amp;L'!M366</f>
        <v>0</v>
      </c>
      <c r="N398" s="212">
        <f>'DTC US&amp;CA - P&amp;L'!N366</f>
        <v>0</v>
      </c>
      <c r="O398" s="212">
        <f>'DTC US&amp;CA - P&amp;L'!O366</f>
        <v>0</v>
      </c>
      <c r="P398" s="212">
        <f>'DTC US&amp;CA - P&amp;L'!P366</f>
        <v>0</v>
      </c>
      <c r="Q398" s="212">
        <f>'DTC US&amp;CA - P&amp;L'!Q366</f>
        <v>0</v>
      </c>
      <c r="R398" s="212">
        <f>'DTC US&amp;CA - P&amp;L'!R366</f>
        <v>0</v>
      </c>
      <c r="S398" s="212">
        <f>'DTC US&amp;CA - P&amp;L'!S366</f>
        <v>0</v>
      </c>
      <c r="T398" s="212">
        <f>'DTC US&amp;CA - P&amp;L'!T366</f>
        <v>0</v>
      </c>
      <c r="U398" s="212">
        <f>'DTC US&amp;CA - P&amp;L'!U366</f>
        <v>0</v>
      </c>
      <c r="V398" s="212">
        <f>'DTC US&amp;CA - P&amp;L'!V366</f>
        <v>0</v>
      </c>
      <c r="W398" s="212">
        <f>'DTC US&amp;CA - P&amp;L'!W366</f>
        <v>0</v>
      </c>
      <c r="X398" s="212">
        <f>'DTC US&amp;CA - P&amp;L'!X366</f>
        <v>0</v>
      </c>
      <c r="Y398" s="212">
        <f>'DTC US&amp;CA - P&amp;L'!Y366</f>
        <v>0</v>
      </c>
      <c r="Z398" s="212">
        <f>'DTC US&amp;CA - P&amp;L'!Z366</f>
        <v>0</v>
      </c>
      <c r="AA398" s="212">
        <f>'DTC US&amp;CA - P&amp;L'!AA366</f>
        <v>0</v>
      </c>
      <c r="AB398" s="212">
        <f>'DTC US&amp;CA - P&amp;L'!AB366</f>
        <v>0</v>
      </c>
      <c r="AC398" s="212">
        <f>'DTC US&amp;CA - P&amp;L'!AC366</f>
        <v>0</v>
      </c>
      <c r="AD398" s="212">
        <f>'DTC US&amp;CA - P&amp;L'!AD366</f>
        <v>0</v>
      </c>
      <c r="AE398" s="212">
        <f>'DTC US&amp;CA - P&amp;L'!AE366</f>
        <v>0</v>
      </c>
      <c r="AF398" s="212">
        <f>'DTC US&amp;CA - P&amp;L'!AF366</f>
        <v>0</v>
      </c>
      <c r="AG398" s="139">
        <f t="shared" si="96"/>
        <v>0</v>
      </c>
      <c r="AH398" s="140"/>
      <c r="AI398" s="140"/>
      <c r="AJ398" s="140"/>
      <c r="AK398" s="140"/>
      <c r="AL398" s="140"/>
    </row>
    <row r="399" outlineLevel="1">
      <c r="A399" s="266" t="s">
        <v>420</v>
      </c>
      <c r="B399" s="212">
        <f>'DTC US&amp;CA - P&amp;L'!B367</f>
        <v>0</v>
      </c>
      <c r="C399" s="212">
        <f>'DTC US&amp;CA - P&amp;L'!C367</f>
        <v>0</v>
      </c>
      <c r="D399" s="212">
        <f>'DTC US&amp;CA - P&amp;L'!D367</f>
        <v>0</v>
      </c>
      <c r="E399" s="212">
        <f>'DTC US&amp;CA - P&amp;L'!E367</f>
        <v>0</v>
      </c>
      <c r="F399" s="212">
        <f>'DTC US&amp;CA - P&amp;L'!F367</f>
        <v>1</v>
      </c>
      <c r="G399" s="212">
        <f>'DTC US&amp;CA - P&amp;L'!G367</f>
        <v>0</v>
      </c>
      <c r="H399" s="212">
        <f>'DTC US&amp;CA - P&amp;L'!H367</f>
        <v>0</v>
      </c>
      <c r="I399" s="212">
        <f>'DTC US&amp;CA - P&amp;L'!I367</f>
        <v>0</v>
      </c>
      <c r="J399" s="212">
        <f>'DTC US&amp;CA - P&amp;L'!J367</f>
        <v>0</v>
      </c>
      <c r="K399" s="212">
        <f>'DTC US&amp;CA - P&amp;L'!K367</f>
        <v>0</v>
      </c>
      <c r="L399" s="212">
        <f>'DTC US&amp;CA - P&amp;L'!L367</f>
        <v>0</v>
      </c>
      <c r="M399" s="212">
        <f>'DTC US&amp;CA - P&amp;L'!M367</f>
        <v>0</v>
      </c>
      <c r="N399" s="212">
        <f>'DTC US&amp;CA - P&amp;L'!N367</f>
        <v>0</v>
      </c>
      <c r="O399" s="212">
        <f>'DTC US&amp;CA - P&amp;L'!O367</f>
        <v>0</v>
      </c>
      <c r="P399" s="212">
        <f>'DTC US&amp;CA - P&amp;L'!P367</f>
        <v>0</v>
      </c>
      <c r="Q399" s="212">
        <f>'DTC US&amp;CA - P&amp;L'!Q367</f>
        <v>0</v>
      </c>
      <c r="R399" s="212">
        <f>'DTC US&amp;CA - P&amp;L'!R367</f>
        <v>0</v>
      </c>
      <c r="S399" s="212">
        <f>'DTC US&amp;CA - P&amp;L'!S367</f>
        <v>0</v>
      </c>
      <c r="T399" s="212">
        <f>'DTC US&amp;CA - P&amp;L'!T367</f>
        <v>0</v>
      </c>
      <c r="U399" s="212">
        <f>'DTC US&amp;CA - P&amp;L'!U367</f>
        <v>0</v>
      </c>
      <c r="V399" s="212">
        <f>'DTC US&amp;CA - P&amp;L'!V367</f>
        <v>0</v>
      </c>
      <c r="W399" s="212">
        <f>'DTC US&amp;CA - P&amp;L'!W367</f>
        <v>0</v>
      </c>
      <c r="X399" s="212">
        <f>'DTC US&amp;CA - P&amp;L'!X367</f>
        <v>0</v>
      </c>
      <c r="Y399" s="212">
        <f>'DTC US&amp;CA - P&amp;L'!Y367</f>
        <v>0</v>
      </c>
      <c r="Z399" s="212">
        <f>'DTC US&amp;CA - P&amp;L'!Z367</f>
        <v>0</v>
      </c>
      <c r="AA399" s="212">
        <f>'DTC US&amp;CA - P&amp;L'!AA367</f>
        <v>0</v>
      </c>
      <c r="AB399" s="212">
        <f>'DTC US&amp;CA - P&amp;L'!AB367</f>
        <v>0</v>
      </c>
      <c r="AC399" s="212">
        <f>'DTC US&amp;CA - P&amp;L'!AC367</f>
        <v>0</v>
      </c>
      <c r="AD399" s="212">
        <f>'DTC US&amp;CA - P&amp;L'!AD367</f>
        <v>0</v>
      </c>
      <c r="AE399" s="212">
        <f>'DTC US&amp;CA - P&amp;L'!AE367</f>
        <v>0</v>
      </c>
      <c r="AF399" s="212">
        <f>'DTC US&amp;CA - P&amp;L'!AF367</f>
        <v>0</v>
      </c>
      <c r="AG399" s="139">
        <f t="shared" si="96"/>
        <v>1</v>
      </c>
      <c r="AH399" s="140"/>
      <c r="AI399" s="140"/>
      <c r="AJ399" s="140"/>
      <c r="AK399" s="140"/>
      <c r="AL399" s="140"/>
    </row>
    <row r="400" outlineLevel="1">
      <c r="A400" s="266" t="s">
        <v>421</v>
      </c>
      <c r="B400" s="212">
        <f>'DTC US&amp;CA - P&amp;L'!B368</f>
        <v>0</v>
      </c>
      <c r="C400" s="212">
        <f>'DTC US&amp;CA - P&amp;L'!C368</f>
        <v>0</v>
      </c>
      <c r="D400" s="212">
        <f>'DTC US&amp;CA - P&amp;L'!D368</f>
        <v>0</v>
      </c>
      <c r="E400" s="212">
        <f>'DTC US&amp;CA - P&amp;L'!E368</f>
        <v>0</v>
      </c>
      <c r="F400" s="212">
        <f>'DTC US&amp;CA - P&amp;L'!F368</f>
        <v>0</v>
      </c>
      <c r="G400" s="212">
        <f>'DTC US&amp;CA - P&amp;L'!G368</f>
        <v>0</v>
      </c>
      <c r="H400" s="212">
        <f>'DTC US&amp;CA - P&amp;L'!H368</f>
        <v>0</v>
      </c>
      <c r="I400" s="212">
        <f>'DTC US&amp;CA - P&amp;L'!I368</f>
        <v>0</v>
      </c>
      <c r="J400" s="212">
        <f>'DTC US&amp;CA - P&amp;L'!J368</f>
        <v>0</v>
      </c>
      <c r="K400" s="212">
        <f>'DTC US&amp;CA - P&amp;L'!K368</f>
        <v>0</v>
      </c>
      <c r="L400" s="212">
        <f>'DTC US&amp;CA - P&amp;L'!L368</f>
        <v>0</v>
      </c>
      <c r="M400" s="212">
        <f>'DTC US&amp;CA - P&amp;L'!M368</f>
        <v>0</v>
      </c>
      <c r="N400" s="212">
        <f>'DTC US&amp;CA - P&amp;L'!N368</f>
        <v>0</v>
      </c>
      <c r="O400" s="212">
        <f>'DTC US&amp;CA - P&amp;L'!O368</f>
        <v>0</v>
      </c>
      <c r="P400" s="212">
        <f>'DTC US&amp;CA - P&amp;L'!P368</f>
        <v>0</v>
      </c>
      <c r="Q400" s="212">
        <f>'DTC US&amp;CA - P&amp;L'!Q368</f>
        <v>0</v>
      </c>
      <c r="R400" s="212">
        <f>'DTC US&amp;CA - P&amp;L'!R368</f>
        <v>0</v>
      </c>
      <c r="S400" s="212">
        <f>'DTC US&amp;CA - P&amp;L'!S368</f>
        <v>0</v>
      </c>
      <c r="T400" s="212">
        <f>'DTC US&amp;CA - P&amp;L'!T368</f>
        <v>0</v>
      </c>
      <c r="U400" s="212">
        <f>'DTC US&amp;CA - P&amp;L'!U368</f>
        <v>0</v>
      </c>
      <c r="V400" s="212">
        <f>'DTC US&amp;CA - P&amp;L'!V368</f>
        <v>0</v>
      </c>
      <c r="W400" s="212">
        <f>'DTC US&amp;CA - P&amp;L'!W368</f>
        <v>0</v>
      </c>
      <c r="X400" s="212">
        <f>'DTC US&amp;CA - P&amp;L'!X368</f>
        <v>0</v>
      </c>
      <c r="Y400" s="212">
        <f>'DTC US&amp;CA - P&amp;L'!Y368</f>
        <v>0</v>
      </c>
      <c r="Z400" s="212">
        <f>'DTC US&amp;CA - P&amp;L'!Z368</f>
        <v>0</v>
      </c>
      <c r="AA400" s="212">
        <f>'DTC US&amp;CA - P&amp;L'!AA368</f>
        <v>0</v>
      </c>
      <c r="AB400" s="212">
        <f>'DTC US&amp;CA - P&amp;L'!AB368</f>
        <v>0</v>
      </c>
      <c r="AC400" s="212">
        <f>'DTC US&amp;CA - P&amp;L'!AC368</f>
        <v>0</v>
      </c>
      <c r="AD400" s="212">
        <f>'DTC US&amp;CA - P&amp;L'!AD368</f>
        <v>0</v>
      </c>
      <c r="AE400" s="212">
        <f>'DTC US&amp;CA - P&amp;L'!AE368</f>
        <v>0</v>
      </c>
      <c r="AF400" s="212">
        <f>'DTC US&amp;CA - P&amp;L'!AF368</f>
        <v>0</v>
      </c>
      <c r="AG400" s="139">
        <f t="shared" si="96"/>
        <v>0</v>
      </c>
      <c r="AH400" s="140"/>
      <c r="AI400" s="140"/>
      <c r="AJ400" s="140"/>
      <c r="AK400" s="140"/>
      <c r="AL400" s="140"/>
    </row>
    <row r="401" outlineLevel="1">
      <c r="A401" s="276" t="s">
        <v>422</v>
      </c>
      <c r="B401" s="212">
        <f>'DTC US&amp;CA - P&amp;L'!B369</f>
        <v>0</v>
      </c>
      <c r="C401" s="212">
        <f>'DTC US&amp;CA - P&amp;L'!C369</f>
        <v>0</v>
      </c>
      <c r="D401" s="212">
        <f>'DTC US&amp;CA - P&amp;L'!D369</f>
        <v>0</v>
      </c>
      <c r="E401" s="212">
        <f>'DTC US&amp;CA - P&amp;L'!E369</f>
        <v>0</v>
      </c>
      <c r="F401" s="212">
        <f>'DTC US&amp;CA - P&amp;L'!F369</f>
        <v>0</v>
      </c>
      <c r="G401" s="212">
        <f>'DTC US&amp;CA - P&amp;L'!G369</f>
        <v>0</v>
      </c>
      <c r="H401" s="212">
        <f>'DTC US&amp;CA - P&amp;L'!H369</f>
        <v>0</v>
      </c>
      <c r="I401" s="212">
        <f>'DTC US&amp;CA - P&amp;L'!I369</f>
        <v>0</v>
      </c>
      <c r="J401" s="212">
        <f>'DTC US&amp;CA - P&amp;L'!J369</f>
        <v>0</v>
      </c>
      <c r="K401" s="212">
        <f>'DTC US&amp;CA - P&amp;L'!K369</f>
        <v>0</v>
      </c>
      <c r="L401" s="212">
        <f>'DTC US&amp;CA - P&amp;L'!L369</f>
        <v>0</v>
      </c>
      <c r="M401" s="212">
        <f>'DTC US&amp;CA - P&amp;L'!M369</f>
        <v>0</v>
      </c>
      <c r="N401" s="212">
        <f>'DTC US&amp;CA - P&amp;L'!N369</f>
        <v>0</v>
      </c>
      <c r="O401" s="212">
        <f>'DTC US&amp;CA - P&amp;L'!O369</f>
        <v>0</v>
      </c>
      <c r="P401" s="212">
        <f>'DTC US&amp;CA - P&amp;L'!P369</f>
        <v>0</v>
      </c>
      <c r="Q401" s="212">
        <f>'DTC US&amp;CA - P&amp;L'!Q369</f>
        <v>0</v>
      </c>
      <c r="R401" s="212">
        <f>'DTC US&amp;CA - P&amp;L'!R369</f>
        <v>0</v>
      </c>
      <c r="S401" s="212">
        <f>'DTC US&amp;CA - P&amp;L'!S369</f>
        <v>0</v>
      </c>
      <c r="T401" s="212">
        <f>'DTC US&amp;CA - P&amp;L'!T369</f>
        <v>0</v>
      </c>
      <c r="U401" s="212">
        <f>'DTC US&amp;CA - P&amp;L'!U369</f>
        <v>0</v>
      </c>
      <c r="V401" s="212">
        <f>'DTC US&amp;CA - P&amp;L'!V369</f>
        <v>0</v>
      </c>
      <c r="W401" s="212">
        <f>'DTC US&amp;CA - P&amp;L'!W369</f>
        <v>0</v>
      </c>
      <c r="X401" s="212">
        <f>'DTC US&amp;CA - P&amp;L'!X369</f>
        <v>0</v>
      </c>
      <c r="Y401" s="212">
        <f>'DTC US&amp;CA - P&amp;L'!Y369</f>
        <v>0</v>
      </c>
      <c r="Z401" s="212">
        <f>'DTC US&amp;CA - P&amp;L'!Z369</f>
        <v>1</v>
      </c>
      <c r="AA401" s="212">
        <f>'DTC US&amp;CA - P&amp;L'!AA369</f>
        <v>0</v>
      </c>
      <c r="AB401" s="212">
        <f>'DTC US&amp;CA - P&amp;L'!AB369</f>
        <v>0</v>
      </c>
      <c r="AC401" s="212">
        <f>'DTC US&amp;CA - P&amp;L'!AC369</f>
        <v>0</v>
      </c>
      <c r="AD401" s="212">
        <f>'DTC US&amp;CA - P&amp;L'!AD369</f>
        <v>1</v>
      </c>
      <c r="AE401" s="212">
        <f>'DTC US&amp;CA - P&amp;L'!AE369</f>
        <v>0</v>
      </c>
      <c r="AF401" s="212">
        <f>'DTC US&amp;CA - P&amp;L'!AF369</f>
        <v>0</v>
      </c>
      <c r="AG401" s="139">
        <f t="shared" si="96"/>
        <v>2</v>
      </c>
      <c r="AH401" s="140"/>
      <c r="AI401" s="140"/>
      <c r="AJ401" s="140"/>
      <c r="AK401" s="140"/>
      <c r="AL401" s="140"/>
    </row>
    <row r="402" outlineLevel="1">
      <c r="A402" s="276" t="s">
        <v>423</v>
      </c>
      <c r="B402" s="212">
        <f>'DTC US&amp;CA - P&amp;L'!B370</f>
        <v>0</v>
      </c>
      <c r="C402" s="212">
        <f>'DTC US&amp;CA - P&amp;L'!C370</f>
        <v>0</v>
      </c>
      <c r="D402" s="212">
        <f>'DTC US&amp;CA - P&amp;L'!D370</f>
        <v>0</v>
      </c>
      <c r="E402" s="212">
        <f>'DTC US&amp;CA - P&amp;L'!E370</f>
        <v>0</v>
      </c>
      <c r="F402" s="212">
        <f>'DTC US&amp;CA - P&amp;L'!F370</f>
        <v>0</v>
      </c>
      <c r="G402" s="212">
        <f>'DTC US&amp;CA - P&amp;L'!G370</f>
        <v>0</v>
      </c>
      <c r="H402" s="212">
        <f>'DTC US&amp;CA - P&amp;L'!H370</f>
        <v>0</v>
      </c>
      <c r="I402" s="212">
        <f>'DTC US&amp;CA - P&amp;L'!I370</f>
        <v>0</v>
      </c>
      <c r="J402" s="212">
        <f>'DTC US&amp;CA - P&amp;L'!J370</f>
        <v>0</v>
      </c>
      <c r="K402" s="212">
        <f>'DTC US&amp;CA - P&amp;L'!K370</f>
        <v>0</v>
      </c>
      <c r="L402" s="212">
        <f>'DTC US&amp;CA - P&amp;L'!L370</f>
        <v>0</v>
      </c>
      <c r="M402" s="212">
        <f>'DTC US&amp;CA - P&amp;L'!M370</f>
        <v>0</v>
      </c>
      <c r="N402" s="212">
        <f>'DTC US&amp;CA - P&amp;L'!N370</f>
        <v>0</v>
      </c>
      <c r="O402" s="212">
        <f>'DTC US&amp;CA - P&amp;L'!O370</f>
        <v>0</v>
      </c>
      <c r="P402" s="212">
        <f>'DTC US&amp;CA - P&amp;L'!P370</f>
        <v>0</v>
      </c>
      <c r="Q402" s="212">
        <f>'DTC US&amp;CA - P&amp;L'!Q370</f>
        <v>0</v>
      </c>
      <c r="R402" s="212">
        <f>'DTC US&amp;CA - P&amp;L'!R370</f>
        <v>0</v>
      </c>
      <c r="S402" s="212">
        <f>'DTC US&amp;CA - P&amp;L'!S370</f>
        <v>0</v>
      </c>
      <c r="T402" s="212">
        <f>'DTC US&amp;CA - P&amp;L'!T370</f>
        <v>0</v>
      </c>
      <c r="U402" s="212">
        <f>'DTC US&amp;CA - P&amp;L'!U370</f>
        <v>0</v>
      </c>
      <c r="V402" s="212">
        <f>'DTC US&amp;CA - P&amp;L'!V370</f>
        <v>0</v>
      </c>
      <c r="W402" s="212">
        <f>'DTC US&amp;CA - P&amp;L'!W370</f>
        <v>0</v>
      </c>
      <c r="X402" s="212">
        <f>'DTC US&amp;CA - P&amp;L'!X370</f>
        <v>0</v>
      </c>
      <c r="Y402" s="212">
        <f>'DTC US&amp;CA - P&amp;L'!Y370</f>
        <v>0</v>
      </c>
      <c r="Z402" s="212">
        <f>'DTC US&amp;CA - P&amp;L'!Z370</f>
        <v>0</v>
      </c>
      <c r="AA402" s="212">
        <f>'DTC US&amp;CA - P&amp;L'!AA370</f>
        <v>0</v>
      </c>
      <c r="AB402" s="212">
        <f>'DTC US&amp;CA - P&amp;L'!AB370</f>
        <v>0</v>
      </c>
      <c r="AC402" s="212">
        <f>'DTC US&amp;CA - P&amp;L'!AC370</f>
        <v>0</v>
      </c>
      <c r="AD402" s="212">
        <f>'DTC US&amp;CA - P&amp;L'!AD370</f>
        <v>1</v>
      </c>
      <c r="AE402" s="212">
        <f>'DTC US&amp;CA - P&amp;L'!AE370</f>
        <v>0</v>
      </c>
      <c r="AF402" s="212">
        <f>'DTC US&amp;CA - P&amp;L'!AF370</f>
        <v>0</v>
      </c>
      <c r="AG402" s="139">
        <f t="shared" si="96"/>
        <v>1</v>
      </c>
      <c r="AH402" s="140"/>
      <c r="AI402" s="140"/>
      <c r="AJ402" s="140"/>
      <c r="AK402" s="140"/>
      <c r="AL402" s="140"/>
    </row>
    <row r="403" outlineLevel="1">
      <c r="A403" s="276" t="s">
        <v>186</v>
      </c>
      <c r="B403" s="226"/>
      <c r="C403" s="226"/>
      <c r="D403" s="226"/>
      <c r="E403" s="226"/>
      <c r="F403" s="226"/>
      <c r="G403" s="226"/>
      <c r="H403" s="226"/>
      <c r="I403" s="226"/>
      <c r="J403" s="226"/>
      <c r="K403" s="226"/>
      <c r="L403" s="226"/>
      <c r="M403" s="226"/>
      <c r="N403" s="226"/>
      <c r="O403" s="226"/>
      <c r="P403" s="212">
        <f>'DTC US&amp;CA - P&amp;L'!P371</f>
        <v>0</v>
      </c>
      <c r="Q403" s="212">
        <f>'DTC US&amp;CA - P&amp;L'!Q371</f>
        <v>0</v>
      </c>
      <c r="R403" s="212">
        <f>'DTC US&amp;CA - P&amp;L'!R371</f>
        <v>0</v>
      </c>
      <c r="S403" s="212">
        <f>'DTC US&amp;CA - P&amp;L'!S371</f>
        <v>0</v>
      </c>
      <c r="T403" s="212">
        <f>'DTC US&amp;CA - P&amp;L'!T371</f>
        <v>0</v>
      </c>
      <c r="U403" s="212">
        <f>'DTC US&amp;CA - P&amp;L'!U371</f>
        <v>0</v>
      </c>
      <c r="V403" s="212">
        <f>'DTC US&amp;CA - P&amp;L'!V371</f>
        <v>0</v>
      </c>
      <c r="W403" s="212">
        <f>'DTC US&amp;CA - P&amp;L'!W371</f>
        <v>0</v>
      </c>
      <c r="X403" s="212">
        <f>'DTC US&amp;CA - P&amp;L'!X371</f>
        <v>0</v>
      </c>
      <c r="Y403" s="212">
        <f>'DTC US&amp;CA - P&amp;L'!Y371</f>
        <v>0</v>
      </c>
      <c r="Z403" s="212">
        <f>'DTC US&amp;CA - P&amp;L'!Z371</f>
        <v>0</v>
      </c>
      <c r="AA403" s="212">
        <f>'DTC US&amp;CA - P&amp;L'!AA371</f>
        <v>0</v>
      </c>
      <c r="AB403" s="212">
        <f>'DTC US&amp;CA - P&amp;L'!AB371</f>
        <v>0</v>
      </c>
      <c r="AC403" s="212">
        <f>'DTC US&amp;CA - P&amp;L'!AC371</f>
        <v>0</v>
      </c>
      <c r="AD403" s="212">
        <f>'DTC US&amp;CA - P&amp;L'!AD371</f>
        <v>0</v>
      </c>
      <c r="AE403" s="212">
        <f>'DTC US&amp;CA - P&amp;L'!AE371</f>
        <v>0</v>
      </c>
      <c r="AF403" s="212">
        <f>'DTC US&amp;CA - P&amp;L'!AF371</f>
        <v>0</v>
      </c>
      <c r="AG403" s="139">
        <f t="shared" si="96"/>
        <v>0</v>
      </c>
      <c r="AH403" s="140"/>
      <c r="AI403" s="140"/>
      <c r="AJ403" s="140"/>
      <c r="AK403" s="140"/>
      <c r="AL403" s="140"/>
    </row>
    <row r="404">
      <c r="A404" s="269" t="s">
        <v>187</v>
      </c>
      <c r="B404" s="270">
        <f t="shared" ref="B404:AF404" si="97">SUM(B393:B403)</f>
        <v>0</v>
      </c>
      <c r="C404" s="270">
        <f t="shared" si="97"/>
        <v>1</v>
      </c>
      <c r="D404" s="270">
        <f t="shared" si="97"/>
        <v>1</v>
      </c>
      <c r="E404" s="270">
        <f t="shared" si="97"/>
        <v>0</v>
      </c>
      <c r="F404" s="270">
        <f t="shared" si="97"/>
        <v>3</v>
      </c>
      <c r="G404" s="270">
        <f t="shared" si="97"/>
        <v>0</v>
      </c>
      <c r="H404" s="270">
        <f t="shared" si="97"/>
        <v>0</v>
      </c>
      <c r="I404" s="270">
        <f t="shared" si="97"/>
        <v>0</v>
      </c>
      <c r="J404" s="270">
        <f t="shared" si="97"/>
        <v>0</v>
      </c>
      <c r="K404" s="270">
        <f t="shared" si="97"/>
        <v>0</v>
      </c>
      <c r="L404" s="270">
        <f t="shared" si="97"/>
        <v>0</v>
      </c>
      <c r="M404" s="270">
        <f t="shared" si="97"/>
        <v>0</v>
      </c>
      <c r="N404" s="270">
        <f t="shared" si="97"/>
        <v>0</v>
      </c>
      <c r="O404" s="270">
        <f t="shared" si="97"/>
        <v>0</v>
      </c>
      <c r="P404" s="270">
        <f t="shared" si="97"/>
        <v>0</v>
      </c>
      <c r="Q404" s="270">
        <f t="shared" si="97"/>
        <v>0</v>
      </c>
      <c r="R404" s="270">
        <f t="shared" si="97"/>
        <v>0</v>
      </c>
      <c r="S404" s="270">
        <f t="shared" si="97"/>
        <v>0</v>
      </c>
      <c r="T404" s="270">
        <f t="shared" si="97"/>
        <v>0</v>
      </c>
      <c r="U404" s="270">
        <f t="shared" si="97"/>
        <v>0</v>
      </c>
      <c r="V404" s="270">
        <f t="shared" si="97"/>
        <v>0</v>
      </c>
      <c r="W404" s="270">
        <f t="shared" si="97"/>
        <v>0</v>
      </c>
      <c r="X404" s="270">
        <f t="shared" si="97"/>
        <v>0</v>
      </c>
      <c r="Y404" s="270">
        <f t="shared" si="97"/>
        <v>0</v>
      </c>
      <c r="Z404" s="270">
        <f t="shared" si="97"/>
        <v>1</v>
      </c>
      <c r="AA404" s="270">
        <f t="shared" si="97"/>
        <v>0</v>
      </c>
      <c r="AB404" s="270">
        <f t="shared" si="97"/>
        <v>0</v>
      </c>
      <c r="AC404" s="270">
        <f t="shared" si="97"/>
        <v>0</v>
      </c>
      <c r="AD404" s="270">
        <f t="shared" si="97"/>
        <v>2</v>
      </c>
      <c r="AE404" s="270">
        <f t="shared" si="97"/>
        <v>0</v>
      </c>
      <c r="AF404" s="270">
        <f t="shared" si="97"/>
        <v>0</v>
      </c>
      <c r="AG404" s="139">
        <f t="shared" si="96"/>
        <v>8</v>
      </c>
      <c r="AH404" s="140"/>
      <c r="AI404" s="140"/>
      <c r="AJ404" s="140"/>
      <c r="AK404" s="140"/>
      <c r="AL404" s="140"/>
    </row>
    <row r="405">
      <c r="A405" s="153"/>
      <c r="B405" s="225"/>
      <c r="C405" s="225"/>
      <c r="D405" s="225"/>
      <c r="E405" s="225"/>
      <c r="F405" s="225"/>
      <c r="G405" s="225"/>
      <c r="H405" s="225"/>
      <c r="I405" s="225"/>
      <c r="J405" s="225"/>
      <c r="K405" s="225"/>
      <c r="L405" s="225"/>
      <c r="M405" s="225"/>
      <c r="N405" s="225"/>
      <c r="O405" s="225"/>
      <c r="P405" s="225"/>
      <c r="Q405" s="225"/>
      <c r="R405" s="225"/>
      <c r="S405" s="225"/>
      <c r="T405" s="225"/>
      <c r="U405" s="225"/>
      <c r="V405" s="225"/>
      <c r="W405" s="225"/>
      <c r="X405" s="225"/>
      <c r="Y405" s="225"/>
      <c r="Z405" s="202" t="s">
        <v>2</v>
      </c>
      <c r="AA405" s="225"/>
      <c r="AB405" s="225"/>
      <c r="AC405" s="225"/>
      <c r="AD405" s="225"/>
      <c r="AE405" s="225"/>
      <c r="AF405" s="225"/>
      <c r="AG405" s="259"/>
      <c r="AH405" s="260"/>
      <c r="AI405" s="260"/>
      <c r="AJ405" s="260"/>
      <c r="AK405" s="260"/>
      <c r="AL405" s="260"/>
    </row>
    <row r="406">
      <c r="A406" s="266" t="s">
        <v>378</v>
      </c>
      <c r="B406" s="275"/>
      <c r="C406" s="275"/>
      <c r="D406" s="275"/>
      <c r="E406" s="275"/>
      <c r="F406" s="275"/>
      <c r="G406" s="275"/>
      <c r="H406" s="275"/>
      <c r="I406" s="275"/>
      <c r="J406" s="275"/>
      <c r="K406" s="275"/>
      <c r="L406" s="275"/>
      <c r="M406" s="275"/>
      <c r="N406" s="275"/>
      <c r="O406" s="275"/>
      <c r="P406" s="275"/>
      <c r="Q406" s="275"/>
      <c r="R406" s="275"/>
      <c r="S406" s="275"/>
      <c r="T406" s="275"/>
      <c r="U406" s="275"/>
      <c r="V406" s="275"/>
      <c r="W406" s="275"/>
      <c r="X406" s="275"/>
      <c r="Y406" s="275"/>
      <c r="Z406" s="275"/>
      <c r="AA406" s="275"/>
      <c r="AB406" s="275"/>
      <c r="AC406" s="275"/>
      <c r="AD406" s="275"/>
      <c r="AE406" s="275"/>
      <c r="AF406" s="275"/>
      <c r="AG406" s="199"/>
      <c r="AH406" s="200"/>
      <c r="AI406" s="200"/>
      <c r="AJ406" s="200"/>
      <c r="AK406" s="200"/>
      <c r="AL406" s="200"/>
    </row>
    <row r="407" outlineLevel="1">
      <c r="A407" s="266" t="s">
        <v>290</v>
      </c>
      <c r="B407" s="226"/>
      <c r="C407" s="226"/>
      <c r="D407" s="226"/>
      <c r="E407" s="226"/>
      <c r="F407" s="226"/>
      <c r="G407" s="226"/>
      <c r="H407" s="226"/>
      <c r="I407" s="226"/>
      <c r="J407" s="226"/>
      <c r="K407" s="226"/>
      <c r="L407" s="226"/>
      <c r="M407" s="226"/>
      <c r="N407" s="226"/>
      <c r="O407" s="226"/>
      <c r="P407" s="226"/>
      <c r="Q407" s="237">
        <f>'DTC EU - P&amp;L'!Q375</f>
        <v>0</v>
      </c>
      <c r="R407" s="237">
        <f>'DTC EU - P&amp;L'!R375</f>
        <v>0</v>
      </c>
      <c r="S407" s="237">
        <f>'DTC EU - P&amp;L'!S375</f>
        <v>0</v>
      </c>
      <c r="T407" s="237">
        <f>'DTC EU - P&amp;L'!T375</f>
        <v>0</v>
      </c>
      <c r="U407" s="237">
        <f>'DTC EU - P&amp;L'!U375</f>
        <v>0</v>
      </c>
      <c r="V407" s="237">
        <f>'DTC EU - P&amp;L'!V375</f>
        <v>0</v>
      </c>
      <c r="W407" s="237">
        <f>'DTC EU - P&amp;L'!W375</f>
        <v>0</v>
      </c>
      <c r="X407" s="237">
        <f>'DTC EU - P&amp;L'!X375</f>
        <v>0</v>
      </c>
      <c r="Y407" s="237">
        <f>'DTC EU - P&amp;L'!Y375</f>
        <v>0</v>
      </c>
      <c r="Z407" s="237">
        <f>'DTC EU - P&amp;L'!Z375</f>
        <v>0</v>
      </c>
      <c r="AA407" s="237">
        <f>'DTC EU - P&amp;L'!AA375</f>
        <v>0</v>
      </c>
      <c r="AB407" s="237">
        <f>'DTC EU - P&amp;L'!AB375</f>
        <v>0</v>
      </c>
      <c r="AC407" s="237">
        <f>'DTC EU - P&amp;L'!AC375</f>
        <v>0</v>
      </c>
      <c r="AD407" s="237">
        <f>'DTC EU - P&amp;L'!AD375</f>
        <v>0</v>
      </c>
      <c r="AE407" s="237">
        <f>'DTC EU - P&amp;L'!AE375</f>
        <v>0</v>
      </c>
      <c r="AF407" s="237">
        <f>'DTC EU - P&amp;L'!AF375</f>
        <v>0</v>
      </c>
      <c r="AG407" s="139">
        <f t="shared" ref="AG407:AG418" si="98">SUM(B407:AF407)</f>
        <v>0</v>
      </c>
      <c r="AH407" s="140"/>
      <c r="AI407" s="140"/>
      <c r="AJ407" s="140"/>
      <c r="AK407" s="140"/>
      <c r="AL407" s="140"/>
    </row>
    <row r="408" outlineLevel="1">
      <c r="A408" s="266" t="s">
        <v>291</v>
      </c>
      <c r="B408" s="226"/>
      <c r="C408" s="226"/>
      <c r="D408" s="226"/>
      <c r="E408" s="226"/>
      <c r="F408" s="226"/>
      <c r="G408" s="226"/>
      <c r="H408" s="226"/>
      <c r="I408" s="226"/>
      <c r="J408" s="226"/>
      <c r="K408" s="226"/>
      <c r="L408" s="226"/>
      <c r="M408" s="226"/>
      <c r="N408" s="226"/>
      <c r="O408" s="226"/>
      <c r="P408" s="226"/>
      <c r="Q408" s="237">
        <f>'DTC EU - P&amp;L'!Q376</f>
        <v>0</v>
      </c>
      <c r="R408" s="237">
        <f>'DTC EU - P&amp;L'!R376</f>
        <v>0</v>
      </c>
      <c r="S408" s="237">
        <f>'DTC EU - P&amp;L'!S376</f>
        <v>0</v>
      </c>
      <c r="T408" s="237">
        <f>'DTC EU - P&amp;L'!T376</f>
        <v>0</v>
      </c>
      <c r="U408" s="237">
        <f>'DTC EU - P&amp;L'!U376</f>
        <v>0</v>
      </c>
      <c r="V408" s="237">
        <f>'DTC EU - P&amp;L'!V376</f>
        <v>0</v>
      </c>
      <c r="W408" s="237">
        <f>'DTC EU - P&amp;L'!W376</f>
        <v>0</v>
      </c>
      <c r="X408" s="237">
        <f>'DTC EU - P&amp;L'!X376</f>
        <v>0</v>
      </c>
      <c r="Y408" s="237">
        <f>'DTC EU - P&amp;L'!Y376</f>
        <v>0</v>
      </c>
      <c r="Z408" s="237">
        <f>'DTC EU - P&amp;L'!Z376</f>
        <v>0</v>
      </c>
      <c r="AA408" s="237">
        <f>'DTC EU - P&amp;L'!AA376</f>
        <v>0</v>
      </c>
      <c r="AB408" s="237">
        <f>'DTC EU - P&amp;L'!AB376</f>
        <v>0</v>
      </c>
      <c r="AC408" s="237">
        <f>'DTC EU - P&amp;L'!AC376</f>
        <v>0</v>
      </c>
      <c r="AD408" s="237">
        <f>'DTC EU - P&amp;L'!AD376</f>
        <v>0</v>
      </c>
      <c r="AE408" s="237">
        <f>'DTC EU - P&amp;L'!AE376</f>
        <v>0</v>
      </c>
      <c r="AF408" s="237">
        <f>'DTC EU - P&amp;L'!AF376</f>
        <v>0</v>
      </c>
      <c r="AG408" s="139">
        <f t="shared" si="98"/>
        <v>0</v>
      </c>
      <c r="AH408" s="140"/>
      <c r="AI408" s="140"/>
      <c r="AJ408" s="140"/>
      <c r="AK408" s="140"/>
      <c r="AL408" s="140"/>
    </row>
    <row r="409" outlineLevel="1">
      <c r="A409" s="266" t="s">
        <v>424</v>
      </c>
      <c r="B409" s="226"/>
      <c r="C409" s="226"/>
      <c r="D409" s="226"/>
      <c r="E409" s="226"/>
      <c r="F409" s="226"/>
      <c r="G409" s="226"/>
      <c r="H409" s="226"/>
      <c r="I409" s="226"/>
      <c r="J409" s="226"/>
      <c r="K409" s="226"/>
      <c r="L409" s="226"/>
      <c r="M409" s="226"/>
      <c r="N409" s="226"/>
      <c r="O409" s="226"/>
      <c r="P409" s="226"/>
      <c r="Q409" s="237">
        <f>'DTC EU - P&amp;L'!Q377</f>
        <v>0</v>
      </c>
      <c r="R409" s="237">
        <f>'DTC EU - P&amp;L'!R377</f>
        <v>0</v>
      </c>
      <c r="S409" s="237">
        <f>'DTC EU - P&amp;L'!S377</f>
        <v>0</v>
      </c>
      <c r="T409" s="237">
        <f>'DTC EU - P&amp;L'!T377</f>
        <v>0</v>
      </c>
      <c r="U409" s="237">
        <f>'DTC EU - P&amp;L'!U377</f>
        <v>0</v>
      </c>
      <c r="V409" s="237">
        <f>'DTC EU - P&amp;L'!V377</f>
        <v>0</v>
      </c>
      <c r="W409" s="237">
        <f>'DTC EU - P&amp;L'!W377</f>
        <v>0</v>
      </c>
      <c r="X409" s="237">
        <f>'DTC EU - P&amp;L'!X377</f>
        <v>0</v>
      </c>
      <c r="Y409" s="237">
        <f>'DTC EU - P&amp;L'!Y377</f>
        <v>0</v>
      </c>
      <c r="Z409" s="237">
        <f>'DTC EU - P&amp;L'!Z377</f>
        <v>0</v>
      </c>
      <c r="AA409" s="237">
        <f>'DTC EU - P&amp;L'!AA377</f>
        <v>0</v>
      </c>
      <c r="AB409" s="237">
        <f>'DTC EU - P&amp;L'!AB377</f>
        <v>0</v>
      </c>
      <c r="AC409" s="237">
        <f>'DTC EU - P&amp;L'!AC377</f>
        <v>0</v>
      </c>
      <c r="AD409" s="237">
        <f>'DTC EU - P&amp;L'!AD377</f>
        <v>0</v>
      </c>
      <c r="AE409" s="237">
        <f>'DTC EU - P&amp;L'!AE377</f>
        <v>0</v>
      </c>
      <c r="AF409" s="237">
        <f>'DTC EU - P&amp;L'!AF377</f>
        <v>0</v>
      </c>
      <c r="AG409" s="139">
        <f t="shared" si="98"/>
        <v>0</v>
      </c>
      <c r="AH409" s="140"/>
      <c r="AI409" s="140"/>
      <c r="AJ409" s="140"/>
      <c r="AK409" s="140"/>
      <c r="AL409" s="140"/>
    </row>
    <row r="410" outlineLevel="1">
      <c r="A410" s="266" t="s">
        <v>425</v>
      </c>
      <c r="B410" s="226"/>
      <c r="C410" s="226"/>
      <c r="D410" s="226"/>
      <c r="E410" s="226"/>
      <c r="F410" s="226"/>
      <c r="G410" s="226"/>
      <c r="H410" s="226"/>
      <c r="I410" s="226"/>
      <c r="J410" s="226"/>
      <c r="K410" s="226"/>
      <c r="L410" s="226"/>
      <c r="M410" s="226"/>
      <c r="N410" s="226"/>
      <c r="O410" s="226"/>
      <c r="P410" s="226"/>
      <c r="Q410" s="237">
        <f>'DTC EU - P&amp;L'!Q378</f>
        <v>0</v>
      </c>
      <c r="R410" s="237">
        <f>'DTC EU - P&amp;L'!R378</f>
        <v>0</v>
      </c>
      <c r="S410" s="237">
        <f>'DTC EU - P&amp;L'!S378</f>
        <v>0</v>
      </c>
      <c r="T410" s="237">
        <f>'DTC EU - P&amp;L'!T378</f>
        <v>0</v>
      </c>
      <c r="U410" s="237">
        <f>'DTC EU - P&amp;L'!U378</f>
        <v>0</v>
      </c>
      <c r="V410" s="237">
        <f>'DTC EU - P&amp;L'!V378</f>
        <v>0</v>
      </c>
      <c r="W410" s="237">
        <f>'DTC EU - P&amp;L'!W378</f>
        <v>0</v>
      </c>
      <c r="X410" s="237">
        <f>'DTC EU - P&amp;L'!X378</f>
        <v>0</v>
      </c>
      <c r="Y410" s="237">
        <f>'DTC EU - P&amp;L'!Y378</f>
        <v>0</v>
      </c>
      <c r="Z410" s="237">
        <f>'DTC EU - P&amp;L'!Z378</f>
        <v>0</v>
      </c>
      <c r="AA410" s="237">
        <f>'DTC EU - P&amp;L'!AA378</f>
        <v>0</v>
      </c>
      <c r="AB410" s="237">
        <f>'DTC EU - P&amp;L'!AB378</f>
        <v>0</v>
      </c>
      <c r="AC410" s="237">
        <f>'DTC EU - P&amp;L'!AC378</f>
        <v>0</v>
      </c>
      <c r="AD410" s="237">
        <f>'DTC EU - P&amp;L'!AD378</f>
        <v>0</v>
      </c>
      <c r="AE410" s="237">
        <f>'DTC EU - P&amp;L'!AE378</f>
        <v>0</v>
      </c>
      <c r="AF410" s="237">
        <f>'DTC EU - P&amp;L'!AF378</f>
        <v>0</v>
      </c>
      <c r="AG410" s="139">
        <f t="shared" si="98"/>
        <v>0</v>
      </c>
      <c r="AH410" s="140"/>
      <c r="AI410" s="140"/>
      <c r="AJ410" s="140"/>
      <c r="AK410" s="140"/>
      <c r="AL410" s="140"/>
    </row>
    <row r="411" outlineLevel="1">
      <c r="A411" s="266" t="s">
        <v>426</v>
      </c>
      <c r="B411" s="226"/>
      <c r="C411" s="226"/>
      <c r="D411" s="226"/>
      <c r="E411" s="226"/>
      <c r="F411" s="226"/>
      <c r="G411" s="226"/>
      <c r="H411" s="226"/>
      <c r="I411" s="226"/>
      <c r="J411" s="226"/>
      <c r="K411" s="226"/>
      <c r="L411" s="226"/>
      <c r="M411" s="226"/>
      <c r="N411" s="226"/>
      <c r="O411" s="226"/>
      <c r="P411" s="226"/>
      <c r="Q411" s="237">
        <f>'DTC EU - P&amp;L'!Q379</f>
        <v>0</v>
      </c>
      <c r="R411" s="237">
        <f>'DTC EU - P&amp;L'!R379</f>
        <v>0</v>
      </c>
      <c r="S411" s="237">
        <f>'DTC EU - P&amp;L'!S379</f>
        <v>0</v>
      </c>
      <c r="T411" s="237">
        <f>'DTC EU - P&amp;L'!T379</f>
        <v>0</v>
      </c>
      <c r="U411" s="237">
        <f>'DTC EU - P&amp;L'!U379</f>
        <v>0</v>
      </c>
      <c r="V411" s="237">
        <f>'DTC EU - P&amp;L'!V379</f>
        <v>0</v>
      </c>
      <c r="W411" s="237">
        <f>'DTC EU - P&amp;L'!W379</f>
        <v>0</v>
      </c>
      <c r="X411" s="237">
        <f>'DTC EU - P&amp;L'!X379</f>
        <v>0</v>
      </c>
      <c r="Y411" s="237">
        <f>'DTC EU - P&amp;L'!Y379</f>
        <v>0</v>
      </c>
      <c r="Z411" s="237">
        <f>'DTC EU - P&amp;L'!Z379</f>
        <v>0</v>
      </c>
      <c r="AA411" s="237">
        <f>'DTC EU - P&amp;L'!AA379</f>
        <v>0</v>
      </c>
      <c r="AB411" s="237">
        <f>'DTC EU - P&amp;L'!AB379</f>
        <v>0</v>
      </c>
      <c r="AC411" s="237">
        <f>'DTC EU - P&amp;L'!AC379</f>
        <v>0</v>
      </c>
      <c r="AD411" s="237">
        <f>'DTC EU - P&amp;L'!AD379</f>
        <v>0</v>
      </c>
      <c r="AE411" s="237">
        <f>'DTC EU - P&amp;L'!AE379</f>
        <v>0</v>
      </c>
      <c r="AF411" s="237">
        <f>'DTC EU - P&amp;L'!AF379</f>
        <v>0</v>
      </c>
      <c r="AG411" s="139">
        <f t="shared" si="98"/>
        <v>0</v>
      </c>
      <c r="AH411" s="140"/>
      <c r="AI411" s="140"/>
      <c r="AJ411" s="140"/>
      <c r="AK411" s="140"/>
      <c r="AL411" s="140"/>
    </row>
    <row r="412" outlineLevel="1">
      <c r="A412" s="266" t="s">
        <v>427</v>
      </c>
      <c r="B412" s="226"/>
      <c r="C412" s="226"/>
      <c r="D412" s="226"/>
      <c r="E412" s="226"/>
      <c r="F412" s="226"/>
      <c r="G412" s="226"/>
      <c r="H412" s="226"/>
      <c r="I412" s="226"/>
      <c r="J412" s="226"/>
      <c r="K412" s="226"/>
      <c r="L412" s="226"/>
      <c r="M412" s="226"/>
      <c r="N412" s="226"/>
      <c r="O412" s="226"/>
      <c r="P412" s="226"/>
      <c r="Q412" s="237">
        <f>'DTC EU - P&amp;L'!Q380</f>
        <v>0</v>
      </c>
      <c r="R412" s="237">
        <f>'DTC EU - P&amp;L'!R380</f>
        <v>0</v>
      </c>
      <c r="S412" s="237">
        <f>'DTC EU - P&amp;L'!S380</f>
        <v>0</v>
      </c>
      <c r="T412" s="237">
        <f>'DTC EU - P&amp;L'!T380</f>
        <v>0</v>
      </c>
      <c r="U412" s="237">
        <f>'DTC EU - P&amp;L'!U380</f>
        <v>0</v>
      </c>
      <c r="V412" s="237">
        <f>'DTC EU - P&amp;L'!V380</f>
        <v>0</v>
      </c>
      <c r="W412" s="237">
        <f>'DTC EU - P&amp;L'!W380</f>
        <v>0</v>
      </c>
      <c r="X412" s="237">
        <f>'DTC EU - P&amp;L'!X380</f>
        <v>0</v>
      </c>
      <c r="Y412" s="237">
        <f>'DTC EU - P&amp;L'!Y380</f>
        <v>0</v>
      </c>
      <c r="Z412" s="237">
        <f>'DTC EU - P&amp;L'!Z380</f>
        <v>0</v>
      </c>
      <c r="AA412" s="237">
        <f>'DTC EU - P&amp;L'!AA380</f>
        <v>0</v>
      </c>
      <c r="AB412" s="237">
        <f>'DTC EU - P&amp;L'!AB380</f>
        <v>0</v>
      </c>
      <c r="AC412" s="237">
        <f>'DTC EU - P&amp;L'!AC380</f>
        <v>0</v>
      </c>
      <c r="AD412" s="237">
        <f>'DTC EU - P&amp;L'!AD380</f>
        <v>0</v>
      </c>
      <c r="AE412" s="237">
        <f>'DTC EU - P&amp;L'!AE380</f>
        <v>0</v>
      </c>
      <c r="AF412" s="237">
        <f>'DTC EU - P&amp;L'!AF380</f>
        <v>0</v>
      </c>
      <c r="AG412" s="139">
        <f t="shared" si="98"/>
        <v>0</v>
      </c>
      <c r="AH412" s="140"/>
      <c r="AI412" s="140"/>
      <c r="AJ412" s="140"/>
      <c r="AK412" s="140"/>
      <c r="AL412" s="140"/>
    </row>
    <row r="413" outlineLevel="1">
      <c r="A413" s="266" t="s">
        <v>428</v>
      </c>
      <c r="B413" s="226"/>
      <c r="C413" s="226"/>
      <c r="D413" s="226"/>
      <c r="E413" s="226"/>
      <c r="F413" s="226"/>
      <c r="G413" s="226"/>
      <c r="H413" s="226"/>
      <c r="I413" s="226"/>
      <c r="J413" s="226"/>
      <c r="K413" s="226"/>
      <c r="L413" s="226"/>
      <c r="M413" s="226"/>
      <c r="N413" s="226"/>
      <c r="O413" s="226"/>
      <c r="P413" s="226"/>
      <c r="Q413" s="237">
        <f>'DTC EU - P&amp;L'!Q381</f>
        <v>0</v>
      </c>
      <c r="R413" s="237">
        <f>'DTC EU - P&amp;L'!R381</f>
        <v>0</v>
      </c>
      <c r="S413" s="237">
        <f>'DTC EU - P&amp;L'!S381</f>
        <v>0</v>
      </c>
      <c r="T413" s="237">
        <f>'DTC EU - P&amp;L'!T381</f>
        <v>0</v>
      </c>
      <c r="U413" s="237">
        <f>'DTC EU - P&amp;L'!U381</f>
        <v>0</v>
      </c>
      <c r="V413" s="237">
        <f>'DTC EU - P&amp;L'!V381</f>
        <v>0</v>
      </c>
      <c r="W413" s="237">
        <f>'DTC EU - P&amp;L'!W381</f>
        <v>0</v>
      </c>
      <c r="X413" s="237">
        <f>'DTC EU - P&amp;L'!X381</f>
        <v>0</v>
      </c>
      <c r="Y413" s="237">
        <f>'DTC EU - P&amp;L'!Y381</f>
        <v>0</v>
      </c>
      <c r="Z413" s="237">
        <f>'DTC EU - P&amp;L'!Z381</f>
        <v>0</v>
      </c>
      <c r="AA413" s="237">
        <f>'DTC EU - P&amp;L'!AA381</f>
        <v>0</v>
      </c>
      <c r="AB413" s="237">
        <f>'DTC EU - P&amp;L'!AB381</f>
        <v>0</v>
      </c>
      <c r="AC413" s="237">
        <f>'DTC EU - P&amp;L'!AC381</f>
        <v>0</v>
      </c>
      <c r="AD413" s="237">
        <f>'DTC EU - P&amp;L'!AD381</f>
        <v>0</v>
      </c>
      <c r="AE413" s="237">
        <f>'DTC EU - P&amp;L'!AE381</f>
        <v>0</v>
      </c>
      <c r="AF413" s="237">
        <f>'DTC EU - P&amp;L'!AF381</f>
        <v>0</v>
      </c>
      <c r="AG413" s="139">
        <f t="shared" si="98"/>
        <v>0</v>
      </c>
      <c r="AH413" s="140"/>
      <c r="AI413" s="140"/>
      <c r="AJ413" s="140"/>
      <c r="AK413" s="140"/>
      <c r="AL413" s="140"/>
    </row>
    <row r="414" outlineLevel="1">
      <c r="A414" s="266" t="s">
        <v>429</v>
      </c>
      <c r="B414" s="226"/>
      <c r="C414" s="226"/>
      <c r="D414" s="226"/>
      <c r="E414" s="226"/>
      <c r="F414" s="226"/>
      <c r="G414" s="226"/>
      <c r="H414" s="226"/>
      <c r="I414" s="226"/>
      <c r="J414" s="226"/>
      <c r="K414" s="226"/>
      <c r="L414" s="226"/>
      <c r="M414" s="226"/>
      <c r="N414" s="226"/>
      <c r="O414" s="226"/>
      <c r="P414" s="226"/>
      <c r="Q414" s="237">
        <f>'DTC EU - P&amp;L'!Q382</f>
        <v>0</v>
      </c>
      <c r="R414" s="237">
        <f>'DTC EU - P&amp;L'!R382</f>
        <v>0</v>
      </c>
      <c r="S414" s="237">
        <f>'DTC EU - P&amp;L'!S382</f>
        <v>0</v>
      </c>
      <c r="T414" s="237">
        <f>'DTC EU - P&amp;L'!T382</f>
        <v>0</v>
      </c>
      <c r="U414" s="237">
        <f>'DTC EU - P&amp;L'!U382</f>
        <v>0</v>
      </c>
      <c r="V414" s="237">
        <f>'DTC EU - P&amp;L'!V382</f>
        <v>0</v>
      </c>
      <c r="W414" s="237">
        <f>'DTC EU - P&amp;L'!W382</f>
        <v>0</v>
      </c>
      <c r="X414" s="237">
        <f>'DTC EU - P&amp;L'!X382</f>
        <v>0</v>
      </c>
      <c r="Y414" s="237">
        <f>'DTC EU - P&amp;L'!Y382</f>
        <v>0</v>
      </c>
      <c r="Z414" s="237">
        <f>'DTC EU - P&amp;L'!Z382</f>
        <v>0</v>
      </c>
      <c r="AA414" s="237">
        <f>'DTC EU - P&amp;L'!AA382</f>
        <v>0</v>
      </c>
      <c r="AB414" s="237">
        <f>'DTC EU - P&amp;L'!AB382</f>
        <v>0</v>
      </c>
      <c r="AC414" s="237">
        <f>'DTC EU - P&amp;L'!AC382</f>
        <v>0</v>
      </c>
      <c r="AD414" s="237">
        <f>'DTC EU - P&amp;L'!AD382</f>
        <v>0</v>
      </c>
      <c r="AE414" s="237">
        <f>'DTC EU - P&amp;L'!AE382</f>
        <v>0</v>
      </c>
      <c r="AF414" s="237">
        <f>'DTC EU - P&amp;L'!AF382</f>
        <v>0</v>
      </c>
      <c r="AG414" s="139">
        <f t="shared" si="98"/>
        <v>0</v>
      </c>
      <c r="AH414" s="140"/>
      <c r="AI414" s="140"/>
      <c r="AJ414" s="140"/>
      <c r="AK414" s="140"/>
      <c r="AL414" s="140"/>
    </row>
    <row r="415" outlineLevel="1">
      <c r="A415" s="276" t="s">
        <v>430</v>
      </c>
      <c r="B415" s="206"/>
      <c r="C415" s="206"/>
      <c r="D415" s="206"/>
      <c r="E415" s="206"/>
      <c r="F415" s="206"/>
      <c r="G415" s="206"/>
      <c r="H415" s="206"/>
      <c r="I415" s="206"/>
      <c r="J415" s="206"/>
      <c r="K415" s="206"/>
      <c r="L415" s="206"/>
      <c r="M415" s="206"/>
      <c r="N415" s="206"/>
      <c r="O415" s="206"/>
      <c r="P415" s="206"/>
      <c r="Q415" s="237">
        <f>'DTC EU - P&amp;L'!Q383</f>
        <v>0</v>
      </c>
      <c r="R415" s="237">
        <f>'DTC EU - P&amp;L'!R383</f>
        <v>0</v>
      </c>
      <c r="S415" s="237">
        <f>'DTC EU - P&amp;L'!S383</f>
        <v>0</v>
      </c>
      <c r="T415" s="237">
        <f>'DTC EU - P&amp;L'!T383</f>
        <v>0</v>
      </c>
      <c r="U415" s="237">
        <f>'DTC EU - P&amp;L'!U383</f>
        <v>0</v>
      </c>
      <c r="V415" s="237">
        <f>'DTC EU - P&amp;L'!V383</f>
        <v>0</v>
      </c>
      <c r="W415" s="237">
        <f>'DTC EU - P&amp;L'!W383</f>
        <v>0</v>
      </c>
      <c r="X415" s="237">
        <f>'DTC EU - P&amp;L'!X383</f>
        <v>0</v>
      </c>
      <c r="Y415" s="237">
        <f>'DTC EU - P&amp;L'!Y383</f>
        <v>0</v>
      </c>
      <c r="Z415" s="237">
        <f>'DTC EU - P&amp;L'!Z383</f>
        <v>0</v>
      </c>
      <c r="AA415" s="237">
        <f>'DTC EU - P&amp;L'!AA383</f>
        <v>0</v>
      </c>
      <c r="AB415" s="237">
        <f>'DTC EU - P&amp;L'!AB383</f>
        <v>0</v>
      </c>
      <c r="AC415" s="237">
        <f>'DTC EU - P&amp;L'!AC383</f>
        <v>0</v>
      </c>
      <c r="AD415" s="237">
        <f>'DTC EU - P&amp;L'!AD383</f>
        <v>0</v>
      </c>
      <c r="AE415" s="237">
        <f>'DTC EU - P&amp;L'!AE383</f>
        <v>0</v>
      </c>
      <c r="AF415" s="237">
        <f>'DTC EU - P&amp;L'!AF383</f>
        <v>0</v>
      </c>
      <c r="AG415" s="139">
        <f t="shared" si="98"/>
        <v>0</v>
      </c>
      <c r="AH415" s="140"/>
      <c r="AI415" s="140"/>
      <c r="AJ415" s="140"/>
      <c r="AK415" s="140"/>
      <c r="AL415" s="140"/>
    </row>
    <row r="416" outlineLevel="1">
      <c r="A416" s="276" t="s">
        <v>431</v>
      </c>
      <c r="B416" s="206"/>
      <c r="C416" s="206"/>
      <c r="D416" s="206"/>
      <c r="E416" s="206"/>
      <c r="F416" s="206"/>
      <c r="G416" s="206"/>
      <c r="H416" s="206"/>
      <c r="I416" s="206"/>
      <c r="J416" s="206"/>
      <c r="K416" s="206"/>
      <c r="L416" s="206"/>
      <c r="M416" s="206"/>
      <c r="N416" s="206"/>
      <c r="O416" s="206"/>
      <c r="P416" s="206"/>
      <c r="Q416" s="237">
        <f>'DTC EU - P&amp;L'!Q384</f>
        <v>0</v>
      </c>
      <c r="R416" s="237">
        <f>'DTC EU - P&amp;L'!R384</f>
        <v>0</v>
      </c>
      <c r="S416" s="237">
        <f>'DTC EU - P&amp;L'!S384</f>
        <v>0</v>
      </c>
      <c r="T416" s="237">
        <f>'DTC EU - P&amp;L'!T384</f>
        <v>0</v>
      </c>
      <c r="U416" s="237">
        <f>'DTC EU - P&amp;L'!U384</f>
        <v>0</v>
      </c>
      <c r="V416" s="237">
        <f>'DTC EU - P&amp;L'!V384</f>
        <v>0</v>
      </c>
      <c r="W416" s="237">
        <f>'DTC EU - P&amp;L'!W384</f>
        <v>0</v>
      </c>
      <c r="X416" s="237">
        <f>'DTC EU - P&amp;L'!X384</f>
        <v>0</v>
      </c>
      <c r="Y416" s="237">
        <f>'DTC EU - P&amp;L'!Y384</f>
        <v>0</v>
      </c>
      <c r="Z416" s="237">
        <f>'DTC EU - P&amp;L'!Z384</f>
        <v>0</v>
      </c>
      <c r="AA416" s="237">
        <f>'DTC EU - P&amp;L'!AA384</f>
        <v>0</v>
      </c>
      <c r="AB416" s="237">
        <f>'DTC EU - P&amp;L'!AB384</f>
        <v>0</v>
      </c>
      <c r="AC416" s="237">
        <f>'DTC EU - P&amp;L'!AC384</f>
        <v>0</v>
      </c>
      <c r="AD416" s="237">
        <f>'DTC EU - P&amp;L'!AD384</f>
        <v>0</v>
      </c>
      <c r="AE416" s="237">
        <f>'DTC EU - P&amp;L'!AE384</f>
        <v>0</v>
      </c>
      <c r="AF416" s="237">
        <f>'DTC EU - P&amp;L'!AF384</f>
        <v>0</v>
      </c>
      <c r="AG416" s="139">
        <f t="shared" si="98"/>
        <v>0</v>
      </c>
      <c r="AH416" s="140"/>
      <c r="AI416" s="140"/>
      <c r="AJ416" s="140"/>
      <c r="AK416" s="140"/>
      <c r="AL416" s="140"/>
    </row>
    <row r="417" outlineLevel="1">
      <c r="A417" s="276" t="s">
        <v>186</v>
      </c>
      <c r="B417" s="206"/>
      <c r="C417" s="206"/>
      <c r="D417" s="206"/>
      <c r="E417" s="206"/>
      <c r="F417" s="206"/>
      <c r="G417" s="206"/>
      <c r="H417" s="206"/>
      <c r="I417" s="206"/>
      <c r="J417" s="206"/>
      <c r="K417" s="206"/>
      <c r="L417" s="206"/>
      <c r="M417" s="206"/>
      <c r="N417" s="206"/>
      <c r="O417" s="206"/>
      <c r="P417" s="206"/>
      <c r="Q417" s="237">
        <f>'DTC EU - P&amp;L'!Q385</f>
        <v>0</v>
      </c>
      <c r="R417" s="237">
        <f>'DTC EU - P&amp;L'!R385</f>
        <v>0</v>
      </c>
      <c r="S417" s="237">
        <f>'DTC EU - P&amp;L'!S385</f>
        <v>0</v>
      </c>
      <c r="T417" s="237">
        <f>'DTC EU - P&amp;L'!T385</f>
        <v>0</v>
      </c>
      <c r="U417" s="237">
        <f>'DTC EU - P&amp;L'!U385</f>
        <v>0</v>
      </c>
      <c r="V417" s="237">
        <f>'DTC EU - P&amp;L'!V385</f>
        <v>0</v>
      </c>
      <c r="W417" s="237">
        <f>'DTC EU - P&amp;L'!W385</f>
        <v>0</v>
      </c>
      <c r="X417" s="237">
        <f>'DTC EU - P&amp;L'!X385</f>
        <v>0</v>
      </c>
      <c r="Y417" s="237">
        <f>'DTC EU - P&amp;L'!Y385</f>
        <v>0</v>
      </c>
      <c r="Z417" s="237">
        <f>'DTC EU - P&amp;L'!Z385</f>
        <v>0</v>
      </c>
      <c r="AA417" s="237">
        <f>'DTC EU - P&amp;L'!AA385</f>
        <v>0</v>
      </c>
      <c r="AB417" s="237">
        <f>'DTC EU - P&amp;L'!AB385</f>
        <v>0</v>
      </c>
      <c r="AC417" s="237">
        <f>'DTC EU - P&amp;L'!AC385</f>
        <v>0</v>
      </c>
      <c r="AD417" s="237">
        <f>'DTC EU - P&amp;L'!AD385</f>
        <v>0</v>
      </c>
      <c r="AE417" s="237">
        <f>'DTC EU - P&amp;L'!AE385</f>
        <v>0</v>
      </c>
      <c r="AF417" s="237">
        <f>'DTC EU - P&amp;L'!AF385</f>
        <v>0</v>
      </c>
      <c r="AG417" s="139">
        <f t="shared" si="98"/>
        <v>0</v>
      </c>
      <c r="AH417" s="140"/>
      <c r="AI417" s="140"/>
      <c r="AJ417" s="140"/>
      <c r="AK417" s="140"/>
      <c r="AL417" s="140"/>
    </row>
    <row r="418">
      <c r="A418" s="269" t="s">
        <v>187</v>
      </c>
      <c r="B418" s="270">
        <f t="shared" ref="B418:AF418" si="99">SUM(B407:B417)</f>
        <v>0</v>
      </c>
      <c r="C418" s="270">
        <f t="shared" si="99"/>
        <v>0</v>
      </c>
      <c r="D418" s="270">
        <f t="shared" si="99"/>
        <v>0</v>
      </c>
      <c r="E418" s="270">
        <f t="shared" si="99"/>
        <v>0</v>
      </c>
      <c r="F418" s="270">
        <f t="shared" si="99"/>
        <v>0</v>
      </c>
      <c r="G418" s="270">
        <f t="shared" si="99"/>
        <v>0</v>
      </c>
      <c r="H418" s="270">
        <f t="shared" si="99"/>
        <v>0</v>
      </c>
      <c r="I418" s="270">
        <f t="shared" si="99"/>
        <v>0</v>
      </c>
      <c r="J418" s="270">
        <f t="shared" si="99"/>
        <v>0</v>
      </c>
      <c r="K418" s="270">
        <f t="shared" si="99"/>
        <v>0</v>
      </c>
      <c r="L418" s="270">
        <f t="shared" si="99"/>
        <v>0</v>
      </c>
      <c r="M418" s="270">
        <f t="shared" si="99"/>
        <v>0</v>
      </c>
      <c r="N418" s="270">
        <f t="shared" si="99"/>
        <v>0</v>
      </c>
      <c r="O418" s="270">
        <f t="shared" si="99"/>
        <v>0</v>
      </c>
      <c r="P418" s="270">
        <f t="shared" si="99"/>
        <v>0</v>
      </c>
      <c r="Q418" s="270">
        <f t="shared" si="99"/>
        <v>0</v>
      </c>
      <c r="R418" s="270">
        <f t="shared" si="99"/>
        <v>0</v>
      </c>
      <c r="S418" s="270">
        <f t="shared" si="99"/>
        <v>0</v>
      </c>
      <c r="T418" s="270">
        <f t="shared" si="99"/>
        <v>0</v>
      </c>
      <c r="U418" s="270">
        <f t="shared" si="99"/>
        <v>0</v>
      </c>
      <c r="V418" s="270">
        <f t="shared" si="99"/>
        <v>0</v>
      </c>
      <c r="W418" s="270">
        <f t="shared" si="99"/>
        <v>0</v>
      </c>
      <c r="X418" s="270">
        <f t="shared" si="99"/>
        <v>0</v>
      </c>
      <c r="Y418" s="270">
        <f t="shared" si="99"/>
        <v>0</v>
      </c>
      <c r="Z418" s="270">
        <f t="shared" si="99"/>
        <v>0</v>
      </c>
      <c r="AA418" s="270">
        <f t="shared" si="99"/>
        <v>0</v>
      </c>
      <c r="AB418" s="270">
        <f t="shared" si="99"/>
        <v>0</v>
      </c>
      <c r="AC418" s="270">
        <f t="shared" si="99"/>
        <v>0</v>
      </c>
      <c r="AD418" s="270">
        <f t="shared" si="99"/>
        <v>0</v>
      </c>
      <c r="AE418" s="270">
        <f t="shared" si="99"/>
        <v>0</v>
      </c>
      <c r="AF418" s="270">
        <f t="shared" si="99"/>
        <v>0</v>
      </c>
      <c r="AG418" s="139">
        <f t="shared" si="98"/>
        <v>0</v>
      </c>
      <c r="AH418" s="140"/>
      <c r="AI418" s="140"/>
      <c r="AJ418" s="140"/>
      <c r="AK418" s="140"/>
      <c r="AL418" s="140"/>
    </row>
    <row r="419">
      <c r="A419" s="153"/>
      <c r="B419" s="225"/>
      <c r="C419" s="225"/>
      <c r="D419" s="225"/>
      <c r="E419" s="225"/>
      <c r="F419" s="225"/>
      <c r="G419" s="225"/>
      <c r="H419" s="225"/>
      <c r="I419" s="225"/>
      <c r="J419" s="225"/>
      <c r="K419" s="225"/>
      <c r="L419" s="225"/>
      <c r="M419" s="225"/>
      <c r="N419" s="225"/>
      <c r="O419" s="225"/>
      <c r="P419" s="225"/>
      <c r="Q419" s="225"/>
      <c r="R419" s="225"/>
      <c r="S419" s="225"/>
      <c r="T419" s="225"/>
      <c r="U419" s="225"/>
      <c r="V419" s="225"/>
      <c r="W419" s="225"/>
      <c r="X419" s="225"/>
      <c r="Y419" s="225"/>
      <c r="Z419" s="225"/>
      <c r="AA419" s="225"/>
      <c r="AB419" s="225"/>
      <c r="AC419" s="225"/>
      <c r="AD419" s="225"/>
      <c r="AE419" s="225"/>
      <c r="AF419" s="225"/>
      <c r="AG419" s="259"/>
      <c r="AH419" s="260"/>
      <c r="AI419" s="260"/>
      <c r="AJ419" s="260"/>
      <c r="AK419" s="260"/>
      <c r="AL419" s="260"/>
    </row>
    <row r="420">
      <c r="A420" s="266" t="s">
        <v>432</v>
      </c>
      <c r="B420" s="212">
        <f>'DTC US&amp;CA - P&amp;L'!B388</f>
        <v>1</v>
      </c>
      <c r="C420" s="212">
        <f>'DTC US&amp;CA - P&amp;L'!C388</f>
        <v>8</v>
      </c>
      <c r="D420" s="212">
        <f>'DTC US&amp;CA - P&amp;L'!D388</f>
        <v>2</v>
      </c>
      <c r="E420" s="212">
        <f>'DTC US&amp;CA - P&amp;L'!E388</f>
        <v>1</v>
      </c>
      <c r="F420" s="212">
        <f>'DTC US&amp;CA - P&amp;L'!F388</f>
        <v>1</v>
      </c>
      <c r="G420" s="212">
        <f>'DTC US&amp;CA - P&amp;L'!G388</f>
        <v>0</v>
      </c>
      <c r="H420" s="212">
        <f>'DTC US&amp;CA - P&amp;L'!H388</f>
        <v>0</v>
      </c>
      <c r="I420" s="212">
        <f>'DTC US&amp;CA - P&amp;L'!I388</f>
        <v>1</v>
      </c>
      <c r="J420" s="212">
        <f>'DTC US&amp;CA - P&amp;L'!J388</f>
        <v>0</v>
      </c>
      <c r="K420" s="212">
        <f>'DTC US&amp;CA - P&amp;L'!K388</f>
        <v>0</v>
      </c>
      <c r="L420" s="212">
        <f>'DTC US&amp;CA - P&amp;L'!L388</f>
        <v>0</v>
      </c>
      <c r="M420" s="212">
        <f>'DTC US&amp;CA - P&amp;L'!M388</f>
        <v>0</v>
      </c>
      <c r="N420" s="212">
        <f>'DTC US&amp;CA - P&amp;L'!N388</f>
        <v>0</v>
      </c>
      <c r="O420" s="212">
        <f>'DTC US&amp;CA - P&amp;L'!O388</f>
        <v>0</v>
      </c>
      <c r="P420" s="212">
        <f>'DTC US&amp;CA - P&amp;L'!P388</f>
        <v>0</v>
      </c>
      <c r="Q420" s="212">
        <f>'DTC US&amp;CA - P&amp;L'!Q388</f>
        <v>0</v>
      </c>
      <c r="R420" s="212">
        <f>'DTC US&amp;CA - P&amp;L'!R388</f>
        <v>0</v>
      </c>
      <c r="S420" s="212">
        <f>'DTC US&amp;CA - P&amp;L'!S388</f>
        <v>0</v>
      </c>
      <c r="T420" s="212">
        <f>'DTC US&amp;CA - P&amp;L'!T388</f>
        <v>1</v>
      </c>
      <c r="U420" s="212">
        <f>'DTC US&amp;CA - P&amp;L'!U388</f>
        <v>0</v>
      </c>
      <c r="V420" s="212">
        <f>'DTC US&amp;CA - P&amp;L'!V388</f>
        <v>0</v>
      </c>
      <c r="W420" s="212">
        <f>'DTC US&amp;CA - P&amp;L'!W388</f>
        <v>1</v>
      </c>
      <c r="X420" s="212">
        <f>'DTC US&amp;CA - P&amp;L'!X388</f>
        <v>1</v>
      </c>
      <c r="Y420" s="212">
        <f>'DTC US&amp;CA - P&amp;L'!Y388</f>
        <v>2</v>
      </c>
      <c r="Z420" s="212">
        <f>'DTC US&amp;CA - P&amp;L'!Z388</f>
        <v>4</v>
      </c>
      <c r="AA420" s="212">
        <f>'DTC US&amp;CA - P&amp;L'!AA388</f>
        <v>1</v>
      </c>
      <c r="AB420" s="212">
        <f>'DTC US&amp;CA - P&amp;L'!AB388</f>
        <v>0</v>
      </c>
      <c r="AC420" s="212">
        <f>'DTC US&amp;CA - P&amp;L'!AC388</f>
        <v>0</v>
      </c>
      <c r="AD420" s="212">
        <f>'DTC US&amp;CA - P&amp;L'!AD388</f>
        <v>1</v>
      </c>
      <c r="AE420" s="212">
        <f>'DTC US&amp;CA - P&amp;L'!AE388</f>
        <v>0</v>
      </c>
      <c r="AF420" s="212">
        <f>'DTC US&amp;CA - P&amp;L'!AF388</f>
        <v>0</v>
      </c>
      <c r="AG420" s="139">
        <f t="shared" ref="AG420:AG422" si="100">SUM(B420:AF420)</f>
        <v>25</v>
      </c>
      <c r="AH420" s="140"/>
      <c r="AI420" s="140"/>
      <c r="AJ420" s="140"/>
      <c r="AK420" s="140"/>
      <c r="AL420" s="140"/>
    </row>
    <row r="421">
      <c r="A421" s="266" t="s">
        <v>433</v>
      </c>
      <c r="B421" s="212">
        <f>'DTC EU - P&amp;L'!B389</f>
        <v>0</v>
      </c>
      <c r="C421" s="212">
        <f>'DTC EU - P&amp;L'!C389</f>
        <v>0</v>
      </c>
      <c r="D421" s="212">
        <f>'DTC EU - P&amp;L'!D389</f>
        <v>0</v>
      </c>
      <c r="E421" s="212">
        <f>'DTC EU - P&amp;L'!E389</f>
        <v>0</v>
      </c>
      <c r="F421" s="212">
        <f>'DTC EU - P&amp;L'!F389</f>
        <v>0</v>
      </c>
      <c r="G421" s="212">
        <f>'DTC EU - P&amp;L'!G389</f>
        <v>0</v>
      </c>
      <c r="H421" s="212">
        <f>'DTC EU - P&amp;L'!H389</f>
        <v>0</v>
      </c>
      <c r="I421" s="212">
        <f>'DTC EU - P&amp;L'!I389</f>
        <v>0</v>
      </c>
      <c r="J421" s="212">
        <f>'DTC EU - P&amp;L'!J389</f>
        <v>0</v>
      </c>
      <c r="K421" s="212">
        <f>'DTC EU - P&amp;L'!K389</f>
        <v>0</v>
      </c>
      <c r="L421" s="212">
        <f>'DTC EU - P&amp;L'!L389</f>
        <v>0</v>
      </c>
      <c r="M421" s="212">
        <f>'DTC EU - P&amp;L'!M389</f>
        <v>0</v>
      </c>
      <c r="N421" s="212">
        <f>'DTC EU - P&amp;L'!N389</f>
        <v>0</v>
      </c>
      <c r="O421" s="212">
        <f>'DTC EU - P&amp;L'!O389</f>
        <v>0</v>
      </c>
      <c r="P421" s="212">
        <f>'DTC EU - P&amp;L'!P389</f>
        <v>0</v>
      </c>
      <c r="Q421" s="212">
        <f>'DTC EU - P&amp;L'!Q389</f>
        <v>0</v>
      </c>
      <c r="R421" s="212">
        <f>'DTC EU - P&amp;L'!R389</f>
        <v>0</v>
      </c>
      <c r="S421" s="212">
        <f>'DTC EU - P&amp;L'!S389</f>
        <v>0</v>
      </c>
      <c r="T421" s="212">
        <f>'DTC EU - P&amp;L'!T389</f>
        <v>0</v>
      </c>
      <c r="U421" s="212">
        <f>'DTC EU - P&amp;L'!U389</f>
        <v>0</v>
      </c>
      <c r="V421" s="212">
        <f>'DTC EU - P&amp;L'!V389</f>
        <v>0</v>
      </c>
      <c r="W421" s="212">
        <f>'DTC EU - P&amp;L'!W389</f>
        <v>0</v>
      </c>
      <c r="X421" s="212">
        <f>'DTC EU - P&amp;L'!X389</f>
        <v>0</v>
      </c>
      <c r="Y421" s="212">
        <f>'DTC EU - P&amp;L'!Y389</f>
        <v>0</v>
      </c>
      <c r="Z421" s="212">
        <f>'DTC EU - P&amp;L'!Z389</f>
        <v>0</v>
      </c>
      <c r="AA421" s="212">
        <f>'DTC EU - P&amp;L'!AA389</f>
        <v>0</v>
      </c>
      <c r="AB421" s="212">
        <f>'DTC EU - P&amp;L'!AB389</f>
        <v>0</v>
      </c>
      <c r="AC421" s="212">
        <f>'DTC EU - P&amp;L'!AC389</f>
        <v>0</v>
      </c>
      <c r="AD421" s="212">
        <f>'DTC EU - P&amp;L'!AD389</f>
        <v>0</v>
      </c>
      <c r="AE421" s="212">
        <f>'DTC EU - P&amp;L'!AE389</f>
        <v>0</v>
      </c>
      <c r="AF421" s="212">
        <f>'DTC EU - P&amp;L'!AF389</f>
        <v>0</v>
      </c>
      <c r="AG421" s="139">
        <f t="shared" si="100"/>
        <v>0</v>
      </c>
      <c r="AH421" s="140"/>
      <c r="AI421" s="140"/>
      <c r="AJ421" s="140"/>
      <c r="AK421" s="140"/>
      <c r="AL421" s="140"/>
    </row>
    <row r="422">
      <c r="A422" s="272" t="s">
        <v>160</v>
      </c>
      <c r="B422" s="270">
        <f t="shared" ref="B422:AF422" si="101">sum(B420:B421)</f>
        <v>1</v>
      </c>
      <c r="C422" s="270">
        <f t="shared" si="101"/>
        <v>8</v>
      </c>
      <c r="D422" s="270">
        <f t="shared" si="101"/>
        <v>2</v>
      </c>
      <c r="E422" s="270">
        <f t="shared" si="101"/>
        <v>1</v>
      </c>
      <c r="F422" s="270">
        <f t="shared" si="101"/>
        <v>1</v>
      </c>
      <c r="G422" s="270">
        <f t="shared" si="101"/>
        <v>0</v>
      </c>
      <c r="H422" s="270">
        <f t="shared" si="101"/>
        <v>0</v>
      </c>
      <c r="I422" s="270">
        <f t="shared" si="101"/>
        <v>1</v>
      </c>
      <c r="J422" s="270">
        <f t="shared" si="101"/>
        <v>0</v>
      </c>
      <c r="K422" s="270">
        <f t="shared" si="101"/>
        <v>0</v>
      </c>
      <c r="L422" s="270">
        <f t="shared" si="101"/>
        <v>0</v>
      </c>
      <c r="M422" s="270">
        <f t="shared" si="101"/>
        <v>0</v>
      </c>
      <c r="N422" s="270">
        <f t="shared" si="101"/>
        <v>0</v>
      </c>
      <c r="O422" s="270">
        <f t="shared" si="101"/>
        <v>0</v>
      </c>
      <c r="P422" s="270">
        <f t="shared" si="101"/>
        <v>0</v>
      </c>
      <c r="Q422" s="270">
        <f t="shared" si="101"/>
        <v>0</v>
      </c>
      <c r="R422" s="270">
        <f t="shared" si="101"/>
        <v>0</v>
      </c>
      <c r="S422" s="270">
        <f t="shared" si="101"/>
        <v>0</v>
      </c>
      <c r="T422" s="270">
        <f t="shared" si="101"/>
        <v>1</v>
      </c>
      <c r="U422" s="270">
        <f t="shared" si="101"/>
        <v>0</v>
      </c>
      <c r="V422" s="270">
        <f t="shared" si="101"/>
        <v>0</v>
      </c>
      <c r="W422" s="270">
        <f t="shared" si="101"/>
        <v>1</v>
      </c>
      <c r="X422" s="270">
        <f t="shared" si="101"/>
        <v>1</v>
      </c>
      <c r="Y422" s="270">
        <f t="shared" si="101"/>
        <v>2</v>
      </c>
      <c r="Z422" s="270">
        <f t="shared" si="101"/>
        <v>4</v>
      </c>
      <c r="AA422" s="270">
        <f t="shared" si="101"/>
        <v>1</v>
      </c>
      <c r="AB422" s="270">
        <f t="shared" si="101"/>
        <v>0</v>
      </c>
      <c r="AC422" s="270">
        <f t="shared" si="101"/>
        <v>0</v>
      </c>
      <c r="AD422" s="270">
        <f t="shared" si="101"/>
        <v>1</v>
      </c>
      <c r="AE422" s="270">
        <f t="shared" si="101"/>
        <v>0</v>
      </c>
      <c r="AF422" s="270">
        <f t="shared" si="101"/>
        <v>0</v>
      </c>
      <c r="AG422" s="139">
        <f t="shared" si="100"/>
        <v>25</v>
      </c>
      <c r="AH422" s="140"/>
      <c r="AI422" s="140"/>
      <c r="AJ422" s="140"/>
      <c r="AK422" s="140"/>
      <c r="AL422" s="140"/>
    </row>
    <row r="423">
      <c r="A423" s="153"/>
      <c r="B423" s="277"/>
      <c r="C423" s="225"/>
      <c r="D423" s="225"/>
      <c r="E423" s="225"/>
      <c r="F423" s="225"/>
      <c r="G423" s="225"/>
      <c r="H423" s="225"/>
      <c r="I423" s="225"/>
      <c r="J423" s="225"/>
      <c r="K423" s="225"/>
      <c r="L423" s="225"/>
      <c r="M423" s="225"/>
      <c r="N423" s="225"/>
      <c r="O423" s="225"/>
      <c r="P423" s="225"/>
      <c r="Q423" s="225"/>
      <c r="R423" s="225"/>
      <c r="S423" s="225"/>
      <c r="T423" s="225"/>
      <c r="U423" s="225"/>
      <c r="V423" s="225"/>
      <c r="W423" s="225"/>
      <c r="X423" s="225"/>
      <c r="Y423" s="225"/>
      <c r="Z423" s="225"/>
      <c r="AA423" s="225"/>
      <c r="AB423" s="225"/>
      <c r="AC423" s="225"/>
      <c r="AD423" s="225"/>
      <c r="AE423" s="225"/>
      <c r="AF423" s="225"/>
      <c r="AG423" s="259"/>
      <c r="AH423" s="260"/>
      <c r="AI423" s="260"/>
      <c r="AJ423" s="260"/>
      <c r="AK423" s="260"/>
      <c r="AL423" s="260"/>
    </row>
    <row r="424">
      <c r="A424" s="192" t="s">
        <v>434</v>
      </c>
      <c r="B424" s="202"/>
      <c r="C424" s="225"/>
      <c r="D424" s="225"/>
      <c r="E424" s="225"/>
      <c r="F424" s="225"/>
      <c r="G424" s="225"/>
      <c r="H424" s="225"/>
      <c r="I424" s="225"/>
      <c r="J424" s="225"/>
      <c r="K424" s="225"/>
      <c r="L424" s="225"/>
      <c r="M424" s="225"/>
      <c r="N424" s="225"/>
      <c r="O424" s="225"/>
      <c r="P424" s="225"/>
      <c r="Q424" s="225"/>
      <c r="R424" s="225"/>
      <c r="S424" s="225"/>
      <c r="T424" s="225"/>
      <c r="U424" s="225"/>
      <c r="V424" s="225"/>
      <c r="W424" s="225"/>
      <c r="X424" s="225"/>
      <c r="Y424" s="225"/>
      <c r="Z424" s="225"/>
      <c r="AA424" s="225"/>
      <c r="AB424" s="225"/>
      <c r="AC424" s="225"/>
      <c r="AD424" s="225"/>
      <c r="AE424" s="225"/>
      <c r="AF424" s="225"/>
      <c r="AG424" s="259"/>
      <c r="AH424" s="260"/>
      <c r="AI424" s="260"/>
      <c r="AJ424" s="260"/>
      <c r="AK424" s="260"/>
      <c r="AL424" s="260"/>
    </row>
    <row r="425">
      <c r="A425" s="266" t="s">
        <v>389</v>
      </c>
      <c r="B425" s="247">
        <f>'DTC US&amp;CA - P&amp;L'!B393</f>
        <v>315.45</v>
      </c>
      <c r="C425" s="247">
        <f>'DTC US&amp;CA - P&amp;L'!C393</f>
        <v>2458.01</v>
      </c>
      <c r="D425" s="247">
        <f>'DTC US&amp;CA - P&amp;L'!D393</f>
        <v>375.84</v>
      </c>
      <c r="E425" s="247">
        <f>'DTC US&amp;CA - P&amp;L'!E393</f>
        <v>217.56</v>
      </c>
      <c r="F425" s="247">
        <f>'DTC US&amp;CA - P&amp;L'!F393</f>
        <v>429.07</v>
      </c>
      <c r="G425" s="247">
        <f>'DTC US&amp;CA - P&amp;L'!G393</f>
        <v>0</v>
      </c>
      <c r="H425" s="247">
        <f>'DTC US&amp;CA - P&amp;L'!H393</f>
        <v>0</v>
      </c>
      <c r="I425" s="247">
        <f>'DTC US&amp;CA - P&amp;L'!I393</f>
        <v>333.94</v>
      </c>
      <c r="J425" s="247">
        <f>'DTC US&amp;CA - P&amp;L'!J393</f>
        <v>0</v>
      </c>
      <c r="K425" s="247">
        <f>'DTC US&amp;CA - P&amp;L'!K393</f>
        <v>0</v>
      </c>
      <c r="L425" s="247">
        <f>'DTC US&amp;CA - P&amp;L'!L393</f>
        <v>0</v>
      </c>
      <c r="M425" s="247">
        <f>'DTC US&amp;CA - P&amp;L'!M393</f>
        <v>0</v>
      </c>
      <c r="N425" s="247">
        <f>'DTC US&amp;CA - P&amp;L'!N393</f>
        <v>0</v>
      </c>
      <c r="O425" s="247">
        <f>'DTC US&amp;CA - P&amp;L'!O393</f>
        <v>0</v>
      </c>
      <c r="P425" s="247">
        <f>'DTC US&amp;CA - P&amp;L'!P393</f>
        <v>0</v>
      </c>
      <c r="Q425" s="247">
        <f>'DTC US&amp;CA - P&amp;L'!Q393</f>
        <v>0</v>
      </c>
      <c r="R425" s="247">
        <f>'DTC US&amp;CA - P&amp;L'!R393</f>
        <v>0</v>
      </c>
      <c r="S425" s="247">
        <f>'DTC US&amp;CA - P&amp;L'!S393</f>
        <v>0</v>
      </c>
      <c r="T425" s="247">
        <f>'DTC US&amp;CA - P&amp;L'!T393</f>
        <v>316.94</v>
      </c>
      <c r="U425" s="247">
        <f>'DTC US&amp;CA - P&amp;L'!U393</f>
        <v>0</v>
      </c>
      <c r="V425" s="247">
        <f>'DTC US&amp;CA - P&amp;L'!V393</f>
        <v>0</v>
      </c>
      <c r="W425" s="247">
        <f>'DTC US&amp;CA - P&amp;L'!W393</f>
        <v>381.44</v>
      </c>
      <c r="X425" s="247">
        <f>'DTC US&amp;CA - P&amp;L'!X393</f>
        <v>0</v>
      </c>
      <c r="Y425" s="247">
        <f>'DTC US&amp;CA - P&amp;L'!Y393</f>
        <v>649.26</v>
      </c>
      <c r="Z425" s="247">
        <f>'DTC US&amp;CA - P&amp;L'!Z393</f>
        <v>1282.45</v>
      </c>
      <c r="AA425" s="247">
        <f>'DTC US&amp;CA - P&amp;L'!AA393</f>
        <v>333.63</v>
      </c>
      <c r="AB425" s="247">
        <f>'DTC US&amp;CA - P&amp;L'!AB393</f>
        <v>0</v>
      </c>
      <c r="AC425" s="247">
        <f>'DTC US&amp;CA - P&amp;L'!AC393</f>
        <v>0</v>
      </c>
      <c r="AD425" s="247">
        <f>'DTC US&amp;CA - P&amp;L'!AD393</f>
        <v>231.63</v>
      </c>
      <c r="AE425" s="247">
        <f>'DTC US&amp;CA - P&amp;L'!AE393</f>
        <v>0</v>
      </c>
      <c r="AF425" s="247">
        <f>'DTC US&amp;CA - P&amp;L'!AF393</f>
        <v>0</v>
      </c>
      <c r="AG425" s="139">
        <f t="shared" ref="AG425:AG426" si="103">SUM(B425:AF425)</f>
        <v>7325.22</v>
      </c>
      <c r="AH425" s="140"/>
      <c r="AI425" s="140"/>
      <c r="AJ425" s="140"/>
      <c r="AK425" s="140"/>
      <c r="AL425" s="140"/>
    </row>
    <row r="426">
      <c r="A426" s="272" t="s">
        <v>390</v>
      </c>
      <c r="B426" s="278">
        <f t="shared" ref="B426:AF426" si="102">sum(B425)</f>
        <v>315.45</v>
      </c>
      <c r="C426" s="278">
        <f t="shared" si="102"/>
        <v>2458.01</v>
      </c>
      <c r="D426" s="278">
        <f t="shared" si="102"/>
        <v>375.84</v>
      </c>
      <c r="E426" s="278">
        <f t="shared" si="102"/>
        <v>217.56</v>
      </c>
      <c r="F426" s="278">
        <f t="shared" si="102"/>
        <v>429.07</v>
      </c>
      <c r="G426" s="278">
        <f t="shared" si="102"/>
        <v>0</v>
      </c>
      <c r="H426" s="278">
        <f t="shared" si="102"/>
        <v>0</v>
      </c>
      <c r="I426" s="278">
        <f t="shared" si="102"/>
        <v>333.94</v>
      </c>
      <c r="J426" s="278">
        <f t="shared" si="102"/>
        <v>0</v>
      </c>
      <c r="K426" s="278">
        <f t="shared" si="102"/>
        <v>0</v>
      </c>
      <c r="L426" s="278">
        <f t="shared" si="102"/>
        <v>0</v>
      </c>
      <c r="M426" s="278">
        <f t="shared" si="102"/>
        <v>0</v>
      </c>
      <c r="N426" s="278">
        <f t="shared" si="102"/>
        <v>0</v>
      </c>
      <c r="O426" s="278">
        <f t="shared" si="102"/>
        <v>0</v>
      </c>
      <c r="P426" s="278">
        <f t="shared" si="102"/>
        <v>0</v>
      </c>
      <c r="Q426" s="278">
        <f t="shared" si="102"/>
        <v>0</v>
      </c>
      <c r="R426" s="278">
        <f t="shared" si="102"/>
        <v>0</v>
      </c>
      <c r="S426" s="278">
        <f t="shared" si="102"/>
        <v>0</v>
      </c>
      <c r="T426" s="278">
        <f t="shared" si="102"/>
        <v>316.94</v>
      </c>
      <c r="U426" s="278">
        <f t="shared" si="102"/>
        <v>0</v>
      </c>
      <c r="V426" s="278">
        <f t="shared" si="102"/>
        <v>0</v>
      </c>
      <c r="W426" s="278">
        <f t="shared" si="102"/>
        <v>381.44</v>
      </c>
      <c r="X426" s="278">
        <f t="shared" si="102"/>
        <v>0</v>
      </c>
      <c r="Y426" s="278">
        <f t="shared" si="102"/>
        <v>649.26</v>
      </c>
      <c r="Z426" s="278">
        <f t="shared" si="102"/>
        <v>1282.45</v>
      </c>
      <c r="AA426" s="278">
        <f t="shared" si="102"/>
        <v>333.63</v>
      </c>
      <c r="AB426" s="278">
        <f t="shared" si="102"/>
        <v>0</v>
      </c>
      <c r="AC426" s="278">
        <f t="shared" si="102"/>
        <v>0</v>
      </c>
      <c r="AD426" s="278">
        <f t="shared" si="102"/>
        <v>231.63</v>
      </c>
      <c r="AE426" s="278">
        <f t="shared" si="102"/>
        <v>0</v>
      </c>
      <c r="AF426" s="278">
        <f t="shared" si="102"/>
        <v>0</v>
      </c>
      <c r="AG426" s="139">
        <f t="shared" si="103"/>
        <v>7325.22</v>
      </c>
      <c r="AH426" s="140"/>
      <c r="AI426" s="140"/>
      <c r="AJ426" s="140"/>
      <c r="AK426" s="140"/>
      <c r="AL426" s="140"/>
    </row>
    <row r="427">
      <c r="A427" s="153"/>
      <c r="B427" s="279"/>
      <c r="C427" s="279"/>
      <c r="D427" s="279"/>
      <c r="E427" s="279"/>
      <c r="F427" s="279"/>
      <c r="G427" s="279"/>
      <c r="H427" s="279"/>
      <c r="I427" s="279"/>
      <c r="J427" s="279"/>
      <c r="K427" s="279"/>
      <c r="L427" s="279"/>
      <c r="M427" s="279"/>
      <c r="N427" s="279"/>
      <c r="O427" s="279"/>
      <c r="P427" s="279"/>
      <c r="Q427" s="279"/>
      <c r="R427" s="279"/>
      <c r="S427" s="279"/>
      <c r="T427" s="279"/>
      <c r="U427" s="279"/>
      <c r="V427" s="279"/>
      <c r="W427" s="279"/>
      <c r="X427" s="279"/>
      <c r="Y427" s="279"/>
      <c r="Z427" s="279"/>
      <c r="AA427" s="279"/>
      <c r="AB427" s="279"/>
      <c r="AC427" s="279"/>
      <c r="AD427" s="279"/>
      <c r="AE427" s="279"/>
      <c r="AF427" s="279"/>
      <c r="AG427" s="259"/>
      <c r="AH427" s="260"/>
      <c r="AI427" s="260"/>
      <c r="AJ427" s="260"/>
      <c r="AK427" s="260"/>
      <c r="AL427" s="260"/>
    </row>
    <row r="428">
      <c r="A428" s="266" t="s">
        <v>391</v>
      </c>
      <c r="B428" s="247">
        <f>'DTC EU - P&amp;L'!B396</f>
        <v>0</v>
      </c>
      <c r="C428" s="247">
        <f>'DTC EU - P&amp;L'!C396</f>
        <v>0</v>
      </c>
      <c r="D428" s="247">
        <f>'DTC EU - P&amp;L'!D396</f>
        <v>0</v>
      </c>
      <c r="E428" s="247">
        <f>'DTC EU - P&amp;L'!E396</f>
        <v>0</v>
      </c>
      <c r="F428" s="247">
        <f>'DTC EU - P&amp;L'!F396</f>
        <v>0</v>
      </c>
      <c r="G428" s="247">
        <f>'DTC EU - P&amp;L'!G396</f>
        <v>0</v>
      </c>
      <c r="H428" s="247">
        <f>'DTC EU - P&amp;L'!H396</f>
        <v>0</v>
      </c>
      <c r="I428" s="247">
        <f>'DTC EU - P&amp;L'!I396</f>
        <v>0</v>
      </c>
      <c r="J428" s="247">
        <f>'DTC EU - P&amp;L'!J396</f>
        <v>0</v>
      </c>
      <c r="K428" s="247">
        <f>'DTC EU - P&amp;L'!K396</f>
        <v>0</v>
      </c>
      <c r="L428" s="247">
        <f>'DTC EU - P&amp;L'!L396</f>
        <v>0</v>
      </c>
      <c r="M428" s="247">
        <f>'DTC EU - P&amp;L'!M396</f>
        <v>0</v>
      </c>
      <c r="N428" s="247">
        <f>'DTC EU - P&amp;L'!N396</f>
        <v>0</v>
      </c>
      <c r="O428" s="247">
        <f>'DTC EU - P&amp;L'!O396</f>
        <v>0</v>
      </c>
      <c r="P428" s="247">
        <f>'DTC EU - P&amp;L'!P396</f>
        <v>0</v>
      </c>
      <c r="Q428" s="247">
        <f>'DTC EU - P&amp;L'!Q396</f>
        <v>0</v>
      </c>
      <c r="R428" s="247">
        <f>'DTC EU - P&amp;L'!R396</f>
        <v>0</v>
      </c>
      <c r="S428" s="247">
        <f>'DTC EU - P&amp;L'!S396</f>
        <v>0</v>
      </c>
      <c r="T428" s="247">
        <f>'DTC EU - P&amp;L'!T396</f>
        <v>0</v>
      </c>
      <c r="U428" s="247">
        <f>'DTC EU - P&amp;L'!U396</f>
        <v>0</v>
      </c>
      <c r="V428" s="247">
        <f>'DTC EU - P&amp;L'!V396</f>
        <v>0</v>
      </c>
      <c r="W428" s="247">
        <f>'DTC EU - P&amp;L'!W396</f>
        <v>0</v>
      </c>
      <c r="X428" s="247">
        <f>'DTC EU - P&amp;L'!X396</f>
        <v>0</v>
      </c>
      <c r="Y428" s="247">
        <f>'DTC EU - P&amp;L'!Y396</f>
        <v>0</v>
      </c>
      <c r="Z428" s="247">
        <f>'DTC EU - P&amp;L'!Z396</f>
        <v>0</v>
      </c>
      <c r="AA428" s="247">
        <f>'DTC EU - P&amp;L'!AA396</f>
        <v>0</v>
      </c>
      <c r="AB428" s="247">
        <f>'DTC EU - P&amp;L'!AB396</f>
        <v>0</v>
      </c>
      <c r="AC428" s="247">
        <f>'DTC EU - P&amp;L'!AC396</f>
        <v>0</v>
      </c>
      <c r="AD428" s="247">
        <f>'DTC EU - P&amp;L'!AD396</f>
        <v>0</v>
      </c>
      <c r="AE428" s="247">
        <f>'DTC EU - P&amp;L'!AE396</f>
        <v>0</v>
      </c>
      <c r="AF428" s="247">
        <f>'DTC EU - P&amp;L'!AF396</f>
        <v>0</v>
      </c>
      <c r="AG428" s="139">
        <f t="shared" ref="AG428:AG431" si="104">SUM(B428:AF428)</f>
        <v>0</v>
      </c>
      <c r="AH428" s="140"/>
      <c r="AI428" s="140"/>
      <c r="AJ428" s="140"/>
      <c r="AK428" s="140"/>
      <c r="AL428" s="140"/>
    </row>
    <row r="429">
      <c r="A429" s="266" t="s">
        <v>392</v>
      </c>
      <c r="B429" s="247">
        <f>'DTC EU - P&amp;L'!B397</f>
        <v>0</v>
      </c>
      <c r="C429" s="247">
        <f>'DTC EU - P&amp;L'!C397</f>
        <v>0</v>
      </c>
      <c r="D429" s="247">
        <f>'DTC EU - P&amp;L'!D397</f>
        <v>0</v>
      </c>
      <c r="E429" s="247">
        <f>'DTC EU - P&amp;L'!E397</f>
        <v>0</v>
      </c>
      <c r="F429" s="247">
        <f>'DTC EU - P&amp;L'!F397</f>
        <v>0</v>
      </c>
      <c r="G429" s="247">
        <f>'DTC EU - P&amp;L'!G397</f>
        <v>0</v>
      </c>
      <c r="H429" s="247">
        <f>'DTC EU - P&amp;L'!H397</f>
        <v>0</v>
      </c>
      <c r="I429" s="247">
        <f>'DTC EU - P&amp;L'!I397</f>
        <v>0</v>
      </c>
      <c r="J429" s="247">
        <f>'DTC EU - P&amp;L'!J397</f>
        <v>0</v>
      </c>
      <c r="K429" s="247">
        <f>'DTC EU - P&amp;L'!K397</f>
        <v>0</v>
      </c>
      <c r="L429" s="247">
        <f>'DTC EU - P&amp;L'!L397</f>
        <v>0</v>
      </c>
      <c r="M429" s="247">
        <f>'DTC EU - P&amp;L'!M397</f>
        <v>0</v>
      </c>
      <c r="N429" s="247">
        <f>'DTC EU - P&amp;L'!N397</f>
        <v>0</v>
      </c>
      <c r="O429" s="247">
        <f>'DTC EU - P&amp;L'!O397</f>
        <v>0</v>
      </c>
      <c r="P429" s="247">
        <f>'DTC EU - P&amp;L'!P397</f>
        <v>0</v>
      </c>
      <c r="Q429" s="247">
        <f>'DTC EU - P&amp;L'!Q397</f>
        <v>0</v>
      </c>
      <c r="R429" s="247">
        <f>'DTC EU - P&amp;L'!R397</f>
        <v>0</v>
      </c>
      <c r="S429" s="247">
        <f>'DTC EU - P&amp;L'!S397</f>
        <v>0</v>
      </c>
      <c r="T429" s="247">
        <f>'DTC EU - P&amp;L'!T397</f>
        <v>0</v>
      </c>
      <c r="U429" s="247">
        <f>'DTC EU - P&amp;L'!U397</f>
        <v>0</v>
      </c>
      <c r="V429" s="247">
        <f>'DTC EU - P&amp;L'!V397</f>
        <v>0</v>
      </c>
      <c r="W429" s="247">
        <f>'DTC EU - P&amp;L'!W397</f>
        <v>0</v>
      </c>
      <c r="X429" s="247">
        <f>'DTC EU - P&amp;L'!X397</f>
        <v>0</v>
      </c>
      <c r="Y429" s="247">
        <f>'DTC EU - P&amp;L'!Y397</f>
        <v>0</v>
      </c>
      <c r="Z429" s="247">
        <f>'DTC EU - P&amp;L'!Z397</f>
        <v>0</v>
      </c>
      <c r="AA429" s="247">
        <f>'DTC EU - P&amp;L'!AA397</f>
        <v>0</v>
      </c>
      <c r="AB429" s="247">
        <f>'DTC EU - P&amp;L'!AB397</f>
        <v>0</v>
      </c>
      <c r="AC429" s="247">
        <f>'DTC EU - P&amp;L'!AC397</f>
        <v>0</v>
      </c>
      <c r="AD429" s="247">
        <f>'DTC EU - P&amp;L'!AD397</f>
        <v>0</v>
      </c>
      <c r="AE429" s="247">
        <f>'DTC EU - P&amp;L'!AE397</f>
        <v>0</v>
      </c>
      <c r="AF429" s="247">
        <f>'DTC EU - P&amp;L'!AF397</f>
        <v>0</v>
      </c>
      <c r="AG429" s="139">
        <f t="shared" si="104"/>
        <v>0</v>
      </c>
      <c r="AH429" s="140"/>
      <c r="AI429" s="140"/>
      <c r="AJ429" s="140"/>
      <c r="AK429" s="140"/>
      <c r="AL429" s="140"/>
    </row>
    <row r="430">
      <c r="A430" s="266" t="s">
        <v>393</v>
      </c>
      <c r="B430" s="247">
        <f t="shared" ref="B430:AF430" si="105">B428*0.22</f>
        <v>0</v>
      </c>
      <c r="C430" s="247">
        <f t="shared" si="105"/>
        <v>0</v>
      </c>
      <c r="D430" s="247">
        <f t="shared" si="105"/>
        <v>0</v>
      </c>
      <c r="E430" s="247">
        <f t="shared" si="105"/>
        <v>0</v>
      </c>
      <c r="F430" s="247">
        <f t="shared" si="105"/>
        <v>0</v>
      </c>
      <c r="G430" s="247">
        <f t="shared" si="105"/>
        <v>0</v>
      </c>
      <c r="H430" s="247">
        <f t="shared" si="105"/>
        <v>0</v>
      </c>
      <c r="I430" s="247">
        <f t="shared" si="105"/>
        <v>0</v>
      </c>
      <c r="J430" s="247">
        <f t="shared" si="105"/>
        <v>0</v>
      </c>
      <c r="K430" s="247">
        <f t="shared" si="105"/>
        <v>0</v>
      </c>
      <c r="L430" s="247">
        <f t="shared" si="105"/>
        <v>0</v>
      </c>
      <c r="M430" s="247">
        <f t="shared" si="105"/>
        <v>0</v>
      </c>
      <c r="N430" s="247">
        <f t="shared" si="105"/>
        <v>0</v>
      </c>
      <c r="O430" s="247">
        <f t="shared" si="105"/>
        <v>0</v>
      </c>
      <c r="P430" s="247">
        <f t="shared" si="105"/>
        <v>0</v>
      </c>
      <c r="Q430" s="247">
        <f t="shared" si="105"/>
        <v>0</v>
      </c>
      <c r="R430" s="247">
        <f t="shared" si="105"/>
        <v>0</v>
      </c>
      <c r="S430" s="247">
        <f t="shared" si="105"/>
        <v>0</v>
      </c>
      <c r="T430" s="247">
        <f t="shared" si="105"/>
        <v>0</v>
      </c>
      <c r="U430" s="247">
        <f t="shared" si="105"/>
        <v>0</v>
      </c>
      <c r="V430" s="247">
        <f t="shared" si="105"/>
        <v>0</v>
      </c>
      <c r="W430" s="247">
        <f t="shared" si="105"/>
        <v>0</v>
      </c>
      <c r="X430" s="247">
        <f t="shared" si="105"/>
        <v>0</v>
      </c>
      <c r="Y430" s="247">
        <f t="shared" si="105"/>
        <v>0</v>
      </c>
      <c r="Z430" s="247">
        <f t="shared" si="105"/>
        <v>0</v>
      </c>
      <c r="AA430" s="247">
        <f t="shared" si="105"/>
        <v>0</v>
      </c>
      <c r="AB430" s="247">
        <f t="shared" si="105"/>
        <v>0</v>
      </c>
      <c r="AC430" s="247">
        <f t="shared" si="105"/>
        <v>0</v>
      </c>
      <c r="AD430" s="247">
        <f t="shared" si="105"/>
        <v>0</v>
      </c>
      <c r="AE430" s="247">
        <f t="shared" si="105"/>
        <v>0</v>
      </c>
      <c r="AF430" s="247">
        <f t="shared" si="105"/>
        <v>0</v>
      </c>
      <c r="AG430" s="139">
        <f t="shared" si="104"/>
        <v>0</v>
      </c>
      <c r="AH430" s="140"/>
      <c r="AI430" s="140"/>
      <c r="AJ430" s="140"/>
      <c r="AK430" s="140"/>
      <c r="AL430" s="140"/>
    </row>
    <row r="431">
      <c r="A431" s="272" t="s">
        <v>394</v>
      </c>
      <c r="B431" s="273">
        <f t="shared" ref="B431:AF431" si="106">SUM(B428+B429)</f>
        <v>0</v>
      </c>
      <c r="C431" s="273">
        <f t="shared" si="106"/>
        <v>0</v>
      </c>
      <c r="D431" s="273">
        <f t="shared" si="106"/>
        <v>0</v>
      </c>
      <c r="E431" s="273">
        <f t="shared" si="106"/>
        <v>0</v>
      </c>
      <c r="F431" s="273">
        <f t="shared" si="106"/>
        <v>0</v>
      </c>
      <c r="G431" s="273">
        <f t="shared" si="106"/>
        <v>0</v>
      </c>
      <c r="H431" s="273">
        <f t="shared" si="106"/>
        <v>0</v>
      </c>
      <c r="I431" s="273">
        <f t="shared" si="106"/>
        <v>0</v>
      </c>
      <c r="J431" s="273">
        <f t="shared" si="106"/>
        <v>0</v>
      </c>
      <c r="K431" s="273">
        <f t="shared" si="106"/>
        <v>0</v>
      </c>
      <c r="L431" s="273">
        <f t="shared" si="106"/>
        <v>0</v>
      </c>
      <c r="M431" s="273">
        <f t="shared" si="106"/>
        <v>0</v>
      </c>
      <c r="N431" s="273">
        <f t="shared" si="106"/>
        <v>0</v>
      </c>
      <c r="O431" s="273">
        <f t="shared" si="106"/>
        <v>0</v>
      </c>
      <c r="P431" s="273">
        <f t="shared" si="106"/>
        <v>0</v>
      </c>
      <c r="Q431" s="273">
        <f t="shared" si="106"/>
        <v>0</v>
      </c>
      <c r="R431" s="273">
        <f t="shared" si="106"/>
        <v>0</v>
      </c>
      <c r="S431" s="273">
        <f t="shared" si="106"/>
        <v>0</v>
      </c>
      <c r="T431" s="273">
        <f t="shared" si="106"/>
        <v>0</v>
      </c>
      <c r="U431" s="273">
        <f t="shared" si="106"/>
        <v>0</v>
      </c>
      <c r="V431" s="273">
        <f t="shared" si="106"/>
        <v>0</v>
      </c>
      <c r="W431" s="273">
        <f t="shared" si="106"/>
        <v>0</v>
      </c>
      <c r="X431" s="273">
        <f t="shared" si="106"/>
        <v>0</v>
      </c>
      <c r="Y431" s="273">
        <f t="shared" si="106"/>
        <v>0</v>
      </c>
      <c r="Z431" s="273">
        <f t="shared" si="106"/>
        <v>0</v>
      </c>
      <c r="AA431" s="273">
        <f t="shared" si="106"/>
        <v>0</v>
      </c>
      <c r="AB431" s="273">
        <f t="shared" si="106"/>
        <v>0</v>
      </c>
      <c r="AC431" s="273">
        <f t="shared" si="106"/>
        <v>0</v>
      </c>
      <c r="AD431" s="273">
        <f t="shared" si="106"/>
        <v>0</v>
      </c>
      <c r="AE431" s="273">
        <f t="shared" si="106"/>
        <v>0</v>
      </c>
      <c r="AF431" s="273">
        <f t="shared" si="106"/>
        <v>0</v>
      </c>
      <c r="AG431" s="139">
        <f t="shared" si="104"/>
        <v>0</v>
      </c>
      <c r="AH431" s="140"/>
      <c r="AI431" s="140"/>
      <c r="AJ431" s="140"/>
      <c r="AK431" s="140"/>
      <c r="AL431" s="140"/>
    </row>
    <row r="432">
      <c r="A432" s="211"/>
      <c r="B432" s="225"/>
      <c r="C432" s="225"/>
      <c r="D432" s="225"/>
      <c r="E432" s="225"/>
      <c r="F432" s="225"/>
      <c r="G432" s="225"/>
      <c r="H432" s="225"/>
      <c r="I432" s="225"/>
      <c r="J432" s="225"/>
      <c r="K432" s="225"/>
      <c r="L432" s="225"/>
      <c r="M432" s="225"/>
      <c r="N432" s="225"/>
      <c r="O432" s="225"/>
      <c r="P432" s="225"/>
      <c r="Q432" s="225"/>
      <c r="R432" s="225"/>
      <c r="S432" s="225"/>
      <c r="T432" s="225"/>
      <c r="U432" s="225"/>
      <c r="V432" s="225"/>
      <c r="W432" s="225"/>
      <c r="X432" s="225"/>
      <c r="Y432" s="225"/>
      <c r="Z432" s="225"/>
      <c r="AA432" s="225"/>
      <c r="AB432" s="225"/>
      <c r="AC432" s="225"/>
      <c r="AD432" s="225"/>
      <c r="AE432" s="225"/>
      <c r="AF432" s="225"/>
      <c r="AG432" s="259"/>
      <c r="AH432" s="260"/>
      <c r="AI432" s="260"/>
      <c r="AJ432" s="260"/>
      <c r="AK432" s="260"/>
      <c r="AL432" s="260"/>
    </row>
    <row r="433">
      <c r="A433" s="211"/>
      <c r="B433" s="225"/>
      <c r="C433" s="225"/>
      <c r="D433" s="225"/>
      <c r="E433" s="225"/>
      <c r="F433" s="225"/>
      <c r="G433" s="225"/>
      <c r="H433" s="225"/>
      <c r="I433" s="225"/>
      <c r="J433" s="225"/>
      <c r="K433" s="225"/>
      <c r="L433" s="225"/>
      <c r="M433" s="225"/>
      <c r="N433" s="225"/>
      <c r="O433" s="225"/>
      <c r="P433" s="225"/>
      <c r="Q433" s="225"/>
      <c r="R433" s="225"/>
      <c r="S433" s="225"/>
      <c r="T433" s="225"/>
      <c r="U433" s="225"/>
      <c r="V433" s="225"/>
      <c r="W433" s="225"/>
      <c r="X433" s="225"/>
      <c r="Y433" s="225"/>
      <c r="Z433" s="225"/>
      <c r="AA433" s="225"/>
      <c r="AB433" s="225"/>
      <c r="AC433" s="225"/>
      <c r="AD433" s="225"/>
      <c r="AE433" s="225"/>
      <c r="AF433" s="225"/>
      <c r="AG433" s="259"/>
      <c r="AH433" s="260"/>
      <c r="AI433" s="260"/>
      <c r="AJ433" s="260"/>
      <c r="AK433" s="260"/>
      <c r="AL433" s="260"/>
    </row>
    <row r="434">
      <c r="A434" s="187" t="s">
        <v>435</v>
      </c>
      <c r="B434" s="280" t="s">
        <v>436</v>
      </c>
      <c r="C434" s="274"/>
      <c r="D434" s="274"/>
      <c r="E434" s="274"/>
      <c r="F434" s="274"/>
      <c r="G434" s="274"/>
      <c r="H434" s="274"/>
      <c r="I434" s="274"/>
      <c r="J434" s="274"/>
      <c r="K434" s="274"/>
      <c r="L434" s="274"/>
      <c r="M434" s="274"/>
      <c r="N434" s="274"/>
      <c r="O434" s="274"/>
      <c r="P434" s="274"/>
      <c r="Q434" s="274"/>
      <c r="R434" s="274"/>
      <c r="S434" s="274"/>
      <c r="T434" s="274"/>
      <c r="U434" s="274"/>
      <c r="V434" s="274"/>
      <c r="W434" s="274"/>
      <c r="X434" s="274"/>
      <c r="Y434" s="274"/>
      <c r="Z434" s="274"/>
      <c r="AA434" s="274"/>
      <c r="AB434" s="274"/>
      <c r="AC434" s="274"/>
      <c r="AD434" s="274"/>
      <c r="AE434" s="274"/>
      <c r="AF434" s="274"/>
      <c r="AG434" s="259"/>
      <c r="AH434" s="260"/>
      <c r="AI434" s="260"/>
      <c r="AJ434" s="260"/>
      <c r="AK434" s="260"/>
      <c r="AL434" s="260"/>
    </row>
    <row r="435">
      <c r="A435" s="266" t="s">
        <v>265</v>
      </c>
      <c r="B435" s="281"/>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199"/>
      <c r="AH435" s="200"/>
      <c r="AI435" s="200"/>
      <c r="AJ435" s="200"/>
      <c r="AK435" s="200"/>
      <c r="AL435" s="200"/>
    </row>
    <row r="436" outlineLevel="1">
      <c r="A436" s="266" t="s">
        <v>437</v>
      </c>
      <c r="B436" s="130">
        <v>0.0</v>
      </c>
      <c r="C436" s="130">
        <v>0.0</v>
      </c>
      <c r="D436" s="130">
        <v>1.0</v>
      </c>
      <c r="E436" s="130">
        <v>0.0</v>
      </c>
      <c r="F436" s="130">
        <v>0.0</v>
      </c>
      <c r="G436" s="130">
        <v>0.0</v>
      </c>
      <c r="H436" s="130">
        <v>0.0</v>
      </c>
      <c r="I436" s="130">
        <v>0.0</v>
      </c>
      <c r="J436" s="130">
        <v>0.0</v>
      </c>
      <c r="K436" s="130">
        <v>0.0</v>
      </c>
      <c r="L436" s="130">
        <v>0.0</v>
      </c>
      <c r="M436" s="130">
        <v>0.0</v>
      </c>
      <c r="N436" s="130">
        <v>0.0</v>
      </c>
      <c r="O436" s="130">
        <v>1.0</v>
      </c>
      <c r="P436" s="130">
        <v>1.0</v>
      </c>
      <c r="Q436" s="130">
        <v>0.0</v>
      </c>
      <c r="R436" s="130">
        <v>0.0</v>
      </c>
      <c r="S436" s="130">
        <v>0.0</v>
      </c>
      <c r="T436" s="130">
        <v>0.0</v>
      </c>
      <c r="U436" s="130">
        <v>0.0</v>
      </c>
      <c r="V436" s="282">
        <v>0.0</v>
      </c>
      <c r="W436" s="282">
        <v>0.0</v>
      </c>
      <c r="X436" s="282">
        <v>0.0</v>
      </c>
      <c r="Y436" s="282">
        <v>0.0</v>
      </c>
      <c r="Z436" s="282">
        <v>0.0</v>
      </c>
      <c r="AA436" s="282">
        <v>0.0</v>
      </c>
      <c r="AB436" s="282">
        <v>0.0</v>
      </c>
      <c r="AC436" s="130">
        <v>0.0</v>
      </c>
      <c r="AD436" s="130">
        <v>0.0</v>
      </c>
      <c r="AE436" s="130">
        <v>0.0</v>
      </c>
      <c r="AF436" s="130">
        <v>0.0</v>
      </c>
      <c r="AG436" s="139">
        <f t="shared" ref="AG436:AG441" si="107">SUM(B436:AF436)</f>
        <v>3</v>
      </c>
      <c r="AH436" s="140"/>
      <c r="AI436" s="140"/>
      <c r="AJ436" s="140"/>
      <c r="AK436" s="140"/>
      <c r="AL436" s="140"/>
    </row>
    <row r="437" outlineLevel="1">
      <c r="A437" s="266" t="s">
        <v>438</v>
      </c>
      <c r="B437" s="212">
        <v>0.0</v>
      </c>
      <c r="C437" s="212">
        <v>0.0</v>
      </c>
      <c r="D437" s="212">
        <v>0.0</v>
      </c>
      <c r="E437" s="212">
        <v>0.0</v>
      </c>
      <c r="F437" s="212">
        <v>0.0</v>
      </c>
      <c r="G437" s="212">
        <v>0.0</v>
      </c>
      <c r="H437" s="212">
        <v>0.0</v>
      </c>
      <c r="I437" s="212">
        <v>0.0</v>
      </c>
      <c r="J437" s="212">
        <v>0.0</v>
      </c>
      <c r="K437" s="212">
        <v>0.0</v>
      </c>
      <c r="L437" s="212">
        <v>0.0</v>
      </c>
      <c r="M437" s="212">
        <v>0.0</v>
      </c>
      <c r="N437" s="212">
        <v>0.0</v>
      </c>
      <c r="O437" s="212">
        <v>0.0</v>
      </c>
      <c r="P437" s="212">
        <v>0.0</v>
      </c>
      <c r="Q437" s="212">
        <v>0.0</v>
      </c>
      <c r="R437" s="212">
        <v>0.0</v>
      </c>
      <c r="S437" s="212">
        <v>0.0</v>
      </c>
      <c r="T437" s="212">
        <v>0.0</v>
      </c>
      <c r="U437" s="212">
        <v>0.0</v>
      </c>
      <c r="V437" s="212">
        <v>0.0</v>
      </c>
      <c r="W437" s="212">
        <v>0.0</v>
      </c>
      <c r="X437" s="212">
        <v>0.0</v>
      </c>
      <c r="Y437" s="212">
        <v>0.0</v>
      </c>
      <c r="Z437" s="212">
        <v>0.0</v>
      </c>
      <c r="AA437" s="212">
        <v>0.0</v>
      </c>
      <c r="AB437" s="212">
        <v>0.0</v>
      </c>
      <c r="AC437" s="212">
        <v>0.0</v>
      </c>
      <c r="AD437" s="212">
        <v>0.0</v>
      </c>
      <c r="AE437" s="212">
        <v>0.0</v>
      </c>
      <c r="AF437" s="212">
        <v>0.0</v>
      </c>
      <c r="AG437" s="139">
        <f t="shared" si="107"/>
        <v>0</v>
      </c>
      <c r="AH437" s="140"/>
      <c r="AI437" s="140"/>
      <c r="AJ437" s="140"/>
      <c r="AK437" s="140"/>
      <c r="AL437" s="140"/>
    </row>
    <row r="438" outlineLevel="1">
      <c r="A438" s="266" t="s">
        <v>439</v>
      </c>
      <c r="B438" s="130">
        <v>1.0</v>
      </c>
      <c r="C438" s="130">
        <v>0.0</v>
      </c>
      <c r="D438" s="130">
        <v>1.0</v>
      </c>
      <c r="E438" s="130">
        <v>0.0</v>
      </c>
      <c r="F438" s="130">
        <v>0.0</v>
      </c>
      <c r="G438" s="130">
        <v>0.0</v>
      </c>
      <c r="H438" s="130">
        <v>0.0</v>
      </c>
      <c r="I438" s="130">
        <v>0.0</v>
      </c>
      <c r="J438" s="130">
        <v>0.0</v>
      </c>
      <c r="K438" s="130">
        <v>0.0</v>
      </c>
      <c r="L438" s="130">
        <v>1.0</v>
      </c>
      <c r="M438" s="130">
        <v>0.0</v>
      </c>
      <c r="N438" s="130">
        <v>0.0</v>
      </c>
      <c r="O438" s="130">
        <v>0.0</v>
      </c>
      <c r="P438" s="130">
        <v>0.0</v>
      </c>
      <c r="Q438" s="130">
        <v>1.0</v>
      </c>
      <c r="R438" s="130">
        <v>0.0</v>
      </c>
      <c r="S438" s="130">
        <v>0.0</v>
      </c>
      <c r="T438" s="130">
        <v>0.0</v>
      </c>
      <c r="U438" s="130">
        <v>0.0</v>
      </c>
      <c r="V438" s="282">
        <v>0.0</v>
      </c>
      <c r="W438" s="282">
        <v>0.0</v>
      </c>
      <c r="X438" s="282">
        <v>0.0</v>
      </c>
      <c r="Y438" s="282">
        <v>0.0</v>
      </c>
      <c r="Z438" s="282">
        <v>0.0</v>
      </c>
      <c r="AA438" s="282">
        <v>0.0</v>
      </c>
      <c r="AB438" s="282">
        <v>0.0</v>
      </c>
      <c r="AC438" s="130">
        <v>0.0</v>
      </c>
      <c r="AD438" s="130">
        <v>0.0</v>
      </c>
      <c r="AE438" s="130">
        <v>0.0</v>
      </c>
      <c r="AF438" s="130">
        <v>0.0</v>
      </c>
      <c r="AG438" s="139">
        <f t="shared" si="107"/>
        <v>4</v>
      </c>
      <c r="AH438" s="140"/>
      <c r="AI438" s="140"/>
      <c r="AJ438" s="140"/>
      <c r="AK438" s="140"/>
      <c r="AL438" s="140"/>
    </row>
    <row r="439" outlineLevel="1">
      <c r="A439" s="266" t="s">
        <v>440</v>
      </c>
      <c r="B439" s="212">
        <v>0.0</v>
      </c>
      <c r="C439" s="212">
        <v>0.0</v>
      </c>
      <c r="D439" s="212">
        <v>0.0</v>
      </c>
      <c r="E439" s="212">
        <v>0.0</v>
      </c>
      <c r="F439" s="212">
        <v>0.0</v>
      </c>
      <c r="G439" s="212">
        <v>0.0</v>
      </c>
      <c r="H439" s="212">
        <v>0.0</v>
      </c>
      <c r="I439" s="212">
        <v>0.0</v>
      </c>
      <c r="J439" s="212">
        <v>0.0</v>
      </c>
      <c r="K439" s="212">
        <v>0.0</v>
      </c>
      <c r="L439" s="212">
        <v>0.0</v>
      </c>
      <c r="M439" s="212">
        <v>0.0</v>
      </c>
      <c r="N439" s="212">
        <v>0.0</v>
      </c>
      <c r="O439" s="212">
        <v>0.0</v>
      </c>
      <c r="P439" s="212">
        <v>0.0</v>
      </c>
      <c r="Q439" s="212">
        <v>0.0</v>
      </c>
      <c r="R439" s="212">
        <v>0.0</v>
      </c>
      <c r="S439" s="212">
        <v>0.0</v>
      </c>
      <c r="T439" s="212">
        <v>0.0</v>
      </c>
      <c r="U439" s="212">
        <v>0.0</v>
      </c>
      <c r="V439" s="212">
        <v>0.0</v>
      </c>
      <c r="W439" s="212">
        <v>0.0</v>
      </c>
      <c r="X439" s="212">
        <v>0.0</v>
      </c>
      <c r="Y439" s="212">
        <v>0.0</v>
      </c>
      <c r="Z439" s="212">
        <v>0.0</v>
      </c>
      <c r="AA439" s="212">
        <v>0.0</v>
      </c>
      <c r="AB439" s="212">
        <v>0.0</v>
      </c>
      <c r="AC439" s="212">
        <v>0.0</v>
      </c>
      <c r="AD439" s="212">
        <v>0.0</v>
      </c>
      <c r="AE439" s="212">
        <v>0.0</v>
      </c>
      <c r="AF439" s="212">
        <v>0.0</v>
      </c>
      <c r="AG439" s="139">
        <f t="shared" si="107"/>
        <v>0</v>
      </c>
      <c r="AH439" s="140"/>
      <c r="AI439" s="140"/>
      <c r="AJ439" s="140"/>
      <c r="AK439" s="140"/>
      <c r="AL439" s="140"/>
    </row>
    <row r="440" outlineLevel="1">
      <c r="A440" s="266" t="s">
        <v>441</v>
      </c>
      <c r="B440" s="130">
        <v>0.0</v>
      </c>
      <c r="C440" s="130">
        <v>0.0</v>
      </c>
      <c r="D440" s="130">
        <v>3.0</v>
      </c>
      <c r="E440" s="130">
        <v>0.0</v>
      </c>
      <c r="F440" s="130">
        <v>0.0</v>
      </c>
      <c r="G440" s="130">
        <v>0.0</v>
      </c>
      <c r="H440" s="130">
        <v>0.0</v>
      </c>
      <c r="I440" s="130">
        <v>0.0</v>
      </c>
      <c r="J440" s="130">
        <v>0.0</v>
      </c>
      <c r="K440" s="130">
        <v>0.0</v>
      </c>
      <c r="L440" s="130">
        <v>0.0</v>
      </c>
      <c r="M440" s="130">
        <v>0.0</v>
      </c>
      <c r="N440" s="130">
        <v>0.0</v>
      </c>
      <c r="O440" s="130">
        <v>1.0</v>
      </c>
      <c r="P440" s="130">
        <v>0.0</v>
      </c>
      <c r="Q440" s="130">
        <v>1.0</v>
      </c>
      <c r="R440" s="130">
        <v>3.0</v>
      </c>
      <c r="S440" s="130">
        <v>1.0</v>
      </c>
      <c r="T440" s="130">
        <v>0.0</v>
      </c>
      <c r="U440" s="130">
        <v>0.0</v>
      </c>
      <c r="V440" s="282">
        <v>0.0</v>
      </c>
      <c r="W440" s="282">
        <v>0.0</v>
      </c>
      <c r="X440" s="282">
        <v>0.0</v>
      </c>
      <c r="Y440" s="282">
        <v>0.0</v>
      </c>
      <c r="Z440" s="282">
        <v>0.0</v>
      </c>
      <c r="AA440" s="282">
        <v>0.0</v>
      </c>
      <c r="AB440" s="282">
        <v>0.0</v>
      </c>
      <c r="AC440" s="282">
        <v>0.0</v>
      </c>
      <c r="AD440" s="130">
        <v>0.0</v>
      </c>
      <c r="AE440" s="282">
        <v>0.0</v>
      </c>
      <c r="AF440" s="282">
        <v>0.0</v>
      </c>
      <c r="AG440" s="283">
        <f t="shared" si="107"/>
        <v>9</v>
      </c>
      <c r="AH440" s="284"/>
      <c r="AI440" s="284"/>
      <c r="AJ440" s="284"/>
      <c r="AK440" s="284"/>
      <c r="AL440" s="284"/>
    </row>
    <row r="441" outlineLevel="1">
      <c r="A441" s="266" t="s">
        <v>442</v>
      </c>
      <c r="B441" s="130">
        <v>0.0</v>
      </c>
      <c r="C441" s="130">
        <v>0.0</v>
      </c>
      <c r="D441" s="130">
        <v>4.0</v>
      </c>
      <c r="E441" s="130">
        <v>0.0</v>
      </c>
      <c r="F441" s="130">
        <v>0.0</v>
      </c>
      <c r="G441" s="130">
        <v>0.0</v>
      </c>
      <c r="H441" s="130">
        <v>0.0</v>
      </c>
      <c r="I441" s="130">
        <v>0.0</v>
      </c>
      <c r="J441" s="130">
        <v>0.0</v>
      </c>
      <c r="K441" s="130">
        <v>0.0</v>
      </c>
      <c r="L441" s="130">
        <v>0.0</v>
      </c>
      <c r="M441" s="130">
        <v>0.0</v>
      </c>
      <c r="N441" s="130">
        <v>0.0</v>
      </c>
      <c r="O441" s="130">
        <v>0.0</v>
      </c>
      <c r="P441" s="130">
        <v>0.0</v>
      </c>
      <c r="Q441" s="130">
        <v>2.0</v>
      </c>
      <c r="R441" s="130">
        <v>1.0</v>
      </c>
      <c r="S441" s="130">
        <v>1.0</v>
      </c>
      <c r="T441" s="130">
        <v>0.0</v>
      </c>
      <c r="U441" s="130">
        <v>0.0</v>
      </c>
      <c r="V441" s="282">
        <v>0.0</v>
      </c>
      <c r="W441" s="282">
        <v>0.0</v>
      </c>
      <c r="X441" s="282">
        <v>0.0</v>
      </c>
      <c r="Y441" s="282">
        <v>0.0</v>
      </c>
      <c r="Z441" s="282">
        <v>1.0</v>
      </c>
      <c r="AA441" s="282">
        <v>0.0</v>
      </c>
      <c r="AB441" s="282">
        <v>0.0</v>
      </c>
      <c r="AC441" s="282">
        <v>0.0</v>
      </c>
      <c r="AD441" s="282">
        <v>0.0</v>
      </c>
      <c r="AE441" s="282">
        <v>0.0</v>
      </c>
      <c r="AF441" s="282">
        <v>0.0</v>
      </c>
      <c r="AG441" s="283">
        <f t="shared" si="107"/>
        <v>9</v>
      </c>
      <c r="AH441" s="284"/>
      <c r="AI441" s="284"/>
      <c r="AJ441" s="284"/>
      <c r="AK441" s="284"/>
      <c r="AL441" s="284"/>
    </row>
    <row r="442" outlineLevel="1">
      <c r="A442" s="266" t="s">
        <v>443</v>
      </c>
      <c r="B442" s="212">
        <v>0.0</v>
      </c>
      <c r="C442" s="212">
        <v>0.0</v>
      </c>
      <c r="D442" s="212">
        <v>0.0</v>
      </c>
      <c r="E442" s="212">
        <v>0.0</v>
      </c>
      <c r="F442" s="212">
        <v>0.0</v>
      </c>
      <c r="G442" s="212">
        <v>0.0</v>
      </c>
      <c r="H442" s="212">
        <v>0.0</v>
      </c>
      <c r="I442" s="212">
        <v>0.0</v>
      </c>
      <c r="J442" s="212">
        <v>0.0</v>
      </c>
      <c r="K442" s="212">
        <v>0.0</v>
      </c>
      <c r="L442" s="212">
        <v>0.0</v>
      </c>
      <c r="M442" s="212">
        <v>0.0</v>
      </c>
      <c r="N442" s="212">
        <v>0.0</v>
      </c>
      <c r="O442" s="212">
        <v>0.0</v>
      </c>
      <c r="P442" s="212">
        <v>0.0</v>
      </c>
      <c r="Q442" s="212">
        <v>0.0</v>
      </c>
      <c r="R442" s="212">
        <v>0.0</v>
      </c>
      <c r="S442" s="212">
        <v>0.0</v>
      </c>
      <c r="T442" s="212">
        <v>0.0</v>
      </c>
      <c r="U442" s="212">
        <v>0.0</v>
      </c>
      <c r="V442" s="212">
        <v>0.0</v>
      </c>
      <c r="W442" s="212">
        <v>0.0</v>
      </c>
      <c r="X442" s="212">
        <v>0.0</v>
      </c>
      <c r="Y442" s="212">
        <v>0.0</v>
      </c>
      <c r="Z442" s="212">
        <v>0.0</v>
      </c>
      <c r="AA442" s="212">
        <v>0.0</v>
      </c>
      <c r="AB442" s="212">
        <v>0.0</v>
      </c>
      <c r="AC442" s="212">
        <v>0.0</v>
      </c>
      <c r="AD442" s="212">
        <v>0.0</v>
      </c>
      <c r="AE442" s="212">
        <v>0.0</v>
      </c>
      <c r="AF442" s="212">
        <v>0.0</v>
      </c>
      <c r="AG442" s="283"/>
      <c r="AH442" s="284"/>
      <c r="AI442" s="284"/>
      <c r="AJ442" s="284"/>
      <c r="AK442" s="284"/>
      <c r="AL442" s="284"/>
    </row>
    <row r="443" outlineLevel="1">
      <c r="A443" s="266" t="s">
        <v>444</v>
      </c>
      <c r="B443" s="212">
        <v>0.0</v>
      </c>
      <c r="C443" s="212">
        <v>0.0</v>
      </c>
      <c r="D443" s="212">
        <v>0.0</v>
      </c>
      <c r="E443" s="212">
        <v>0.0</v>
      </c>
      <c r="F443" s="212">
        <v>0.0</v>
      </c>
      <c r="G443" s="212">
        <v>0.0</v>
      </c>
      <c r="H443" s="212">
        <v>0.0</v>
      </c>
      <c r="I443" s="212">
        <v>0.0</v>
      </c>
      <c r="J443" s="212">
        <v>0.0</v>
      </c>
      <c r="K443" s="212">
        <v>0.0</v>
      </c>
      <c r="L443" s="212">
        <v>0.0</v>
      </c>
      <c r="M443" s="212">
        <v>0.0</v>
      </c>
      <c r="N443" s="212">
        <v>0.0</v>
      </c>
      <c r="O443" s="212">
        <v>0.0</v>
      </c>
      <c r="P443" s="212">
        <v>0.0</v>
      </c>
      <c r="Q443" s="212">
        <v>0.0</v>
      </c>
      <c r="R443" s="212">
        <v>0.0</v>
      </c>
      <c r="S443" s="212">
        <v>0.0</v>
      </c>
      <c r="T443" s="212">
        <v>0.0</v>
      </c>
      <c r="U443" s="212">
        <v>0.0</v>
      </c>
      <c r="V443" s="212">
        <v>0.0</v>
      </c>
      <c r="W443" s="212">
        <v>0.0</v>
      </c>
      <c r="X443" s="212">
        <v>0.0</v>
      </c>
      <c r="Y443" s="212">
        <v>0.0</v>
      </c>
      <c r="Z443" s="212">
        <v>0.0</v>
      </c>
      <c r="AA443" s="212">
        <v>0.0</v>
      </c>
      <c r="AB443" s="212">
        <v>0.0</v>
      </c>
      <c r="AC443" s="212">
        <v>0.0</v>
      </c>
      <c r="AD443" s="212">
        <v>0.0</v>
      </c>
      <c r="AE443" s="212">
        <v>0.0</v>
      </c>
      <c r="AF443" s="212">
        <v>0.0</v>
      </c>
      <c r="AG443" s="283"/>
      <c r="AH443" s="284"/>
      <c r="AI443" s="284"/>
      <c r="AJ443" s="284"/>
      <c r="AK443" s="284"/>
      <c r="AL443" s="284"/>
    </row>
    <row r="444" outlineLevel="1">
      <c r="A444" s="266" t="s">
        <v>445</v>
      </c>
      <c r="B444" s="212">
        <v>0.0</v>
      </c>
      <c r="C444" s="212">
        <v>0.0</v>
      </c>
      <c r="D444" s="212">
        <v>0.0</v>
      </c>
      <c r="E444" s="212">
        <v>0.0</v>
      </c>
      <c r="F444" s="212">
        <v>0.0</v>
      </c>
      <c r="G444" s="212">
        <v>0.0</v>
      </c>
      <c r="H444" s="212">
        <v>0.0</v>
      </c>
      <c r="I444" s="212">
        <v>0.0</v>
      </c>
      <c r="J444" s="212">
        <v>0.0</v>
      </c>
      <c r="K444" s="212">
        <v>0.0</v>
      </c>
      <c r="L444" s="212">
        <v>0.0</v>
      </c>
      <c r="M444" s="212">
        <v>0.0</v>
      </c>
      <c r="N444" s="212">
        <v>0.0</v>
      </c>
      <c r="O444" s="212">
        <v>0.0</v>
      </c>
      <c r="P444" s="212">
        <v>0.0</v>
      </c>
      <c r="Q444" s="212">
        <v>0.0</v>
      </c>
      <c r="R444" s="212">
        <v>0.0</v>
      </c>
      <c r="S444" s="212">
        <v>0.0</v>
      </c>
      <c r="T444" s="212">
        <v>0.0</v>
      </c>
      <c r="U444" s="212">
        <v>0.0</v>
      </c>
      <c r="V444" s="212">
        <v>0.0</v>
      </c>
      <c r="W444" s="212">
        <v>0.0</v>
      </c>
      <c r="X444" s="212">
        <v>0.0</v>
      </c>
      <c r="Y444" s="212">
        <v>0.0</v>
      </c>
      <c r="Z444" s="212">
        <v>0.0</v>
      </c>
      <c r="AA444" s="212">
        <v>0.0</v>
      </c>
      <c r="AB444" s="212">
        <v>0.0</v>
      </c>
      <c r="AC444" s="212">
        <v>0.0</v>
      </c>
      <c r="AD444" s="212">
        <v>0.0</v>
      </c>
      <c r="AE444" s="212">
        <v>0.0</v>
      </c>
      <c r="AF444" s="212">
        <v>0.0</v>
      </c>
      <c r="AG444" s="283"/>
      <c r="AH444" s="284"/>
      <c r="AI444" s="284"/>
      <c r="AJ444" s="284"/>
      <c r="AK444" s="284"/>
      <c r="AL444" s="284"/>
    </row>
    <row r="445" outlineLevel="1">
      <c r="A445" s="266" t="s">
        <v>446</v>
      </c>
      <c r="B445" s="212">
        <v>0.0</v>
      </c>
      <c r="C445" s="212">
        <v>0.0</v>
      </c>
      <c r="D445" s="212">
        <v>0.0</v>
      </c>
      <c r="E445" s="212">
        <v>0.0</v>
      </c>
      <c r="F445" s="212">
        <v>0.0</v>
      </c>
      <c r="G445" s="212">
        <v>0.0</v>
      </c>
      <c r="H445" s="212">
        <v>0.0</v>
      </c>
      <c r="I445" s="212">
        <v>0.0</v>
      </c>
      <c r="J445" s="212">
        <v>0.0</v>
      </c>
      <c r="K445" s="212">
        <v>0.0</v>
      </c>
      <c r="L445" s="212">
        <v>0.0</v>
      </c>
      <c r="M445" s="212">
        <v>0.0</v>
      </c>
      <c r="N445" s="212">
        <v>0.0</v>
      </c>
      <c r="O445" s="212">
        <v>0.0</v>
      </c>
      <c r="P445" s="212">
        <v>0.0</v>
      </c>
      <c r="Q445" s="212">
        <v>0.0</v>
      </c>
      <c r="R445" s="212">
        <v>0.0</v>
      </c>
      <c r="S445" s="212">
        <v>0.0</v>
      </c>
      <c r="T445" s="212">
        <v>0.0</v>
      </c>
      <c r="U445" s="212">
        <v>0.0</v>
      </c>
      <c r="V445" s="212">
        <v>0.0</v>
      </c>
      <c r="W445" s="212">
        <v>0.0</v>
      </c>
      <c r="X445" s="212">
        <v>0.0</v>
      </c>
      <c r="Y445" s="212">
        <v>0.0</v>
      </c>
      <c r="Z445" s="212">
        <v>0.0</v>
      </c>
      <c r="AA445" s="212">
        <v>0.0</v>
      </c>
      <c r="AB445" s="212">
        <v>0.0</v>
      </c>
      <c r="AC445" s="212">
        <v>0.0</v>
      </c>
      <c r="AD445" s="212">
        <v>0.0</v>
      </c>
      <c r="AE445" s="212">
        <v>0.0</v>
      </c>
      <c r="AF445" s="212">
        <v>0.0</v>
      </c>
      <c r="AG445" s="283"/>
      <c r="AH445" s="284"/>
      <c r="AI445" s="284"/>
      <c r="AJ445" s="284"/>
      <c r="AK445" s="284"/>
      <c r="AL445" s="284"/>
    </row>
    <row r="446">
      <c r="A446" s="266" t="s">
        <v>447</v>
      </c>
      <c r="B446" s="281"/>
      <c r="C446" s="281"/>
      <c r="D446" s="281"/>
      <c r="E446" s="281"/>
      <c r="F446" s="281"/>
      <c r="G446" s="281"/>
      <c r="H446" s="281"/>
      <c r="I446" s="281"/>
      <c r="J446" s="281"/>
      <c r="K446" s="281"/>
      <c r="L446" s="281"/>
      <c r="M446" s="281"/>
      <c r="N446" s="281"/>
      <c r="O446" s="281"/>
      <c r="P446" s="281"/>
      <c r="Q446" s="281"/>
      <c r="R446" s="275"/>
      <c r="S446" s="275"/>
      <c r="T446" s="275"/>
      <c r="U446" s="281"/>
      <c r="V446" s="285"/>
      <c r="W446" s="285"/>
      <c r="X446" s="285"/>
      <c r="Y446" s="285"/>
      <c r="Z446" s="285"/>
      <c r="AA446" s="285"/>
      <c r="AB446" s="285"/>
      <c r="AC446" s="275"/>
      <c r="AD446" s="281"/>
      <c r="AE446" s="281"/>
      <c r="AF446" s="281"/>
      <c r="AG446" s="199"/>
      <c r="AH446" s="200"/>
      <c r="AI446" s="200"/>
      <c r="AJ446" s="200"/>
      <c r="AK446" s="200"/>
      <c r="AL446" s="200"/>
    </row>
    <row r="447" outlineLevel="1">
      <c r="A447" s="266" t="s">
        <v>448</v>
      </c>
      <c r="B447" s="130">
        <v>2.0</v>
      </c>
      <c r="C447" s="130">
        <v>0.0</v>
      </c>
      <c r="D447" s="130">
        <v>0.0</v>
      </c>
      <c r="E447" s="130">
        <v>0.0</v>
      </c>
      <c r="F447" s="130">
        <v>0.0</v>
      </c>
      <c r="G447" s="130">
        <v>0.0</v>
      </c>
      <c r="H447" s="130">
        <v>0.0</v>
      </c>
      <c r="I447" s="130">
        <v>0.0</v>
      </c>
      <c r="J447" s="130">
        <v>0.0</v>
      </c>
      <c r="K447" s="130">
        <v>17.0</v>
      </c>
      <c r="L447" s="130">
        <v>0.0</v>
      </c>
      <c r="M447" s="130">
        <v>0.0</v>
      </c>
      <c r="N447" s="130">
        <v>0.0</v>
      </c>
      <c r="O447" s="130">
        <v>0.0</v>
      </c>
      <c r="P447" s="130">
        <v>8.0</v>
      </c>
      <c r="Q447" s="130">
        <v>3.0</v>
      </c>
      <c r="R447" s="130">
        <v>0.0</v>
      </c>
      <c r="S447" s="130">
        <v>0.0</v>
      </c>
      <c r="T447" s="130">
        <v>0.0</v>
      </c>
      <c r="U447" s="282">
        <v>0.0</v>
      </c>
      <c r="V447" s="282">
        <v>3.0</v>
      </c>
      <c r="W447" s="282">
        <v>0.0</v>
      </c>
      <c r="X447" s="282">
        <v>0.0</v>
      </c>
      <c r="Y447" s="282">
        <v>1.0</v>
      </c>
      <c r="Z447" s="282">
        <v>0.0</v>
      </c>
      <c r="AA447" s="282">
        <v>0.0</v>
      </c>
      <c r="AB447" s="282">
        <v>0.0</v>
      </c>
      <c r="AC447" s="282">
        <v>0.0</v>
      </c>
      <c r="AD447" s="130">
        <v>6.0</v>
      </c>
      <c r="AE447" s="130">
        <v>0.0</v>
      </c>
      <c r="AF447" s="240">
        <v>2.0</v>
      </c>
      <c r="AG447" s="139">
        <f t="shared" ref="AG447:AG449" si="108">SUM(B447:AF447)</f>
        <v>42</v>
      </c>
      <c r="AH447" s="140"/>
      <c r="AI447" s="140"/>
      <c r="AJ447" s="140"/>
      <c r="AK447" s="140"/>
      <c r="AL447" s="140"/>
    </row>
    <row r="448" outlineLevel="1">
      <c r="A448" s="266" t="s">
        <v>449</v>
      </c>
      <c r="B448" s="130">
        <v>0.0</v>
      </c>
      <c r="C448" s="130">
        <v>0.0</v>
      </c>
      <c r="D448" s="130">
        <v>0.0</v>
      </c>
      <c r="E448" s="130">
        <v>0.0</v>
      </c>
      <c r="F448" s="130">
        <v>0.0</v>
      </c>
      <c r="G448" s="130">
        <v>0.0</v>
      </c>
      <c r="H448" s="130">
        <v>0.0</v>
      </c>
      <c r="I448" s="130">
        <v>0.0</v>
      </c>
      <c r="J448" s="130">
        <v>0.0</v>
      </c>
      <c r="K448" s="130">
        <v>1.0</v>
      </c>
      <c r="L448" s="130">
        <v>0.0</v>
      </c>
      <c r="M448" s="130">
        <v>0.0</v>
      </c>
      <c r="N448" s="130">
        <v>0.0</v>
      </c>
      <c r="O448" s="130">
        <v>0.0</v>
      </c>
      <c r="P448" s="130">
        <v>1.0</v>
      </c>
      <c r="Q448" s="130">
        <v>0.0</v>
      </c>
      <c r="R448" s="130">
        <v>0.0</v>
      </c>
      <c r="S448" s="130">
        <v>0.0</v>
      </c>
      <c r="T448" s="130">
        <v>0.0</v>
      </c>
      <c r="U448" s="282">
        <v>0.0</v>
      </c>
      <c r="V448" s="282">
        <v>3.0</v>
      </c>
      <c r="W448" s="282">
        <v>0.0</v>
      </c>
      <c r="X448" s="282">
        <v>0.0</v>
      </c>
      <c r="Y448" s="282">
        <v>0.0</v>
      </c>
      <c r="Z448" s="282">
        <v>1.0</v>
      </c>
      <c r="AA448" s="282">
        <v>0.0</v>
      </c>
      <c r="AB448" s="282">
        <v>0.0</v>
      </c>
      <c r="AC448" s="282">
        <v>0.0</v>
      </c>
      <c r="AD448" s="130">
        <v>0.0</v>
      </c>
      <c r="AE448" s="130">
        <v>0.0</v>
      </c>
      <c r="AF448" s="240">
        <v>8.0</v>
      </c>
      <c r="AG448" s="139">
        <f t="shared" si="108"/>
        <v>14</v>
      </c>
      <c r="AH448" s="140"/>
      <c r="AI448" s="140"/>
      <c r="AJ448" s="140"/>
      <c r="AK448" s="140"/>
      <c r="AL448" s="140"/>
    </row>
    <row r="449" outlineLevel="1">
      <c r="A449" s="266" t="s">
        <v>450</v>
      </c>
      <c r="B449" s="130">
        <v>1.0</v>
      </c>
      <c r="C449" s="130">
        <v>3.0</v>
      </c>
      <c r="D449" s="130">
        <v>0.0</v>
      </c>
      <c r="E449" s="130">
        <v>7.0</v>
      </c>
      <c r="F449" s="130">
        <v>0.0</v>
      </c>
      <c r="G449" s="130">
        <v>0.0</v>
      </c>
      <c r="H449" s="130">
        <v>3.0</v>
      </c>
      <c r="I449" s="130">
        <v>0.0</v>
      </c>
      <c r="J449" s="130">
        <v>0.0</v>
      </c>
      <c r="K449" s="130">
        <v>0.0</v>
      </c>
      <c r="L449" s="130">
        <v>14.0</v>
      </c>
      <c r="M449" s="130">
        <v>0.0</v>
      </c>
      <c r="N449" s="130">
        <v>0.0</v>
      </c>
      <c r="O449" s="130">
        <v>9.0</v>
      </c>
      <c r="P449" s="130">
        <v>15.0</v>
      </c>
      <c r="Q449" s="130">
        <v>0.0</v>
      </c>
      <c r="R449" s="282">
        <v>0.0</v>
      </c>
      <c r="S449" s="282">
        <v>0.0</v>
      </c>
      <c r="T449" s="282">
        <v>0.0</v>
      </c>
      <c r="U449" s="130">
        <v>0.0</v>
      </c>
      <c r="V449" s="282">
        <v>12.0</v>
      </c>
      <c r="W449" s="282">
        <v>0.0</v>
      </c>
      <c r="X449" s="282">
        <v>0.0</v>
      </c>
      <c r="Y449" s="282">
        <v>7.0</v>
      </c>
      <c r="Z449" s="282">
        <v>0.0</v>
      </c>
      <c r="AA449" s="282">
        <v>0.0</v>
      </c>
      <c r="AB449" s="282">
        <v>0.0</v>
      </c>
      <c r="AC449" s="282">
        <v>10.0</v>
      </c>
      <c r="AD449" s="240">
        <v>9.0</v>
      </c>
      <c r="AE449" s="240">
        <v>8.0</v>
      </c>
      <c r="AF449" s="240">
        <v>15.0</v>
      </c>
      <c r="AG449" s="139">
        <f t="shared" si="108"/>
        <v>113</v>
      </c>
      <c r="AH449" s="140"/>
      <c r="AI449" s="140"/>
      <c r="AJ449" s="140"/>
      <c r="AK449" s="140"/>
      <c r="AL449" s="140"/>
    </row>
    <row r="450">
      <c r="A450" s="266" t="s">
        <v>276</v>
      </c>
      <c r="B450" s="281"/>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199"/>
      <c r="AH450" s="200"/>
      <c r="AI450" s="200"/>
      <c r="AJ450" s="200"/>
      <c r="AK450" s="200"/>
      <c r="AL450" s="200"/>
    </row>
    <row r="451" outlineLevel="1">
      <c r="A451" s="266" t="s">
        <v>451</v>
      </c>
      <c r="B451" s="130">
        <v>0.0</v>
      </c>
      <c r="C451" s="282">
        <v>0.0</v>
      </c>
      <c r="D451" s="282">
        <v>0.0</v>
      </c>
      <c r="E451" s="282">
        <v>0.0</v>
      </c>
      <c r="F451" s="282">
        <v>0.0</v>
      </c>
      <c r="G451" s="282">
        <v>0.0</v>
      </c>
      <c r="H451" s="282">
        <v>0.0</v>
      </c>
      <c r="I451" s="130">
        <v>0.0</v>
      </c>
      <c r="J451" s="130">
        <v>0.0</v>
      </c>
      <c r="K451" s="130">
        <v>0.0</v>
      </c>
      <c r="L451" s="130">
        <v>0.0</v>
      </c>
      <c r="M451" s="130">
        <v>0.0</v>
      </c>
      <c r="N451" s="130">
        <v>0.0</v>
      </c>
      <c r="O451" s="130">
        <v>0.0</v>
      </c>
      <c r="P451" s="130">
        <v>0.0</v>
      </c>
      <c r="Q451" s="282">
        <v>0.0</v>
      </c>
      <c r="R451" s="282">
        <v>0.0</v>
      </c>
      <c r="S451" s="282">
        <v>0.0</v>
      </c>
      <c r="T451" s="282">
        <v>0.0</v>
      </c>
      <c r="U451" s="282">
        <v>1.0</v>
      </c>
      <c r="V451" s="282">
        <v>0.0</v>
      </c>
      <c r="W451" s="282">
        <v>0.0</v>
      </c>
      <c r="X451" s="282">
        <v>0.0</v>
      </c>
      <c r="Y451" s="282">
        <v>0.0</v>
      </c>
      <c r="Z451" s="282">
        <v>0.0</v>
      </c>
      <c r="AA451" s="282">
        <v>0.0</v>
      </c>
      <c r="AB451" s="130">
        <v>0.0</v>
      </c>
      <c r="AC451" s="130">
        <v>0.0</v>
      </c>
      <c r="AD451" s="130">
        <v>0.0</v>
      </c>
      <c r="AE451" s="130">
        <v>0.0</v>
      </c>
      <c r="AF451" s="212">
        <v>0.0</v>
      </c>
      <c r="AG451" s="139">
        <f t="shared" ref="AG451:AG456" si="109">SUM(B451:AF451)</f>
        <v>1</v>
      </c>
      <c r="AH451" s="140"/>
      <c r="AI451" s="140"/>
      <c r="AJ451" s="140"/>
      <c r="AK451" s="140"/>
      <c r="AL451" s="140"/>
    </row>
    <row r="452" outlineLevel="1">
      <c r="A452" s="266" t="s">
        <v>452</v>
      </c>
      <c r="B452" s="212">
        <v>0.0</v>
      </c>
      <c r="C452" s="212">
        <v>0.0</v>
      </c>
      <c r="D452" s="212">
        <v>0.0</v>
      </c>
      <c r="E452" s="212">
        <v>0.0</v>
      </c>
      <c r="F452" s="212">
        <v>0.0</v>
      </c>
      <c r="G452" s="212">
        <v>0.0</v>
      </c>
      <c r="H452" s="212">
        <v>0.0</v>
      </c>
      <c r="I452" s="212">
        <v>0.0</v>
      </c>
      <c r="J452" s="212">
        <v>0.0</v>
      </c>
      <c r="K452" s="212">
        <v>0.0</v>
      </c>
      <c r="L452" s="212">
        <v>0.0</v>
      </c>
      <c r="M452" s="212">
        <v>0.0</v>
      </c>
      <c r="N452" s="212">
        <v>0.0</v>
      </c>
      <c r="O452" s="212">
        <v>0.0</v>
      </c>
      <c r="P452" s="212">
        <v>0.0</v>
      </c>
      <c r="Q452" s="212">
        <v>0.0</v>
      </c>
      <c r="R452" s="212">
        <v>0.0</v>
      </c>
      <c r="S452" s="212">
        <v>0.0</v>
      </c>
      <c r="T452" s="212">
        <v>0.0</v>
      </c>
      <c r="U452" s="212">
        <v>0.0</v>
      </c>
      <c r="V452" s="212">
        <v>0.0</v>
      </c>
      <c r="W452" s="212">
        <v>0.0</v>
      </c>
      <c r="X452" s="212">
        <v>0.0</v>
      </c>
      <c r="Y452" s="212">
        <v>0.0</v>
      </c>
      <c r="Z452" s="212">
        <v>0.0</v>
      </c>
      <c r="AA452" s="212">
        <v>0.0</v>
      </c>
      <c r="AB452" s="212">
        <v>0.0</v>
      </c>
      <c r="AC452" s="212">
        <v>0.0</v>
      </c>
      <c r="AD452" s="212">
        <v>0.0</v>
      </c>
      <c r="AE452" s="212">
        <v>0.0</v>
      </c>
      <c r="AF452" s="212">
        <v>0.0</v>
      </c>
      <c r="AG452" s="139">
        <f t="shared" si="109"/>
        <v>0</v>
      </c>
      <c r="AH452" s="140"/>
      <c r="AI452" s="140"/>
      <c r="AJ452" s="140"/>
      <c r="AK452" s="140"/>
      <c r="AL452" s="140"/>
    </row>
    <row r="453" outlineLevel="1">
      <c r="A453" s="266" t="s">
        <v>453</v>
      </c>
      <c r="B453" s="212">
        <v>0.0</v>
      </c>
      <c r="C453" s="212">
        <v>0.0</v>
      </c>
      <c r="D453" s="212">
        <v>0.0</v>
      </c>
      <c r="E453" s="212">
        <v>0.0</v>
      </c>
      <c r="F453" s="212">
        <v>0.0</v>
      </c>
      <c r="G453" s="212">
        <v>0.0</v>
      </c>
      <c r="H453" s="212">
        <v>0.0</v>
      </c>
      <c r="I453" s="212">
        <v>0.0</v>
      </c>
      <c r="J453" s="212">
        <v>0.0</v>
      </c>
      <c r="K453" s="212">
        <v>0.0</v>
      </c>
      <c r="L453" s="212">
        <v>0.0</v>
      </c>
      <c r="M453" s="212">
        <v>0.0</v>
      </c>
      <c r="N453" s="212">
        <v>0.0</v>
      </c>
      <c r="O453" s="212">
        <v>0.0</v>
      </c>
      <c r="P453" s="212">
        <v>0.0</v>
      </c>
      <c r="Q453" s="212">
        <v>0.0</v>
      </c>
      <c r="R453" s="212">
        <v>0.0</v>
      </c>
      <c r="S453" s="212">
        <v>0.0</v>
      </c>
      <c r="T453" s="212">
        <v>0.0</v>
      </c>
      <c r="U453" s="212">
        <v>0.0</v>
      </c>
      <c r="V453" s="212">
        <v>0.0</v>
      </c>
      <c r="W453" s="212">
        <v>0.0</v>
      </c>
      <c r="X453" s="212">
        <v>0.0</v>
      </c>
      <c r="Y453" s="212">
        <v>0.0</v>
      </c>
      <c r="Z453" s="212">
        <v>0.0</v>
      </c>
      <c r="AA453" s="212">
        <v>0.0</v>
      </c>
      <c r="AB453" s="212">
        <v>0.0</v>
      </c>
      <c r="AC453" s="212">
        <v>0.0</v>
      </c>
      <c r="AD453" s="212">
        <v>0.0</v>
      </c>
      <c r="AE453" s="212">
        <v>0.0</v>
      </c>
      <c r="AF453" s="212">
        <v>0.0</v>
      </c>
      <c r="AG453" s="139">
        <f t="shared" si="109"/>
        <v>0</v>
      </c>
      <c r="AH453" s="140"/>
      <c r="AI453" s="140"/>
      <c r="AJ453" s="140"/>
      <c r="AK453" s="140"/>
      <c r="AL453" s="140"/>
    </row>
    <row r="454" outlineLevel="1">
      <c r="A454" s="266" t="s">
        <v>454</v>
      </c>
      <c r="B454" s="212">
        <v>0.0</v>
      </c>
      <c r="C454" s="212">
        <v>0.0</v>
      </c>
      <c r="D454" s="212">
        <v>0.0</v>
      </c>
      <c r="E454" s="212">
        <v>0.0</v>
      </c>
      <c r="F454" s="212">
        <v>0.0</v>
      </c>
      <c r="G454" s="212">
        <v>0.0</v>
      </c>
      <c r="H454" s="212">
        <v>0.0</v>
      </c>
      <c r="I454" s="212">
        <v>0.0</v>
      </c>
      <c r="J454" s="212">
        <v>0.0</v>
      </c>
      <c r="K454" s="212">
        <v>0.0</v>
      </c>
      <c r="L454" s="212">
        <v>0.0</v>
      </c>
      <c r="M454" s="212">
        <v>0.0</v>
      </c>
      <c r="N454" s="212">
        <v>0.0</v>
      </c>
      <c r="O454" s="212">
        <v>0.0</v>
      </c>
      <c r="P454" s="212">
        <v>0.0</v>
      </c>
      <c r="Q454" s="212">
        <v>0.0</v>
      </c>
      <c r="R454" s="212">
        <v>0.0</v>
      </c>
      <c r="S454" s="212">
        <v>0.0</v>
      </c>
      <c r="T454" s="212">
        <v>0.0</v>
      </c>
      <c r="U454" s="212">
        <v>0.0</v>
      </c>
      <c r="V454" s="212">
        <v>0.0</v>
      </c>
      <c r="W454" s="212">
        <v>0.0</v>
      </c>
      <c r="X454" s="212">
        <v>0.0</v>
      </c>
      <c r="Y454" s="212">
        <v>0.0</v>
      </c>
      <c r="Z454" s="212">
        <v>0.0</v>
      </c>
      <c r="AA454" s="212">
        <v>0.0</v>
      </c>
      <c r="AB454" s="212">
        <v>0.0</v>
      </c>
      <c r="AC454" s="212">
        <v>0.0</v>
      </c>
      <c r="AD454" s="212">
        <v>0.0</v>
      </c>
      <c r="AE454" s="212">
        <v>0.0</v>
      </c>
      <c r="AF454" s="212">
        <v>0.0</v>
      </c>
      <c r="AG454" s="139">
        <f t="shared" si="109"/>
        <v>0</v>
      </c>
      <c r="AH454" s="140"/>
      <c r="AI454" s="140"/>
      <c r="AJ454" s="140"/>
      <c r="AK454" s="140"/>
      <c r="AL454" s="140"/>
    </row>
    <row r="455" outlineLevel="1">
      <c r="A455" s="266" t="s">
        <v>455</v>
      </c>
      <c r="B455" s="212">
        <v>0.0</v>
      </c>
      <c r="C455" s="212">
        <v>0.0</v>
      </c>
      <c r="D455" s="212">
        <v>0.0</v>
      </c>
      <c r="E455" s="212">
        <v>0.0</v>
      </c>
      <c r="F455" s="212">
        <v>0.0</v>
      </c>
      <c r="G455" s="212">
        <v>0.0</v>
      </c>
      <c r="H455" s="212">
        <v>0.0</v>
      </c>
      <c r="I455" s="212">
        <v>0.0</v>
      </c>
      <c r="J455" s="212">
        <v>0.0</v>
      </c>
      <c r="K455" s="212">
        <v>0.0</v>
      </c>
      <c r="L455" s="212">
        <v>0.0</v>
      </c>
      <c r="M455" s="212">
        <v>0.0</v>
      </c>
      <c r="N455" s="212">
        <v>0.0</v>
      </c>
      <c r="O455" s="212">
        <v>0.0</v>
      </c>
      <c r="P455" s="212">
        <v>0.0</v>
      </c>
      <c r="Q455" s="212">
        <v>0.0</v>
      </c>
      <c r="R455" s="212">
        <v>0.0</v>
      </c>
      <c r="S455" s="212">
        <v>0.0</v>
      </c>
      <c r="T455" s="212">
        <v>0.0</v>
      </c>
      <c r="U455" s="212">
        <v>0.0</v>
      </c>
      <c r="V455" s="212">
        <v>0.0</v>
      </c>
      <c r="W455" s="212">
        <v>0.0</v>
      </c>
      <c r="X455" s="212">
        <v>0.0</v>
      </c>
      <c r="Y455" s="212">
        <v>0.0</v>
      </c>
      <c r="Z455" s="212">
        <v>0.0</v>
      </c>
      <c r="AA455" s="212">
        <v>0.0</v>
      </c>
      <c r="AB455" s="212">
        <v>0.0</v>
      </c>
      <c r="AC455" s="212">
        <v>0.0</v>
      </c>
      <c r="AD455" s="212">
        <v>0.0</v>
      </c>
      <c r="AE455" s="212">
        <v>0.0</v>
      </c>
      <c r="AF455" s="212">
        <v>0.0</v>
      </c>
      <c r="AG455" s="283">
        <f t="shared" si="109"/>
        <v>0</v>
      </c>
      <c r="AH455" s="284"/>
      <c r="AI455" s="284"/>
      <c r="AJ455" s="284"/>
      <c r="AK455" s="284"/>
      <c r="AL455" s="284"/>
    </row>
    <row r="456" outlineLevel="1">
      <c r="A456" s="266" t="s">
        <v>456</v>
      </c>
      <c r="B456" s="212">
        <v>0.0</v>
      </c>
      <c r="C456" s="212">
        <v>0.0</v>
      </c>
      <c r="D456" s="212">
        <v>0.0</v>
      </c>
      <c r="E456" s="212">
        <v>0.0</v>
      </c>
      <c r="F456" s="212">
        <v>0.0</v>
      </c>
      <c r="G456" s="212">
        <v>0.0</v>
      </c>
      <c r="H456" s="212">
        <v>0.0</v>
      </c>
      <c r="I456" s="212">
        <v>0.0</v>
      </c>
      <c r="J456" s="212">
        <v>0.0</v>
      </c>
      <c r="K456" s="212">
        <v>0.0</v>
      </c>
      <c r="L456" s="212">
        <v>0.0</v>
      </c>
      <c r="M456" s="212">
        <v>0.0</v>
      </c>
      <c r="N456" s="212">
        <v>0.0</v>
      </c>
      <c r="O456" s="212">
        <v>0.0</v>
      </c>
      <c r="P456" s="212">
        <v>0.0</v>
      </c>
      <c r="Q456" s="212">
        <v>0.0</v>
      </c>
      <c r="R456" s="212">
        <v>0.0</v>
      </c>
      <c r="S456" s="212">
        <v>0.0</v>
      </c>
      <c r="T456" s="212">
        <v>0.0</v>
      </c>
      <c r="U456" s="212">
        <v>0.0</v>
      </c>
      <c r="V456" s="212">
        <v>0.0</v>
      </c>
      <c r="W456" s="212">
        <v>0.0</v>
      </c>
      <c r="X456" s="212">
        <v>0.0</v>
      </c>
      <c r="Y456" s="212">
        <v>0.0</v>
      </c>
      <c r="Z456" s="212">
        <v>0.0</v>
      </c>
      <c r="AA456" s="212">
        <v>0.0</v>
      </c>
      <c r="AB456" s="212">
        <v>0.0</v>
      </c>
      <c r="AC456" s="212">
        <v>0.0</v>
      </c>
      <c r="AD456" s="212">
        <v>0.0</v>
      </c>
      <c r="AE456" s="212">
        <v>0.0</v>
      </c>
      <c r="AF456" s="212">
        <v>0.0</v>
      </c>
      <c r="AG456" s="283">
        <f t="shared" si="109"/>
        <v>0</v>
      </c>
      <c r="AH456" s="284"/>
      <c r="AI456" s="284"/>
      <c r="AJ456" s="284"/>
      <c r="AK456" s="284"/>
      <c r="AL456" s="284"/>
    </row>
    <row r="457" outlineLevel="1">
      <c r="A457" s="266" t="s">
        <v>457</v>
      </c>
      <c r="B457" s="212">
        <v>0.0</v>
      </c>
      <c r="C457" s="212">
        <v>0.0</v>
      </c>
      <c r="D457" s="212">
        <v>0.0</v>
      </c>
      <c r="E457" s="212">
        <v>0.0</v>
      </c>
      <c r="F457" s="212">
        <v>0.0</v>
      </c>
      <c r="G457" s="212">
        <v>0.0</v>
      </c>
      <c r="H457" s="212">
        <v>0.0</v>
      </c>
      <c r="I457" s="212">
        <v>0.0</v>
      </c>
      <c r="J457" s="212">
        <v>0.0</v>
      </c>
      <c r="K457" s="212">
        <v>0.0</v>
      </c>
      <c r="L457" s="212">
        <v>0.0</v>
      </c>
      <c r="M457" s="212">
        <v>0.0</v>
      </c>
      <c r="N457" s="212">
        <v>0.0</v>
      </c>
      <c r="O457" s="212">
        <v>0.0</v>
      </c>
      <c r="P457" s="212">
        <v>0.0</v>
      </c>
      <c r="Q457" s="212">
        <v>0.0</v>
      </c>
      <c r="R457" s="212">
        <v>0.0</v>
      </c>
      <c r="S457" s="212">
        <v>0.0</v>
      </c>
      <c r="T457" s="212">
        <v>0.0</v>
      </c>
      <c r="U457" s="212">
        <v>0.0</v>
      </c>
      <c r="V457" s="212">
        <v>0.0</v>
      </c>
      <c r="W457" s="212">
        <v>0.0</v>
      </c>
      <c r="X457" s="212">
        <v>0.0</v>
      </c>
      <c r="Y457" s="212">
        <v>0.0</v>
      </c>
      <c r="Z457" s="212">
        <v>0.0</v>
      </c>
      <c r="AA457" s="212">
        <v>0.0</v>
      </c>
      <c r="AB457" s="212">
        <v>0.0</v>
      </c>
      <c r="AC457" s="212">
        <v>0.0</v>
      </c>
      <c r="AD457" s="212">
        <v>0.0</v>
      </c>
      <c r="AE457" s="212">
        <v>0.0</v>
      </c>
      <c r="AF457" s="212">
        <v>0.0</v>
      </c>
      <c r="AG457" s="283"/>
      <c r="AH457" s="284"/>
      <c r="AI457" s="284"/>
      <c r="AJ457" s="284"/>
      <c r="AK457" s="284"/>
      <c r="AL457" s="284"/>
    </row>
    <row r="458" outlineLevel="1">
      <c r="A458" s="266" t="s">
        <v>458</v>
      </c>
      <c r="B458" s="212">
        <v>0.0</v>
      </c>
      <c r="C458" s="212">
        <v>0.0</v>
      </c>
      <c r="D458" s="212">
        <v>0.0</v>
      </c>
      <c r="E458" s="212">
        <v>0.0</v>
      </c>
      <c r="F458" s="212">
        <v>0.0</v>
      </c>
      <c r="G458" s="212">
        <v>0.0</v>
      </c>
      <c r="H458" s="212">
        <v>0.0</v>
      </c>
      <c r="I458" s="212">
        <v>0.0</v>
      </c>
      <c r="J458" s="212">
        <v>0.0</v>
      </c>
      <c r="K458" s="212">
        <v>0.0</v>
      </c>
      <c r="L458" s="212">
        <v>0.0</v>
      </c>
      <c r="M458" s="212">
        <v>0.0</v>
      </c>
      <c r="N458" s="212">
        <v>0.0</v>
      </c>
      <c r="O458" s="212">
        <v>0.0</v>
      </c>
      <c r="P458" s="212">
        <v>0.0</v>
      </c>
      <c r="Q458" s="212">
        <v>0.0</v>
      </c>
      <c r="R458" s="212">
        <v>0.0</v>
      </c>
      <c r="S458" s="212">
        <v>0.0</v>
      </c>
      <c r="T458" s="212">
        <v>0.0</v>
      </c>
      <c r="U458" s="212">
        <v>0.0</v>
      </c>
      <c r="V458" s="212">
        <v>0.0</v>
      </c>
      <c r="W458" s="212">
        <v>0.0</v>
      </c>
      <c r="X458" s="212">
        <v>0.0</v>
      </c>
      <c r="Y458" s="212">
        <v>0.0</v>
      </c>
      <c r="Z458" s="212">
        <v>0.0</v>
      </c>
      <c r="AA458" s="212">
        <v>0.0</v>
      </c>
      <c r="AB458" s="212">
        <v>0.0</v>
      </c>
      <c r="AC458" s="212">
        <v>0.0</v>
      </c>
      <c r="AD458" s="212">
        <v>0.0</v>
      </c>
      <c r="AE458" s="212">
        <v>0.0</v>
      </c>
      <c r="AF458" s="212">
        <v>0.0</v>
      </c>
      <c r="AG458" s="283"/>
      <c r="AH458" s="284"/>
      <c r="AI458" s="284"/>
      <c r="AJ458" s="284"/>
      <c r="AK458" s="284"/>
      <c r="AL458" s="284"/>
    </row>
    <row r="459" outlineLevel="1">
      <c r="A459" s="266" t="s">
        <v>459</v>
      </c>
      <c r="B459" s="212">
        <v>0.0</v>
      </c>
      <c r="C459" s="212">
        <v>0.0</v>
      </c>
      <c r="D459" s="212">
        <v>0.0</v>
      </c>
      <c r="E459" s="212">
        <v>0.0</v>
      </c>
      <c r="F459" s="212">
        <v>0.0</v>
      </c>
      <c r="G459" s="212">
        <v>0.0</v>
      </c>
      <c r="H459" s="212">
        <v>0.0</v>
      </c>
      <c r="I459" s="212">
        <v>0.0</v>
      </c>
      <c r="J459" s="212">
        <v>0.0</v>
      </c>
      <c r="K459" s="212">
        <v>0.0</v>
      </c>
      <c r="L459" s="212">
        <v>0.0</v>
      </c>
      <c r="M459" s="212">
        <v>0.0</v>
      </c>
      <c r="N459" s="212">
        <v>0.0</v>
      </c>
      <c r="O459" s="212">
        <v>0.0</v>
      </c>
      <c r="P459" s="212">
        <v>0.0</v>
      </c>
      <c r="Q459" s="212">
        <v>0.0</v>
      </c>
      <c r="R459" s="212">
        <v>0.0</v>
      </c>
      <c r="S459" s="212">
        <v>0.0</v>
      </c>
      <c r="T459" s="212">
        <v>0.0</v>
      </c>
      <c r="U459" s="212">
        <v>0.0</v>
      </c>
      <c r="V459" s="212">
        <v>0.0</v>
      </c>
      <c r="W459" s="212">
        <v>0.0</v>
      </c>
      <c r="X459" s="212">
        <v>0.0</v>
      </c>
      <c r="Y459" s="212">
        <v>0.0</v>
      </c>
      <c r="Z459" s="212">
        <v>0.0</v>
      </c>
      <c r="AA459" s="212">
        <v>0.0</v>
      </c>
      <c r="AB459" s="212">
        <v>0.0</v>
      </c>
      <c r="AC459" s="212">
        <v>0.0</v>
      </c>
      <c r="AD459" s="212">
        <v>0.0</v>
      </c>
      <c r="AE459" s="212">
        <v>0.0</v>
      </c>
      <c r="AF459" s="212">
        <v>0.0</v>
      </c>
      <c r="AG459" s="283"/>
      <c r="AH459" s="284"/>
      <c r="AI459" s="284"/>
      <c r="AJ459" s="284"/>
      <c r="AK459" s="284"/>
      <c r="AL459" s="284"/>
    </row>
    <row r="460" outlineLevel="1">
      <c r="A460" s="266" t="s">
        <v>460</v>
      </c>
      <c r="B460" s="212">
        <v>0.0</v>
      </c>
      <c r="C460" s="212">
        <v>0.0</v>
      </c>
      <c r="D460" s="212">
        <v>0.0</v>
      </c>
      <c r="E460" s="212">
        <v>0.0</v>
      </c>
      <c r="F460" s="212">
        <v>0.0</v>
      </c>
      <c r="G460" s="212">
        <v>0.0</v>
      </c>
      <c r="H460" s="212">
        <v>0.0</v>
      </c>
      <c r="I460" s="212">
        <v>0.0</v>
      </c>
      <c r="J460" s="212">
        <v>0.0</v>
      </c>
      <c r="K460" s="212">
        <v>0.0</v>
      </c>
      <c r="L460" s="212">
        <v>0.0</v>
      </c>
      <c r="M460" s="212">
        <v>0.0</v>
      </c>
      <c r="N460" s="212">
        <v>0.0</v>
      </c>
      <c r="O460" s="212">
        <v>0.0</v>
      </c>
      <c r="P460" s="212">
        <v>0.0</v>
      </c>
      <c r="Q460" s="212">
        <v>0.0</v>
      </c>
      <c r="R460" s="212">
        <v>0.0</v>
      </c>
      <c r="S460" s="212">
        <v>0.0</v>
      </c>
      <c r="T460" s="212">
        <v>0.0</v>
      </c>
      <c r="U460" s="212">
        <v>0.0</v>
      </c>
      <c r="V460" s="212">
        <v>0.0</v>
      </c>
      <c r="W460" s="212">
        <v>0.0</v>
      </c>
      <c r="X460" s="212">
        <v>0.0</v>
      </c>
      <c r="Y460" s="212">
        <v>0.0</v>
      </c>
      <c r="Z460" s="212">
        <v>0.0</v>
      </c>
      <c r="AA460" s="212">
        <v>0.0</v>
      </c>
      <c r="AB460" s="212">
        <v>0.0</v>
      </c>
      <c r="AC460" s="212">
        <v>0.0</v>
      </c>
      <c r="AD460" s="212">
        <v>0.0</v>
      </c>
      <c r="AE460" s="212">
        <v>0.0</v>
      </c>
      <c r="AF460" s="212">
        <v>0.0</v>
      </c>
      <c r="AG460" s="283"/>
      <c r="AH460" s="284"/>
      <c r="AI460" s="284"/>
      <c r="AJ460" s="284"/>
      <c r="AK460" s="284"/>
      <c r="AL460" s="284"/>
    </row>
    <row r="461">
      <c r="A461" s="266" t="s">
        <v>461</v>
      </c>
      <c r="B461" s="285"/>
      <c r="C461" s="285"/>
      <c r="D461" s="285"/>
      <c r="E461" s="285"/>
      <c r="F461" s="285"/>
      <c r="G461" s="285"/>
      <c r="H461" s="285"/>
      <c r="I461" s="275"/>
      <c r="J461" s="275"/>
      <c r="K461" s="275"/>
      <c r="L461" s="275"/>
      <c r="M461" s="275"/>
      <c r="N461" s="275"/>
      <c r="O461" s="275"/>
      <c r="P461" s="275"/>
      <c r="Q461" s="285"/>
      <c r="R461" s="285"/>
      <c r="S461" s="285"/>
      <c r="T461" s="285"/>
      <c r="U461" s="285"/>
      <c r="V461" s="285"/>
      <c r="W461" s="285"/>
      <c r="X461" s="285"/>
      <c r="Y461" s="285"/>
      <c r="Z461" s="285"/>
      <c r="AA461" s="285"/>
      <c r="AB461" s="275"/>
      <c r="AC461" s="275"/>
      <c r="AD461" s="275"/>
      <c r="AE461" s="275"/>
      <c r="AF461" s="275"/>
      <c r="AG461" s="199"/>
      <c r="AH461" s="200"/>
      <c r="AI461" s="200"/>
      <c r="AJ461" s="200"/>
      <c r="AK461" s="200"/>
      <c r="AL461" s="200"/>
    </row>
    <row r="462" outlineLevel="1">
      <c r="A462" s="266" t="s">
        <v>462</v>
      </c>
      <c r="B462" s="212">
        <v>0.0</v>
      </c>
      <c r="C462" s="212">
        <v>0.0</v>
      </c>
      <c r="D462" s="212">
        <v>0.0</v>
      </c>
      <c r="E462" s="212">
        <v>0.0</v>
      </c>
      <c r="F462" s="212">
        <v>0.0</v>
      </c>
      <c r="G462" s="212">
        <v>0.0</v>
      </c>
      <c r="H462" s="212">
        <v>0.0</v>
      </c>
      <c r="I462" s="212">
        <v>0.0</v>
      </c>
      <c r="J462" s="212">
        <v>0.0</v>
      </c>
      <c r="K462" s="212">
        <v>0.0</v>
      </c>
      <c r="L462" s="212">
        <v>0.0</v>
      </c>
      <c r="M462" s="212">
        <v>0.0</v>
      </c>
      <c r="N462" s="212">
        <v>0.0</v>
      </c>
      <c r="O462" s="212">
        <v>0.0</v>
      </c>
      <c r="P462" s="212">
        <v>0.0</v>
      </c>
      <c r="Q462" s="212">
        <v>0.0</v>
      </c>
      <c r="R462" s="212">
        <v>0.0</v>
      </c>
      <c r="S462" s="212">
        <v>0.0</v>
      </c>
      <c r="T462" s="212">
        <v>0.0</v>
      </c>
      <c r="U462" s="212">
        <v>0.0</v>
      </c>
      <c r="V462" s="212">
        <v>0.0</v>
      </c>
      <c r="W462" s="212">
        <v>0.0</v>
      </c>
      <c r="X462" s="212">
        <v>0.0</v>
      </c>
      <c r="Y462" s="212">
        <v>0.0</v>
      </c>
      <c r="Z462" s="212">
        <v>0.0</v>
      </c>
      <c r="AA462" s="212">
        <v>0.0</v>
      </c>
      <c r="AB462" s="212">
        <v>0.0</v>
      </c>
      <c r="AC462" s="212">
        <v>0.0</v>
      </c>
      <c r="AD462" s="212">
        <v>0.0</v>
      </c>
      <c r="AE462" s="212">
        <v>0.0</v>
      </c>
      <c r="AF462" s="212">
        <v>0.0</v>
      </c>
      <c r="AG462" s="139">
        <f t="shared" ref="AG462:AG466" si="110">SUM(B462:AF462)</f>
        <v>0</v>
      </c>
      <c r="AH462" s="140"/>
      <c r="AI462" s="140"/>
      <c r="AJ462" s="140"/>
      <c r="AK462" s="140"/>
      <c r="AL462" s="140"/>
    </row>
    <row r="463" outlineLevel="1">
      <c r="A463" s="266" t="s">
        <v>463</v>
      </c>
      <c r="B463" s="212">
        <v>0.0</v>
      </c>
      <c r="C463" s="212">
        <v>0.0</v>
      </c>
      <c r="D463" s="212">
        <v>0.0</v>
      </c>
      <c r="E463" s="212">
        <v>0.0</v>
      </c>
      <c r="F463" s="212">
        <v>0.0</v>
      </c>
      <c r="G463" s="212">
        <v>0.0</v>
      </c>
      <c r="H463" s="212">
        <v>0.0</v>
      </c>
      <c r="I463" s="212">
        <v>0.0</v>
      </c>
      <c r="J463" s="212">
        <v>0.0</v>
      </c>
      <c r="K463" s="212">
        <v>0.0</v>
      </c>
      <c r="L463" s="212">
        <v>0.0</v>
      </c>
      <c r="M463" s="212">
        <v>0.0</v>
      </c>
      <c r="N463" s="212">
        <v>0.0</v>
      </c>
      <c r="O463" s="212">
        <v>0.0</v>
      </c>
      <c r="P463" s="212">
        <v>0.0</v>
      </c>
      <c r="Q463" s="212">
        <v>0.0</v>
      </c>
      <c r="R463" s="212">
        <v>0.0</v>
      </c>
      <c r="S463" s="212">
        <v>0.0</v>
      </c>
      <c r="T463" s="212">
        <v>0.0</v>
      </c>
      <c r="U463" s="212">
        <v>0.0</v>
      </c>
      <c r="V463" s="212">
        <v>0.0</v>
      </c>
      <c r="W463" s="212">
        <v>0.0</v>
      </c>
      <c r="X463" s="212">
        <v>0.0</v>
      </c>
      <c r="Y463" s="212">
        <v>0.0</v>
      </c>
      <c r="Z463" s="212">
        <v>0.0</v>
      </c>
      <c r="AA463" s="212">
        <v>0.0</v>
      </c>
      <c r="AB463" s="212">
        <v>0.0</v>
      </c>
      <c r="AC463" s="212">
        <v>0.0</v>
      </c>
      <c r="AD463" s="212">
        <v>0.0</v>
      </c>
      <c r="AE463" s="212">
        <v>0.0</v>
      </c>
      <c r="AF463" s="212">
        <v>0.0</v>
      </c>
      <c r="AG463" s="139">
        <f t="shared" si="110"/>
        <v>0</v>
      </c>
      <c r="AH463" s="140"/>
      <c r="AI463" s="140"/>
      <c r="AJ463" s="140"/>
      <c r="AK463" s="140"/>
      <c r="AL463" s="140"/>
    </row>
    <row r="464" outlineLevel="1">
      <c r="A464" s="266" t="s">
        <v>450</v>
      </c>
      <c r="B464" s="282">
        <v>0.0</v>
      </c>
      <c r="C464" s="282">
        <v>7.0</v>
      </c>
      <c r="D464" s="282">
        <v>0.0</v>
      </c>
      <c r="E464" s="282">
        <v>0.0</v>
      </c>
      <c r="F464" s="282">
        <v>0.0</v>
      </c>
      <c r="G464" s="282">
        <v>0.0</v>
      </c>
      <c r="H464" s="282">
        <v>0.0</v>
      </c>
      <c r="I464" s="130">
        <v>0.0</v>
      </c>
      <c r="J464" s="130">
        <v>4.0</v>
      </c>
      <c r="K464" s="130">
        <v>0.0</v>
      </c>
      <c r="L464" s="130">
        <v>0.0</v>
      </c>
      <c r="M464" s="130">
        <v>0.0</v>
      </c>
      <c r="N464" s="130">
        <v>0.0</v>
      </c>
      <c r="O464" s="130">
        <v>1.0</v>
      </c>
      <c r="P464" s="130">
        <v>0.0</v>
      </c>
      <c r="Q464" s="282">
        <v>1.0</v>
      </c>
      <c r="R464" s="282">
        <v>0.0</v>
      </c>
      <c r="S464" s="282">
        <v>0.0</v>
      </c>
      <c r="T464" s="282">
        <v>0.0</v>
      </c>
      <c r="U464" s="282">
        <v>7.0</v>
      </c>
      <c r="V464" s="216">
        <v>0.0</v>
      </c>
      <c r="W464" s="216">
        <v>0.0</v>
      </c>
      <c r="X464" s="216">
        <v>0.0</v>
      </c>
      <c r="Y464" s="216">
        <v>0.0</v>
      </c>
      <c r="Z464" s="216">
        <v>0.0</v>
      </c>
      <c r="AA464" s="216">
        <v>0.0</v>
      </c>
      <c r="AB464" s="216">
        <v>0.0</v>
      </c>
      <c r="AC464" s="216">
        <v>0.0</v>
      </c>
      <c r="AD464" s="216">
        <v>0.0</v>
      </c>
      <c r="AE464" s="216">
        <v>0.0</v>
      </c>
      <c r="AF464" s="212">
        <v>0.0</v>
      </c>
      <c r="AG464" s="139">
        <f t="shared" si="110"/>
        <v>20</v>
      </c>
      <c r="AH464" s="140"/>
      <c r="AI464" s="140"/>
      <c r="AJ464" s="140"/>
      <c r="AK464" s="140"/>
      <c r="AL464" s="140"/>
    </row>
    <row r="465">
      <c r="A465" s="269" t="s">
        <v>287</v>
      </c>
      <c r="B465" s="286">
        <f t="shared" ref="B465:AF465" si="111">B436+B437+B451+B452</f>
        <v>0</v>
      </c>
      <c r="C465" s="286">
        <f t="shared" si="111"/>
        <v>0</v>
      </c>
      <c r="D465" s="286">
        <f t="shared" si="111"/>
        <v>1</v>
      </c>
      <c r="E465" s="286">
        <f t="shared" si="111"/>
        <v>0</v>
      </c>
      <c r="F465" s="286">
        <f t="shared" si="111"/>
        <v>0</v>
      </c>
      <c r="G465" s="286">
        <f t="shared" si="111"/>
        <v>0</v>
      </c>
      <c r="H465" s="286">
        <f t="shared" si="111"/>
        <v>0</v>
      </c>
      <c r="I465" s="286">
        <f t="shared" si="111"/>
        <v>0</v>
      </c>
      <c r="J465" s="286">
        <f t="shared" si="111"/>
        <v>0</v>
      </c>
      <c r="K465" s="286">
        <f t="shared" si="111"/>
        <v>0</v>
      </c>
      <c r="L465" s="286">
        <f t="shared" si="111"/>
        <v>0</v>
      </c>
      <c r="M465" s="286">
        <f t="shared" si="111"/>
        <v>0</v>
      </c>
      <c r="N465" s="286">
        <f t="shared" si="111"/>
        <v>0</v>
      </c>
      <c r="O465" s="286">
        <f t="shared" si="111"/>
        <v>1</v>
      </c>
      <c r="P465" s="286">
        <f t="shared" si="111"/>
        <v>1</v>
      </c>
      <c r="Q465" s="286">
        <f t="shared" si="111"/>
        <v>0</v>
      </c>
      <c r="R465" s="286">
        <f t="shared" si="111"/>
        <v>0</v>
      </c>
      <c r="S465" s="286">
        <f t="shared" si="111"/>
        <v>0</v>
      </c>
      <c r="T465" s="286">
        <f t="shared" si="111"/>
        <v>0</v>
      </c>
      <c r="U465" s="286">
        <f t="shared" si="111"/>
        <v>1</v>
      </c>
      <c r="V465" s="286">
        <f t="shared" si="111"/>
        <v>0</v>
      </c>
      <c r="W465" s="286">
        <f t="shared" si="111"/>
        <v>0</v>
      </c>
      <c r="X465" s="286">
        <f t="shared" si="111"/>
        <v>0</v>
      </c>
      <c r="Y465" s="286">
        <f t="shared" si="111"/>
        <v>0</v>
      </c>
      <c r="Z465" s="286">
        <f t="shared" si="111"/>
        <v>0</v>
      </c>
      <c r="AA465" s="270">
        <f t="shared" si="111"/>
        <v>0</v>
      </c>
      <c r="AB465" s="270">
        <f t="shared" si="111"/>
        <v>0</v>
      </c>
      <c r="AC465" s="270">
        <f t="shared" si="111"/>
        <v>0</v>
      </c>
      <c r="AD465" s="286">
        <f t="shared" si="111"/>
        <v>0</v>
      </c>
      <c r="AE465" s="286">
        <f t="shared" si="111"/>
        <v>0</v>
      </c>
      <c r="AF465" s="286">
        <f t="shared" si="111"/>
        <v>0</v>
      </c>
      <c r="AG465" s="139">
        <f t="shared" si="110"/>
        <v>4</v>
      </c>
      <c r="AH465" s="140"/>
      <c r="AI465" s="140"/>
      <c r="AJ465" s="140"/>
      <c r="AK465" s="140"/>
      <c r="AL465" s="140"/>
    </row>
    <row r="466">
      <c r="A466" s="269" t="s">
        <v>288</v>
      </c>
      <c r="B466" s="286">
        <f t="shared" ref="B466:AF466" si="112">+B438+B439+B453+B454</f>
        <v>1</v>
      </c>
      <c r="C466" s="286">
        <f t="shared" si="112"/>
        <v>0</v>
      </c>
      <c r="D466" s="286">
        <f t="shared" si="112"/>
        <v>1</v>
      </c>
      <c r="E466" s="286">
        <f t="shared" si="112"/>
        <v>0</v>
      </c>
      <c r="F466" s="286">
        <f t="shared" si="112"/>
        <v>0</v>
      </c>
      <c r="G466" s="286">
        <f t="shared" si="112"/>
        <v>0</v>
      </c>
      <c r="H466" s="286">
        <f t="shared" si="112"/>
        <v>0</v>
      </c>
      <c r="I466" s="286">
        <f t="shared" si="112"/>
        <v>0</v>
      </c>
      <c r="J466" s="286">
        <f t="shared" si="112"/>
        <v>0</v>
      </c>
      <c r="K466" s="286">
        <f t="shared" si="112"/>
        <v>0</v>
      </c>
      <c r="L466" s="286">
        <f t="shared" si="112"/>
        <v>1</v>
      </c>
      <c r="M466" s="286">
        <f t="shared" si="112"/>
        <v>0</v>
      </c>
      <c r="N466" s="286">
        <f t="shared" si="112"/>
        <v>0</v>
      </c>
      <c r="O466" s="286">
        <f t="shared" si="112"/>
        <v>0</v>
      </c>
      <c r="P466" s="286">
        <f t="shared" si="112"/>
        <v>0</v>
      </c>
      <c r="Q466" s="286">
        <f t="shared" si="112"/>
        <v>1</v>
      </c>
      <c r="R466" s="286">
        <f t="shared" si="112"/>
        <v>0</v>
      </c>
      <c r="S466" s="286">
        <f t="shared" si="112"/>
        <v>0</v>
      </c>
      <c r="T466" s="286">
        <f t="shared" si="112"/>
        <v>0</v>
      </c>
      <c r="U466" s="286">
        <f t="shared" si="112"/>
        <v>0</v>
      </c>
      <c r="V466" s="286">
        <f t="shared" si="112"/>
        <v>0</v>
      </c>
      <c r="W466" s="286">
        <f t="shared" si="112"/>
        <v>0</v>
      </c>
      <c r="X466" s="286">
        <f t="shared" si="112"/>
        <v>0</v>
      </c>
      <c r="Y466" s="286">
        <f t="shared" si="112"/>
        <v>0</v>
      </c>
      <c r="Z466" s="286">
        <f t="shared" si="112"/>
        <v>0</v>
      </c>
      <c r="AA466" s="270">
        <f t="shared" si="112"/>
        <v>0</v>
      </c>
      <c r="AB466" s="270">
        <f t="shared" si="112"/>
        <v>0</v>
      </c>
      <c r="AC466" s="270">
        <f t="shared" si="112"/>
        <v>0</v>
      </c>
      <c r="AD466" s="286">
        <f t="shared" si="112"/>
        <v>0</v>
      </c>
      <c r="AE466" s="286">
        <f t="shared" si="112"/>
        <v>0</v>
      </c>
      <c r="AF466" s="286">
        <f t="shared" si="112"/>
        <v>0</v>
      </c>
      <c r="AG466" s="139">
        <f t="shared" si="110"/>
        <v>4</v>
      </c>
      <c r="AH466" s="140"/>
      <c r="AI466" s="140"/>
      <c r="AJ466" s="140"/>
      <c r="AK466" s="140"/>
      <c r="AL466" s="140"/>
    </row>
    <row r="467">
      <c r="A467" s="153"/>
      <c r="B467" s="212"/>
      <c r="C467" s="225"/>
      <c r="D467" s="225"/>
      <c r="E467" s="225"/>
      <c r="F467" s="225"/>
      <c r="G467" s="225"/>
      <c r="H467" s="225"/>
      <c r="I467" s="225"/>
      <c r="J467" s="225"/>
      <c r="K467" s="225"/>
      <c r="L467" s="225"/>
      <c r="M467" s="225"/>
      <c r="N467" s="225"/>
      <c r="O467" s="225"/>
      <c r="P467" s="225"/>
      <c r="Q467" s="225"/>
      <c r="R467" s="225"/>
      <c r="S467" s="225"/>
      <c r="T467" s="225"/>
      <c r="U467" s="225"/>
      <c r="V467" s="225"/>
      <c r="W467" s="225"/>
      <c r="X467" s="225"/>
      <c r="Y467" s="225"/>
      <c r="Z467" s="225"/>
      <c r="AA467" s="225"/>
      <c r="AB467" s="225"/>
      <c r="AC467" s="202"/>
      <c r="AD467" s="225"/>
      <c r="AE467" s="225"/>
      <c r="AF467" s="225"/>
      <c r="AG467" s="259"/>
      <c r="AH467" s="260"/>
      <c r="AI467" s="260"/>
      <c r="AJ467" s="260"/>
      <c r="AK467" s="260"/>
      <c r="AL467" s="260"/>
    </row>
    <row r="468">
      <c r="A468" s="266" t="s">
        <v>289</v>
      </c>
      <c r="B468" s="281"/>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199"/>
      <c r="AH468" s="200"/>
      <c r="AI468" s="200"/>
      <c r="AJ468" s="200"/>
      <c r="AK468" s="200"/>
      <c r="AL468" s="200"/>
    </row>
    <row r="469" outlineLevel="1">
      <c r="A469" s="266" t="s">
        <v>290</v>
      </c>
      <c r="B469" s="130">
        <v>0.0</v>
      </c>
      <c r="C469" s="130">
        <v>0.0</v>
      </c>
      <c r="D469" s="130">
        <v>0.0</v>
      </c>
      <c r="E469" s="130">
        <v>0.0</v>
      </c>
      <c r="F469" s="130">
        <v>0.0</v>
      </c>
      <c r="G469" s="130">
        <v>0.0</v>
      </c>
      <c r="H469" s="130">
        <v>0.0</v>
      </c>
      <c r="I469" s="130">
        <v>0.0</v>
      </c>
      <c r="J469" s="130">
        <v>0.0</v>
      </c>
      <c r="K469" s="130">
        <v>0.0</v>
      </c>
      <c r="L469" s="130">
        <v>0.0</v>
      </c>
      <c r="M469" s="130">
        <v>0.0</v>
      </c>
      <c r="N469" s="130">
        <v>0.0</v>
      </c>
      <c r="O469" s="130">
        <v>0.0</v>
      </c>
      <c r="P469" s="130">
        <v>0.0</v>
      </c>
      <c r="Q469" s="130">
        <v>1.0</v>
      </c>
      <c r="R469" s="130">
        <v>0.0</v>
      </c>
      <c r="S469" s="130">
        <v>0.0</v>
      </c>
      <c r="T469" s="130">
        <v>0.0</v>
      </c>
      <c r="U469" s="130">
        <v>0.0</v>
      </c>
      <c r="V469" s="130">
        <v>0.0</v>
      </c>
      <c r="W469" s="130">
        <v>0.0</v>
      </c>
      <c r="X469" s="130">
        <v>0.0</v>
      </c>
      <c r="Y469" s="130">
        <v>1.0</v>
      </c>
      <c r="Z469" s="130">
        <v>0.0</v>
      </c>
      <c r="AA469" s="130">
        <v>0.0</v>
      </c>
      <c r="AB469" s="130">
        <v>0.0</v>
      </c>
      <c r="AC469" s="130">
        <v>0.0</v>
      </c>
      <c r="AD469" s="130">
        <v>0.0</v>
      </c>
      <c r="AE469" s="130">
        <v>0.0</v>
      </c>
      <c r="AF469" s="130">
        <v>0.0</v>
      </c>
      <c r="AG469" s="139">
        <f t="shared" ref="AG469:AG478" si="113">SUM(B469:AF469)</f>
        <v>2</v>
      </c>
      <c r="AH469" s="140"/>
      <c r="AI469" s="140"/>
      <c r="AJ469" s="140"/>
      <c r="AK469" s="140"/>
      <c r="AL469" s="140"/>
    </row>
    <row r="470" outlineLevel="1">
      <c r="A470" s="266" t="s">
        <v>291</v>
      </c>
      <c r="B470" s="130">
        <v>0.0</v>
      </c>
      <c r="C470" s="130">
        <v>0.0</v>
      </c>
      <c r="D470" s="130">
        <v>0.0</v>
      </c>
      <c r="E470" s="130">
        <v>0.0</v>
      </c>
      <c r="F470" s="130">
        <v>0.0</v>
      </c>
      <c r="G470" s="130">
        <v>0.0</v>
      </c>
      <c r="H470" s="130">
        <v>0.0</v>
      </c>
      <c r="I470" s="130">
        <v>0.0</v>
      </c>
      <c r="J470" s="130">
        <v>0.0</v>
      </c>
      <c r="K470" s="130">
        <v>0.0</v>
      </c>
      <c r="L470" s="130">
        <v>0.0</v>
      </c>
      <c r="M470" s="130">
        <v>0.0</v>
      </c>
      <c r="N470" s="130">
        <v>0.0</v>
      </c>
      <c r="O470" s="130">
        <v>0.0</v>
      </c>
      <c r="P470" s="130">
        <v>0.0</v>
      </c>
      <c r="Q470" s="130">
        <v>1.0</v>
      </c>
      <c r="R470" s="130">
        <v>1.0</v>
      </c>
      <c r="S470" s="130">
        <v>0.0</v>
      </c>
      <c r="T470" s="130">
        <v>0.0</v>
      </c>
      <c r="U470" s="130">
        <v>0.0</v>
      </c>
      <c r="V470" s="130">
        <v>0.0</v>
      </c>
      <c r="W470" s="130">
        <v>0.0</v>
      </c>
      <c r="X470" s="130">
        <v>0.0</v>
      </c>
      <c r="Y470" s="130">
        <v>0.0</v>
      </c>
      <c r="Z470" s="130">
        <v>0.0</v>
      </c>
      <c r="AA470" s="130">
        <v>0.0</v>
      </c>
      <c r="AB470" s="130">
        <v>0.0</v>
      </c>
      <c r="AC470" s="130">
        <v>0.0</v>
      </c>
      <c r="AD470" s="130">
        <v>0.0</v>
      </c>
      <c r="AE470" s="130">
        <v>0.0</v>
      </c>
      <c r="AF470" s="130">
        <v>0.0</v>
      </c>
      <c r="AG470" s="139">
        <f t="shared" si="113"/>
        <v>2</v>
      </c>
      <c r="AH470" s="140"/>
      <c r="AI470" s="140"/>
      <c r="AJ470" s="140"/>
      <c r="AK470" s="140"/>
      <c r="AL470" s="140"/>
    </row>
    <row r="471" outlineLevel="1">
      <c r="A471" s="266" t="s">
        <v>464</v>
      </c>
      <c r="B471" s="130">
        <v>0.0</v>
      </c>
      <c r="C471" s="130">
        <v>0.0</v>
      </c>
      <c r="D471" s="130">
        <v>0.0</v>
      </c>
      <c r="E471" s="130">
        <v>0.0</v>
      </c>
      <c r="F471" s="130">
        <v>0.0</v>
      </c>
      <c r="G471" s="130">
        <v>0.0</v>
      </c>
      <c r="H471" s="130">
        <v>0.0</v>
      </c>
      <c r="I471" s="130">
        <v>0.0</v>
      </c>
      <c r="J471" s="130">
        <v>0.0</v>
      </c>
      <c r="K471" s="130">
        <v>0.0</v>
      </c>
      <c r="L471" s="130">
        <v>0.0</v>
      </c>
      <c r="M471" s="130">
        <v>0.0</v>
      </c>
      <c r="N471" s="130">
        <v>0.0</v>
      </c>
      <c r="O471" s="130">
        <v>0.0</v>
      </c>
      <c r="P471" s="130">
        <v>0.0</v>
      </c>
      <c r="Q471" s="130">
        <v>1.0</v>
      </c>
      <c r="R471" s="130">
        <v>0.0</v>
      </c>
      <c r="S471" s="130">
        <v>0.0</v>
      </c>
      <c r="T471" s="130">
        <v>0.0</v>
      </c>
      <c r="U471" s="130">
        <v>0.0</v>
      </c>
      <c r="V471" s="130">
        <v>0.0</v>
      </c>
      <c r="W471" s="130">
        <v>0.0</v>
      </c>
      <c r="X471" s="130">
        <v>0.0</v>
      </c>
      <c r="Y471" s="130">
        <v>0.0</v>
      </c>
      <c r="Z471" s="130">
        <v>0.0</v>
      </c>
      <c r="AA471" s="130">
        <v>0.0</v>
      </c>
      <c r="AB471" s="130">
        <v>0.0</v>
      </c>
      <c r="AC471" s="130">
        <v>0.0</v>
      </c>
      <c r="AD471" s="130">
        <v>0.0</v>
      </c>
      <c r="AE471" s="130">
        <v>0.0</v>
      </c>
      <c r="AF471" s="130">
        <v>0.0</v>
      </c>
      <c r="AG471" s="139">
        <f t="shared" si="113"/>
        <v>1</v>
      </c>
      <c r="AH471" s="140"/>
      <c r="AI471" s="140"/>
      <c r="AJ471" s="140"/>
      <c r="AK471" s="140"/>
      <c r="AL471" s="140"/>
    </row>
    <row r="472" outlineLevel="1">
      <c r="A472" s="266" t="s">
        <v>465</v>
      </c>
      <c r="B472" s="130">
        <v>0.0</v>
      </c>
      <c r="C472" s="130">
        <v>0.0</v>
      </c>
      <c r="D472" s="130">
        <v>1.0</v>
      </c>
      <c r="E472" s="130">
        <v>0.0</v>
      </c>
      <c r="F472" s="130">
        <v>0.0</v>
      </c>
      <c r="G472" s="130">
        <v>0.0</v>
      </c>
      <c r="H472" s="130">
        <v>0.0</v>
      </c>
      <c r="I472" s="130">
        <v>0.0</v>
      </c>
      <c r="J472" s="130">
        <v>0.0</v>
      </c>
      <c r="K472" s="130">
        <v>0.0</v>
      </c>
      <c r="L472" s="130">
        <v>0.0</v>
      </c>
      <c r="M472" s="130">
        <v>0.0</v>
      </c>
      <c r="N472" s="130">
        <v>0.0</v>
      </c>
      <c r="O472" s="130">
        <v>0.0</v>
      </c>
      <c r="P472" s="130">
        <v>0.0</v>
      </c>
      <c r="Q472" s="130">
        <v>1.0</v>
      </c>
      <c r="R472" s="130">
        <v>0.0</v>
      </c>
      <c r="S472" s="130">
        <v>0.0</v>
      </c>
      <c r="T472" s="130">
        <v>0.0</v>
      </c>
      <c r="U472" s="130">
        <v>0.0</v>
      </c>
      <c r="V472" s="130">
        <v>0.0</v>
      </c>
      <c r="W472" s="130">
        <v>0.0</v>
      </c>
      <c r="X472" s="130">
        <v>0.0</v>
      </c>
      <c r="Y472" s="130">
        <v>0.0</v>
      </c>
      <c r="Z472" s="130">
        <v>0.0</v>
      </c>
      <c r="AA472" s="130">
        <v>0.0</v>
      </c>
      <c r="AB472" s="130">
        <v>0.0</v>
      </c>
      <c r="AC472" s="130">
        <v>0.0</v>
      </c>
      <c r="AD472" s="130">
        <v>0.0</v>
      </c>
      <c r="AE472" s="130">
        <v>0.0</v>
      </c>
      <c r="AF472" s="130">
        <v>0.0</v>
      </c>
      <c r="AG472" s="139">
        <f t="shared" si="113"/>
        <v>2</v>
      </c>
      <c r="AH472" s="140"/>
      <c r="AI472" s="140"/>
      <c r="AJ472" s="140"/>
      <c r="AK472" s="140"/>
      <c r="AL472" s="140"/>
    </row>
    <row r="473" outlineLevel="1">
      <c r="A473" s="266" t="s">
        <v>466</v>
      </c>
      <c r="B473" s="130">
        <v>1.0</v>
      </c>
      <c r="C473" s="130">
        <v>1.0</v>
      </c>
      <c r="D473" s="130">
        <v>1.0</v>
      </c>
      <c r="E473" s="130">
        <v>2.0</v>
      </c>
      <c r="F473" s="130">
        <v>0.0</v>
      </c>
      <c r="G473" s="130">
        <v>0.0</v>
      </c>
      <c r="H473" s="130">
        <v>1.0</v>
      </c>
      <c r="I473" s="130">
        <v>0.0</v>
      </c>
      <c r="J473" s="130">
        <v>1.0</v>
      </c>
      <c r="K473" s="130">
        <v>0.0</v>
      </c>
      <c r="L473" s="130">
        <v>2.0</v>
      </c>
      <c r="M473" s="130">
        <v>0.0</v>
      </c>
      <c r="N473" s="130">
        <v>0.0</v>
      </c>
      <c r="O473" s="130">
        <v>2.0</v>
      </c>
      <c r="P473" s="130">
        <v>5.0</v>
      </c>
      <c r="Q473" s="130">
        <v>1.0</v>
      </c>
      <c r="R473" s="130">
        <v>3.0</v>
      </c>
      <c r="S473" s="130">
        <v>0.0</v>
      </c>
      <c r="T473" s="130">
        <v>0.0</v>
      </c>
      <c r="U473" s="130">
        <v>0.0</v>
      </c>
      <c r="V473" s="130">
        <v>2.0</v>
      </c>
      <c r="W473" s="130">
        <v>1.0</v>
      </c>
      <c r="X473" s="130">
        <v>2.0</v>
      </c>
      <c r="Y473" s="130">
        <v>0.0</v>
      </c>
      <c r="Z473" s="130">
        <v>6.0</v>
      </c>
      <c r="AA473" s="130">
        <v>0.0</v>
      </c>
      <c r="AB473" s="130">
        <v>0.0</v>
      </c>
      <c r="AC473" s="130">
        <v>1.0</v>
      </c>
      <c r="AD473" s="130">
        <v>3.0</v>
      </c>
      <c r="AE473" s="130">
        <v>2.0</v>
      </c>
      <c r="AF473" s="130">
        <v>1.0</v>
      </c>
      <c r="AG473" s="139">
        <f t="shared" si="113"/>
        <v>38</v>
      </c>
      <c r="AH473" s="140"/>
      <c r="AI473" s="140"/>
      <c r="AJ473" s="140"/>
      <c r="AK473" s="140"/>
      <c r="AL473" s="140"/>
    </row>
    <row r="474" outlineLevel="1">
      <c r="A474" s="266" t="s">
        <v>467</v>
      </c>
      <c r="B474" s="212">
        <v>0.0</v>
      </c>
      <c r="C474" s="212">
        <v>0.0</v>
      </c>
      <c r="D474" s="212">
        <v>0.0</v>
      </c>
      <c r="E474" s="212">
        <v>0.0</v>
      </c>
      <c r="F474" s="212">
        <v>0.0</v>
      </c>
      <c r="G474" s="212">
        <v>0.0</v>
      </c>
      <c r="H474" s="212">
        <v>0.0</v>
      </c>
      <c r="I474" s="212">
        <v>0.0</v>
      </c>
      <c r="J474" s="212">
        <v>0.0</v>
      </c>
      <c r="K474" s="212">
        <v>1.0</v>
      </c>
      <c r="L474" s="212">
        <v>0.0</v>
      </c>
      <c r="M474" s="212">
        <v>0.0</v>
      </c>
      <c r="N474" s="212">
        <v>0.0</v>
      </c>
      <c r="O474" s="212">
        <v>0.0</v>
      </c>
      <c r="P474" s="212">
        <v>0.0</v>
      </c>
      <c r="Q474" s="212">
        <v>0.0</v>
      </c>
      <c r="R474" s="212">
        <v>0.0</v>
      </c>
      <c r="S474" s="212">
        <v>0.0</v>
      </c>
      <c r="T474" s="212">
        <v>0.0</v>
      </c>
      <c r="U474" s="212">
        <v>0.0</v>
      </c>
      <c r="V474" s="212">
        <v>0.0</v>
      </c>
      <c r="W474" s="212">
        <v>0.0</v>
      </c>
      <c r="X474" s="212">
        <v>0.0</v>
      </c>
      <c r="Y474" s="212">
        <v>0.0</v>
      </c>
      <c r="Z474" s="212">
        <v>0.0</v>
      </c>
      <c r="AA474" s="212">
        <v>0.0</v>
      </c>
      <c r="AB474" s="212">
        <v>0.0</v>
      </c>
      <c r="AC474" s="212">
        <v>0.0</v>
      </c>
      <c r="AD474" s="212">
        <v>0.0</v>
      </c>
      <c r="AE474" s="212">
        <v>0.0</v>
      </c>
      <c r="AF474" s="212">
        <v>0.0</v>
      </c>
      <c r="AG474" s="139">
        <f t="shared" si="113"/>
        <v>1</v>
      </c>
      <c r="AH474" s="140"/>
      <c r="AI474" s="140"/>
      <c r="AJ474" s="140"/>
      <c r="AK474" s="140"/>
      <c r="AL474" s="140"/>
    </row>
    <row r="475" outlineLevel="1">
      <c r="A475" s="266" t="s">
        <v>468</v>
      </c>
      <c r="B475" s="130">
        <v>0.0</v>
      </c>
      <c r="C475" s="130">
        <v>0.0</v>
      </c>
      <c r="D475" s="130">
        <v>0.0</v>
      </c>
      <c r="E475" s="130">
        <v>0.0</v>
      </c>
      <c r="F475" s="130">
        <v>0.0</v>
      </c>
      <c r="G475" s="130">
        <v>0.0</v>
      </c>
      <c r="H475" s="130">
        <v>0.0</v>
      </c>
      <c r="I475" s="130">
        <v>0.0</v>
      </c>
      <c r="J475" s="130">
        <v>0.0</v>
      </c>
      <c r="K475" s="130">
        <v>0.0</v>
      </c>
      <c r="L475" s="130">
        <v>0.0</v>
      </c>
      <c r="M475" s="130">
        <v>0.0</v>
      </c>
      <c r="N475" s="130">
        <v>0.0</v>
      </c>
      <c r="O475" s="130">
        <v>0.0</v>
      </c>
      <c r="P475" s="130">
        <v>0.0</v>
      </c>
      <c r="Q475" s="130">
        <v>1.0</v>
      </c>
      <c r="R475" s="130">
        <v>0.0</v>
      </c>
      <c r="S475" s="130">
        <v>0.0</v>
      </c>
      <c r="T475" s="130">
        <v>0.0</v>
      </c>
      <c r="U475" s="130">
        <v>0.0</v>
      </c>
      <c r="V475" s="130">
        <v>0.0</v>
      </c>
      <c r="W475" s="130">
        <v>0.0</v>
      </c>
      <c r="X475" s="130">
        <v>0.0</v>
      </c>
      <c r="Y475" s="130">
        <v>0.0</v>
      </c>
      <c r="Z475" s="130">
        <v>0.0</v>
      </c>
      <c r="AA475" s="130">
        <v>0.0</v>
      </c>
      <c r="AB475" s="130">
        <v>0.0</v>
      </c>
      <c r="AC475" s="130">
        <v>0.0</v>
      </c>
      <c r="AD475" s="130">
        <v>0.0</v>
      </c>
      <c r="AE475" s="130">
        <v>0.0</v>
      </c>
      <c r="AF475" s="130">
        <v>0.0</v>
      </c>
      <c r="AG475" s="139">
        <f t="shared" si="113"/>
        <v>1</v>
      </c>
      <c r="AH475" s="140"/>
      <c r="AI475" s="140"/>
      <c r="AJ475" s="140"/>
      <c r="AK475" s="140"/>
      <c r="AL475" s="140"/>
    </row>
    <row r="476" outlineLevel="1">
      <c r="A476" s="266" t="s">
        <v>469</v>
      </c>
      <c r="B476" s="130">
        <v>0.0</v>
      </c>
      <c r="C476" s="130">
        <v>0.0</v>
      </c>
      <c r="D476" s="130">
        <v>0.0</v>
      </c>
      <c r="E476" s="130">
        <v>0.0</v>
      </c>
      <c r="F476" s="130">
        <v>0.0</v>
      </c>
      <c r="G476" s="130">
        <v>0.0</v>
      </c>
      <c r="H476" s="130">
        <v>0.0</v>
      </c>
      <c r="I476" s="130">
        <v>0.0</v>
      </c>
      <c r="J476" s="130">
        <v>0.0</v>
      </c>
      <c r="K476" s="130">
        <v>0.0</v>
      </c>
      <c r="L476" s="130">
        <v>0.0</v>
      </c>
      <c r="M476" s="130">
        <v>0.0</v>
      </c>
      <c r="N476" s="130">
        <v>0.0</v>
      </c>
      <c r="O476" s="130">
        <v>0.0</v>
      </c>
      <c r="P476" s="130">
        <v>0.0</v>
      </c>
      <c r="Q476" s="130">
        <v>1.0</v>
      </c>
      <c r="R476" s="130">
        <v>0.0</v>
      </c>
      <c r="S476" s="130">
        <v>0.0</v>
      </c>
      <c r="T476" s="130">
        <v>0.0</v>
      </c>
      <c r="U476" s="130">
        <v>0.0</v>
      </c>
      <c r="V476" s="130">
        <v>0.0</v>
      </c>
      <c r="W476" s="130">
        <v>0.0</v>
      </c>
      <c r="X476" s="130">
        <v>0.0</v>
      </c>
      <c r="Y476" s="130">
        <v>0.0</v>
      </c>
      <c r="Z476" s="130">
        <v>0.0</v>
      </c>
      <c r="AA476" s="130">
        <v>0.0</v>
      </c>
      <c r="AB476" s="130">
        <v>0.0</v>
      </c>
      <c r="AC476" s="130">
        <v>0.0</v>
      </c>
      <c r="AD476" s="130">
        <v>0.0</v>
      </c>
      <c r="AE476" s="130">
        <v>0.0</v>
      </c>
      <c r="AF476" s="130">
        <v>0.0</v>
      </c>
      <c r="AG476" s="139">
        <f t="shared" si="113"/>
        <v>1</v>
      </c>
      <c r="AH476" s="140"/>
      <c r="AI476" s="140"/>
      <c r="AJ476" s="140"/>
      <c r="AK476" s="140"/>
      <c r="AL476" s="140"/>
    </row>
    <row r="477" outlineLevel="1">
      <c r="A477" s="276" t="s">
        <v>470</v>
      </c>
      <c r="B477" s="130">
        <v>0.0</v>
      </c>
      <c r="C477" s="130">
        <v>0.0</v>
      </c>
      <c r="D477" s="130">
        <v>0.0</v>
      </c>
      <c r="E477" s="130">
        <v>0.0</v>
      </c>
      <c r="F477" s="130">
        <v>0.0</v>
      </c>
      <c r="G477" s="130">
        <v>0.0</v>
      </c>
      <c r="H477" s="130">
        <v>0.0</v>
      </c>
      <c r="I477" s="130">
        <v>0.0</v>
      </c>
      <c r="J477" s="130">
        <v>0.0</v>
      </c>
      <c r="K477" s="130">
        <v>0.0</v>
      </c>
      <c r="L477" s="130">
        <v>0.0</v>
      </c>
      <c r="M477" s="130">
        <v>0.0</v>
      </c>
      <c r="N477" s="130">
        <v>0.0</v>
      </c>
      <c r="O477" s="130">
        <v>1.0</v>
      </c>
      <c r="P477" s="130">
        <v>0.0</v>
      </c>
      <c r="Q477" s="130">
        <v>0.0</v>
      </c>
      <c r="R477" s="130">
        <v>0.0</v>
      </c>
      <c r="S477" s="130">
        <v>0.0</v>
      </c>
      <c r="T477" s="130">
        <v>0.0</v>
      </c>
      <c r="U477" s="130">
        <v>0.0</v>
      </c>
      <c r="V477" s="130">
        <v>0.0</v>
      </c>
      <c r="W477" s="130">
        <v>1.0</v>
      </c>
      <c r="X477" s="130">
        <v>1.0</v>
      </c>
      <c r="Y477" s="130">
        <v>0.0</v>
      </c>
      <c r="Z477" s="130">
        <v>0.0</v>
      </c>
      <c r="AA477" s="130">
        <v>0.0</v>
      </c>
      <c r="AB477" s="130">
        <v>0.0</v>
      </c>
      <c r="AC477" s="130">
        <v>0.0</v>
      </c>
      <c r="AD477" s="130">
        <v>0.0</v>
      </c>
      <c r="AE477" s="282">
        <v>0.0</v>
      </c>
      <c r="AF477" s="282">
        <v>0.0</v>
      </c>
      <c r="AG477" s="283">
        <f t="shared" si="113"/>
        <v>3</v>
      </c>
      <c r="AH477" s="284"/>
      <c r="AI477" s="284"/>
      <c r="AJ477" s="284"/>
      <c r="AK477" s="284"/>
      <c r="AL477" s="284"/>
    </row>
    <row r="478" outlineLevel="1">
      <c r="A478" s="276" t="s">
        <v>471</v>
      </c>
      <c r="B478" s="130">
        <v>0.0</v>
      </c>
      <c r="C478" s="130">
        <v>0.0</v>
      </c>
      <c r="D478" s="130">
        <v>1.0</v>
      </c>
      <c r="E478" s="130">
        <v>0.0</v>
      </c>
      <c r="F478" s="130">
        <v>0.0</v>
      </c>
      <c r="G478" s="130">
        <v>0.0</v>
      </c>
      <c r="H478" s="130">
        <v>0.0</v>
      </c>
      <c r="I478" s="130">
        <v>0.0</v>
      </c>
      <c r="J478" s="130">
        <v>0.0</v>
      </c>
      <c r="K478" s="130">
        <v>0.0</v>
      </c>
      <c r="L478" s="130">
        <v>0.0</v>
      </c>
      <c r="M478" s="130">
        <v>0.0</v>
      </c>
      <c r="N478" s="130">
        <v>0.0</v>
      </c>
      <c r="O478" s="130">
        <v>0.0</v>
      </c>
      <c r="P478" s="130">
        <v>1.0</v>
      </c>
      <c r="Q478" s="130">
        <v>0.0</v>
      </c>
      <c r="R478" s="130">
        <v>0.0</v>
      </c>
      <c r="S478" s="130">
        <v>0.0</v>
      </c>
      <c r="T478" s="130">
        <v>0.0</v>
      </c>
      <c r="U478" s="130">
        <v>0.0</v>
      </c>
      <c r="V478" s="130">
        <v>0.0</v>
      </c>
      <c r="W478" s="130">
        <v>0.0</v>
      </c>
      <c r="X478" s="130">
        <v>0.0</v>
      </c>
      <c r="Y478" s="130">
        <v>0.0</v>
      </c>
      <c r="Z478" s="130">
        <v>0.0</v>
      </c>
      <c r="AA478" s="130">
        <v>0.0</v>
      </c>
      <c r="AB478" s="130">
        <v>0.0</v>
      </c>
      <c r="AC478" s="130">
        <v>0.0</v>
      </c>
      <c r="AD478" s="130">
        <v>0.0</v>
      </c>
      <c r="AE478" s="282">
        <v>0.0</v>
      </c>
      <c r="AF478" s="282">
        <v>0.0</v>
      </c>
      <c r="AG478" s="283">
        <f t="shared" si="113"/>
        <v>2</v>
      </c>
      <c r="AH478" s="284"/>
      <c r="AI478" s="284"/>
      <c r="AJ478" s="284"/>
      <c r="AK478" s="284"/>
      <c r="AL478" s="284"/>
    </row>
    <row r="479" outlineLevel="1">
      <c r="A479" s="276" t="s">
        <v>186</v>
      </c>
      <c r="B479" s="212">
        <v>0.0</v>
      </c>
      <c r="C479" s="212">
        <v>0.0</v>
      </c>
      <c r="D479" s="212">
        <v>0.0</v>
      </c>
      <c r="E479" s="212">
        <v>0.0</v>
      </c>
      <c r="F479" s="212">
        <v>0.0</v>
      </c>
      <c r="G479" s="212">
        <v>0.0</v>
      </c>
      <c r="H479" s="212">
        <v>0.0</v>
      </c>
      <c r="I479" s="212">
        <v>0.0</v>
      </c>
      <c r="J479" s="212">
        <v>0.0</v>
      </c>
      <c r="K479" s="212">
        <v>0.0</v>
      </c>
      <c r="L479" s="212">
        <v>0.0</v>
      </c>
      <c r="M479" s="212">
        <v>0.0</v>
      </c>
      <c r="N479" s="212">
        <v>0.0</v>
      </c>
      <c r="O479" s="212">
        <v>0.0</v>
      </c>
      <c r="P479" s="212">
        <v>0.0</v>
      </c>
      <c r="Q479" s="212">
        <v>0.0</v>
      </c>
      <c r="R479" s="212">
        <v>0.0</v>
      </c>
      <c r="S479" s="212">
        <v>0.0</v>
      </c>
      <c r="T479" s="212">
        <v>0.0</v>
      </c>
      <c r="U479" s="212">
        <v>0.0</v>
      </c>
      <c r="V479" s="212">
        <v>0.0</v>
      </c>
      <c r="W479" s="212">
        <v>0.0</v>
      </c>
      <c r="X479" s="212">
        <v>0.0</v>
      </c>
      <c r="Y479" s="212">
        <v>0.0</v>
      </c>
      <c r="Z479" s="212">
        <v>0.0</v>
      </c>
      <c r="AA479" s="212">
        <v>0.0</v>
      </c>
      <c r="AB479" s="212">
        <v>0.0</v>
      </c>
      <c r="AC479" s="212">
        <v>0.0</v>
      </c>
      <c r="AD479" s="212">
        <v>0.0</v>
      </c>
      <c r="AE479" s="212">
        <v>1.0</v>
      </c>
      <c r="AF479" s="212">
        <v>0.0</v>
      </c>
      <c r="AG479" s="283"/>
      <c r="AH479" s="284"/>
      <c r="AI479" s="284"/>
      <c r="AJ479" s="284"/>
      <c r="AK479" s="284"/>
      <c r="AL479" s="284"/>
    </row>
    <row r="480">
      <c r="A480" s="269" t="s">
        <v>187</v>
      </c>
      <c r="B480" s="286">
        <f t="shared" ref="B480:AF480" si="114">SUM(B469:B478)</f>
        <v>1</v>
      </c>
      <c r="C480" s="286">
        <f t="shared" si="114"/>
        <v>1</v>
      </c>
      <c r="D480" s="286">
        <f t="shared" si="114"/>
        <v>3</v>
      </c>
      <c r="E480" s="286">
        <f t="shared" si="114"/>
        <v>2</v>
      </c>
      <c r="F480" s="286">
        <f t="shared" si="114"/>
        <v>0</v>
      </c>
      <c r="G480" s="286">
        <f t="shared" si="114"/>
        <v>0</v>
      </c>
      <c r="H480" s="286">
        <f t="shared" si="114"/>
        <v>1</v>
      </c>
      <c r="I480" s="286">
        <f t="shared" si="114"/>
        <v>0</v>
      </c>
      <c r="J480" s="286">
        <f t="shared" si="114"/>
        <v>1</v>
      </c>
      <c r="K480" s="287">
        <f t="shared" si="114"/>
        <v>1</v>
      </c>
      <c r="L480" s="286">
        <f t="shared" si="114"/>
        <v>2</v>
      </c>
      <c r="M480" s="286">
        <f t="shared" si="114"/>
        <v>0</v>
      </c>
      <c r="N480" s="286">
        <f t="shared" si="114"/>
        <v>0</v>
      </c>
      <c r="O480" s="286">
        <f t="shared" si="114"/>
        <v>3</v>
      </c>
      <c r="P480" s="286">
        <f t="shared" si="114"/>
        <v>6</v>
      </c>
      <c r="Q480" s="286">
        <f t="shared" si="114"/>
        <v>7</v>
      </c>
      <c r="R480" s="286">
        <f t="shared" si="114"/>
        <v>4</v>
      </c>
      <c r="S480" s="286">
        <f t="shared" si="114"/>
        <v>0</v>
      </c>
      <c r="T480" s="286">
        <f t="shared" si="114"/>
        <v>0</v>
      </c>
      <c r="U480" s="286">
        <f t="shared" si="114"/>
        <v>0</v>
      </c>
      <c r="V480" s="286">
        <f t="shared" si="114"/>
        <v>2</v>
      </c>
      <c r="W480" s="286">
        <f t="shared" si="114"/>
        <v>2</v>
      </c>
      <c r="X480" s="286">
        <f t="shared" si="114"/>
        <v>3</v>
      </c>
      <c r="Y480" s="286">
        <f t="shared" si="114"/>
        <v>1</v>
      </c>
      <c r="Z480" s="286">
        <f t="shared" si="114"/>
        <v>6</v>
      </c>
      <c r="AA480" s="286">
        <f t="shared" si="114"/>
        <v>0</v>
      </c>
      <c r="AB480" s="286">
        <f t="shared" si="114"/>
        <v>0</v>
      </c>
      <c r="AC480" s="286">
        <f t="shared" si="114"/>
        <v>1</v>
      </c>
      <c r="AD480" s="286">
        <f t="shared" si="114"/>
        <v>3</v>
      </c>
      <c r="AE480" s="286">
        <f t="shared" si="114"/>
        <v>2</v>
      </c>
      <c r="AF480" s="286">
        <f t="shared" si="114"/>
        <v>1</v>
      </c>
      <c r="AG480" s="139">
        <f>SUM(B480:AF480)</f>
        <v>53</v>
      </c>
      <c r="AH480" s="140"/>
      <c r="AI480" s="140"/>
      <c r="AJ480" s="140"/>
      <c r="AK480" s="140"/>
      <c r="AL480" s="140"/>
    </row>
    <row r="481">
      <c r="A481" s="153"/>
      <c r="B481" s="212"/>
      <c r="C481" s="212"/>
      <c r="D481" s="212"/>
      <c r="E481" s="212"/>
      <c r="F481" s="212"/>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2"/>
      <c r="AG481" s="199"/>
      <c r="AH481" s="200"/>
      <c r="AI481" s="200"/>
      <c r="AJ481" s="200"/>
      <c r="AK481" s="200"/>
      <c r="AL481" s="200"/>
    </row>
    <row r="482">
      <c r="A482" s="266" t="s">
        <v>378</v>
      </c>
      <c r="B482" s="281"/>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199"/>
      <c r="AH482" s="200"/>
      <c r="AI482" s="200"/>
      <c r="AJ482" s="200"/>
      <c r="AK482" s="200"/>
      <c r="AL482" s="200"/>
    </row>
    <row r="483" outlineLevel="1">
      <c r="A483" s="266" t="s">
        <v>290</v>
      </c>
      <c r="B483" s="130">
        <v>0.0</v>
      </c>
      <c r="C483" s="130">
        <v>0.0</v>
      </c>
      <c r="D483" s="130">
        <v>0.0</v>
      </c>
      <c r="E483" s="130">
        <v>0.0</v>
      </c>
      <c r="F483" s="130">
        <v>0.0</v>
      </c>
      <c r="G483" s="130">
        <v>1.0</v>
      </c>
      <c r="H483" s="130">
        <v>0.0</v>
      </c>
      <c r="I483" s="130">
        <v>0.0</v>
      </c>
      <c r="J483" s="130">
        <v>0.0</v>
      </c>
      <c r="K483" s="130">
        <v>0.0</v>
      </c>
      <c r="L483" s="130">
        <v>0.0</v>
      </c>
      <c r="M483" s="130">
        <v>0.0</v>
      </c>
      <c r="N483" s="130">
        <v>0.0</v>
      </c>
      <c r="O483" s="130">
        <v>1.0</v>
      </c>
      <c r="P483" s="130">
        <v>0.0</v>
      </c>
      <c r="Q483" s="130">
        <v>0.0</v>
      </c>
      <c r="R483" s="130">
        <v>0.0</v>
      </c>
      <c r="S483" s="130">
        <v>0.0</v>
      </c>
      <c r="T483" s="130">
        <v>0.0</v>
      </c>
      <c r="U483" s="130">
        <v>0.0</v>
      </c>
      <c r="V483" s="130">
        <v>0.0</v>
      </c>
      <c r="W483" s="130">
        <v>0.0</v>
      </c>
      <c r="X483" s="130">
        <v>0.0</v>
      </c>
      <c r="Y483" s="130">
        <v>0.0</v>
      </c>
      <c r="Z483" s="130">
        <v>0.0</v>
      </c>
      <c r="AA483" s="130">
        <v>0.0</v>
      </c>
      <c r="AB483" s="130">
        <v>0.0</v>
      </c>
      <c r="AC483" s="130">
        <v>0.0</v>
      </c>
      <c r="AD483" s="130">
        <v>0.0</v>
      </c>
      <c r="AE483" s="130">
        <v>0.0</v>
      </c>
      <c r="AF483" s="130">
        <v>0.0</v>
      </c>
      <c r="AG483" s="139">
        <f t="shared" ref="AG483:AG492" si="115">SUM(B483:AF483)</f>
        <v>2</v>
      </c>
      <c r="AH483" s="140"/>
      <c r="AI483" s="140"/>
      <c r="AJ483" s="140"/>
      <c r="AK483" s="140"/>
      <c r="AL483" s="140"/>
    </row>
    <row r="484" outlineLevel="1">
      <c r="A484" s="266" t="s">
        <v>291</v>
      </c>
      <c r="B484" s="130">
        <v>0.0</v>
      </c>
      <c r="C484" s="130">
        <v>0.0</v>
      </c>
      <c r="D484" s="130">
        <v>0.0</v>
      </c>
      <c r="E484" s="130">
        <v>0.0</v>
      </c>
      <c r="F484" s="130">
        <v>0.0</v>
      </c>
      <c r="G484" s="130">
        <v>1.0</v>
      </c>
      <c r="H484" s="130">
        <v>0.0</v>
      </c>
      <c r="I484" s="130">
        <v>0.0</v>
      </c>
      <c r="J484" s="130">
        <v>0.0</v>
      </c>
      <c r="K484" s="130">
        <v>0.0</v>
      </c>
      <c r="L484" s="130">
        <v>0.0</v>
      </c>
      <c r="M484" s="130">
        <v>0.0</v>
      </c>
      <c r="N484" s="130">
        <v>0.0</v>
      </c>
      <c r="O484" s="130">
        <v>0.0</v>
      </c>
      <c r="P484" s="130">
        <v>0.0</v>
      </c>
      <c r="Q484" s="130">
        <v>0.0</v>
      </c>
      <c r="R484" s="130">
        <v>0.0</v>
      </c>
      <c r="S484" s="130">
        <v>0.0</v>
      </c>
      <c r="T484" s="130">
        <v>0.0</v>
      </c>
      <c r="U484" s="130">
        <v>1.0</v>
      </c>
      <c r="V484" s="130">
        <v>0.0</v>
      </c>
      <c r="W484" s="130">
        <v>0.0</v>
      </c>
      <c r="X484" s="130">
        <v>0.0</v>
      </c>
      <c r="Y484" s="130">
        <v>0.0</v>
      </c>
      <c r="Z484" s="130">
        <v>0.0</v>
      </c>
      <c r="AA484" s="130">
        <v>0.0</v>
      </c>
      <c r="AB484" s="130">
        <v>0.0</v>
      </c>
      <c r="AC484" s="130">
        <v>0.0</v>
      </c>
      <c r="AD484" s="130">
        <v>0.0</v>
      </c>
      <c r="AE484" s="130">
        <v>0.0</v>
      </c>
      <c r="AF484" s="130">
        <v>0.0</v>
      </c>
      <c r="AG484" s="139">
        <f t="shared" si="115"/>
        <v>2</v>
      </c>
      <c r="AH484" s="140"/>
      <c r="AI484" s="140"/>
      <c r="AJ484" s="140"/>
      <c r="AK484" s="140"/>
      <c r="AL484" s="140"/>
    </row>
    <row r="485" outlineLevel="1">
      <c r="A485" s="266" t="s">
        <v>472</v>
      </c>
      <c r="B485" s="130">
        <v>0.0</v>
      </c>
      <c r="C485" s="130">
        <v>0.0</v>
      </c>
      <c r="D485" s="130">
        <v>0.0</v>
      </c>
      <c r="E485" s="130">
        <v>0.0</v>
      </c>
      <c r="F485" s="130">
        <v>0.0</v>
      </c>
      <c r="G485" s="130">
        <v>1.0</v>
      </c>
      <c r="H485" s="130">
        <v>0.0</v>
      </c>
      <c r="I485" s="130">
        <v>0.0</v>
      </c>
      <c r="J485" s="130">
        <v>0.0</v>
      </c>
      <c r="K485" s="130">
        <v>0.0</v>
      </c>
      <c r="L485" s="130">
        <v>0.0</v>
      </c>
      <c r="M485" s="130">
        <v>0.0</v>
      </c>
      <c r="N485" s="130">
        <v>0.0</v>
      </c>
      <c r="O485" s="130">
        <v>0.0</v>
      </c>
      <c r="P485" s="130">
        <v>0.0</v>
      </c>
      <c r="Q485" s="130">
        <v>0.0</v>
      </c>
      <c r="R485" s="130">
        <v>0.0</v>
      </c>
      <c r="S485" s="130">
        <v>0.0</v>
      </c>
      <c r="T485" s="130">
        <v>0.0</v>
      </c>
      <c r="U485" s="130">
        <v>1.0</v>
      </c>
      <c r="V485" s="130">
        <v>0.0</v>
      </c>
      <c r="W485" s="130">
        <v>0.0</v>
      </c>
      <c r="X485" s="130">
        <v>0.0</v>
      </c>
      <c r="Y485" s="130">
        <v>0.0</v>
      </c>
      <c r="Z485" s="130">
        <v>0.0</v>
      </c>
      <c r="AA485" s="130">
        <v>0.0</v>
      </c>
      <c r="AB485" s="130">
        <v>0.0</v>
      </c>
      <c r="AC485" s="130">
        <v>0.0</v>
      </c>
      <c r="AD485" s="130">
        <v>0.0</v>
      </c>
      <c r="AE485" s="130">
        <v>0.0</v>
      </c>
      <c r="AF485" s="130">
        <v>0.0</v>
      </c>
      <c r="AG485" s="139">
        <f t="shared" si="115"/>
        <v>2</v>
      </c>
      <c r="AH485" s="140"/>
      <c r="AI485" s="140"/>
      <c r="AJ485" s="140"/>
      <c r="AK485" s="140"/>
      <c r="AL485" s="140"/>
    </row>
    <row r="486" outlineLevel="1">
      <c r="A486" s="266" t="s">
        <v>473</v>
      </c>
      <c r="B486" s="212">
        <v>0.0</v>
      </c>
      <c r="C486" s="212">
        <v>0.0</v>
      </c>
      <c r="D486" s="212">
        <v>0.0</v>
      </c>
      <c r="E486" s="212">
        <v>0.0</v>
      </c>
      <c r="F486" s="212">
        <v>0.0</v>
      </c>
      <c r="G486" s="212">
        <v>0.0</v>
      </c>
      <c r="H486" s="212">
        <v>0.0</v>
      </c>
      <c r="I486" s="212">
        <v>0.0</v>
      </c>
      <c r="J486" s="212">
        <v>0.0</v>
      </c>
      <c r="K486" s="212">
        <v>0.0</v>
      </c>
      <c r="L486" s="212">
        <v>0.0</v>
      </c>
      <c r="M486" s="212">
        <v>0.0</v>
      </c>
      <c r="N486" s="212">
        <v>0.0</v>
      </c>
      <c r="O486" s="212">
        <v>0.0</v>
      </c>
      <c r="P486" s="212">
        <v>0.0</v>
      </c>
      <c r="Q486" s="212">
        <v>0.0</v>
      </c>
      <c r="R486" s="212">
        <v>0.0</v>
      </c>
      <c r="S486" s="212">
        <v>0.0</v>
      </c>
      <c r="T486" s="212">
        <v>0.0</v>
      </c>
      <c r="U486" s="212">
        <v>0.0</v>
      </c>
      <c r="V486" s="212">
        <v>0.0</v>
      </c>
      <c r="W486" s="212">
        <v>0.0</v>
      </c>
      <c r="X486" s="212">
        <v>0.0</v>
      </c>
      <c r="Y486" s="212">
        <v>0.0</v>
      </c>
      <c r="Z486" s="212">
        <v>0.0</v>
      </c>
      <c r="AA486" s="212">
        <v>0.0</v>
      </c>
      <c r="AB486" s="212">
        <v>0.0</v>
      </c>
      <c r="AC486" s="212">
        <v>0.0</v>
      </c>
      <c r="AD486" s="212">
        <v>0.0</v>
      </c>
      <c r="AE486" s="212">
        <v>0.0</v>
      </c>
      <c r="AF486" s="212">
        <v>0.0</v>
      </c>
      <c r="AG486" s="139">
        <f t="shared" si="115"/>
        <v>0</v>
      </c>
      <c r="AH486" s="140"/>
      <c r="AI486" s="140"/>
      <c r="AJ486" s="140"/>
      <c r="AK486" s="140"/>
      <c r="AL486" s="140"/>
    </row>
    <row r="487" outlineLevel="1">
      <c r="A487" s="266" t="s">
        <v>474</v>
      </c>
      <c r="B487" s="212">
        <v>0.0</v>
      </c>
      <c r="C487" s="212">
        <v>0.0</v>
      </c>
      <c r="D487" s="212">
        <v>0.0</v>
      </c>
      <c r="E487" s="212">
        <v>0.0</v>
      </c>
      <c r="F487" s="212">
        <v>0.0</v>
      </c>
      <c r="G487" s="212">
        <v>0.0</v>
      </c>
      <c r="H487" s="212">
        <v>0.0</v>
      </c>
      <c r="I487" s="212">
        <v>0.0</v>
      </c>
      <c r="J487" s="212">
        <v>0.0</v>
      </c>
      <c r="K487" s="212">
        <v>0.0</v>
      </c>
      <c r="L487" s="212">
        <v>0.0</v>
      </c>
      <c r="M487" s="212">
        <v>0.0</v>
      </c>
      <c r="N487" s="212">
        <v>0.0</v>
      </c>
      <c r="O487" s="212">
        <v>0.0</v>
      </c>
      <c r="P487" s="212">
        <v>0.0</v>
      </c>
      <c r="Q487" s="212">
        <v>0.0</v>
      </c>
      <c r="R487" s="212">
        <v>0.0</v>
      </c>
      <c r="S487" s="212">
        <v>0.0</v>
      </c>
      <c r="T487" s="212">
        <v>0.0</v>
      </c>
      <c r="U487" s="212">
        <v>0.0</v>
      </c>
      <c r="V487" s="212">
        <v>0.0</v>
      </c>
      <c r="W487" s="212">
        <v>0.0</v>
      </c>
      <c r="X487" s="212">
        <v>0.0</v>
      </c>
      <c r="Y487" s="212">
        <v>0.0</v>
      </c>
      <c r="Z487" s="212">
        <v>0.0</v>
      </c>
      <c r="AA487" s="212">
        <v>0.0</v>
      </c>
      <c r="AB487" s="212">
        <v>0.0</v>
      </c>
      <c r="AC487" s="212">
        <v>0.0</v>
      </c>
      <c r="AD487" s="212">
        <v>0.0</v>
      </c>
      <c r="AE487" s="212">
        <v>0.0</v>
      </c>
      <c r="AF487" s="212">
        <v>0.0</v>
      </c>
      <c r="AG487" s="139">
        <f t="shared" si="115"/>
        <v>0</v>
      </c>
      <c r="AH487" s="140"/>
      <c r="AI487" s="140"/>
      <c r="AJ487" s="140"/>
      <c r="AK487" s="140"/>
      <c r="AL487" s="140"/>
    </row>
    <row r="488" outlineLevel="1">
      <c r="A488" s="266" t="s">
        <v>475</v>
      </c>
      <c r="B488" s="212">
        <v>0.0</v>
      </c>
      <c r="C488" s="212">
        <v>0.0</v>
      </c>
      <c r="D488" s="212">
        <v>0.0</v>
      </c>
      <c r="E488" s="212">
        <v>0.0</v>
      </c>
      <c r="F488" s="212">
        <v>0.0</v>
      </c>
      <c r="G488" s="212">
        <v>0.0</v>
      </c>
      <c r="H488" s="212">
        <v>0.0</v>
      </c>
      <c r="I488" s="212">
        <v>0.0</v>
      </c>
      <c r="J488" s="212">
        <v>0.0</v>
      </c>
      <c r="K488" s="212">
        <v>0.0</v>
      </c>
      <c r="L488" s="212">
        <v>0.0</v>
      </c>
      <c r="M488" s="212">
        <v>0.0</v>
      </c>
      <c r="N488" s="212">
        <v>0.0</v>
      </c>
      <c r="O488" s="212">
        <v>0.0</v>
      </c>
      <c r="P488" s="212">
        <v>0.0</v>
      </c>
      <c r="Q488" s="212">
        <v>0.0</v>
      </c>
      <c r="R488" s="212">
        <v>0.0</v>
      </c>
      <c r="S488" s="212">
        <v>0.0</v>
      </c>
      <c r="T488" s="212">
        <v>0.0</v>
      </c>
      <c r="U488" s="212">
        <v>0.0</v>
      </c>
      <c r="V488" s="212">
        <v>0.0</v>
      </c>
      <c r="W488" s="212">
        <v>0.0</v>
      </c>
      <c r="X488" s="212">
        <v>0.0</v>
      </c>
      <c r="Y488" s="212">
        <v>0.0</v>
      </c>
      <c r="Z488" s="212">
        <v>0.0</v>
      </c>
      <c r="AA488" s="212">
        <v>0.0</v>
      </c>
      <c r="AB488" s="212">
        <v>0.0</v>
      </c>
      <c r="AC488" s="212">
        <v>0.0</v>
      </c>
      <c r="AD488" s="212">
        <v>0.0</v>
      </c>
      <c r="AE488" s="212">
        <v>0.0</v>
      </c>
      <c r="AF488" s="212">
        <v>0.0</v>
      </c>
      <c r="AG488" s="139">
        <f t="shared" si="115"/>
        <v>0</v>
      </c>
      <c r="AH488" s="140"/>
      <c r="AI488" s="140"/>
      <c r="AJ488" s="140"/>
      <c r="AK488" s="140"/>
      <c r="AL488" s="140"/>
    </row>
    <row r="489" outlineLevel="1">
      <c r="A489" s="266" t="s">
        <v>476</v>
      </c>
      <c r="B489" s="212">
        <v>0.0</v>
      </c>
      <c r="C489" s="212">
        <v>0.0</v>
      </c>
      <c r="D489" s="212">
        <v>0.0</v>
      </c>
      <c r="E489" s="212">
        <v>0.0</v>
      </c>
      <c r="F489" s="212">
        <v>0.0</v>
      </c>
      <c r="G489" s="212">
        <v>0.0</v>
      </c>
      <c r="H489" s="212">
        <v>0.0</v>
      </c>
      <c r="I489" s="212">
        <v>0.0</v>
      </c>
      <c r="J489" s="212">
        <v>0.0</v>
      </c>
      <c r="K489" s="212">
        <v>0.0</v>
      </c>
      <c r="L489" s="212">
        <v>0.0</v>
      </c>
      <c r="M489" s="212">
        <v>0.0</v>
      </c>
      <c r="N489" s="212">
        <v>0.0</v>
      </c>
      <c r="O489" s="212">
        <v>0.0</v>
      </c>
      <c r="P489" s="212">
        <v>0.0</v>
      </c>
      <c r="Q489" s="212">
        <v>0.0</v>
      </c>
      <c r="R489" s="212">
        <v>0.0</v>
      </c>
      <c r="S489" s="212">
        <v>0.0</v>
      </c>
      <c r="T489" s="212">
        <v>0.0</v>
      </c>
      <c r="U489" s="212">
        <v>0.0</v>
      </c>
      <c r="V489" s="212">
        <v>0.0</v>
      </c>
      <c r="W489" s="212">
        <v>0.0</v>
      </c>
      <c r="X489" s="212">
        <v>0.0</v>
      </c>
      <c r="Y489" s="212">
        <v>0.0</v>
      </c>
      <c r="Z489" s="212">
        <v>0.0</v>
      </c>
      <c r="AA489" s="212">
        <v>0.0</v>
      </c>
      <c r="AB489" s="212">
        <v>0.0</v>
      </c>
      <c r="AC489" s="212">
        <v>0.0</v>
      </c>
      <c r="AD489" s="212">
        <v>0.0</v>
      </c>
      <c r="AE489" s="212">
        <v>0.0</v>
      </c>
      <c r="AF489" s="212">
        <v>0.0</v>
      </c>
      <c r="AG489" s="139">
        <f t="shared" si="115"/>
        <v>0</v>
      </c>
      <c r="AH489" s="140"/>
      <c r="AI489" s="140"/>
      <c r="AJ489" s="140"/>
      <c r="AK489" s="140"/>
      <c r="AL489" s="140"/>
    </row>
    <row r="490" outlineLevel="1">
      <c r="A490" s="266" t="s">
        <v>477</v>
      </c>
      <c r="B490" s="212">
        <v>0.0</v>
      </c>
      <c r="C490" s="212">
        <v>0.0</v>
      </c>
      <c r="D490" s="212">
        <v>0.0</v>
      </c>
      <c r="E490" s="212">
        <v>0.0</v>
      </c>
      <c r="F490" s="212">
        <v>0.0</v>
      </c>
      <c r="G490" s="212">
        <v>0.0</v>
      </c>
      <c r="H490" s="212">
        <v>0.0</v>
      </c>
      <c r="I490" s="212">
        <v>0.0</v>
      </c>
      <c r="J490" s="212">
        <v>0.0</v>
      </c>
      <c r="K490" s="212">
        <v>0.0</v>
      </c>
      <c r="L490" s="212">
        <v>0.0</v>
      </c>
      <c r="M490" s="212">
        <v>0.0</v>
      </c>
      <c r="N490" s="212">
        <v>0.0</v>
      </c>
      <c r="O490" s="212">
        <v>0.0</v>
      </c>
      <c r="P490" s="212">
        <v>0.0</v>
      </c>
      <c r="Q490" s="212">
        <v>0.0</v>
      </c>
      <c r="R490" s="212">
        <v>0.0</v>
      </c>
      <c r="S490" s="212">
        <v>0.0</v>
      </c>
      <c r="T490" s="212">
        <v>0.0</v>
      </c>
      <c r="U490" s="212">
        <v>0.0</v>
      </c>
      <c r="V490" s="212">
        <v>0.0</v>
      </c>
      <c r="W490" s="212">
        <v>0.0</v>
      </c>
      <c r="X490" s="212">
        <v>0.0</v>
      </c>
      <c r="Y490" s="212">
        <v>0.0</v>
      </c>
      <c r="Z490" s="212">
        <v>0.0</v>
      </c>
      <c r="AA490" s="212">
        <v>0.0</v>
      </c>
      <c r="AB490" s="212">
        <v>0.0</v>
      </c>
      <c r="AC490" s="212">
        <v>0.0</v>
      </c>
      <c r="AD490" s="212">
        <v>0.0</v>
      </c>
      <c r="AE490" s="212">
        <v>0.0</v>
      </c>
      <c r="AF490" s="212">
        <v>0.0</v>
      </c>
      <c r="AG490" s="139">
        <f t="shared" si="115"/>
        <v>0</v>
      </c>
      <c r="AH490" s="140"/>
      <c r="AI490" s="140"/>
      <c r="AJ490" s="140"/>
      <c r="AK490" s="140"/>
      <c r="AL490" s="140"/>
    </row>
    <row r="491" outlineLevel="1">
      <c r="A491" s="276" t="s">
        <v>478</v>
      </c>
      <c r="B491" s="212">
        <v>0.0</v>
      </c>
      <c r="C491" s="212">
        <v>0.0</v>
      </c>
      <c r="D491" s="212">
        <v>0.0</v>
      </c>
      <c r="E491" s="212">
        <v>0.0</v>
      </c>
      <c r="F491" s="212">
        <v>0.0</v>
      </c>
      <c r="G491" s="212">
        <v>0.0</v>
      </c>
      <c r="H491" s="212">
        <v>0.0</v>
      </c>
      <c r="I491" s="212">
        <v>0.0</v>
      </c>
      <c r="J491" s="212">
        <v>0.0</v>
      </c>
      <c r="K491" s="212">
        <v>0.0</v>
      </c>
      <c r="L491" s="212">
        <v>0.0</v>
      </c>
      <c r="M491" s="212">
        <v>0.0</v>
      </c>
      <c r="N491" s="212">
        <v>0.0</v>
      </c>
      <c r="O491" s="212">
        <v>0.0</v>
      </c>
      <c r="P491" s="212">
        <v>0.0</v>
      </c>
      <c r="Q491" s="212">
        <v>0.0</v>
      </c>
      <c r="R491" s="212">
        <v>0.0</v>
      </c>
      <c r="S491" s="212">
        <v>0.0</v>
      </c>
      <c r="T491" s="212">
        <v>0.0</v>
      </c>
      <c r="U491" s="212">
        <v>0.0</v>
      </c>
      <c r="V491" s="212">
        <v>0.0</v>
      </c>
      <c r="W491" s="212">
        <v>0.0</v>
      </c>
      <c r="X491" s="212">
        <v>0.0</v>
      </c>
      <c r="Y491" s="212">
        <v>0.0</v>
      </c>
      <c r="Z491" s="212">
        <v>0.0</v>
      </c>
      <c r="AA491" s="212">
        <v>0.0</v>
      </c>
      <c r="AB491" s="212">
        <v>0.0</v>
      </c>
      <c r="AC491" s="212">
        <v>0.0</v>
      </c>
      <c r="AD491" s="212">
        <v>0.0</v>
      </c>
      <c r="AE491" s="212">
        <v>0.0</v>
      </c>
      <c r="AF491" s="212">
        <v>0.0</v>
      </c>
      <c r="AG491" s="283">
        <f t="shared" si="115"/>
        <v>0</v>
      </c>
      <c r="AH491" s="284"/>
      <c r="AI491" s="284"/>
      <c r="AJ491" s="284"/>
      <c r="AK491" s="284"/>
      <c r="AL491" s="284"/>
    </row>
    <row r="492" outlineLevel="1">
      <c r="A492" s="276" t="s">
        <v>479</v>
      </c>
      <c r="B492" s="212">
        <v>0.0</v>
      </c>
      <c r="C492" s="212">
        <v>0.0</v>
      </c>
      <c r="D492" s="212">
        <v>0.0</v>
      </c>
      <c r="E492" s="212">
        <v>0.0</v>
      </c>
      <c r="F492" s="212">
        <v>0.0</v>
      </c>
      <c r="G492" s="212">
        <v>0.0</v>
      </c>
      <c r="H492" s="212">
        <v>0.0</v>
      </c>
      <c r="I492" s="212">
        <v>0.0</v>
      </c>
      <c r="J492" s="212">
        <v>0.0</v>
      </c>
      <c r="K492" s="212">
        <v>0.0</v>
      </c>
      <c r="L492" s="212">
        <v>0.0</v>
      </c>
      <c r="M492" s="212">
        <v>0.0</v>
      </c>
      <c r="N492" s="212">
        <v>0.0</v>
      </c>
      <c r="O492" s="212">
        <v>0.0</v>
      </c>
      <c r="P492" s="212">
        <v>0.0</v>
      </c>
      <c r="Q492" s="212">
        <v>0.0</v>
      </c>
      <c r="R492" s="212">
        <v>0.0</v>
      </c>
      <c r="S492" s="212">
        <v>0.0</v>
      </c>
      <c r="T492" s="212">
        <v>0.0</v>
      </c>
      <c r="U492" s="212">
        <v>0.0</v>
      </c>
      <c r="V492" s="212">
        <v>0.0</v>
      </c>
      <c r="W492" s="212">
        <v>0.0</v>
      </c>
      <c r="X492" s="212">
        <v>0.0</v>
      </c>
      <c r="Y492" s="212">
        <v>0.0</v>
      </c>
      <c r="Z492" s="212">
        <v>0.0</v>
      </c>
      <c r="AA492" s="212">
        <v>0.0</v>
      </c>
      <c r="AB492" s="212">
        <v>0.0</v>
      </c>
      <c r="AC492" s="212">
        <v>0.0</v>
      </c>
      <c r="AD492" s="212">
        <v>0.0</v>
      </c>
      <c r="AE492" s="212">
        <v>0.0</v>
      </c>
      <c r="AF492" s="212">
        <v>0.0</v>
      </c>
      <c r="AG492" s="283">
        <f t="shared" si="115"/>
        <v>0</v>
      </c>
      <c r="AH492" s="284"/>
      <c r="AI492" s="284"/>
      <c r="AJ492" s="284"/>
      <c r="AK492" s="284"/>
      <c r="AL492" s="284"/>
    </row>
    <row r="493" outlineLevel="1">
      <c r="A493" s="276" t="s">
        <v>186</v>
      </c>
      <c r="B493" s="212">
        <v>0.0</v>
      </c>
      <c r="C493" s="212">
        <v>0.0</v>
      </c>
      <c r="D493" s="212">
        <v>0.0</v>
      </c>
      <c r="E493" s="212">
        <v>0.0</v>
      </c>
      <c r="F493" s="212">
        <v>0.0</v>
      </c>
      <c r="G493" s="212">
        <v>0.0</v>
      </c>
      <c r="H493" s="212">
        <v>0.0</v>
      </c>
      <c r="I493" s="212">
        <v>0.0</v>
      </c>
      <c r="J493" s="212">
        <v>0.0</v>
      </c>
      <c r="K493" s="212">
        <v>0.0</v>
      </c>
      <c r="L493" s="212">
        <v>0.0</v>
      </c>
      <c r="M493" s="212">
        <v>0.0</v>
      </c>
      <c r="N493" s="212">
        <v>0.0</v>
      </c>
      <c r="O493" s="212">
        <v>0.0</v>
      </c>
      <c r="P493" s="212">
        <v>0.0</v>
      </c>
      <c r="Q493" s="212">
        <v>0.0</v>
      </c>
      <c r="R493" s="212">
        <v>0.0</v>
      </c>
      <c r="S493" s="212">
        <v>0.0</v>
      </c>
      <c r="T493" s="212">
        <v>0.0</v>
      </c>
      <c r="U493" s="212">
        <v>0.0</v>
      </c>
      <c r="V493" s="212">
        <v>0.0</v>
      </c>
      <c r="W493" s="212">
        <v>0.0</v>
      </c>
      <c r="X493" s="212">
        <v>0.0</v>
      </c>
      <c r="Y493" s="212">
        <v>0.0</v>
      </c>
      <c r="Z493" s="212">
        <v>0.0</v>
      </c>
      <c r="AA493" s="212">
        <v>0.0</v>
      </c>
      <c r="AB493" s="212">
        <v>0.0</v>
      </c>
      <c r="AC493" s="212">
        <v>0.0</v>
      </c>
      <c r="AD493" s="212">
        <v>0.0</v>
      </c>
      <c r="AE493" s="212">
        <v>0.0</v>
      </c>
      <c r="AF493" s="212">
        <v>0.0</v>
      </c>
      <c r="AG493" s="283"/>
      <c r="AH493" s="284"/>
      <c r="AI493" s="284"/>
      <c r="AJ493" s="284"/>
      <c r="AK493" s="284"/>
      <c r="AL493" s="284"/>
    </row>
    <row r="494">
      <c r="A494" s="269" t="s">
        <v>187</v>
      </c>
      <c r="B494" s="286">
        <f t="shared" ref="B494:F494" si="116">SUM(B483:B492)</f>
        <v>0</v>
      </c>
      <c r="C494" s="286">
        <f t="shared" si="116"/>
        <v>0</v>
      </c>
      <c r="D494" s="286">
        <f t="shared" si="116"/>
        <v>0</v>
      </c>
      <c r="E494" s="286">
        <f t="shared" si="116"/>
        <v>0</v>
      </c>
      <c r="F494" s="286">
        <f t="shared" si="116"/>
        <v>0</v>
      </c>
      <c r="G494" s="286">
        <v>0.0</v>
      </c>
      <c r="H494" s="286">
        <f t="shared" ref="H494:AF494" si="117">SUM(H483:H492)</f>
        <v>0</v>
      </c>
      <c r="I494" s="286">
        <f t="shared" si="117"/>
        <v>0</v>
      </c>
      <c r="J494" s="286">
        <f t="shared" si="117"/>
        <v>0</v>
      </c>
      <c r="K494" s="286">
        <f t="shared" si="117"/>
        <v>0</v>
      </c>
      <c r="L494" s="286">
        <f t="shared" si="117"/>
        <v>0</v>
      </c>
      <c r="M494" s="286">
        <f t="shared" si="117"/>
        <v>0</v>
      </c>
      <c r="N494" s="286">
        <f t="shared" si="117"/>
        <v>0</v>
      </c>
      <c r="O494" s="286">
        <f t="shared" si="117"/>
        <v>1</v>
      </c>
      <c r="P494" s="286">
        <f t="shared" si="117"/>
        <v>0</v>
      </c>
      <c r="Q494" s="286">
        <f t="shared" si="117"/>
        <v>0</v>
      </c>
      <c r="R494" s="286">
        <f t="shared" si="117"/>
        <v>0</v>
      </c>
      <c r="S494" s="286">
        <f t="shared" si="117"/>
        <v>0</v>
      </c>
      <c r="T494" s="286">
        <f t="shared" si="117"/>
        <v>0</v>
      </c>
      <c r="U494" s="286">
        <f t="shared" si="117"/>
        <v>2</v>
      </c>
      <c r="V494" s="286">
        <f t="shared" si="117"/>
        <v>0</v>
      </c>
      <c r="W494" s="286">
        <f t="shared" si="117"/>
        <v>0</v>
      </c>
      <c r="X494" s="286">
        <f t="shared" si="117"/>
        <v>0</v>
      </c>
      <c r="Y494" s="286">
        <f t="shared" si="117"/>
        <v>0</v>
      </c>
      <c r="Z494" s="286">
        <f t="shared" si="117"/>
        <v>0</v>
      </c>
      <c r="AA494" s="286">
        <f t="shared" si="117"/>
        <v>0</v>
      </c>
      <c r="AB494" s="286">
        <f t="shared" si="117"/>
        <v>0</v>
      </c>
      <c r="AC494" s="286">
        <f t="shared" si="117"/>
        <v>0</v>
      </c>
      <c r="AD494" s="286">
        <f t="shared" si="117"/>
        <v>0</v>
      </c>
      <c r="AE494" s="286">
        <f t="shared" si="117"/>
        <v>0</v>
      </c>
      <c r="AF494" s="286">
        <f t="shared" si="117"/>
        <v>0</v>
      </c>
      <c r="AG494" s="139">
        <f>SUM(B494:AF494)</f>
        <v>3</v>
      </c>
      <c r="AH494" s="140"/>
      <c r="AI494" s="140"/>
      <c r="AJ494" s="140"/>
      <c r="AK494" s="140"/>
      <c r="AL494" s="140"/>
    </row>
    <row r="495">
      <c r="A495" s="288"/>
      <c r="B495" s="212"/>
      <c r="C495" s="212"/>
      <c r="D495" s="212"/>
      <c r="E495" s="212"/>
      <c r="F495" s="212"/>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2"/>
      <c r="AG495" s="199"/>
      <c r="AH495" s="200"/>
      <c r="AI495" s="200"/>
      <c r="AJ495" s="200"/>
      <c r="AK495" s="200"/>
      <c r="AL495" s="200"/>
    </row>
    <row r="496">
      <c r="A496" s="289" t="s">
        <v>480</v>
      </c>
      <c r="B496" s="290">
        <v>3.0</v>
      </c>
      <c r="C496" s="290">
        <v>4.0</v>
      </c>
      <c r="D496" s="290">
        <v>10.0</v>
      </c>
      <c r="E496" s="290">
        <v>7.0</v>
      </c>
      <c r="F496" s="290">
        <v>0.0</v>
      </c>
      <c r="G496" s="290">
        <v>0.0</v>
      </c>
      <c r="H496" s="290">
        <v>4.0</v>
      </c>
      <c r="I496" s="290">
        <v>0.0</v>
      </c>
      <c r="J496" s="290">
        <v>1.0</v>
      </c>
      <c r="K496" s="290">
        <v>1.0</v>
      </c>
      <c r="L496" s="290">
        <v>16.0</v>
      </c>
      <c r="M496" s="290">
        <v>0.0</v>
      </c>
      <c r="N496" s="290">
        <v>0.0</v>
      </c>
      <c r="O496" s="290">
        <v>13.0</v>
      </c>
      <c r="P496" s="290">
        <v>21.0</v>
      </c>
      <c r="Q496" s="290">
        <v>4.0</v>
      </c>
      <c r="R496" s="290">
        <v>7.0</v>
      </c>
      <c r="S496" s="290">
        <v>2.0</v>
      </c>
      <c r="T496" s="290">
        <v>0.0</v>
      </c>
      <c r="U496" s="290">
        <v>0.0</v>
      </c>
      <c r="V496" s="291">
        <v>14.0</v>
      </c>
      <c r="W496" s="291">
        <v>2.0</v>
      </c>
      <c r="X496" s="291">
        <v>2.0</v>
      </c>
      <c r="Y496" s="291">
        <v>7.0</v>
      </c>
      <c r="Z496" s="291">
        <v>5.0</v>
      </c>
      <c r="AA496" s="291">
        <v>0.0</v>
      </c>
      <c r="AB496" s="290">
        <v>0.0</v>
      </c>
      <c r="AC496" s="290">
        <v>11.0</v>
      </c>
      <c r="AD496" s="290">
        <v>9.0</v>
      </c>
      <c r="AE496" s="290">
        <v>10.0</v>
      </c>
      <c r="AF496" s="290">
        <v>15.0</v>
      </c>
      <c r="AG496" s="139">
        <f t="shared" ref="AG496:AG497" si="118">SUM(B496:AF496)</f>
        <v>168</v>
      </c>
      <c r="AH496" s="140"/>
      <c r="AI496" s="140"/>
      <c r="AJ496" s="140"/>
      <c r="AK496" s="140"/>
      <c r="AL496" s="140"/>
    </row>
    <row r="497">
      <c r="A497" s="289" t="s">
        <v>481</v>
      </c>
      <c r="B497" s="290">
        <v>0.0</v>
      </c>
      <c r="C497" s="290">
        <v>7.0</v>
      </c>
      <c r="D497" s="290">
        <v>0.0</v>
      </c>
      <c r="E497" s="290">
        <v>0.0</v>
      </c>
      <c r="F497" s="290">
        <v>0.0</v>
      </c>
      <c r="G497" s="290">
        <v>3.0</v>
      </c>
      <c r="H497" s="290">
        <v>0.0</v>
      </c>
      <c r="I497" s="290">
        <v>0.0</v>
      </c>
      <c r="J497" s="290">
        <v>4.0</v>
      </c>
      <c r="K497" s="290">
        <v>0.0</v>
      </c>
      <c r="L497" s="290">
        <v>0.0</v>
      </c>
      <c r="M497" s="290">
        <v>0.0</v>
      </c>
      <c r="N497" s="290">
        <v>0.0</v>
      </c>
      <c r="O497" s="290">
        <v>3.0</v>
      </c>
      <c r="P497" s="290">
        <v>0.0</v>
      </c>
      <c r="Q497" s="290">
        <v>1.0</v>
      </c>
      <c r="R497" s="290">
        <v>0.0</v>
      </c>
      <c r="S497" s="290">
        <v>0.0</v>
      </c>
      <c r="T497" s="290">
        <v>0.0</v>
      </c>
      <c r="U497" s="290">
        <v>9.0</v>
      </c>
      <c r="V497" s="290">
        <v>0.0</v>
      </c>
      <c r="W497" s="290">
        <v>0.0</v>
      </c>
      <c r="X497" s="290">
        <v>0.0</v>
      </c>
      <c r="Y497" s="290">
        <v>0.0</v>
      </c>
      <c r="Z497" s="290">
        <v>0.0</v>
      </c>
      <c r="AA497" s="290">
        <v>0.0</v>
      </c>
      <c r="AB497" s="290">
        <v>0.0</v>
      </c>
      <c r="AC497" s="290">
        <v>0.0</v>
      </c>
      <c r="AD497" s="290">
        <v>0.0</v>
      </c>
      <c r="AE497" s="290">
        <v>0.0</v>
      </c>
      <c r="AF497" s="286"/>
      <c r="AG497" s="139">
        <f t="shared" si="118"/>
        <v>27</v>
      </c>
      <c r="AH497" s="140"/>
      <c r="AI497" s="140"/>
      <c r="AJ497" s="140"/>
      <c r="AK497" s="140"/>
      <c r="AL497" s="140"/>
    </row>
    <row r="498">
      <c r="A498" s="153"/>
      <c r="B498" s="225"/>
      <c r="C498" s="225"/>
      <c r="D498" s="225"/>
      <c r="E498" s="225"/>
      <c r="F498" s="225"/>
      <c r="G498" s="225"/>
      <c r="H498" s="225"/>
      <c r="I498" s="225"/>
      <c r="J498" s="225"/>
      <c r="K498" s="225"/>
      <c r="L498" s="225"/>
      <c r="M498" s="225"/>
      <c r="N498" s="225"/>
      <c r="O498" s="225"/>
      <c r="P498" s="225"/>
      <c r="Q498" s="225"/>
      <c r="R498" s="225"/>
      <c r="S498" s="225"/>
      <c r="T498" s="225"/>
      <c r="U498" s="225"/>
      <c r="V498" s="225"/>
      <c r="W498" s="225"/>
      <c r="X498" s="225"/>
      <c r="Y498" s="225"/>
      <c r="Z498" s="225"/>
      <c r="AA498" s="225"/>
      <c r="AB498" s="225"/>
      <c r="AC498" s="225"/>
      <c r="AD498" s="225"/>
      <c r="AE498" s="225"/>
      <c r="AF498" s="225"/>
      <c r="AG498" s="259"/>
      <c r="AH498" s="260"/>
      <c r="AI498" s="260"/>
      <c r="AJ498" s="260"/>
      <c r="AK498" s="260"/>
      <c r="AL498" s="260"/>
    </row>
    <row r="499">
      <c r="A499" s="187" t="s">
        <v>482</v>
      </c>
      <c r="AG499" s="259"/>
      <c r="AH499" s="260"/>
      <c r="AI499" s="260"/>
      <c r="AJ499" s="260"/>
      <c r="AK499" s="260"/>
      <c r="AL499" s="260"/>
    </row>
    <row r="500">
      <c r="A500" s="272" t="s">
        <v>483</v>
      </c>
      <c r="B500" s="286">
        <v>8.0</v>
      </c>
      <c r="C500" s="286">
        <v>1.0</v>
      </c>
      <c r="D500" s="286">
        <v>0.0</v>
      </c>
      <c r="E500" s="286">
        <v>1.0</v>
      </c>
      <c r="F500" s="286">
        <v>0.0</v>
      </c>
      <c r="G500" s="286">
        <v>0.0</v>
      </c>
      <c r="H500" s="286">
        <v>0.0</v>
      </c>
      <c r="I500" s="286">
        <v>10.0</v>
      </c>
      <c r="J500" s="286">
        <v>0.0</v>
      </c>
      <c r="K500" s="286">
        <v>0.0</v>
      </c>
      <c r="L500" s="286">
        <v>0.0</v>
      </c>
      <c r="M500" s="286">
        <v>0.0</v>
      </c>
      <c r="N500" s="286">
        <v>0.0</v>
      </c>
      <c r="O500" s="286">
        <v>0.0</v>
      </c>
      <c r="P500" s="286">
        <v>0.0</v>
      </c>
      <c r="Q500" s="286">
        <v>6.0</v>
      </c>
      <c r="R500" s="286">
        <v>1.0</v>
      </c>
      <c r="S500" s="286">
        <v>0.0</v>
      </c>
      <c r="T500" s="286">
        <v>0.0</v>
      </c>
      <c r="U500" s="286">
        <v>0.0</v>
      </c>
      <c r="V500" s="286">
        <v>0.0</v>
      </c>
      <c r="W500" s="286">
        <v>0.0</v>
      </c>
      <c r="X500" s="286">
        <v>1.0</v>
      </c>
      <c r="Y500" s="286">
        <v>0.0</v>
      </c>
      <c r="Z500" s="286">
        <v>3.0</v>
      </c>
      <c r="AA500" s="286">
        <v>0.0</v>
      </c>
      <c r="AB500" s="286">
        <v>0.0</v>
      </c>
      <c r="AC500" s="286">
        <v>0.0</v>
      </c>
      <c r="AD500" s="286">
        <v>0.0</v>
      </c>
      <c r="AE500" s="286">
        <v>1.0</v>
      </c>
      <c r="AF500" s="286">
        <v>0.0</v>
      </c>
      <c r="AG500" s="139">
        <f t="shared" ref="AG500:AG501" si="119">SUM(B500:AF500)</f>
        <v>32</v>
      </c>
      <c r="AH500" s="140"/>
      <c r="AI500" s="140"/>
      <c r="AJ500" s="140"/>
      <c r="AK500" s="140"/>
      <c r="AL500" s="140"/>
    </row>
    <row r="501">
      <c r="A501" s="272" t="s">
        <v>484</v>
      </c>
      <c r="B501" s="286">
        <v>0.0</v>
      </c>
      <c r="C501" s="286">
        <v>0.0</v>
      </c>
      <c r="D501" s="286">
        <v>0.0</v>
      </c>
      <c r="E501" s="286">
        <v>0.0</v>
      </c>
      <c r="F501" s="286">
        <v>0.0</v>
      </c>
      <c r="G501" s="286">
        <v>0.0</v>
      </c>
      <c r="H501" s="286">
        <v>0.0</v>
      </c>
      <c r="I501" s="286">
        <v>0.0</v>
      </c>
      <c r="J501" s="286">
        <v>0.0</v>
      </c>
      <c r="K501" s="286">
        <v>0.0</v>
      </c>
      <c r="L501" s="286">
        <v>0.0</v>
      </c>
      <c r="M501" s="286">
        <v>0.0</v>
      </c>
      <c r="N501" s="286">
        <v>0.0</v>
      </c>
      <c r="O501" s="286">
        <v>0.0</v>
      </c>
      <c r="P501" s="286">
        <v>0.0</v>
      </c>
      <c r="Q501" s="286">
        <v>0.0</v>
      </c>
      <c r="R501" s="286">
        <v>0.0</v>
      </c>
      <c r="S501" s="286">
        <v>0.0</v>
      </c>
      <c r="T501" s="286">
        <v>0.0</v>
      </c>
      <c r="U501" s="286">
        <v>0.0</v>
      </c>
      <c r="V501" s="286">
        <v>0.0</v>
      </c>
      <c r="W501" s="286">
        <v>0.0</v>
      </c>
      <c r="X501" s="286">
        <v>0.0</v>
      </c>
      <c r="Y501" s="286">
        <v>0.0</v>
      </c>
      <c r="Z501" s="286">
        <v>0.0</v>
      </c>
      <c r="AA501" s="286">
        <v>0.0</v>
      </c>
      <c r="AB501" s="286">
        <v>0.0</v>
      </c>
      <c r="AC501" s="286">
        <v>0.0</v>
      </c>
      <c r="AD501" s="286">
        <v>0.0</v>
      </c>
      <c r="AE501" s="286">
        <v>0.0</v>
      </c>
      <c r="AF501" s="286">
        <v>0.0</v>
      </c>
      <c r="AG501" s="139">
        <f t="shared" si="119"/>
        <v>0</v>
      </c>
      <c r="AH501" s="140"/>
      <c r="AI501" s="140"/>
      <c r="AJ501" s="140"/>
      <c r="AK501" s="140"/>
      <c r="AL501" s="140"/>
    </row>
    <row r="502">
      <c r="A502" s="153"/>
      <c r="AG502" s="259"/>
      <c r="AH502" s="260"/>
      <c r="AI502" s="260"/>
      <c r="AJ502" s="260"/>
      <c r="AK502" s="260"/>
      <c r="AL502" s="260"/>
    </row>
    <row r="503">
      <c r="A503" s="187" t="s">
        <v>485</v>
      </c>
      <c r="AG503" s="259"/>
      <c r="AH503" s="260"/>
      <c r="AI503" s="260"/>
      <c r="AJ503" s="260"/>
      <c r="AK503" s="260"/>
      <c r="AL503" s="260"/>
    </row>
    <row r="504">
      <c r="A504" s="269" t="s">
        <v>486</v>
      </c>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c r="AB504" s="292"/>
      <c r="AC504" s="292"/>
      <c r="AD504" s="292">
        <f t="shared" ref="AD504:AF504" si="120">AD623</f>
        <v>0</v>
      </c>
      <c r="AE504" s="292">
        <f t="shared" si="120"/>
        <v>0</v>
      </c>
      <c r="AF504" s="292">
        <f t="shared" si="120"/>
        <v>0</v>
      </c>
      <c r="AG504" s="139">
        <f>SUM(B504:AF504)</f>
        <v>0</v>
      </c>
      <c r="AH504" s="140"/>
      <c r="AI504" s="140"/>
      <c r="AJ504" s="140"/>
      <c r="AK504" s="140"/>
      <c r="AL504" s="140"/>
    </row>
    <row r="505">
      <c r="A505" s="153"/>
      <c r="AG505" s="259"/>
      <c r="AH505" s="260"/>
      <c r="AI505" s="260"/>
      <c r="AJ505" s="260"/>
      <c r="AK505" s="260"/>
      <c r="AL505" s="260"/>
    </row>
    <row r="506">
      <c r="A506" s="293" t="s">
        <v>487</v>
      </c>
      <c r="B506" s="129"/>
      <c r="C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c r="AD506" s="129"/>
      <c r="AE506" s="129"/>
      <c r="AF506" s="129"/>
      <c r="AG506" s="259"/>
      <c r="AH506" s="260"/>
      <c r="AI506" s="260"/>
      <c r="AJ506" s="260"/>
      <c r="AK506" s="260"/>
      <c r="AL506" s="260"/>
    </row>
    <row r="507">
      <c r="A507" s="294" t="s">
        <v>488</v>
      </c>
      <c r="B507" s="295">
        <f t="shared" ref="B507:AF507" si="121">SUM(B25:B29)</f>
        <v>2290.695376</v>
      </c>
      <c r="C507" s="295">
        <f t="shared" si="121"/>
        <v>2513.492913</v>
      </c>
      <c r="D507" s="295">
        <f t="shared" si="121"/>
        <v>2149.217705</v>
      </c>
      <c r="E507" s="295">
        <f t="shared" si="121"/>
        <v>2274.93912</v>
      </c>
      <c r="F507" s="295">
        <f t="shared" si="121"/>
        <v>2265.166762</v>
      </c>
      <c r="G507" s="295">
        <f t="shared" si="121"/>
        <v>2555.18171</v>
      </c>
      <c r="H507" s="295">
        <f t="shared" si="121"/>
        <v>2194.46648</v>
      </c>
      <c r="I507" s="295">
        <f t="shared" si="121"/>
        <v>2131.666</v>
      </c>
      <c r="J507" s="295">
        <f t="shared" si="121"/>
        <v>2789.845918</v>
      </c>
      <c r="K507" s="295">
        <f t="shared" si="121"/>
        <v>3309.256662</v>
      </c>
      <c r="L507" s="295">
        <f t="shared" si="121"/>
        <v>2933.979228</v>
      </c>
      <c r="M507" s="295">
        <f t="shared" si="121"/>
        <v>2429.436529</v>
      </c>
      <c r="N507" s="295">
        <f t="shared" si="121"/>
        <v>2742.081342</v>
      </c>
      <c r="O507" s="295">
        <f t="shared" si="121"/>
        <v>3620.56518</v>
      </c>
      <c r="P507" s="295">
        <f t="shared" si="121"/>
        <v>3862.73242</v>
      </c>
      <c r="Q507" s="295">
        <f t="shared" si="121"/>
        <v>13945.13961</v>
      </c>
      <c r="R507" s="295">
        <f t="shared" si="121"/>
        <v>10250.84909</v>
      </c>
      <c r="S507" s="295">
        <f t="shared" si="121"/>
        <v>4636.40563</v>
      </c>
      <c r="T507" s="295">
        <f t="shared" si="121"/>
        <v>4675.8188</v>
      </c>
      <c r="U507" s="295">
        <f t="shared" si="121"/>
        <v>4770.045976</v>
      </c>
      <c r="V507" s="295">
        <f t="shared" si="121"/>
        <v>3204.286519</v>
      </c>
      <c r="W507" s="295">
        <f t="shared" si="121"/>
        <v>1806.723548</v>
      </c>
      <c r="X507" s="295">
        <f t="shared" si="121"/>
        <v>4897.99531</v>
      </c>
      <c r="Y507" s="295">
        <f t="shared" si="121"/>
        <v>6342.335846</v>
      </c>
      <c r="Z507" s="295">
        <f t="shared" si="121"/>
        <v>28965.5776</v>
      </c>
      <c r="AA507" s="295">
        <f t="shared" si="121"/>
        <v>33725.27705</v>
      </c>
      <c r="AB507" s="295">
        <f t="shared" si="121"/>
        <v>33096.89442</v>
      </c>
      <c r="AC507" s="295">
        <f t="shared" si="121"/>
        <v>13002.16522</v>
      </c>
      <c r="AD507" s="295">
        <f t="shared" si="121"/>
        <v>11711.82957</v>
      </c>
      <c r="AE507" s="295">
        <f t="shared" si="121"/>
        <v>18703.46266</v>
      </c>
      <c r="AF507" s="295">
        <f t="shared" si="121"/>
        <v>34800.22282</v>
      </c>
      <c r="AG507" s="139">
        <f t="shared" ref="AG507:AG528" si="122">SUM(B507:AF507)</f>
        <v>268597.753</v>
      </c>
      <c r="AH507" s="140"/>
      <c r="AI507" s="140"/>
      <c r="AJ507" s="140"/>
      <c r="AK507" s="140"/>
      <c r="AL507" s="140"/>
    </row>
    <row r="508">
      <c r="A508" s="296" t="s">
        <v>489</v>
      </c>
      <c r="B508" s="297"/>
      <c r="C508" s="297"/>
      <c r="D508" s="297"/>
      <c r="E508" s="297"/>
      <c r="F508" s="297"/>
      <c r="G508" s="297"/>
      <c r="H508" s="297"/>
      <c r="I508" s="297"/>
      <c r="J508" s="297"/>
      <c r="K508" s="297"/>
      <c r="L508" s="297"/>
      <c r="M508" s="297"/>
      <c r="N508" s="297"/>
      <c r="O508" s="297"/>
      <c r="P508" s="297"/>
      <c r="Q508" s="297"/>
      <c r="R508" s="297"/>
      <c r="S508" s="297"/>
      <c r="T508" s="297"/>
      <c r="U508" s="297"/>
      <c r="V508" s="297"/>
      <c r="W508" s="297"/>
      <c r="X508" s="297"/>
      <c r="Y508" s="297"/>
      <c r="Z508" s="297"/>
      <c r="AA508" s="297"/>
      <c r="AB508" s="297"/>
      <c r="AC508" s="297"/>
      <c r="AD508" s="297"/>
      <c r="AE508" s="297"/>
      <c r="AF508" s="297"/>
      <c r="AG508" s="139">
        <f t="shared" si="122"/>
        <v>0</v>
      </c>
      <c r="AH508" s="140"/>
      <c r="AI508" s="140"/>
      <c r="AJ508" s="140"/>
      <c r="AK508" s="140"/>
      <c r="AL508" s="140"/>
    </row>
    <row r="509">
      <c r="A509" s="294" t="s">
        <v>490</v>
      </c>
      <c r="B509" s="298">
        <f>(B55+B56+B59+B60)*'Data - P&amp;L'!$C$3</f>
        <v>1341.92</v>
      </c>
      <c r="C509" s="298">
        <f>(C55+C56+C59+C60)*'Data - P&amp;L'!$C$3</f>
        <v>503.22</v>
      </c>
      <c r="D509" s="298">
        <f>(D55+D56+D59+D60)*'Data - P&amp;L'!$C$3</f>
        <v>0</v>
      </c>
      <c r="E509" s="298">
        <f>(E55+E56+E59+E60)*'Data - P&amp;L'!$C$3</f>
        <v>0</v>
      </c>
      <c r="F509" s="298">
        <f>(F55+F56+F59+F60)*'Data - P&amp;L'!$C$3</f>
        <v>0</v>
      </c>
      <c r="G509" s="298">
        <f>(G55+G56+G59+G60)*'Data - P&amp;L'!$C$3</f>
        <v>0</v>
      </c>
      <c r="H509" s="298">
        <f>(H55+H56+H59+H60)*'Data - P&amp;L'!$C$3</f>
        <v>0</v>
      </c>
      <c r="I509" s="298">
        <f>(I55+I56+I59+I60)*'Data - P&amp;L'!$C$3</f>
        <v>0</v>
      </c>
      <c r="J509" s="298">
        <f>(J55+J56+J59+J60)*'Data - P&amp;L'!$C$3</f>
        <v>0</v>
      </c>
      <c r="K509" s="298">
        <f>(K55+K56+K59+K60)*'Data - P&amp;L'!$C$3</f>
        <v>167.74</v>
      </c>
      <c r="L509" s="298">
        <f>(L55+L56+L59+L60)*'Data - P&amp;L'!$C$3</f>
        <v>0</v>
      </c>
      <c r="M509" s="298">
        <f>(M55+M56+M59+M60)*'Data - P&amp;L'!$C$3</f>
        <v>0</v>
      </c>
      <c r="N509" s="298">
        <f>(N55+N56+N59+N60)*'Data - P&amp;L'!$C$3</f>
        <v>0</v>
      </c>
      <c r="O509" s="298">
        <f>(O55+O56+O59+O60)*'Data - P&amp;L'!$C$3</f>
        <v>0</v>
      </c>
      <c r="P509" s="298">
        <f>(P55+P56+P59+P60)*'Data - P&amp;L'!$C$3</f>
        <v>251.61</v>
      </c>
      <c r="Q509" s="298">
        <f>(Q55+Q56+Q59+Q60)*'Data - P&amp;L'!$C$3</f>
        <v>838.7</v>
      </c>
      <c r="R509" s="298">
        <f>(R55+R56+R59+R60)*'Data - P&amp;L'!$C$3</f>
        <v>251.61</v>
      </c>
      <c r="S509" s="298">
        <f>(S55+S56+S59+S60)*'Data - P&amp;L'!$C$3</f>
        <v>419.35</v>
      </c>
      <c r="T509" s="298">
        <f>(T55+T56+T59+T60)*'Data - P&amp;L'!$C$3</f>
        <v>419.35</v>
      </c>
      <c r="U509" s="298">
        <f>(U55+U56+U59+U60)*'Data - P&amp;L'!$C$3</f>
        <v>83.87</v>
      </c>
      <c r="V509" s="298">
        <f>(V55+V56+V59+V60)*'Data - P&amp;L'!$C$3</f>
        <v>587.09</v>
      </c>
      <c r="W509" s="298">
        <f>(W55+W56+W59+W60)*'Data - P&amp;L'!$C$3</f>
        <v>251.61</v>
      </c>
      <c r="X509" s="298">
        <f>(X55+X56+X59+X60)*'Data - P&amp;L'!$C$3</f>
        <v>167.74</v>
      </c>
      <c r="Y509" s="298">
        <f>(Y55+Y56+Y59+Y60)*'Data - P&amp;L'!$C$3</f>
        <v>419.35</v>
      </c>
      <c r="Z509" s="298">
        <f>(Z55+Z56+Z59+Z60)*'Data - P&amp;L'!$C$3</f>
        <v>670.96</v>
      </c>
      <c r="AA509" s="298">
        <f>(AA55+AA56+AA59+AA60)*'Data - P&amp;L'!$C$3</f>
        <v>2516.1</v>
      </c>
      <c r="AB509" s="298">
        <f>(AB55+AB56+AB59+AB60)*'Data - P&amp;L'!$C$3</f>
        <v>1761.27</v>
      </c>
      <c r="AC509" s="298">
        <f>(AC55+AC56+AC59+AC60)*'Data - P&amp;L'!$C$3</f>
        <v>1090.31</v>
      </c>
      <c r="AD509" s="298">
        <f>(AD55+AD56+AD59+AD60)*'Data - P&amp;L'!$C$3</f>
        <v>2264.49</v>
      </c>
      <c r="AE509" s="298">
        <f>(AE55+AE56+AE59+AE60)*'Data - P&amp;L'!$C$3</f>
        <v>2851.58</v>
      </c>
      <c r="AF509" s="298">
        <f>(AF55+AF56+AF59+AF60)*'Data - P&amp;L'!$C$3</f>
        <v>3270.93</v>
      </c>
      <c r="AG509" s="299">
        <f t="shared" si="122"/>
        <v>20128.8</v>
      </c>
      <c r="AH509" s="140"/>
      <c r="AI509" s="140"/>
      <c r="AJ509" s="140"/>
      <c r="AK509" s="140"/>
      <c r="AL509" s="140"/>
    </row>
    <row r="510">
      <c r="A510" s="296" t="s">
        <v>491</v>
      </c>
      <c r="B510" s="182">
        <f>(B57+B58+B61+B62)*'Data - P&amp;L'!$C$4</f>
        <v>0</v>
      </c>
      <c r="C510" s="182">
        <f>(C57+C58+C61+C62)*'Data - P&amp;L'!$C$4</f>
        <v>669.06</v>
      </c>
      <c r="D510" s="182">
        <f>(D57+D58+D61+D62)*'Data - P&amp;L'!$C$4</f>
        <v>1529.28</v>
      </c>
      <c r="E510" s="182">
        <f>(E57+E58+E61+E62)*'Data - P&amp;L'!$C$4</f>
        <v>955.8</v>
      </c>
      <c r="F510" s="182">
        <f>(F57+F58+F61+F62)*'Data - P&amp;L'!$C$4</f>
        <v>1338.12</v>
      </c>
      <c r="G510" s="182">
        <f>(G57+G58+G61+G62)*'Data - P&amp;L'!$C$4</f>
        <v>955.8</v>
      </c>
      <c r="H510" s="182">
        <f>(H57+H58+H61+H62)*'Data - P&amp;L'!$C$4</f>
        <v>955.8</v>
      </c>
      <c r="I510" s="182">
        <f>(I57+I58+I61+I62)*'Data - P&amp;L'!$C$4</f>
        <v>1051.38</v>
      </c>
      <c r="J510" s="182">
        <f>(J57+J58+J61+J62)*'Data - P&amp;L'!$C$4</f>
        <v>1529.28</v>
      </c>
      <c r="K510" s="182">
        <f>(K57+K58+K61+K62)*'Data - P&amp;L'!$C$4</f>
        <v>1146.96</v>
      </c>
      <c r="L510" s="182">
        <f>(L57+L58+L61+L62)*'Data - P&amp;L'!$C$4</f>
        <v>1051.38</v>
      </c>
      <c r="M510" s="182">
        <f>(M57+M58+M61+M62)*'Data - P&amp;L'!$C$4</f>
        <v>860.22</v>
      </c>
      <c r="N510" s="182">
        <f>(N57+N58+N61+N62)*'Data - P&amp;L'!$C$4</f>
        <v>1338.12</v>
      </c>
      <c r="O510" s="182">
        <f>(O57+O58+O61+O62)*'Data - P&amp;L'!$C$4</f>
        <v>955.8</v>
      </c>
      <c r="P510" s="182">
        <f>(P57+P58+P61+P62)*'Data - P&amp;L'!$C$4</f>
        <v>2198.34</v>
      </c>
      <c r="Q510" s="182">
        <f>(Q57+Q58+Q61+Q62)*'Data - P&amp;L'!$C$4</f>
        <v>1720.44</v>
      </c>
      <c r="R510" s="182">
        <f>(R57+R58+R61+R62)*'Data - P&amp;L'!$C$4</f>
        <v>3154.14</v>
      </c>
      <c r="S510" s="182">
        <f>(S57+S58+S61+S62)*'Data - P&amp;L'!$C$4</f>
        <v>2293.92</v>
      </c>
      <c r="T510" s="182">
        <f>(T57+T58+T61+T62)*'Data - P&amp;L'!$C$4</f>
        <v>1338.12</v>
      </c>
      <c r="U510" s="182">
        <f>(U57+U58+U61+U62)*'Data - P&amp;L'!$C$4</f>
        <v>669.06</v>
      </c>
      <c r="V510" s="182">
        <f>(V57+V58+V61+V62)*'Data - P&amp;L'!$C$4</f>
        <v>1338.12</v>
      </c>
      <c r="W510" s="182">
        <f>(W57+W58+W61+W62)*'Data - P&amp;L'!$C$4</f>
        <v>1146.96</v>
      </c>
      <c r="X510" s="182">
        <f>(X57+X58+X61+X62)*'Data - P&amp;L'!$C$4</f>
        <v>1816.02</v>
      </c>
      <c r="Y510" s="182">
        <f>(Y57+Y58+Y61+Y62)*'Data - P&amp;L'!$C$4</f>
        <v>1911.6</v>
      </c>
      <c r="Z510" s="182">
        <f>(Z57+Z58+Z61+Z62)*'Data - P&amp;L'!$C$4</f>
        <v>4492.26</v>
      </c>
      <c r="AA510" s="182">
        <f>(AA57+AA58+AA61+AA62)*'Data - P&amp;L'!$C$4</f>
        <v>7837.56</v>
      </c>
      <c r="AB510" s="182">
        <f>(AB57+AB58+AB61+AB62)*'Data - P&amp;L'!$C$4</f>
        <v>7741.98</v>
      </c>
      <c r="AC510" s="182">
        <f>(AC57+AC58+AC61+AC62)*'Data - P&amp;L'!$C$4</f>
        <v>4396.68</v>
      </c>
      <c r="AD510" s="182">
        <f>(AD57+AD58+AD61+AD62)*'Data - P&amp;L'!$C$4</f>
        <v>4492.26</v>
      </c>
      <c r="AE510" s="182">
        <f>(AE57+AE58+AE61+AE62)*'Data - P&amp;L'!$C$4</f>
        <v>5161.32</v>
      </c>
      <c r="AF510" s="182">
        <f>(AF57+AF58+AF61+AF62)*'Data - P&amp;L'!$C$4</f>
        <v>7168.5</v>
      </c>
      <c r="AG510" s="139">
        <f t="shared" si="122"/>
        <v>73214.28</v>
      </c>
      <c r="AH510" s="140"/>
      <c r="AI510" s="140"/>
      <c r="AJ510" s="140"/>
      <c r="AK510" s="140"/>
      <c r="AL510" s="140"/>
    </row>
    <row r="511">
      <c r="A511" s="294" t="s">
        <v>492</v>
      </c>
      <c r="B511" s="182">
        <f>B65*'Data - P&amp;L'!$C$15</f>
        <v>87.9</v>
      </c>
      <c r="C511" s="182">
        <f>C65*'Data - P&amp;L'!$C$15</f>
        <v>0</v>
      </c>
      <c r="D511" s="182">
        <f>D65*'Data - P&amp;L'!$C$15</f>
        <v>0</v>
      </c>
      <c r="E511" s="182">
        <f>E65*'Data - P&amp;L'!$C$15</f>
        <v>0</v>
      </c>
      <c r="F511" s="182">
        <f>F65*'Data - P&amp;L'!$C$15</f>
        <v>175.8</v>
      </c>
      <c r="G511" s="182">
        <f>G65*'Data - P&amp;L'!$C$15</f>
        <v>87.9</v>
      </c>
      <c r="H511" s="182">
        <f>H65*'Data - P&amp;L'!$C$15</f>
        <v>175.8</v>
      </c>
      <c r="I511" s="182">
        <f>I65*'Data - P&amp;L'!$C$15</f>
        <v>0</v>
      </c>
      <c r="J511" s="182">
        <f>J65*'Data - P&amp;L'!$C$15</f>
        <v>175.8</v>
      </c>
      <c r="K511" s="182">
        <f>K65*'Data - P&amp;L'!$C$15</f>
        <v>0</v>
      </c>
      <c r="L511" s="182">
        <f>L65*'Data - P&amp;L'!$C$15</f>
        <v>0</v>
      </c>
      <c r="M511" s="182">
        <f>M65*'Data - P&amp;L'!$C$15</f>
        <v>0</v>
      </c>
      <c r="N511" s="182">
        <f>N65*'Data - P&amp;L'!$C$15</f>
        <v>87.9</v>
      </c>
      <c r="O511" s="182">
        <f>O65*'Data - P&amp;L'!$C$15</f>
        <v>0</v>
      </c>
      <c r="P511" s="182">
        <f>P65*'Data - P&amp;L'!$C$15</f>
        <v>439.5</v>
      </c>
      <c r="Q511" s="182">
        <f>Q65*'Data - P&amp;L'!$C$15</f>
        <v>87.9</v>
      </c>
      <c r="R511" s="182">
        <f>R65*'Data - P&amp;L'!$C$15</f>
        <v>0</v>
      </c>
      <c r="S511" s="182">
        <f>S65*'Data - P&amp;L'!$C$15</f>
        <v>0</v>
      </c>
      <c r="T511" s="182">
        <f>T65*'Data - P&amp;L'!$C$15</f>
        <v>351.6</v>
      </c>
      <c r="U511" s="182">
        <f>U65*'Data - P&amp;L'!$C$15</f>
        <v>87.9</v>
      </c>
      <c r="V511" s="182">
        <f>V65*'Data - P&amp;L'!$C$15</f>
        <v>175.8</v>
      </c>
      <c r="W511" s="182">
        <f>W65*'Data - P&amp;L'!$C$15</f>
        <v>87.9</v>
      </c>
      <c r="X511" s="182">
        <f>X65*'Data - P&amp;L'!$C$15</f>
        <v>175.8</v>
      </c>
      <c r="Y511" s="182">
        <f>Y65*'Data - P&amp;L'!$C$15</f>
        <v>175.8</v>
      </c>
      <c r="Z511" s="182">
        <f>Z65*'Data - P&amp;L'!$C$15</f>
        <v>0</v>
      </c>
      <c r="AA511" s="182">
        <f>AA65*'Data - P&amp;L'!$C$15</f>
        <v>791.1</v>
      </c>
      <c r="AB511" s="182">
        <f>AB65*'Data - P&amp;L'!$C$15</f>
        <v>263.7</v>
      </c>
      <c r="AC511" s="182">
        <f>AC65*'Data - P&amp;L'!$C$15</f>
        <v>87.9</v>
      </c>
      <c r="AD511" s="182">
        <f>AD65*'Data - P&amp;L'!$C$15</f>
        <v>175.8</v>
      </c>
      <c r="AE511" s="182">
        <f>AE65*'Data - P&amp;L'!$C$15</f>
        <v>263.7</v>
      </c>
      <c r="AF511" s="182">
        <f>AF65*'Data - P&amp;L'!$C$15</f>
        <v>87.9</v>
      </c>
      <c r="AG511" s="139">
        <f t="shared" si="122"/>
        <v>4043.4</v>
      </c>
      <c r="AH511" s="140"/>
      <c r="AI511" s="140"/>
      <c r="AJ511" s="140"/>
      <c r="AK511" s="140"/>
      <c r="AL511" s="140"/>
    </row>
    <row r="512">
      <c r="A512" s="296" t="s">
        <v>493</v>
      </c>
      <c r="B512" s="182">
        <f>B66*'Data - P&amp;L'!$C$16</f>
        <v>194.42</v>
      </c>
      <c r="C512" s="182">
        <f>C66*'Data - P&amp;L'!$C$16</f>
        <v>97.21</v>
      </c>
      <c r="D512" s="182">
        <f>D66*'Data - P&amp;L'!$C$16</f>
        <v>0</v>
      </c>
      <c r="E512" s="182">
        <f>E66*'Data - P&amp;L'!$C$16</f>
        <v>194.42</v>
      </c>
      <c r="F512" s="182">
        <f>F66*'Data - P&amp;L'!$C$16</f>
        <v>194.42</v>
      </c>
      <c r="G512" s="182">
        <f>G66*'Data - P&amp;L'!$C$16</f>
        <v>0</v>
      </c>
      <c r="H512" s="182">
        <f>H66*'Data - P&amp;L'!$C$16</f>
        <v>97.21</v>
      </c>
      <c r="I512" s="182">
        <f>I66*'Data - P&amp;L'!$C$16</f>
        <v>194.42</v>
      </c>
      <c r="J512" s="182">
        <f>J66*'Data - P&amp;L'!$C$16</f>
        <v>97.21</v>
      </c>
      <c r="K512" s="182">
        <f>K66*'Data - P&amp;L'!$C$16</f>
        <v>0</v>
      </c>
      <c r="L512" s="182">
        <f>L66*'Data - P&amp;L'!$C$16</f>
        <v>486.05</v>
      </c>
      <c r="M512" s="182">
        <f>M66*'Data - P&amp;L'!$C$16</f>
        <v>583.26</v>
      </c>
      <c r="N512" s="182">
        <f>N66*'Data - P&amp;L'!$C$16</f>
        <v>291.63</v>
      </c>
      <c r="O512" s="182">
        <f>O66*'Data - P&amp;L'!$C$16</f>
        <v>486.05</v>
      </c>
      <c r="P512" s="182">
        <f>P66*'Data - P&amp;L'!$C$16</f>
        <v>874.89</v>
      </c>
      <c r="Q512" s="182">
        <f>Q66*'Data - P&amp;L'!$C$16</f>
        <v>486.05</v>
      </c>
      <c r="R512" s="182">
        <f>R66*'Data - P&amp;L'!$C$16</f>
        <v>486.05</v>
      </c>
      <c r="S512" s="182">
        <f>S66*'Data - P&amp;L'!$C$16</f>
        <v>291.63</v>
      </c>
      <c r="T512" s="182">
        <f>T66*'Data - P&amp;L'!$C$16</f>
        <v>486.05</v>
      </c>
      <c r="U512" s="182">
        <f>U66*'Data - P&amp;L'!$C$16</f>
        <v>97.21</v>
      </c>
      <c r="V512" s="182">
        <f>V66*'Data - P&amp;L'!$C$16</f>
        <v>97.21</v>
      </c>
      <c r="W512" s="182">
        <f>W66*'Data - P&amp;L'!$C$16</f>
        <v>194.42</v>
      </c>
      <c r="X512" s="182">
        <f>X66*'Data - P&amp;L'!$C$16</f>
        <v>874.89</v>
      </c>
      <c r="Y512" s="182">
        <f>Y66*'Data - P&amp;L'!$C$16</f>
        <v>583.26</v>
      </c>
      <c r="Z512" s="182">
        <f>Z66*'Data - P&amp;L'!$C$16</f>
        <v>680.47</v>
      </c>
      <c r="AA512" s="182">
        <f>AA66*'Data - P&amp;L'!$C$16</f>
        <v>972.1</v>
      </c>
      <c r="AB512" s="182">
        <f>AB66*'Data - P&amp;L'!$C$16</f>
        <v>1846.99</v>
      </c>
      <c r="AC512" s="182">
        <f>AC66*'Data - P&amp;L'!$C$16</f>
        <v>583.26</v>
      </c>
      <c r="AD512" s="182">
        <f>AD66*'Data - P&amp;L'!$C$16</f>
        <v>874.89</v>
      </c>
      <c r="AE512" s="182">
        <f>AE66*'Data - P&amp;L'!$C$16</f>
        <v>972.1</v>
      </c>
      <c r="AF512" s="182">
        <f>AF66*'Data - P&amp;L'!$C$16</f>
        <v>1166.52</v>
      </c>
      <c r="AG512" s="139">
        <f t="shared" si="122"/>
        <v>14484.29</v>
      </c>
      <c r="AH512" s="140"/>
      <c r="AI512" s="140"/>
      <c r="AJ512" s="140"/>
      <c r="AK512" s="140"/>
      <c r="AL512" s="140"/>
    </row>
    <row r="513">
      <c r="A513" s="296" t="s">
        <v>494</v>
      </c>
      <c r="B513" s="182">
        <f>B69*'Data - P&amp;L'!$C$6</f>
        <v>34.51</v>
      </c>
      <c r="C513" s="182">
        <f>C69*'Data - P&amp;L'!$C$6</f>
        <v>4.93</v>
      </c>
      <c r="D513" s="182">
        <f>D69*'Data - P&amp;L'!$C$6</f>
        <v>24.65</v>
      </c>
      <c r="E513" s="182">
        <f>E69*'Data - P&amp;L'!$C$6</f>
        <v>9.86</v>
      </c>
      <c r="F513" s="182">
        <f>F69*'Data - P&amp;L'!$C$6</f>
        <v>9.86</v>
      </c>
      <c r="G513" s="182">
        <f>G69*'Data - P&amp;L'!$C$6</f>
        <v>4.93</v>
      </c>
      <c r="H513" s="182">
        <f>H69*'Data - P&amp;L'!$C$6</f>
        <v>4.93</v>
      </c>
      <c r="I513" s="182">
        <f>I69*'Data - P&amp;L'!$C$6</f>
        <v>9.86</v>
      </c>
      <c r="J513" s="182">
        <f>J69*'Data - P&amp;L'!$C$6</f>
        <v>14.79</v>
      </c>
      <c r="K513" s="182">
        <f>K69*'Data - P&amp;L'!$C$6</f>
        <v>14.79</v>
      </c>
      <c r="L513" s="182">
        <f>L69*'Data - P&amp;L'!$C$6</f>
        <v>9.86</v>
      </c>
      <c r="M513" s="182">
        <f>M69*'Data - P&amp;L'!$C$6</f>
        <v>9.86</v>
      </c>
      <c r="N513" s="182">
        <f>N69*'Data - P&amp;L'!$C$6</f>
        <v>4.93</v>
      </c>
      <c r="O513" s="182">
        <f>O69*'Data - P&amp;L'!$C$6</f>
        <v>14.79</v>
      </c>
      <c r="P513" s="182">
        <f>P69*'Data - P&amp;L'!$C$6</f>
        <v>9.86</v>
      </c>
      <c r="Q513" s="182">
        <f>Q69*'Data - P&amp;L'!$C$6</f>
        <v>14.79</v>
      </c>
      <c r="R513" s="182">
        <f>R69*'Data - P&amp;L'!$C$6</f>
        <v>19.72</v>
      </c>
      <c r="S513" s="182">
        <f>S69*'Data - P&amp;L'!$C$6</f>
        <v>9.86</v>
      </c>
      <c r="T513" s="182">
        <f>T69*'Data - P&amp;L'!$C$6</f>
        <v>0</v>
      </c>
      <c r="U513" s="182">
        <f>U69*'Data - P&amp;L'!$C$6</f>
        <v>9.86</v>
      </c>
      <c r="V513" s="182">
        <f>V69*'Data - P&amp;L'!$C$6</f>
        <v>29.58</v>
      </c>
      <c r="W513" s="182">
        <f>W69*'Data - P&amp;L'!$C$6</f>
        <v>19.72</v>
      </c>
      <c r="X513" s="182">
        <f>X69*'Data - P&amp;L'!$C$6</f>
        <v>29.58</v>
      </c>
      <c r="Y513" s="182">
        <f>Y69*'Data - P&amp;L'!$C$6</f>
        <v>29.58</v>
      </c>
      <c r="Z513" s="182">
        <f>Z69*'Data - P&amp;L'!$C$6</f>
        <v>49.3</v>
      </c>
      <c r="AA513" s="182">
        <f>AA69*'Data - P&amp;L'!$C$6</f>
        <v>78.88</v>
      </c>
      <c r="AB513" s="182">
        <f>AB69*'Data - P&amp;L'!$C$6</f>
        <v>108.46</v>
      </c>
      <c r="AC513" s="182">
        <f>AC69*'Data - P&amp;L'!$C$6</f>
        <v>162.69</v>
      </c>
      <c r="AD513" s="182">
        <f>AD69*'Data - P&amp;L'!$C$6</f>
        <v>172.55</v>
      </c>
      <c r="AE513" s="182">
        <f>AE69*'Data - P&amp;L'!$C$6</f>
        <v>310.59</v>
      </c>
      <c r="AF513" s="182">
        <f>AF69*'Data - P&amp;L'!$C$6</f>
        <v>419.05</v>
      </c>
      <c r="AG513" s="139">
        <f t="shared" si="122"/>
        <v>1646.62</v>
      </c>
      <c r="AH513" s="140"/>
      <c r="AI513" s="140"/>
      <c r="AJ513" s="140"/>
      <c r="AK513" s="140"/>
      <c r="AL513" s="140"/>
    </row>
    <row r="514">
      <c r="A514" s="296" t="s">
        <v>495</v>
      </c>
      <c r="B514" s="182">
        <f>B70*'Data - P&amp;L'!$C$8</f>
        <v>5.35</v>
      </c>
      <c r="C514" s="182">
        <f>C70*'Data - P&amp;L'!$C$8</f>
        <v>2.14</v>
      </c>
      <c r="D514" s="182">
        <f>D70*'Data - P&amp;L'!$C$8</f>
        <v>0</v>
      </c>
      <c r="E514" s="182">
        <f>E70*'Data - P&amp;L'!$C$8</f>
        <v>2.14</v>
      </c>
      <c r="F514" s="182">
        <f>F70*'Data - P&amp;L'!$C$8</f>
        <v>2.14</v>
      </c>
      <c r="G514" s="182">
        <f>G70*'Data - P&amp;L'!$C$8</f>
        <v>0</v>
      </c>
      <c r="H514" s="182">
        <f>H70*'Data - P&amp;L'!$C$8</f>
        <v>2.14</v>
      </c>
      <c r="I514" s="182">
        <f>I70*'Data - P&amp;L'!$C$8</f>
        <v>2.14</v>
      </c>
      <c r="J514" s="182">
        <f>J70*'Data - P&amp;L'!$C$8</f>
        <v>6.42</v>
      </c>
      <c r="K514" s="182">
        <f>K70*'Data - P&amp;L'!$C$8</f>
        <v>9.63</v>
      </c>
      <c r="L514" s="182">
        <f>L70*'Data - P&amp;L'!$C$8</f>
        <v>4.28</v>
      </c>
      <c r="M514" s="182">
        <f>M70*'Data - P&amp;L'!$C$8</f>
        <v>5.35</v>
      </c>
      <c r="N514" s="182">
        <f>N70*'Data - P&amp;L'!$C$8</f>
        <v>4.28</v>
      </c>
      <c r="O514" s="182">
        <f>O70*'Data - P&amp;L'!$C$8</f>
        <v>4.28</v>
      </c>
      <c r="P514" s="182">
        <f>P70*'Data - P&amp;L'!$C$8</f>
        <v>6.42</v>
      </c>
      <c r="Q514" s="182">
        <f>Q70*'Data - P&amp;L'!$C$8</f>
        <v>10.7</v>
      </c>
      <c r="R514" s="182">
        <f>R70*'Data - P&amp;L'!$C$8</f>
        <v>6.42</v>
      </c>
      <c r="S514" s="182">
        <f>S70*'Data - P&amp;L'!$C$8</f>
        <v>5.35</v>
      </c>
      <c r="T514" s="182">
        <f>T70*'Data - P&amp;L'!$C$8</f>
        <v>4.28</v>
      </c>
      <c r="U514" s="182">
        <f>U70*'Data - P&amp;L'!$C$8</f>
        <v>4.28</v>
      </c>
      <c r="V514" s="182">
        <f>V70*'Data - P&amp;L'!$C$8</f>
        <v>4.28</v>
      </c>
      <c r="W514" s="182">
        <f>W70*'Data - P&amp;L'!$C$8</f>
        <v>11.77</v>
      </c>
      <c r="X514" s="182">
        <f>X70*'Data - P&amp;L'!$C$8</f>
        <v>6.42</v>
      </c>
      <c r="Y514" s="182">
        <f>Y70*'Data - P&amp;L'!$C$8</f>
        <v>7.49</v>
      </c>
      <c r="Z514" s="182">
        <f>Z70*'Data - P&amp;L'!$C$8</f>
        <v>8.56</v>
      </c>
      <c r="AA514" s="182">
        <f>AA70*'Data - P&amp;L'!$C$8</f>
        <v>19.26</v>
      </c>
      <c r="AB514" s="182">
        <f>AB70*'Data - P&amp;L'!$C$8</f>
        <v>18.19</v>
      </c>
      <c r="AC514" s="182">
        <f>AC70*'Data - P&amp;L'!$C$8</f>
        <v>13.91</v>
      </c>
      <c r="AD514" s="182">
        <f>AD70*'Data - P&amp;L'!$C$8</f>
        <v>11.77</v>
      </c>
      <c r="AE514" s="182">
        <f>AE70*'Data - P&amp;L'!$C$8</f>
        <v>20.33</v>
      </c>
      <c r="AF514" s="182">
        <f>AF70*'Data - P&amp;L'!$C$8</f>
        <v>12.84</v>
      </c>
      <c r="AG514" s="139">
        <f t="shared" si="122"/>
        <v>222.56</v>
      </c>
      <c r="AH514" s="140"/>
      <c r="AI514" s="140"/>
      <c r="AJ514" s="140"/>
      <c r="AK514" s="140"/>
      <c r="AL514" s="140"/>
    </row>
    <row r="515">
      <c r="A515" s="296" t="s">
        <v>496</v>
      </c>
      <c r="B515" s="182">
        <f>(B71+B72)*'Data - P&amp;L'!$C$9</f>
        <v>17.94</v>
      </c>
      <c r="C515" s="182">
        <f>(C71+C72)*'Data - P&amp;L'!$C$9</f>
        <v>17.94</v>
      </c>
      <c r="D515" s="182">
        <f>(D71+D72)*'Data - P&amp;L'!$C$9</f>
        <v>23.92</v>
      </c>
      <c r="E515" s="182">
        <f>(E71+E72)*'Data - P&amp;L'!$C$9</f>
        <v>0</v>
      </c>
      <c r="F515" s="182">
        <f>(F71+F72)*'Data - P&amp;L'!$C$9</f>
        <v>11.96</v>
      </c>
      <c r="G515" s="182">
        <f>(G71+G72)*'Data - P&amp;L'!$C$9</f>
        <v>11.96</v>
      </c>
      <c r="H515" s="182">
        <f>(H71+H72)*'Data - P&amp;L'!$C$9</f>
        <v>17.94</v>
      </c>
      <c r="I515" s="182">
        <f>(I71+I72)*'Data - P&amp;L'!$C$9</f>
        <v>5.98</v>
      </c>
      <c r="J515" s="182">
        <f>(J71+J72)*'Data - P&amp;L'!$C$9</f>
        <v>53.82</v>
      </c>
      <c r="K515" s="182">
        <f>(K71+K72)*'Data - P&amp;L'!$C$9</f>
        <v>23.92</v>
      </c>
      <c r="L515" s="182">
        <f>(L71+L72)*'Data - P&amp;L'!$C$9</f>
        <v>29.9</v>
      </c>
      <c r="M515" s="182">
        <f>(M71+M72)*'Data - P&amp;L'!$C$9</f>
        <v>11.96</v>
      </c>
      <c r="N515" s="182">
        <f>(N71+N72)*'Data - P&amp;L'!$C$9</f>
        <v>23.92</v>
      </c>
      <c r="O515" s="182">
        <f>(O71+O72)*'Data - P&amp;L'!$C$9</f>
        <v>17.94</v>
      </c>
      <c r="P515" s="182">
        <f>(P71+P72)*'Data - P&amp;L'!$C$9</f>
        <v>5.98</v>
      </c>
      <c r="Q515" s="182">
        <f>(Q71+Q72)*'Data - P&amp;L'!$C$9</f>
        <v>29.9</v>
      </c>
      <c r="R515" s="182">
        <f>(R71+R72)*'Data - P&amp;L'!$C$9</f>
        <v>17.94</v>
      </c>
      <c r="S515" s="182">
        <f>(S71+S72)*'Data - P&amp;L'!$C$9</f>
        <v>11.96</v>
      </c>
      <c r="T515" s="182">
        <f>(T71+T72)*'Data - P&amp;L'!$C$9</f>
        <v>5.98</v>
      </c>
      <c r="U515" s="182">
        <f>(U71+U72)*'Data - P&amp;L'!$C$9</f>
        <v>5.98</v>
      </c>
      <c r="V515" s="182">
        <f>(V71+V72)*'Data - P&amp;L'!$C$9</f>
        <v>5.98</v>
      </c>
      <c r="W515" s="182">
        <f>(W71+W72)*'Data - P&amp;L'!$C$9</f>
        <v>35.88</v>
      </c>
      <c r="X515" s="182">
        <f>(X71+X72)*'Data - P&amp;L'!$C$9</f>
        <v>11.96</v>
      </c>
      <c r="Y515" s="182">
        <f>(Y71+Y72)*'Data - P&amp;L'!$C$9</f>
        <v>53.82</v>
      </c>
      <c r="Z515" s="182">
        <f>(Z71+Z72)*'Data - P&amp;L'!$C$9</f>
        <v>35.88</v>
      </c>
      <c r="AA515" s="182">
        <f>(AA71+AA72)*'Data - P&amp;L'!$C$9</f>
        <v>65.78</v>
      </c>
      <c r="AB515" s="182">
        <f>(AB71+AB72)*'Data - P&amp;L'!$C$9</f>
        <v>101.66</v>
      </c>
      <c r="AC515" s="182">
        <f>(AC71+AC72)*'Data - P&amp;L'!$C$9</f>
        <v>71.76</v>
      </c>
      <c r="AD515" s="182">
        <f>(AD71+AD72)*'Data - P&amp;L'!$C$9</f>
        <v>59.8</v>
      </c>
      <c r="AE515" s="182">
        <f>(AE71+AE72)*'Data - P&amp;L'!$C$9</f>
        <v>65.78</v>
      </c>
      <c r="AF515" s="182">
        <f>(AF71+AF72)*'Data - P&amp;L'!$C$9</f>
        <v>119.6</v>
      </c>
      <c r="AG515" s="139">
        <f t="shared" si="122"/>
        <v>974.74</v>
      </c>
      <c r="AH515" s="140"/>
      <c r="AI515" s="140"/>
      <c r="AJ515" s="140"/>
      <c r="AK515" s="140"/>
      <c r="AL515" s="140"/>
    </row>
    <row r="516">
      <c r="A516" s="296" t="s">
        <v>497</v>
      </c>
      <c r="B516" s="182">
        <f>(B73+B74)*'Data - P&amp;L'!$C$5</f>
        <v>199.31</v>
      </c>
      <c r="C516" s="182">
        <f>(C73+C74)*'Data - P&amp;L'!$C$5</f>
        <v>52.45</v>
      </c>
      <c r="D516" s="182">
        <f>(D73+D74)*'Data - P&amp;L'!$C$5</f>
        <v>0</v>
      </c>
      <c r="E516" s="182">
        <f>(E73+E74)*'Data - P&amp;L'!$C$5</f>
        <v>10.49</v>
      </c>
      <c r="F516" s="182">
        <f>(F73+F74)*'Data - P&amp;L'!$C$5</f>
        <v>20.98</v>
      </c>
      <c r="G516" s="182">
        <f>(G73+G74)*'Data - P&amp;L'!$C$5</f>
        <v>62.94</v>
      </c>
      <c r="H516" s="182">
        <f>(H73+H74)*'Data - P&amp;L'!$C$5</f>
        <v>31.47</v>
      </c>
      <c r="I516" s="182">
        <f>(I73+I74)*'Data - P&amp;L'!$C$5</f>
        <v>20.98</v>
      </c>
      <c r="J516" s="182">
        <f>(J73+J74)*'Data - P&amp;L'!$C$5</f>
        <v>94.41</v>
      </c>
      <c r="K516" s="182">
        <f>(K73+K74)*'Data - P&amp;L'!$C$5</f>
        <v>52.45</v>
      </c>
      <c r="L516" s="182">
        <f>(L73+L74)*'Data - P&amp;L'!$C$5</f>
        <v>62.94</v>
      </c>
      <c r="M516" s="182">
        <f>(M73+M74)*'Data - P&amp;L'!$C$5</f>
        <v>20.98</v>
      </c>
      <c r="N516" s="182">
        <f>(N73+N74)*'Data - P&amp;L'!$C$5</f>
        <v>31.47</v>
      </c>
      <c r="O516" s="182">
        <f>(O73+O74)*'Data - P&amp;L'!$C$5</f>
        <v>20.98</v>
      </c>
      <c r="P516" s="182">
        <f>(P73+P74)*'Data - P&amp;L'!$C$5</f>
        <v>20.98</v>
      </c>
      <c r="Q516" s="182">
        <f>(Q73+Q74)*'Data - P&amp;L'!$C$5</f>
        <v>31.47</v>
      </c>
      <c r="R516" s="182">
        <f>(R73+R74)*'Data - P&amp;L'!$C$5</f>
        <v>83.92</v>
      </c>
      <c r="S516" s="182">
        <f>(S73+S74)*'Data - P&amp;L'!$C$5</f>
        <v>62.94</v>
      </c>
      <c r="T516" s="182">
        <f>(T73+T74)*'Data - P&amp;L'!$C$5</f>
        <v>41.96</v>
      </c>
      <c r="U516" s="182">
        <f>(U73+U74)*'Data - P&amp;L'!$C$5</f>
        <v>31.47</v>
      </c>
      <c r="V516" s="182">
        <f>(V73+V74)*'Data - P&amp;L'!$C$5</f>
        <v>31.47</v>
      </c>
      <c r="W516" s="182">
        <f>(W73+W74)*'Data - P&amp;L'!$C$5</f>
        <v>62.94</v>
      </c>
      <c r="X516" s="182">
        <f>(X73+X74)*'Data - P&amp;L'!$C$5</f>
        <v>31.47</v>
      </c>
      <c r="Y516" s="182">
        <f>(Y73+Y74)*'Data - P&amp;L'!$C$5</f>
        <v>62.94</v>
      </c>
      <c r="Z516" s="182">
        <f>(Z73+Z74)*'Data - P&amp;L'!$C$5</f>
        <v>10.49</v>
      </c>
      <c r="AA516" s="182">
        <f>(AA73+AA74)*'Data - P&amp;L'!$C$5</f>
        <v>125.88</v>
      </c>
      <c r="AB516" s="182">
        <f>(AB73+AB74)*'Data - P&amp;L'!$C$5</f>
        <v>31.47</v>
      </c>
      <c r="AC516" s="182">
        <f>(AC73+AC74)*'Data - P&amp;L'!$C$5</f>
        <v>31.47</v>
      </c>
      <c r="AD516" s="182">
        <f>(AD73+AD74)*'Data - P&amp;L'!$C$5</f>
        <v>104.9</v>
      </c>
      <c r="AE516" s="182">
        <f>(AE73+AE74)*'Data - P&amp;L'!$C$5</f>
        <v>104.9</v>
      </c>
      <c r="AF516" s="182">
        <f>(AF73+AF74)*'Data - P&amp;L'!$C$5</f>
        <v>73.43</v>
      </c>
      <c r="AG516" s="139">
        <f t="shared" si="122"/>
        <v>1625.95</v>
      </c>
      <c r="AH516" s="140"/>
      <c r="AI516" s="140"/>
      <c r="AJ516" s="140"/>
      <c r="AK516" s="140"/>
      <c r="AL516" s="140"/>
    </row>
    <row r="517">
      <c r="A517" s="296" t="s">
        <v>498</v>
      </c>
      <c r="B517" s="300">
        <f>(B75+B76)*'Data - P&amp;L'!$C$10</f>
        <v>12.63</v>
      </c>
      <c r="C517" s="300">
        <f>(C75+C76)*'Data - P&amp;L'!$C$10</f>
        <v>0</v>
      </c>
      <c r="D517" s="300">
        <f>(D75+D76)*'Data - P&amp;L'!$C$10</f>
        <v>0</v>
      </c>
      <c r="E517" s="300">
        <f>(E75+E76)*'Data - P&amp;L'!$C$10</f>
        <v>8.42</v>
      </c>
      <c r="F517" s="300">
        <f>(F75+F76)*'Data - P&amp;L'!$C$10</f>
        <v>4.21</v>
      </c>
      <c r="G517" s="300">
        <f>(G75+G76)*'Data - P&amp;L'!$C$10</f>
        <v>21.05</v>
      </c>
      <c r="H517" s="300">
        <f>(H75+H76)*'Data - P&amp;L'!$C$10</f>
        <v>0</v>
      </c>
      <c r="I517" s="300">
        <f>(I75+I76)*'Data - P&amp;L'!$C$10</f>
        <v>4.21</v>
      </c>
      <c r="J517" s="300">
        <f>(J75+J76)*'Data - P&amp;L'!$C$10</f>
        <v>0</v>
      </c>
      <c r="K517" s="300">
        <f>(K75+K76)*'Data - P&amp;L'!$C$10</f>
        <v>12.63</v>
      </c>
      <c r="L517" s="300">
        <f>(L75+L76)*'Data - P&amp;L'!$C$10</f>
        <v>8.42</v>
      </c>
      <c r="M517" s="300">
        <f>(M75+M76)*'Data - P&amp;L'!$C$10</f>
        <v>16.84</v>
      </c>
      <c r="N517" s="300">
        <f>(N75+N76)*'Data - P&amp;L'!$C$10</f>
        <v>12.63</v>
      </c>
      <c r="O517" s="300">
        <f>(O75+O76)*'Data - P&amp;L'!$C$10</f>
        <v>12.63</v>
      </c>
      <c r="P517" s="300">
        <f>(P75+P76)*'Data - P&amp;L'!$C$10</f>
        <v>37.89</v>
      </c>
      <c r="Q517" s="300">
        <f>(Q75+Q76)*'Data - P&amp;L'!$C$10</f>
        <v>42.1</v>
      </c>
      <c r="R517" s="300">
        <f>(R75+R76)*'Data - P&amp;L'!$C$10</f>
        <v>33.68</v>
      </c>
      <c r="S517" s="300">
        <f>(S75+S76)*'Data - P&amp;L'!$C$10</f>
        <v>37.89</v>
      </c>
      <c r="T517" s="300">
        <f>(T75+T76)*'Data - P&amp;L'!$C$10</f>
        <v>42.1</v>
      </c>
      <c r="U517" s="300">
        <f>(U75+U76)*'Data - P&amp;L'!$C$10</f>
        <v>16.84</v>
      </c>
      <c r="V517" s="300">
        <f>(V75+V76)*'Data - P&amp;L'!$C$10</f>
        <v>37.89</v>
      </c>
      <c r="W517" s="300">
        <f>(W75+W76)*'Data - P&amp;L'!$C$10</f>
        <v>46.31</v>
      </c>
      <c r="X517" s="300">
        <f>(X75+X76)*'Data - P&amp;L'!$C$10</f>
        <v>25.26</v>
      </c>
      <c r="Y517" s="300">
        <f>(Y75+Y76)*'Data - P&amp;L'!$C$10</f>
        <v>63.15</v>
      </c>
      <c r="Z517" s="300">
        <f>(Z75+Z76)*'Data - P&amp;L'!$C$10</f>
        <v>50.52</v>
      </c>
      <c r="AA517" s="300">
        <f>(AA75+AA76)*'Data - P&amp;L'!$C$10</f>
        <v>113.67</v>
      </c>
      <c r="AB517" s="300">
        <f>(AB75+AB76)*'Data - P&amp;L'!$C$10</f>
        <v>105.25</v>
      </c>
      <c r="AC517" s="300">
        <f>(AC75+AC76)*'Data - P&amp;L'!$C$10</f>
        <v>101.04</v>
      </c>
      <c r="AD517" s="300">
        <f>(AD75+AD76)*'Data - P&amp;L'!$C$10</f>
        <v>84.2</v>
      </c>
      <c r="AE517" s="300">
        <f>(AE75+AE76)*'Data - P&amp;L'!$C$10</f>
        <v>126.3</v>
      </c>
      <c r="AF517" s="300">
        <f>(AF75+AF76)*'Data - P&amp;L'!$C$10</f>
        <v>101.04</v>
      </c>
      <c r="AG517" s="139">
        <f t="shared" si="122"/>
        <v>1178.8</v>
      </c>
      <c r="AH517" s="140"/>
      <c r="AI517" s="140"/>
      <c r="AJ517" s="140"/>
      <c r="AK517" s="140"/>
      <c r="AL517" s="140"/>
    </row>
    <row r="518">
      <c r="A518" s="296" t="s">
        <v>499</v>
      </c>
      <c r="B518" s="300">
        <f>B77*'Data - P&amp;L'!$C$17</f>
        <v>41.19</v>
      </c>
      <c r="C518" s="300">
        <f>C77*'Data - P&amp;L'!$C$17</f>
        <v>0</v>
      </c>
      <c r="D518" s="300">
        <f>D77*'Data - P&amp;L'!$C$17</f>
        <v>13.73</v>
      </c>
      <c r="E518" s="300">
        <f>E77*'Data - P&amp;L'!$C$17</f>
        <v>0</v>
      </c>
      <c r="F518" s="300">
        <f>F77*'Data - P&amp;L'!$C$17</f>
        <v>13.73</v>
      </c>
      <c r="G518" s="300">
        <f>G77*'Data - P&amp;L'!$C$17</f>
        <v>0</v>
      </c>
      <c r="H518" s="300">
        <f>H77*'Data - P&amp;L'!$C$17</f>
        <v>0</v>
      </c>
      <c r="I518" s="300">
        <f>I77*'Data - P&amp;L'!$C$17</f>
        <v>0</v>
      </c>
      <c r="J518" s="300">
        <f>J77*'Data - P&amp;L'!$C$17</f>
        <v>0</v>
      </c>
      <c r="K518" s="300">
        <f>K77*'Data - P&amp;L'!$C$17</f>
        <v>0</v>
      </c>
      <c r="L518" s="300">
        <f>L77*'Data - P&amp;L'!$C$17</f>
        <v>13.73</v>
      </c>
      <c r="M518" s="300">
        <f>M77*'Data - P&amp;L'!$C$17</f>
        <v>13.73</v>
      </c>
      <c r="N518" s="300">
        <f>N77*'Data - P&amp;L'!$C$17</f>
        <v>13.73</v>
      </c>
      <c r="O518" s="300">
        <f>O77*'Data - P&amp;L'!$C$17</f>
        <v>0</v>
      </c>
      <c r="P518" s="300">
        <f>P77*'Data - P&amp;L'!$C$17</f>
        <v>13.73</v>
      </c>
      <c r="Q518" s="300">
        <f>Q77*'Data - P&amp;L'!$C$17</f>
        <v>27.46</v>
      </c>
      <c r="R518" s="300">
        <f>R77*'Data - P&amp;L'!$C$17</f>
        <v>27.46</v>
      </c>
      <c r="S518" s="300">
        <f>S77*'Data - P&amp;L'!$C$17</f>
        <v>0</v>
      </c>
      <c r="T518" s="300">
        <f>T77*'Data - P&amp;L'!$C$17</f>
        <v>27.46</v>
      </c>
      <c r="U518" s="300">
        <f>U77*'Data - P&amp;L'!$C$17</f>
        <v>0</v>
      </c>
      <c r="V518" s="300">
        <f>V77*'Data - P&amp;L'!$C$17</f>
        <v>0</v>
      </c>
      <c r="W518" s="300">
        <f>W77*'Data - P&amp;L'!$C$17</f>
        <v>0</v>
      </c>
      <c r="X518" s="300">
        <f>X77*'Data - P&amp;L'!$C$17</f>
        <v>0</v>
      </c>
      <c r="Y518" s="300">
        <f>Y77*'Data - P&amp;L'!$C$17</f>
        <v>27.46</v>
      </c>
      <c r="Z518" s="300">
        <f>Z77*'Data - P&amp;L'!$C$17</f>
        <v>13.73</v>
      </c>
      <c r="AA518" s="300">
        <f>AA77*'Data - P&amp;L'!$C$17</f>
        <v>13.73</v>
      </c>
      <c r="AB518" s="300">
        <f>AB77*'Data - P&amp;L'!$C$17</f>
        <v>0</v>
      </c>
      <c r="AC518" s="300">
        <f>AC77*'Data - P&amp;L'!$C$17</f>
        <v>0</v>
      </c>
      <c r="AD518" s="300">
        <f>AD77*'Data - P&amp;L'!$C$17</f>
        <v>27.46</v>
      </c>
      <c r="AE518" s="300">
        <f>AE77*'Data - P&amp;L'!$C$17</f>
        <v>27.46</v>
      </c>
      <c r="AF518" s="300">
        <f>AF77*'Data - P&amp;L'!$C$17</f>
        <v>13.73</v>
      </c>
      <c r="AG518" s="139">
        <f t="shared" si="122"/>
        <v>329.52</v>
      </c>
      <c r="AH518" s="140"/>
      <c r="AI518" s="140"/>
      <c r="AJ518" s="140"/>
      <c r="AK518" s="140"/>
      <c r="AL518" s="140"/>
    </row>
    <row r="519">
      <c r="A519" s="296" t="s">
        <v>500</v>
      </c>
      <c r="B519" s="300">
        <f>B78*'Data - P&amp;L'!$C$18</f>
        <v>26.68</v>
      </c>
      <c r="C519" s="300">
        <f>C78*'Data - P&amp;L'!$C$18</f>
        <v>0</v>
      </c>
      <c r="D519" s="300">
        <f>D78*'Data - P&amp;L'!$C$18</f>
        <v>26.68</v>
      </c>
      <c r="E519" s="300">
        <f>E78*'Data - P&amp;L'!$C$18</f>
        <v>0</v>
      </c>
      <c r="F519" s="300">
        <f>F78*'Data - P&amp;L'!$C$18</f>
        <v>0</v>
      </c>
      <c r="G519" s="300">
        <f>G78*'Data - P&amp;L'!$C$18</f>
        <v>0</v>
      </c>
      <c r="H519" s="300">
        <f>H78*'Data - P&amp;L'!$C$18</f>
        <v>0</v>
      </c>
      <c r="I519" s="300">
        <f>I78*'Data - P&amp;L'!$C$18</f>
        <v>0</v>
      </c>
      <c r="J519" s="300">
        <f>J78*'Data - P&amp;L'!$C$18</f>
        <v>0</v>
      </c>
      <c r="K519" s="300">
        <f>K78*'Data - P&amp;L'!$C$18</f>
        <v>0</v>
      </c>
      <c r="L519" s="300">
        <f>L78*'Data - P&amp;L'!$C$18</f>
        <v>26.68</v>
      </c>
      <c r="M519" s="300">
        <f>M78*'Data - P&amp;L'!$C$18</f>
        <v>0</v>
      </c>
      <c r="N519" s="300">
        <f>N78*'Data - P&amp;L'!$C$18</f>
        <v>53.36</v>
      </c>
      <c r="O519" s="300">
        <f>O78*'Data - P&amp;L'!$C$18</f>
        <v>0</v>
      </c>
      <c r="P519" s="300">
        <f>P78*'Data - P&amp;L'!$C$18</f>
        <v>53.36</v>
      </c>
      <c r="Q519" s="300">
        <f>Q78*'Data - P&amp;L'!$C$18</f>
        <v>26.68</v>
      </c>
      <c r="R519" s="300">
        <f>R78*'Data - P&amp;L'!$C$18</f>
        <v>53.36</v>
      </c>
      <c r="S519" s="300">
        <f>S78*'Data - P&amp;L'!$C$18</f>
        <v>0</v>
      </c>
      <c r="T519" s="300">
        <f>T78*'Data - P&amp;L'!$C$18</f>
        <v>0</v>
      </c>
      <c r="U519" s="300">
        <f>U78*'Data - P&amp;L'!$C$18</f>
        <v>0</v>
      </c>
      <c r="V519" s="300">
        <f>V78*'Data - P&amp;L'!$C$18</f>
        <v>0</v>
      </c>
      <c r="W519" s="300">
        <f>W78*'Data - P&amp;L'!$C$18</f>
        <v>0</v>
      </c>
      <c r="X519" s="300">
        <f>X78*'Data - P&amp;L'!$C$18</f>
        <v>0</v>
      </c>
      <c r="Y519" s="300">
        <f>Y78*'Data - P&amp;L'!$C$18</f>
        <v>53.36</v>
      </c>
      <c r="Z519" s="300">
        <f>Z78*'Data - P&amp;L'!$C$18</f>
        <v>0</v>
      </c>
      <c r="AA519" s="300">
        <f>AA78*'Data - P&amp;L'!$C$18</f>
        <v>0</v>
      </c>
      <c r="AB519" s="300">
        <f>AB78*'Data - P&amp;L'!$C$18</f>
        <v>0</v>
      </c>
      <c r="AC519" s="300">
        <f>AC78*'Data - P&amp;L'!$C$18</f>
        <v>0</v>
      </c>
      <c r="AD519" s="300">
        <f>AD78*'Data - P&amp;L'!$C$18</f>
        <v>26.68</v>
      </c>
      <c r="AE519" s="300">
        <f>AE78*'Data - P&amp;L'!$C$18</f>
        <v>0</v>
      </c>
      <c r="AF519" s="300">
        <f>AF78*'Data - P&amp;L'!$C$18</f>
        <v>26.68</v>
      </c>
      <c r="AG519" s="139">
        <f t="shared" si="122"/>
        <v>373.52</v>
      </c>
      <c r="AH519" s="140"/>
      <c r="AI519" s="140"/>
      <c r="AJ519" s="140"/>
      <c r="AK519" s="140"/>
      <c r="AL519" s="140"/>
    </row>
    <row r="520">
      <c r="A520" s="296" t="s">
        <v>501</v>
      </c>
      <c r="B520" s="300">
        <f>B93*'Data - P&amp;L'!$C$11</f>
        <v>0</v>
      </c>
      <c r="C520" s="300">
        <f>C93*'Data - P&amp;L'!$C$11</f>
        <v>0</v>
      </c>
      <c r="D520" s="300">
        <f>D93*'Data - P&amp;L'!$C$11</f>
        <v>0</v>
      </c>
      <c r="E520" s="300">
        <f>E93*'Data - P&amp;L'!$C$11</f>
        <v>0</v>
      </c>
      <c r="F520" s="300">
        <f>F93*'Data - P&amp;L'!$C$11</f>
        <v>0</v>
      </c>
      <c r="G520" s="300">
        <f>G93*'Data - P&amp;L'!$C$11</f>
        <v>0</v>
      </c>
      <c r="H520" s="300">
        <f>H93*'Data - P&amp;L'!$C$11</f>
        <v>0</v>
      </c>
      <c r="I520" s="300">
        <f>I93*'Data - P&amp;L'!$C$11</f>
        <v>0</v>
      </c>
      <c r="J520" s="300">
        <f>J93*'Data - P&amp;L'!$C$11</f>
        <v>82.74</v>
      </c>
      <c r="K520" s="300">
        <f>K93*'Data - P&amp;L'!$C$11</f>
        <v>0</v>
      </c>
      <c r="L520" s="300">
        <f>L93*'Data - P&amp;L'!$C$11</f>
        <v>0</v>
      </c>
      <c r="M520" s="300">
        <f>M93*'Data - P&amp;L'!$C$11</f>
        <v>0</v>
      </c>
      <c r="N520" s="300">
        <f>N93*'Data - P&amp;L'!$C$11</f>
        <v>0</v>
      </c>
      <c r="O520" s="300">
        <f>O93*'Data - P&amp;L'!$C$11</f>
        <v>0</v>
      </c>
      <c r="P520" s="300">
        <f>P93*'Data - P&amp;L'!$C$11</f>
        <v>0</v>
      </c>
      <c r="Q520" s="300">
        <f>Q93*'Data - P&amp;L'!$C$11</f>
        <v>0</v>
      </c>
      <c r="R520" s="300">
        <f>R93*'Data - P&amp;L'!$C$11</f>
        <v>0</v>
      </c>
      <c r="S520" s="300">
        <f>S93*'Data - P&amp;L'!$C$11</f>
        <v>0</v>
      </c>
      <c r="T520" s="300">
        <f>T93*'Data - P&amp;L'!$C$11</f>
        <v>0</v>
      </c>
      <c r="U520" s="300">
        <f>U93*'Data - P&amp;L'!$C$11</f>
        <v>0</v>
      </c>
      <c r="V520" s="300">
        <f>V93*'Data - P&amp;L'!$C$11</f>
        <v>0</v>
      </c>
      <c r="W520" s="300">
        <f>W93*'Data - P&amp;L'!$C$11</f>
        <v>0</v>
      </c>
      <c r="X520" s="300">
        <f>X93*'Data - P&amp;L'!$C$11</f>
        <v>0</v>
      </c>
      <c r="Y520" s="300">
        <f>Y93*'Data - P&amp;L'!$C$11</f>
        <v>0</v>
      </c>
      <c r="Z520" s="300">
        <f>Z93*'Data - P&amp;L'!$C$11</f>
        <v>0</v>
      </c>
      <c r="AA520" s="300">
        <f>AA93*'Data - P&amp;L'!$C$11</f>
        <v>0</v>
      </c>
      <c r="AB520" s="300">
        <f>AB93*'Data - P&amp;L'!$C$11</f>
        <v>0</v>
      </c>
      <c r="AC520" s="300">
        <f>AC93*'Data - P&amp;L'!$C$11</f>
        <v>0</v>
      </c>
      <c r="AD520" s="300">
        <f>AD93*'Data - P&amp;L'!$C$11</f>
        <v>3.94</v>
      </c>
      <c r="AE520" s="300">
        <f>AE93*'Data - P&amp;L'!$C$11</f>
        <v>0</v>
      </c>
      <c r="AF520" s="300">
        <f>AF93*'Data - P&amp;L'!$C$11</f>
        <v>0</v>
      </c>
      <c r="AG520" s="139">
        <f t="shared" si="122"/>
        <v>86.68</v>
      </c>
      <c r="AH520" s="140"/>
      <c r="AI520" s="140"/>
      <c r="AJ520" s="140"/>
      <c r="AK520" s="140"/>
      <c r="AL520" s="140"/>
    </row>
    <row r="521">
      <c r="A521" s="301" t="s">
        <v>502</v>
      </c>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c r="AB521" s="302"/>
      <c r="AC521" s="302"/>
      <c r="AD521" s="302"/>
      <c r="AE521" s="302"/>
      <c r="AF521" s="302"/>
      <c r="AG521" s="139">
        <f t="shared" si="122"/>
        <v>0</v>
      </c>
      <c r="AH521" s="140"/>
      <c r="AI521" s="140"/>
      <c r="AJ521" s="140"/>
      <c r="AK521" s="140"/>
      <c r="AL521" s="140"/>
    </row>
    <row r="522">
      <c r="A522" s="296" t="s">
        <v>503</v>
      </c>
      <c r="B522" s="182">
        <f>(B52*'Data - P&amp;L'!$L$12*'Data - P&amp;L'!$L$3)+(B52*'Data - P&amp;L'!$L$13*'Data - P&amp;L'!$L$14)</f>
        <v>280.8502538</v>
      </c>
      <c r="C522" s="182">
        <f>(C52*'Data - P&amp;L'!$L$12*'Data - P&amp;L'!$L$3)+(C52*'Data - P&amp;L'!$L$13*'Data - P&amp;L'!$L$14)</f>
        <v>177.549151</v>
      </c>
      <c r="D522" s="182">
        <f>(D52*'Data - P&amp;L'!$L$12*'Data - P&amp;L'!$L$3)+(D52*'Data - P&amp;L'!$L$13*'Data - P&amp;L'!$L$14)</f>
        <v>204.9271217</v>
      </c>
      <c r="E522" s="182">
        <f>(E52*'Data - P&amp;L'!$L$12*'Data - P&amp;L'!$L$3)+(E52*'Data - P&amp;L'!$L$13*'Data - P&amp;L'!$L$14)</f>
        <v>157.1010712</v>
      </c>
      <c r="F522" s="182">
        <f>(F52*'Data - P&amp;L'!$L$12*'Data - P&amp;L'!$L$3)+(F52*'Data - P&amp;L'!$L$13*'Data - P&amp;L'!$L$14)</f>
        <v>229.1175009</v>
      </c>
      <c r="G522" s="182">
        <f>(G52*'Data - P&amp;L'!$L$12*'Data - P&amp;L'!$L$3)+(G52*'Data - P&amp;L'!$L$13*'Data - P&amp;L'!$L$14)</f>
        <v>159.7415661</v>
      </c>
      <c r="H522" s="182">
        <f>(H52*'Data - P&amp;L'!$L$12*'Data - P&amp;L'!$L$3)+(H52*'Data - P&amp;L'!$L$13*'Data - P&amp;L'!$L$14)</f>
        <v>163.1334435</v>
      </c>
      <c r="I522" s="182">
        <f>(I52*'Data - P&amp;L'!$L$12*'Data - P&amp;L'!$L$3)+(I52*'Data - P&amp;L'!$L$13*'Data - P&amp;L'!$L$14)</f>
        <v>151.0577387</v>
      </c>
      <c r="J522" s="182">
        <f>(J52*'Data - P&amp;L'!$L$12*'Data - P&amp;L'!$L$3)+(J52*'Data - P&amp;L'!$L$13*'Data - P&amp;L'!$L$14)</f>
        <v>276.3474383</v>
      </c>
      <c r="K522" s="182">
        <f>(K52*'Data - P&amp;L'!$L$12*'Data - P&amp;L'!$L$3)+(K52*'Data - P&amp;L'!$L$13*'Data - P&amp;L'!$L$14)</f>
        <v>191.5800337</v>
      </c>
      <c r="L522" s="182">
        <f>(L52*'Data - P&amp;L'!$L$12*'Data - P&amp;L'!$L$3)+(L52*'Data - P&amp;L'!$L$13*'Data - P&amp;L'!$L$14)</f>
        <v>237.4974872</v>
      </c>
      <c r="M522" s="182">
        <f>(M52*'Data - P&amp;L'!$L$12*'Data - P&amp;L'!$L$3)+(M52*'Data - P&amp;L'!$L$13*'Data - P&amp;L'!$L$14)</f>
        <v>194.105142</v>
      </c>
      <c r="N522" s="182">
        <f>(N52*'Data - P&amp;L'!$L$12*'Data - P&amp;L'!$L$3)+(N52*'Data - P&amp;L'!$L$13*'Data - P&amp;L'!$L$14)</f>
        <v>249.9875484</v>
      </c>
      <c r="O522" s="182">
        <f>(O52*'Data - P&amp;L'!$L$12*'Data - P&amp;L'!$L$3)+(O52*'Data - P&amp;L'!$L$13*'Data - P&amp;L'!$L$14)</f>
        <v>197.1673001</v>
      </c>
      <c r="P522" s="182">
        <f>(P52*'Data - P&amp;L'!$L$12*'Data - P&amp;L'!$L$3)+(P52*'Data - P&amp;L'!$L$13*'Data - P&amp;L'!$L$14)</f>
        <v>1334.266739</v>
      </c>
      <c r="Q522" s="182">
        <f>(Q52*'Data - P&amp;L'!$L$12*'Data - P&amp;L'!$L$3)+(Q52*'Data - P&amp;L'!$L$13*'Data - P&amp;L'!$L$14)</f>
        <v>848.630019</v>
      </c>
      <c r="R522" s="182">
        <f>(R52*'Data - P&amp;L'!$L$12*'Data - P&amp;L'!$L$3)+(R52*'Data - P&amp;L'!$L$13*'Data - P&amp;L'!$L$14)</f>
        <v>704.2927096</v>
      </c>
      <c r="S522" s="182">
        <f>(S52*'Data - P&amp;L'!$L$12*'Data - P&amp;L'!$L$3)+(S52*'Data - P&amp;L'!$L$13*'Data - P&amp;L'!$L$14)</f>
        <v>508.3843103</v>
      </c>
      <c r="T522" s="182">
        <f>(T52*'Data - P&amp;L'!$L$12*'Data - P&amp;L'!$L$3)+(T52*'Data - P&amp;L'!$L$13*'Data - P&amp;L'!$L$14)</f>
        <v>441.2202047</v>
      </c>
      <c r="U522" s="182">
        <f>(U52*'Data - P&amp;L'!$L$12*'Data - P&amp;L'!$L$3)+(U52*'Data - P&amp;L'!$L$13*'Data - P&amp;L'!$L$14)</f>
        <v>267.8959063</v>
      </c>
      <c r="V522" s="182">
        <f>(V52*'Data - P&amp;L'!$L$12*'Data - P&amp;L'!$L$3)+(V52*'Data - P&amp;L'!$L$13*'Data - P&amp;L'!$L$14)</f>
        <v>331.062279</v>
      </c>
      <c r="W522" s="182">
        <f>(W52*'Data - P&amp;L'!$L$12*'Data - P&amp;L'!$L$3)+(W52*'Data - P&amp;L'!$L$13*'Data - P&amp;L'!$L$14)</f>
        <v>289.5599594</v>
      </c>
      <c r="X522" s="182">
        <f>(X52*'Data - P&amp;L'!$L$12*'Data - P&amp;L'!$L$3)+(X52*'Data - P&amp;L'!$L$13*'Data - P&amp;L'!$L$14)</f>
        <v>389.5806135</v>
      </c>
      <c r="Y522" s="182">
        <f>(Y52*'Data - P&amp;L'!$L$12*'Data - P&amp;L'!$L$3)+(Y52*'Data - P&amp;L'!$L$13*'Data - P&amp;L'!$L$14)</f>
        <v>434.3289789</v>
      </c>
      <c r="Z522" s="182">
        <f>(Z52*'Data - P&amp;L'!$L$12*'Data - P&amp;L'!$L$3)+(Z52*'Data - P&amp;L'!$L$13*'Data - P&amp;L'!$L$14)</f>
        <v>816.5976167</v>
      </c>
      <c r="AA522" s="182">
        <f>(AA52*'Data - P&amp;L'!$L$12*'Data - P&amp;L'!$L$3)+(AA52*'Data - P&amp;L'!$L$13*'Data - P&amp;L'!$L$14)</f>
        <v>1362.49656</v>
      </c>
      <c r="AB522" s="182">
        <f>(AB52*'Data - P&amp;L'!$L$12*'Data - P&amp;L'!$L$3)+(AB52*'Data - P&amp;L'!$L$13*'Data - P&amp;L'!$L$14)</f>
        <v>1269.453291</v>
      </c>
      <c r="AC522" s="182">
        <f>(AC52*'Data - P&amp;L'!$L$12*'Data - P&amp;L'!$L$3)+(AC52*'Data - P&amp;L'!$L$13*'Data - P&amp;L'!$L$14)</f>
        <v>806.9575119</v>
      </c>
      <c r="AD522" s="182">
        <f>(AD52*'Data - P&amp;L'!$L$12*'Data - P&amp;L'!$L$3)+(AD52*'Data - P&amp;L'!$L$13*'Data - P&amp;L'!$L$14)</f>
        <v>918.8928167</v>
      </c>
      <c r="AE522" s="182">
        <f>(AE52*'Data - P&amp;L'!$L$12*'Data - P&amp;L'!$L$3)+(AE52*'Data - P&amp;L'!$L$13*'Data - P&amp;L'!$L$14)</f>
        <v>1071.462454</v>
      </c>
      <c r="AF522" s="182">
        <f>(AF52*'Data - P&amp;L'!$L$12*'Data - P&amp;L'!$L$3)+(AF52*'Data - P&amp;L'!$L$13*'Data - P&amp;L'!$L$14)</f>
        <v>1255.888217</v>
      </c>
      <c r="AG522" s="299">
        <f t="shared" si="122"/>
        <v>15921.13298</v>
      </c>
      <c r="AH522" s="140"/>
      <c r="AI522" s="140"/>
      <c r="AJ522" s="140"/>
      <c r="AK522" s="140"/>
      <c r="AL522" s="140"/>
    </row>
    <row r="523">
      <c r="A523" s="303" t="s">
        <v>504</v>
      </c>
      <c r="B523" s="304">
        <f>(B42*'Data - P&amp;L'!$L$12*'Data - P&amp;L'!$I$10)+(B42*'Data - P&amp;L'!$L$13*'Data - P&amp;L'!$L$15)</f>
        <v>17.4</v>
      </c>
      <c r="C523" s="304">
        <f>(C42*'Data - P&amp;L'!$L$12*'Data - P&amp;L'!$I$10)+(C42*'Data - P&amp;L'!$L$13*'Data - P&amp;L'!$L$15)</f>
        <v>10.8</v>
      </c>
      <c r="D523" s="304">
        <f>(D42*'Data - P&amp;L'!$L$12*'Data - P&amp;L'!$I$10)+(D42*'Data - P&amp;L'!$L$13*'Data - P&amp;L'!$L$15)</f>
        <v>10.5</v>
      </c>
      <c r="E523" s="304">
        <f>(E42*'Data - P&amp;L'!$L$12*'Data - P&amp;L'!$I$10)+(E42*'Data - P&amp;L'!$L$13*'Data - P&amp;L'!$L$15)</f>
        <v>11.1</v>
      </c>
      <c r="F523" s="304">
        <f>(F42*'Data - P&amp;L'!$L$12*'Data - P&amp;L'!$I$10)+(F42*'Data - P&amp;L'!$L$13*'Data - P&amp;L'!$L$15)</f>
        <v>12.3</v>
      </c>
      <c r="G523" s="304">
        <f>(G42*'Data - P&amp;L'!$L$12*'Data - P&amp;L'!$I$10)+(G42*'Data - P&amp;L'!$L$13*'Data - P&amp;L'!$L$15)</f>
        <v>11.7</v>
      </c>
      <c r="H523" s="304">
        <f>(H42*'Data - P&amp;L'!$L$12*'Data - P&amp;L'!$I$10)+(H42*'Data - P&amp;L'!$L$13*'Data - P&amp;L'!$L$15)</f>
        <v>8.7</v>
      </c>
      <c r="I523" s="304">
        <f>(I42*'Data - P&amp;L'!$L$12*'Data - P&amp;L'!$I$10)+(I42*'Data - P&amp;L'!$L$13*'Data - P&amp;L'!$L$15)</f>
        <v>8.1</v>
      </c>
      <c r="J523" s="304">
        <f>(J42*'Data - P&amp;L'!$L$12*'Data - P&amp;L'!$I$10)+(J42*'Data - P&amp;L'!$L$13*'Data - P&amp;L'!$L$15)</f>
        <v>13.5</v>
      </c>
      <c r="K523" s="304">
        <f>(K42*'Data - P&amp;L'!$L$12*'Data - P&amp;L'!$I$10)+(K42*'Data - P&amp;L'!$L$13*'Data - P&amp;L'!$L$15)</f>
        <v>12.6</v>
      </c>
      <c r="L523" s="304">
        <f>(L42*'Data - P&amp;L'!$L$12*'Data - P&amp;L'!$I$10)+(L42*'Data - P&amp;L'!$L$13*'Data - P&amp;L'!$L$15)</f>
        <v>12.3</v>
      </c>
      <c r="M523" s="304">
        <f>(M42*'Data - P&amp;L'!$L$12*'Data - P&amp;L'!$I$10)+(M42*'Data - P&amp;L'!$L$13*'Data - P&amp;L'!$L$15)</f>
        <v>10.5</v>
      </c>
      <c r="N523" s="304">
        <f>(N42*'Data - P&amp;L'!$L$12*'Data - P&amp;L'!$I$10)+(N42*'Data - P&amp;L'!$L$13*'Data - P&amp;L'!$L$15)</f>
        <v>12.3</v>
      </c>
      <c r="O523" s="304">
        <f>(O42*'Data - P&amp;L'!$L$12*'Data - P&amp;L'!$I$10)+(O42*'Data - P&amp;L'!$L$13*'Data - P&amp;L'!$L$15)</f>
        <v>10.8</v>
      </c>
      <c r="P523" s="304">
        <f>(P42*'Data - P&amp;L'!$L$12*'Data - P&amp;L'!$I$10)+(P42*'Data - P&amp;L'!$L$13*'Data - P&amp;L'!$L$15)</f>
        <v>72.3</v>
      </c>
      <c r="Q523" s="304">
        <f>(Q42*'Data - P&amp;L'!$L$12*'Data - P&amp;L'!$I$10)+(Q42*'Data - P&amp;L'!$L$13*'Data - P&amp;L'!$L$15)</f>
        <v>47.7</v>
      </c>
      <c r="R523" s="304">
        <f>(R42*'Data - P&amp;L'!$L$12*'Data - P&amp;L'!$I$10)+(R42*'Data - P&amp;L'!$L$13*'Data - P&amp;L'!$L$15)</f>
        <v>38.1</v>
      </c>
      <c r="S523" s="304">
        <f>(S42*'Data - P&amp;L'!$L$12*'Data - P&amp;L'!$I$10)+(S42*'Data - P&amp;L'!$L$13*'Data - P&amp;L'!$L$15)</f>
        <v>28.2</v>
      </c>
      <c r="T523" s="304">
        <f>(T42*'Data - P&amp;L'!$L$12*'Data - P&amp;L'!$I$10)+(T42*'Data - P&amp;L'!$L$13*'Data - P&amp;L'!$L$15)</f>
        <v>23.7</v>
      </c>
      <c r="U523" s="304">
        <f>(U42*'Data - P&amp;L'!$L$12*'Data - P&amp;L'!$I$10)+(U42*'Data - P&amp;L'!$L$13*'Data - P&amp;L'!$L$15)</f>
        <v>18.9</v>
      </c>
      <c r="V523" s="304">
        <f>(V42*'Data - P&amp;L'!$L$12*'Data - P&amp;L'!$I$10)+(V42*'Data - P&amp;L'!$L$13*'Data - P&amp;L'!$L$15)</f>
        <v>20.1</v>
      </c>
      <c r="W523" s="304">
        <f>(W42*'Data - P&amp;L'!$L$12*'Data - P&amp;L'!$I$10)+(W42*'Data - P&amp;L'!$L$13*'Data - P&amp;L'!$L$15)</f>
        <v>18.9</v>
      </c>
      <c r="X523" s="304">
        <f>(X42*'Data - P&amp;L'!$L$12*'Data - P&amp;L'!$I$10)+(X42*'Data - P&amp;L'!$L$13*'Data - P&amp;L'!$L$15)</f>
        <v>22.2</v>
      </c>
      <c r="Y523" s="304">
        <f>(Y42*'Data - P&amp;L'!$L$12*'Data - P&amp;L'!$I$10)+(Y42*'Data - P&amp;L'!$L$13*'Data - P&amp;L'!$L$15)</f>
        <v>24.6</v>
      </c>
      <c r="Z523" s="304">
        <f>(Z42*'Data - P&amp;L'!$L$12*'Data - P&amp;L'!$I$10)+(Z42*'Data - P&amp;L'!$L$13*'Data - P&amp;L'!$L$15)</f>
        <v>36</v>
      </c>
      <c r="AA523" s="304">
        <f>(AA42*'Data - P&amp;L'!$L$12*'Data - P&amp;L'!$I$10)+(AA42*'Data - P&amp;L'!$L$13*'Data - P&amp;L'!$L$15)</f>
        <v>53.7</v>
      </c>
      <c r="AB523" s="304">
        <f>(AB42*'Data - P&amp;L'!$L$12*'Data - P&amp;L'!$I$10)+(AB42*'Data - P&amp;L'!$L$13*'Data - P&amp;L'!$L$15)</f>
        <v>50.1</v>
      </c>
      <c r="AC523" s="304">
        <f>(AC42*'Data - P&amp;L'!$L$12*'Data - P&amp;L'!$I$10)+(AC42*'Data - P&amp;L'!$L$13*'Data - P&amp;L'!$L$15)</f>
        <v>34.8</v>
      </c>
      <c r="AD523" s="304">
        <f>(AD42*'Data - P&amp;L'!$L$12*'Data - P&amp;L'!$I$10)+(AD42*'Data - P&amp;L'!$L$13*'Data - P&amp;L'!$L$15)</f>
        <v>37.5</v>
      </c>
      <c r="AE523" s="304">
        <f>(AE42*'Data - P&amp;L'!$L$12*'Data - P&amp;L'!$I$10)+(AE42*'Data - P&amp;L'!$L$13*'Data - P&amp;L'!$L$15)</f>
        <v>42</v>
      </c>
      <c r="AF523" s="304">
        <f>(AF42*'Data - P&amp;L'!$L$12*'Data - P&amp;L'!$I$10)+(AF42*'Data - P&amp;L'!$L$13*'Data - P&amp;L'!$L$15)</f>
        <v>48.9</v>
      </c>
      <c r="AG523" s="305">
        <f t="shared" si="122"/>
        <v>780.3</v>
      </c>
      <c r="AH523" s="140"/>
      <c r="AI523" s="140"/>
      <c r="AJ523" s="140"/>
      <c r="AK523" s="140"/>
      <c r="AL523" s="140"/>
    </row>
    <row r="524">
      <c r="A524" s="296" t="s">
        <v>505</v>
      </c>
      <c r="B524" s="182">
        <f>((SUM(B191:B200))*'Data - P&amp;L'!$C$38)+((SUM(B202:B211))*'Data - P&amp;L'!$C$39)</f>
        <v>226.86</v>
      </c>
      <c r="C524" s="182">
        <f>((SUM(C191:C200))*'Data - P&amp;L'!$C$38)+((SUM(C202:C211))*'Data - P&amp;L'!$C$39)</f>
        <v>167.16</v>
      </c>
      <c r="D524" s="182">
        <f>((SUM(D191:D200))*'Data - P&amp;L'!$C$38)+((SUM(D202:D211))*'Data - P&amp;L'!$C$39)</f>
        <v>179.1</v>
      </c>
      <c r="E524" s="182">
        <f>((SUM(E191:E200))*'Data - P&amp;L'!$C$38)+((SUM(E202:E211))*'Data - P&amp;L'!$C$39)</f>
        <v>155.22</v>
      </c>
      <c r="F524" s="182">
        <f>((SUM(F191:F200))*'Data - P&amp;L'!$C$38)+((SUM(F202:F211))*'Data - P&amp;L'!$C$39)</f>
        <v>214.92</v>
      </c>
      <c r="G524" s="182">
        <f>((SUM(G191:G200))*'Data - P&amp;L'!$C$38)+((SUM(G202:G211))*'Data - P&amp;L'!$C$39)</f>
        <v>131.34</v>
      </c>
      <c r="H524" s="182">
        <f>((SUM(H191:H200))*'Data - P&amp;L'!$C$38)+((SUM(H202:H211))*'Data - P&amp;L'!$C$39)</f>
        <v>155.22</v>
      </c>
      <c r="I524" s="182">
        <f>((SUM(I191:I200))*'Data - P&amp;L'!$C$38)+((SUM(I202:I211))*'Data - P&amp;L'!$C$39)</f>
        <v>155.22</v>
      </c>
      <c r="J524" s="182">
        <f>((SUM(J191:J200))*'Data - P&amp;L'!$C$38)+((SUM(J202:J211))*'Data - P&amp;L'!$C$39)</f>
        <v>238.8</v>
      </c>
      <c r="K524" s="182">
        <f>((SUM(K191:K200))*'Data - P&amp;L'!$C$38)+((SUM(K202:K211))*'Data - P&amp;L'!$C$39)</f>
        <v>167.16</v>
      </c>
      <c r="L524" s="182">
        <f>((SUM(L191:L200))*'Data - P&amp;L'!$C$38)+((SUM(L202:L211))*'Data - P&amp;L'!$C$39)</f>
        <v>191.04</v>
      </c>
      <c r="M524" s="182">
        <f>((SUM(M191:M200))*'Data - P&amp;L'!$C$38)+((SUM(M202:M211))*'Data - P&amp;L'!$C$39)</f>
        <v>179.1</v>
      </c>
      <c r="N524" s="182">
        <f>((SUM(N191:N200))*'Data - P&amp;L'!$C$38)+((SUM(N202:N211))*'Data - P&amp;L'!$C$39)</f>
        <v>214.92</v>
      </c>
      <c r="O524" s="182">
        <f>((SUM(O191:O200))*'Data - P&amp;L'!$C$38)+((SUM(O202:O211))*'Data - P&amp;L'!$C$39)</f>
        <v>179.1</v>
      </c>
      <c r="P524" s="182">
        <f>((SUM(P191:P200))*'Data - P&amp;L'!$C$38)+((SUM(P202:P211))*'Data - P&amp;L'!$C$39)</f>
        <v>477.6</v>
      </c>
      <c r="Q524" s="182">
        <f>((SUM(Q191:Q200))*'Data - P&amp;L'!$C$38)+((SUM(Q202:Q211))*'Data - P&amp;L'!$C$39)</f>
        <v>394.02</v>
      </c>
      <c r="R524" s="182">
        <f>((SUM(R191:R200))*'Data - P&amp;L'!$C$38)+((SUM(R202:R211))*'Data - P&amp;L'!$C$39)</f>
        <v>477.6</v>
      </c>
      <c r="S524" s="182">
        <f>((SUM(S191:S200))*'Data - P&amp;L'!$C$38)+((SUM(S202:S211))*'Data - P&amp;L'!$C$39)</f>
        <v>382.08</v>
      </c>
      <c r="T524" s="182">
        <f>((SUM(T191:T200))*'Data - P&amp;L'!$C$38)+((SUM(T202:T211))*'Data - P&amp;L'!$C$39)</f>
        <v>346.26</v>
      </c>
      <c r="U524" s="182">
        <f>((SUM(U191:U200))*'Data - P&amp;L'!$C$38)+((SUM(U202:U211))*'Data - P&amp;L'!$C$39)</f>
        <v>119.4</v>
      </c>
      <c r="V524" s="182">
        <f>((SUM(V191:V200))*'Data - P&amp;L'!$C$38)+((SUM(V202:V211))*'Data - P&amp;L'!$C$39)</f>
        <v>286.56</v>
      </c>
      <c r="W524" s="182">
        <f>((SUM(W191:W200))*'Data - P&amp;L'!$C$38)+((SUM(W202:W211))*'Data - P&amp;L'!$C$39)</f>
        <v>214.92</v>
      </c>
      <c r="X524" s="182">
        <f>((SUM(X191:X200))*'Data - P&amp;L'!$C$38)+((SUM(X202:X211))*'Data - P&amp;L'!$C$39)</f>
        <v>382.08</v>
      </c>
      <c r="Y524" s="182">
        <f>((SUM(Y191:Y200))*'Data - P&amp;L'!$C$38)+((SUM(Y202:Y211))*'Data - P&amp;L'!$C$39)</f>
        <v>405.96</v>
      </c>
      <c r="Z524" s="182">
        <f>((SUM(Z191:Z200))*'Data - P&amp;L'!$C$38)+((SUM(Z202:Z211))*'Data - P&amp;L'!$C$39)</f>
        <v>740.28</v>
      </c>
      <c r="AA524" s="182">
        <f>((SUM(AA191:AA200))*'Data - P&amp;L'!$C$38)+((SUM(AA202:AA211))*'Data - P&amp;L'!$C$39)</f>
        <v>1564.14</v>
      </c>
      <c r="AB524" s="182">
        <f>((SUM(AB191:AB200))*'Data - P&amp;L'!$C$38)+((SUM(AB202:AB211))*'Data - P&amp;L'!$C$39)</f>
        <v>1480.56</v>
      </c>
      <c r="AC524" s="182">
        <f>((SUM(AC191:AC200))*'Data - P&amp;L'!$C$38)+((SUM(AC202:AC211))*'Data - P&amp;L'!$C$39)</f>
        <v>788.04</v>
      </c>
      <c r="AD524" s="182">
        <f>((SUM(AD191:AD200))*'Data - P&amp;L'!$C$38)+((SUM(AD202:AD211))*'Data - P&amp;L'!$C$39)</f>
        <v>1014.9</v>
      </c>
      <c r="AE524" s="182">
        <f>((SUM(AE191:AE200))*'Data - P&amp;L'!$C$38)+((SUM(AE202:AE211))*'Data - P&amp;L'!$C$39)</f>
        <v>1205.94</v>
      </c>
      <c r="AF524" s="182">
        <f>((SUM(AF191:AF200))*'Data - P&amp;L'!$C$38)+((SUM(AF202:AF211))*'Data - P&amp;L'!$C$39)</f>
        <v>1492.5</v>
      </c>
      <c r="AG524" s="299">
        <f t="shared" si="122"/>
        <v>14328</v>
      </c>
      <c r="AH524" s="140"/>
      <c r="AI524" s="140"/>
      <c r="AJ524" s="140"/>
      <c r="AK524" s="140"/>
      <c r="AL524" s="140"/>
    </row>
    <row r="525">
      <c r="A525" s="296" t="s">
        <v>506</v>
      </c>
      <c r="B525" s="300">
        <f>((SUM(B191:B200))*'Data - P&amp;L'!$C$34)+((SUM(B202:B211))*'Data - P&amp;L'!$C$35)</f>
        <v>226.86</v>
      </c>
      <c r="C525" s="300">
        <f>((SUM(C191:C200))*'Data - P&amp;L'!$C$34)+((SUM(C202:C211))*'Data - P&amp;L'!$C$35)</f>
        <v>167.16</v>
      </c>
      <c r="D525" s="300">
        <f>((SUM(D191:D200))*'Data - P&amp;L'!$C$34)+((SUM(D202:D211))*'Data - P&amp;L'!$C$35)</f>
        <v>179.1</v>
      </c>
      <c r="E525" s="300">
        <f>((SUM(E191:E200))*'Data - P&amp;L'!$C$34)+((SUM(E202:E211))*'Data - P&amp;L'!$C$35)</f>
        <v>155.22</v>
      </c>
      <c r="F525" s="300">
        <f>((SUM(F191:F200))*'Data - P&amp;L'!$C$34)+((SUM(F202:F211))*'Data - P&amp;L'!$C$35)</f>
        <v>214.92</v>
      </c>
      <c r="G525" s="300">
        <f>((SUM(G191:G200))*'Data - P&amp;L'!$C$34)+((SUM(G202:G211))*'Data - P&amp;L'!$C$35)</f>
        <v>131.34</v>
      </c>
      <c r="H525" s="300">
        <f>((SUM(H191:H200))*'Data - P&amp;L'!$C$34)+((SUM(H202:H211))*'Data - P&amp;L'!$C$35)</f>
        <v>155.22</v>
      </c>
      <c r="I525" s="300">
        <f>((SUM(I191:I200))*'Data - P&amp;L'!$C$34)+((SUM(I202:I211))*'Data - P&amp;L'!$C$35)</f>
        <v>155.22</v>
      </c>
      <c r="J525" s="300">
        <f>((SUM(J191:J200))*'Data - P&amp;L'!$C$34)+((SUM(J202:J211))*'Data - P&amp;L'!$C$35)</f>
        <v>238.8</v>
      </c>
      <c r="K525" s="300">
        <f>((SUM(K191:K200))*'Data - P&amp;L'!$C$34)+((SUM(K202:K211))*'Data - P&amp;L'!$C$35)</f>
        <v>173.4</v>
      </c>
      <c r="L525" s="300">
        <f>((SUM(L191:L200))*'Data - P&amp;L'!$C$34)+((SUM(L202:L211))*'Data - P&amp;L'!$C$35)</f>
        <v>191.04</v>
      </c>
      <c r="M525" s="300">
        <f>((SUM(M191:M200))*'Data - P&amp;L'!$C$34)+((SUM(M202:M211))*'Data - P&amp;L'!$C$35)</f>
        <v>179.1</v>
      </c>
      <c r="N525" s="300">
        <f>((SUM(N191:N200))*'Data - P&amp;L'!$C$34)+((SUM(N202:N211))*'Data - P&amp;L'!$C$35)</f>
        <v>214.92</v>
      </c>
      <c r="O525" s="300">
        <f>((SUM(O191:O200))*'Data - P&amp;L'!$C$34)+((SUM(O202:O211))*'Data - P&amp;L'!$C$35)</f>
        <v>179.1</v>
      </c>
      <c r="P525" s="300">
        <f>((SUM(P191:P200))*'Data - P&amp;L'!$C$34)+((SUM(P202:P211))*'Data - P&amp;L'!$C$35)</f>
        <v>477.6</v>
      </c>
      <c r="Q525" s="300">
        <f>((SUM(Q191:Q200))*'Data - P&amp;L'!$C$34)+((SUM(Q202:Q211))*'Data - P&amp;L'!$C$35)</f>
        <v>403.38</v>
      </c>
      <c r="R525" s="300">
        <f>((SUM(R191:R200))*'Data - P&amp;L'!$C$34)+((SUM(R202:R211))*'Data - P&amp;L'!$C$35)</f>
        <v>533.76</v>
      </c>
      <c r="S525" s="300">
        <f>((SUM(S191:S200))*'Data - P&amp;L'!$C$34)+((SUM(S202:S211))*'Data - P&amp;L'!$C$35)</f>
        <v>422.64</v>
      </c>
      <c r="T525" s="300">
        <f>((SUM(T191:T200))*'Data - P&amp;L'!$C$34)+((SUM(T202:T211))*'Data - P&amp;L'!$C$35)</f>
        <v>364.98</v>
      </c>
      <c r="U525" s="300">
        <f>((SUM(U191:U200))*'Data - P&amp;L'!$C$34)+((SUM(U202:U211))*'Data - P&amp;L'!$C$35)</f>
        <v>122.52</v>
      </c>
      <c r="V525" s="300">
        <f>((SUM(V191:V200))*'Data - P&amp;L'!$C$34)+((SUM(V202:V211))*'Data - P&amp;L'!$C$35)</f>
        <v>302.16</v>
      </c>
      <c r="W525" s="300">
        <f>((SUM(W191:W200))*'Data - P&amp;L'!$C$34)+((SUM(W202:W211))*'Data - P&amp;L'!$C$35)</f>
        <v>224.28</v>
      </c>
      <c r="X525" s="300">
        <f>((SUM(X191:X200))*'Data - P&amp;L'!$C$34)+((SUM(X202:X211))*'Data - P&amp;L'!$C$35)</f>
        <v>382.08</v>
      </c>
      <c r="Y525" s="300">
        <f>((SUM(Y191:Y200))*'Data - P&amp;L'!$C$34)+((SUM(Y202:Y211))*'Data - P&amp;L'!$C$35)</f>
        <v>418.44</v>
      </c>
      <c r="Z525" s="300">
        <f>((SUM(Z191:Z200))*'Data - P&amp;L'!$C$34)+((SUM(Z202:Z211))*'Data - P&amp;L'!$C$35)</f>
        <v>749.64</v>
      </c>
      <c r="AA525" s="300">
        <f>((SUM(AA191:AA200))*'Data - P&amp;L'!$C$34)+((SUM(AA202:AA211))*'Data - P&amp;L'!$C$35)</f>
        <v>1567.26</v>
      </c>
      <c r="AB525" s="300">
        <f>((SUM(AB191:AB200))*'Data - P&amp;L'!$C$34)+((SUM(AB202:AB211))*'Data - P&amp;L'!$C$35)</f>
        <v>1499.28</v>
      </c>
      <c r="AC525" s="300">
        <f>((SUM(AC191:AC200))*'Data - P&amp;L'!$C$34)+((SUM(AC202:AC211))*'Data - P&amp;L'!$C$35)</f>
        <v>809.88</v>
      </c>
      <c r="AD525" s="300">
        <f>((SUM(AD191:AD200))*'Data - P&amp;L'!$C$34)+((SUM(AD202:AD211))*'Data - P&amp;L'!$C$35)</f>
        <v>1074.18</v>
      </c>
      <c r="AE525" s="300">
        <f>((SUM(AE191:AE200))*'Data - P&amp;L'!$C$34)+((SUM(AE202:AE211))*'Data - P&amp;L'!$C$35)</f>
        <v>1255.86</v>
      </c>
      <c r="AF525" s="300">
        <f>((SUM(AF191:AF200))*'Data - P&amp;L'!$C$34)+((SUM(AF202:AF211))*'Data - P&amp;L'!$C$35)</f>
        <v>1561.14</v>
      </c>
      <c r="AG525" s="139">
        <f t="shared" si="122"/>
        <v>14730.48</v>
      </c>
      <c r="AH525" s="140"/>
      <c r="AI525" s="140"/>
      <c r="AJ525" s="140"/>
      <c r="AK525" s="140"/>
      <c r="AL525" s="140"/>
    </row>
    <row r="526">
      <c r="A526" s="296" t="s">
        <v>507</v>
      </c>
      <c r="B526" s="182">
        <f>((SUM(B216:B226))*'Data - P&amp;L'!$D$38)+((SUM(B230:B240))*'Data - P&amp;L'!$D$39)</f>
        <v>58.835</v>
      </c>
      <c r="C526" s="182">
        <f>((SUM(C216:C226))*'Data - P&amp;L'!$D$38)+((SUM(C230:C240))*'Data - P&amp;L'!$D$39)</f>
        <v>15.785</v>
      </c>
      <c r="D526" s="182">
        <f>((SUM(D216:D226))*'Data - P&amp;L'!$D$38)+((SUM(D230:D240))*'Data - P&amp;L'!$D$39)</f>
        <v>15.785</v>
      </c>
      <c r="E526" s="182">
        <f>((SUM(E216:E226))*'Data - P&amp;L'!$D$38)+((SUM(E230:E240))*'Data - P&amp;L'!$D$39)</f>
        <v>10.045</v>
      </c>
      <c r="F526" s="182">
        <f>((SUM(F216:F226))*'Data - P&amp;L'!$D$38)+((SUM(F230:F240))*'Data - P&amp;L'!$D$39)</f>
        <v>14.35</v>
      </c>
      <c r="G526" s="182">
        <f>((SUM(G216:G226))*'Data - P&amp;L'!$D$38)+((SUM(G230:G240))*'Data - P&amp;L'!$D$39)</f>
        <v>17.22</v>
      </c>
      <c r="H526" s="182">
        <f>((SUM(H216:H226))*'Data - P&amp;L'!$D$38)+((SUM(H230:H240))*'Data - P&amp;L'!$D$39)</f>
        <v>12.915</v>
      </c>
      <c r="I526" s="182">
        <f>((SUM(I216:I226))*'Data - P&amp;L'!$D$38)+((SUM(I230:I240))*'Data - P&amp;L'!$D$39)</f>
        <v>11.48</v>
      </c>
      <c r="J526" s="182">
        <f>((SUM(J216:J226))*'Data - P&amp;L'!$D$38)+((SUM(J230:J240))*'Data - P&amp;L'!$D$39)</f>
        <v>35.875</v>
      </c>
      <c r="K526" s="182">
        <f>((SUM(K216:K226))*'Data - P&amp;L'!$D$38)+((SUM(K230:K240))*'Data - P&amp;L'!$D$39)</f>
        <v>34.44</v>
      </c>
      <c r="L526" s="182">
        <f>((SUM(L216:L226))*'Data - P&amp;L'!$D$38)+((SUM(L230:L240))*'Data - P&amp;L'!$D$39)</f>
        <v>30.135</v>
      </c>
      <c r="M526" s="182">
        <f>((SUM(M216:M226))*'Data - P&amp;L'!$D$38)+((SUM(M230:M240))*'Data - P&amp;L'!$D$39)</f>
        <v>22.96</v>
      </c>
      <c r="N526" s="182">
        <f>((SUM(N216:N226))*'Data - P&amp;L'!$D$38)+((SUM(N230:N240))*'Data - P&amp;L'!$D$39)</f>
        <v>25.83</v>
      </c>
      <c r="O526" s="182">
        <f>((SUM(O216:O226))*'Data - P&amp;L'!$D$38)+((SUM(O230:O240))*'Data - P&amp;L'!$D$39)</f>
        <v>21.525</v>
      </c>
      <c r="P526" s="182">
        <f>((SUM(P216:P226))*'Data - P&amp;L'!$D$38)+((SUM(P230:P240))*'Data - P&amp;L'!$D$39)</f>
        <v>334.355</v>
      </c>
      <c r="Q526" s="182">
        <f>((SUM(Q216:Q226))*'Data - P&amp;L'!$D$38)+((SUM(Q230:Q240))*'Data - P&amp;L'!$D$39)</f>
        <v>216.74</v>
      </c>
      <c r="R526" s="182">
        <f>((SUM(R216:R226))*'Data - P&amp;L'!$D$38)+((SUM(R230:R240))*'Data - P&amp;L'!$D$39)</f>
        <v>144.98</v>
      </c>
      <c r="S526" s="182">
        <f>((SUM(S216:S226))*'Data - P&amp;L'!$D$38)+((SUM(S230:S240))*'Data - P&amp;L'!$D$39)</f>
        <v>100.49</v>
      </c>
      <c r="T526" s="182">
        <f>((SUM(T216:T226))*'Data - P&amp;L'!$D$38)+((SUM(T230:T240))*'Data - P&amp;L'!$D$39)</f>
        <v>78.95</v>
      </c>
      <c r="U526" s="182">
        <f>((SUM(U216:U226))*'Data - P&amp;L'!$D$38)+((SUM(U230:U240))*'Data - P&amp;L'!$D$39)</f>
        <v>68.88</v>
      </c>
      <c r="V526" s="182">
        <f>((SUM(V216:V226))*'Data - P&amp;L'!$D$38)+((SUM(V230:V240))*'Data - P&amp;L'!$D$39)</f>
        <v>58.85</v>
      </c>
      <c r="W526" s="182">
        <f>((SUM(W216:W226))*'Data - P&amp;L'!$D$38)+((SUM(W230:W240))*'Data - P&amp;L'!$D$39)</f>
        <v>86.105</v>
      </c>
      <c r="X526" s="182">
        <f>((SUM(X216:X226))*'Data - P&amp;L'!$D$38)+((SUM(X230:X240))*'Data - P&amp;L'!$D$39)</f>
        <v>68.88</v>
      </c>
      <c r="Y526" s="182">
        <f>((SUM(Y216:Y226))*'Data - P&amp;L'!$D$38)+((SUM(Y230:Y240))*'Data - P&amp;L'!$D$39)</f>
        <v>94.75</v>
      </c>
      <c r="Z526" s="182">
        <f>((SUM(Z216:Z226))*'Data - P&amp;L'!$D$38)+((SUM(Z230:Z240))*'Data - P&amp;L'!$D$39)</f>
        <v>126.32</v>
      </c>
      <c r="AA526" s="182">
        <f>((SUM(AA216:AA226))*'Data - P&amp;L'!$D$38)+((SUM(AA230:AA240))*'Data - P&amp;L'!$D$39)</f>
        <v>160.73</v>
      </c>
      <c r="AB526" s="182">
        <f>((SUM(AB216:AB226))*'Data - P&amp;L'!$D$38)+((SUM(AB230:AB240))*'Data - P&amp;L'!$D$39)</f>
        <v>149.27</v>
      </c>
      <c r="AC526" s="182">
        <f>((SUM(AC216:AC226))*'Data - P&amp;L'!$D$38)+((SUM(AC230:AC240))*'Data - P&amp;L'!$D$39)</f>
        <v>170.82</v>
      </c>
      <c r="AD526" s="182">
        <f>((SUM(AD216:AD226))*'Data - P&amp;L'!$D$38)+((SUM(AD230:AD240))*'Data - P&amp;L'!$D$39)</f>
        <v>167.945</v>
      </c>
      <c r="AE526" s="182">
        <f>((SUM(AE216:AE226))*'Data - P&amp;L'!$D$38)+((SUM(AE230:AE240))*'Data - P&amp;L'!$D$39)</f>
        <v>232.535</v>
      </c>
      <c r="AF526" s="182">
        <f>((SUM(AF216:AF226))*'Data - P&amp;L'!$D$38)+((SUM(AF230:AF240))*'Data - P&amp;L'!$D$39)</f>
        <v>236.88</v>
      </c>
      <c r="AG526" s="139">
        <f t="shared" si="122"/>
        <v>2824.66</v>
      </c>
      <c r="AH526" s="140"/>
      <c r="AI526" s="140"/>
      <c r="AJ526" s="140"/>
      <c r="AK526" s="140"/>
      <c r="AL526" s="140"/>
    </row>
    <row r="527">
      <c r="A527" s="296" t="s">
        <v>508</v>
      </c>
      <c r="B527" s="182">
        <f>(B227*'Data - P&amp;L'!$D$34)+(B241*'Data - P&amp;L'!$D$35)</f>
        <v>252.355</v>
      </c>
      <c r="C527" s="182">
        <f>(C227*'Data - P&amp;L'!$D$34)+(C241*'Data - P&amp;L'!$D$35)</f>
        <v>67.705</v>
      </c>
      <c r="D527" s="182">
        <f>(D227*'Data - P&amp;L'!$D$34)+(D241*'Data - P&amp;L'!$D$35)</f>
        <v>67.705</v>
      </c>
      <c r="E527" s="182">
        <f>(E227*'Data - P&amp;L'!$D$34)+(E241*'Data - P&amp;L'!$D$35)</f>
        <v>43.085</v>
      </c>
      <c r="F527" s="182">
        <f>(F227*'Data - P&amp;L'!$D$34)+(F241*'Data - P&amp;L'!$D$35)</f>
        <v>61.55</v>
      </c>
      <c r="G527" s="182">
        <f>(G227*'Data - P&amp;L'!$D$34)+(G241*'Data - P&amp;L'!$D$35)</f>
        <v>73.86</v>
      </c>
      <c r="H527" s="182">
        <f>(H227*'Data - P&amp;L'!$D$34)+(H241*'Data - P&amp;L'!$D$35)</f>
        <v>55.395</v>
      </c>
      <c r="I527" s="182">
        <f>(I227*'Data - P&amp;L'!$D$34)+(I241*'Data - P&amp;L'!$D$35)</f>
        <v>49.24</v>
      </c>
      <c r="J527" s="182">
        <f>(J227*'Data - P&amp;L'!$D$34)+(J241*'Data - P&amp;L'!$D$35)</f>
        <v>153.875</v>
      </c>
      <c r="K527" s="182">
        <f>(K227*'Data - P&amp;L'!$D$34)+(K241*'Data - P&amp;L'!$D$35)</f>
        <v>147.72</v>
      </c>
      <c r="L527" s="182">
        <f>(L227*'Data - P&amp;L'!$D$34)+(L241*'Data - P&amp;L'!$D$35)</f>
        <v>129.255</v>
      </c>
      <c r="M527" s="182">
        <f>(M227*'Data - P&amp;L'!$D$34)+(M241*'Data - P&amp;L'!$D$35)</f>
        <v>98.48</v>
      </c>
      <c r="N527" s="182">
        <f>(N227*'Data - P&amp;L'!$D$34)+(N241*'Data - P&amp;L'!$D$35)</f>
        <v>110.79</v>
      </c>
      <c r="O527" s="182">
        <f>(O227*'Data - P&amp;L'!$D$34)+(O241*'Data - P&amp;L'!$D$35)</f>
        <v>92.325</v>
      </c>
      <c r="P527" s="182">
        <f>(P227*'Data - P&amp;L'!$D$34)+(P241*'Data - P&amp;L'!$D$35)</f>
        <v>1434.115</v>
      </c>
      <c r="Q527" s="182">
        <f>(Q227*'Data - P&amp;L'!$D$34)+(Q241*'Data - P&amp;L'!$D$35)</f>
        <v>929.46</v>
      </c>
      <c r="R527" s="182">
        <f>(R227*'Data - P&amp;L'!$D$34)+(R241*'Data - P&amp;L'!$D$35)</f>
        <v>621.7</v>
      </c>
      <c r="S527" s="182">
        <f>(S227*'Data - P&amp;L'!$D$34)+(S241*'Data - P&amp;L'!$D$35)</f>
        <v>430.89</v>
      </c>
      <c r="T527" s="182">
        <f>(T227*'Data - P&amp;L'!$D$34)+(T241*'Data - P&amp;L'!$D$35)</f>
        <v>338.55</v>
      </c>
      <c r="U527" s="182">
        <f>(U227*'Data - P&amp;L'!$D$34)+(U241*'Data - P&amp;L'!$D$35)</f>
        <v>295.44</v>
      </c>
      <c r="V527" s="182">
        <f>(V227*'Data - P&amp;L'!$D$34)+(V241*'Data - P&amp;L'!$D$35)</f>
        <v>252.37</v>
      </c>
      <c r="W527" s="182">
        <f>(W227*'Data - P&amp;L'!$D$34)+(W241*'Data - P&amp;L'!$D$35)</f>
        <v>369.305</v>
      </c>
      <c r="X527" s="182">
        <f>(X227*'Data - P&amp;L'!$D$34)+(X241*'Data - P&amp;L'!$D$35)</f>
        <v>295.44</v>
      </c>
      <c r="Y527" s="182">
        <f>(Y227*'Data - P&amp;L'!$D$34)+(Y241*'Data - P&amp;L'!$D$35)</f>
        <v>406.27</v>
      </c>
      <c r="Z527" s="182">
        <f>(Z227*'Data - P&amp;L'!$D$34)+(Z241*'Data - P&amp;L'!$D$35)</f>
        <v>541.68</v>
      </c>
      <c r="AA527" s="182">
        <f>(AA227*'Data - P&amp;L'!$D$34)+(AA241*'Data - P&amp;L'!$D$35)</f>
        <v>689.37</v>
      </c>
      <c r="AB527" s="182">
        <f>(AB227*'Data - P&amp;L'!$D$34)+(AB241*'Data - P&amp;L'!$D$35)</f>
        <v>640.15</v>
      </c>
      <c r="AC527" s="182">
        <f>(AC227*'Data - P&amp;L'!$D$34)+(AC241*'Data - P&amp;L'!$D$35)</f>
        <v>732.5</v>
      </c>
      <c r="AD527" s="182">
        <f>(AD227*'Data - P&amp;L'!$D$34)+(AD241*'Data - P&amp;L'!$D$35)</f>
        <v>720.185</v>
      </c>
      <c r="AE527" s="182">
        <f>(AE227*'Data - P&amp;L'!$D$34)+(AE241*'Data - P&amp;L'!$D$35)</f>
        <v>997.175</v>
      </c>
      <c r="AF527" s="182">
        <f>(AF227*'Data - P&amp;L'!$D$34)+(AF241*'Data - P&amp;L'!$D$35)</f>
        <v>1015.68</v>
      </c>
      <c r="AG527" s="139">
        <f t="shared" si="122"/>
        <v>12113.62</v>
      </c>
      <c r="AH527" s="140"/>
      <c r="AI527" s="140"/>
      <c r="AJ527" s="140"/>
      <c r="AK527" s="140"/>
      <c r="AL527" s="140"/>
    </row>
    <row r="528">
      <c r="A528" s="296" t="s">
        <v>509</v>
      </c>
      <c r="B528" s="182">
        <f>B93*'Data - P&amp;L'!$E$23</f>
        <v>0</v>
      </c>
      <c r="C528" s="182">
        <f>C93*'Data - P&amp;L'!$E$23</f>
        <v>0</v>
      </c>
      <c r="D528" s="182">
        <f>D93*'Data - P&amp;L'!$E$23</f>
        <v>0</v>
      </c>
      <c r="E528" s="182">
        <f>E93*'Data - P&amp;L'!$E$23</f>
        <v>0</v>
      </c>
      <c r="F528" s="182">
        <f>F93*'Data - P&amp;L'!$E$23</f>
        <v>0</v>
      </c>
      <c r="G528" s="182">
        <f>G93*'Data - P&amp;L'!$E$23</f>
        <v>0</v>
      </c>
      <c r="H528" s="182">
        <f>H93*'Data - P&amp;L'!$E$23</f>
        <v>0</v>
      </c>
      <c r="I528" s="182">
        <f>I93*'Data - P&amp;L'!$E$23</f>
        <v>0</v>
      </c>
      <c r="J528" s="182">
        <f>J93*'Data - P&amp;L'!$E$23</f>
        <v>113.4</v>
      </c>
      <c r="K528" s="182">
        <f>K93*'Data - P&amp;L'!$E$23</f>
        <v>0</v>
      </c>
      <c r="L528" s="182">
        <f>L93*'Data - P&amp;L'!$E$23</f>
        <v>0</v>
      </c>
      <c r="M528" s="182">
        <f>M93*'Data - P&amp;L'!$E$23</f>
        <v>0</v>
      </c>
      <c r="N528" s="182">
        <f>N93*'Data - P&amp;L'!$E$23</f>
        <v>0</v>
      </c>
      <c r="O528" s="182">
        <f>O93*'Data - P&amp;L'!$E$23</f>
        <v>0</v>
      </c>
      <c r="P528" s="182">
        <f>P93*'Data - P&amp;L'!$E$23</f>
        <v>0</v>
      </c>
      <c r="Q528" s="182">
        <f>Q93*'Data - P&amp;L'!$E$23</f>
        <v>0</v>
      </c>
      <c r="R528" s="182">
        <f>R93*'Data - P&amp;L'!$E$23</f>
        <v>0</v>
      </c>
      <c r="S528" s="182">
        <f>S93*'Data - P&amp;L'!$E$23</f>
        <v>0</v>
      </c>
      <c r="T528" s="182">
        <f>T93*'Data - P&amp;L'!$E$23</f>
        <v>0</v>
      </c>
      <c r="U528" s="182">
        <f>U93*'Data - P&amp;L'!$E$23</f>
        <v>0</v>
      </c>
      <c r="V528" s="182">
        <f>V93*'Data - P&amp;L'!$E$23</f>
        <v>0</v>
      </c>
      <c r="W528" s="182">
        <f>W93*'Data - P&amp;L'!$E$23</f>
        <v>0</v>
      </c>
      <c r="X528" s="182">
        <f>X93*'Data - P&amp;L'!$E$23</f>
        <v>0</v>
      </c>
      <c r="Y528" s="182">
        <f>Y93*'Data - P&amp;L'!$E$23</f>
        <v>0</v>
      </c>
      <c r="Z528" s="182">
        <f>Z93*'Data - P&amp;L'!$E$23</f>
        <v>0</v>
      </c>
      <c r="AA528" s="182">
        <f>AA93*'Data - P&amp;L'!$E$23</f>
        <v>0</v>
      </c>
      <c r="AB528" s="182">
        <f>AB93*'Data - P&amp;L'!$E$23</f>
        <v>0</v>
      </c>
      <c r="AC528" s="182">
        <f>AC93*'Data - P&amp;L'!$E$23</f>
        <v>0</v>
      </c>
      <c r="AD528" s="182">
        <f>AD93*'Data - P&amp;L'!$E$23</f>
        <v>5.4</v>
      </c>
      <c r="AE528" s="182">
        <f>AE93*'Data - P&amp;L'!$E$23</f>
        <v>0</v>
      </c>
      <c r="AF528" s="182">
        <f>AF93*'Data - P&amp;L'!$E$23</f>
        <v>0</v>
      </c>
      <c r="AG528" s="139">
        <f t="shared" si="122"/>
        <v>118.8</v>
      </c>
      <c r="AH528" s="140"/>
      <c r="AI528" s="140"/>
      <c r="AJ528" s="140"/>
      <c r="AK528" s="140"/>
      <c r="AL528" s="140"/>
    </row>
    <row r="529">
      <c r="A529" s="301" t="s">
        <v>510</v>
      </c>
      <c r="B529" s="306"/>
      <c r="C529" s="306"/>
      <c r="D529" s="306"/>
      <c r="E529" s="306"/>
      <c r="F529" s="306"/>
      <c r="G529" s="306"/>
      <c r="H529" s="306"/>
      <c r="I529" s="306"/>
      <c r="J529" s="306"/>
      <c r="K529" s="306"/>
      <c r="L529" s="306"/>
      <c r="M529" s="306"/>
      <c r="N529" s="306"/>
      <c r="O529" s="306"/>
      <c r="P529" s="306"/>
      <c r="Q529" s="306"/>
      <c r="R529" s="306"/>
      <c r="S529" s="306"/>
      <c r="T529" s="306"/>
      <c r="U529" s="306"/>
      <c r="V529" s="306"/>
      <c r="W529" s="306"/>
      <c r="X529" s="306"/>
      <c r="Y529" s="306"/>
      <c r="Z529" s="306"/>
      <c r="AA529" s="306"/>
      <c r="AB529" s="306"/>
      <c r="AC529" s="306"/>
      <c r="AD529" s="306"/>
      <c r="AE529" s="306"/>
      <c r="AF529" s="306"/>
      <c r="AG529" s="305"/>
      <c r="AH529" s="140"/>
      <c r="AI529" s="140"/>
      <c r="AJ529" s="140"/>
      <c r="AK529" s="140"/>
      <c r="AL529" s="140"/>
    </row>
    <row r="530">
      <c r="A530" s="296" t="s">
        <v>511</v>
      </c>
      <c r="B530" s="182">
        <f>'DTC US&amp;CA - P&amp;L'!B18</f>
        <v>557.92</v>
      </c>
      <c r="C530" s="182">
        <f>'DTC US&amp;CA - P&amp;L'!C18</f>
        <v>353.65</v>
      </c>
      <c r="D530" s="182">
        <f>'DTC US&amp;CA - P&amp;L'!D18</f>
        <v>385.26</v>
      </c>
      <c r="E530" s="182">
        <f>'DTC US&amp;CA - P&amp;L'!E18</f>
        <v>305.76</v>
      </c>
      <c r="F530" s="182">
        <f>'DTC US&amp;CA - P&amp;L'!F18</f>
        <v>501.63</v>
      </c>
      <c r="G530" s="182">
        <f>'DTC US&amp;CA - P&amp;L'!G18</f>
        <v>334.5</v>
      </c>
      <c r="H530" s="182">
        <f>'DTC US&amp;CA - P&amp;L'!H18</f>
        <v>350.7</v>
      </c>
      <c r="I530" s="182">
        <f>'DTC US&amp;CA - P&amp;L'!I18</f>
        <v>297.71</v>
      </c>
      <c r="J530" s="182">
        <f>'DTC US&amp;CA - P&amp;L'!J18</f>
        <v>569.74</v>
      </c>
      <c r="K530" s="182">
        <f>'DTC US&amp;CA - P&amp;L'!K18</f>
        <v>361.64</v>
      </c>
      <c r="L530" s="182">
        <f>'DTC US&amp;CA - P&amp;L'!L18</f>
        <v>530.35</v>
      </c>
      <c r="M530" s="182">
        <f>'DTC US&amp;CA - P&amp;L'!M18</f>
        <v>447.54</v>
      </c>
      <c r="N530" s="182">
        <f>'DTC US&amp;CA - P&amp;L'!N18</f>
        <v>420.75</v>
      </c>
      <c r="O530" s="182">
        <f>'DTC US&amp;CA - P&amp;L'!O18</f>
        <v>411.75</v>
      </c>
      <c r="P530" s="182">
        <f>'DTC US&amp;CA - P&amp;L'!P18</f>
        <v>2594.41</v>
      </c>
      <c r="Q530" s="182">
        <f>'DTC US&amp;CA - P&amp;L'!Q18</f>
        <v>1561.32</v>
      </c>
      <c r="R530" s="182">
        <f>'DTC US&amp;CA - P&amp;L'!R18</f>
        <v>1055.71</v>
      </c>
      <c r="S530" s="182">
        <f>'DTC US&amp;CA - P&amp;L'!S18</f>
        <v>784.71</v>
      </c>
      <c r="T530" s="182">
        <f>'DTC US&amp;CA - P&amp;L'!T18</f>
        <v>779.03</v>
      </c>
      <c r="U530" s="182">
        <f>'DTC US&amp;CA - P&amp;L'!U18</f>
        <v>522.03</v>
      </c>
      <c r="V530" s="182">
        <f>'DTC US&amp;CA - P&amp;L'!V18</f>
        <v>537.96</v>
      </c>
      <c r="W530" s="182">
        <f>'DTC US&amp;CA - P&amp;L'!W18</f>
        <v>446.39</v>
      </c>
      <c r="X530" s="182">
        <f>'DTC US&amp;CA - P&amp;L'!X18</f>
        <v>823.26</v>
      </c>
      <c r="Y530" s="182">
        <f>'DTC US&amp;CA - P&amp;L'!Y18</f>
        <v>745.87</v>
      </c>
      <c r="Z530" s="182">
        <f>'DTC US&amp;CA - P&amp;L'!Z18</f>
        <v>1624.01</v>
      </c>
      <c r="AA530" s="182">
        <f>'DTC US&amp;CA - P&amp;L'!AA18</f>
        <v>2757.99</v>
      </c>
      <c r="AB530" s="182">
        <f>'DTC US&amp;CA - P&amp;L'!AB18</f>
        <v>2514.29</v>
      </c>
      <c r="AC530" s="182">
        <f>'DTC US&amp;CA - P&amp;L'!AC18</f>
        <v>1549.41</v>
      </c>
      <c r="AD530" s="182">
        <f>'DTC US&amp;CA - P&amp;L'!AD18</f>
        <v>1606.93</v>
      </c>
      <c r="AE530" s="182">
        <f>'DTC US&amp;CA - P&amp;L'!AE18</f>
        <v>1800.97</v>
      </c>
      <c r="AF530" s="182">
        <f>'DTC US&amp;CA - P&amp;L'!AF18</f>
        <v>2207.84</v>
      </c>
      <c r="AG530" s="139">
        <f t="shared" ref="AG530:AG531" si="123">SUM(B530:AF530)</f>
        <v>29741.03</v>
      </c>
      <c r="AH530" s="140"/>
      <c r="AI530" s="140"/>
      <c r="AJ530" s="140"/>
      <c r="AK530" s="140"/>
      <c r="AL530" s="140"/>
    </row>
    <row r="531">
      <c r="A531" s="303" t="s">
        <v>512</v>
      </c>
      <c r="B531" s="304">
        <f>'DTC EU - P&amp;L'!B18*Summary!B104</f>
        <v>0</v>
      </c>
      <c r="C531" s="304">
        <f>'DTC EU - P&amp;L'!C18*Summary!C104</f>
        <v>0</v>
      </c>
      <c r="D531" s="304">
        <f>'DTC EU - P&amp;L'!D18*Summary!D104</f>
        <v>0</v>
      </c>
      <c r="E531" s="304">
        <f>'DTC EU - P&amp;L'!E18*Summary!E104</f>
        <v>0</v>
      </c>
      <c r="F531" s="304">
        <f>'DTC EU - P&amp;L'!F18*Summary!F104</f>
        <v>0</v>
      </c>
      <c r="G531" s="304">
        <f>'DTC EU - P&amp;L'!G18*Summary!G104</f>
        <v>0</v>
      </c>
      <c r="H531" s="304">
        <f>'DTC EU - P&amp;L'!H18*Summary!H104</f>
        <v>0</v>
      </c>
      <c r="I531" s="304">
        <f>'DTC EU - P&amp;L'!I18*Summary!I104</f>
        <v>0</v>
      </c>
      <c r="J531" s="304">
        <f>'DTC EU - P&amp;L'!J18*Summary!J104</f>
        <v>0</v>
      </c>
      <c r="K531" s="304">
        <f>'DTC EU - P&amp;L'!K18*Summary!K104</f>
        <v>83.448288</v>
      </c>
      <c r="L531" s="304">
        <f>'DTC EU - P&amp;L'!L18*Summary!L104</f>
        <v>0</v>
      </c>
      <c r="M531" s="304">
        <f>'DTC EU - P&amp;L'!M18*Summary!M104</f>
        <v>0</v>
      </c>
      <c r="N531" s="304">
        <f>'DTC EU - P&amp;L'!N18*Summary!N104</f>
        <v>0</v>
      </c>
      <c r="O531" s="304">
        <f>'DTC EU - P&amp;L'!O18*Summary!O104</f>
        <v>0</v>
      </c>
      <c r="P531" s="304">
        <f>'DTC EU - P&amp;L'!P18*Summary!P104</f>
        <v>0</v>
      </c>
      <c r="Q531" s="304">
        <f>'DTC EU - P&amp;L'!Q18*Summary!Q104</f>
        <v>194.278369</v>
      </c>
      <c r="R531" s="304">
        <f>'DTC EU - P&amp;L'!R18*Summary!R104</f>
        <v>887.632943</v>
      </c>
      <c r="S531" s="304">
        <f>'DTC EU - P&amp;L'!S18*Summary!S104</f>
        <v>636.205118</v>
      </c>
      <c r="T531" s="304">
        <f>'DTC EU - P&amp;L'!T18*Summary!T104</f>
        <v>321.658992</v>
      </c>
      <c r="U531" s="304">
        <f>'DTC EU - P&amp;L'!U18*Summary!U104</f>
        <v>56.399241</v>
      </c>
      <c r="V531" s="304">
        <f>'DTC EU - P&amp;L'!V18*Summary!V104</f>
        <v>246.865574</v>
      </c>
      <c r="W531" s="304">
        <f>'DTC EU - P&amp;L'!W18*Summary!W104</f>
        <v>160.02636</v>
      </c>
      <c r="X531" s="304">
        <f>'DTC EU - P&amp;L'!X18*Summary!X104</f>
        <v>0</v>
      </c>
      <c r="Y531" s="304">
        <f>'DTC EU - P&amp;L'!Y18*Summary!Y104</f>
        <v>245.155761</v>
      </c>
      <c r="Z531" s="304">
        <f>'DTC EU - P&amp;L'!Z18*Summary!Z104</f>
        <v>189.1728</v>
      </c>
      <c r="AA531" s="304">
        <f>'DTC EU - P&amp;L'!AA18*Summary!AA104</f>
        <v>67.39824</v>
      </c>
      <c r="AB531" s="304">
        <f>'DTC EU - P&amp;L'!AB18*Summary!AB104</f>
        <v>318.338748</v>
      </c>
      <c r="AC531" s="304">
        <f>'DTC EU - P&amp;L'!AC18*Summary!AC104</f>
        <v>430.93449</v>
      </c>
      <c r="AD531" s="304">
        <f>'DTC EU - P&amp;L'!AD18*Summary!AD104</f>
        <v>911.258052</v>
      </c>
      <c r="AE531" s="304">
        <f>'DTC EU - P&amp;L'!AE18*Summary!AE104</f>
        <v>839.932791</v>
      </c>
      <c r="AF531" s="304">
        <f>'DTC EU - P&amp;L'!AF18*Summary!AF104</f>
        <v>1024.685064</v>
      </c>
      <c r="AG531" s="305">
        <f t="shared" si="123"/>
        <v>6613.390831</v>
      </c>
      <c r="AH531" s="140"/>
      <c r="AI531" s="140"/>
      <c r="AJ531" s="140"/>
      <c r="AK531" s="140"/>
      <c r="AL531" s="140"/>
    </row>
    <row r="532">
      <c r="A532" s="211"/>
      <c r="B532" s="297"/>
      <c r="C532" s="297"/>
      <c r="D532" s="297"/>
      <c r="E532" s="297"/>
      <c r="F532" s="297"/>
      <c r="G532" s="297"/>
      <c r="H532" s="297"/>
      <c r="I532" s="297"/>
      <c r="J532" s="297"/>
      <c r="K532" s="297"/>
      <c r="L532" s="297"/>
      <c r="M532" s="297"/>
      <c r="N532" s="297"/>
      <c r="O532" s="297"/>
      <c r="P532" s="297"/>
      <c r="Q532" s="297"/>
      <c r="R532" s="297"/>
      <c r="S532" s="297"/>
      <c r="T532" s="297"/>
      <c r="U532" s="297"/>
      <c r="V532" s="297"/>
      <c r="W532" s="297"/>
      <c r="X532" s="297"/>
      <c r="Y532" s="297"/>
      <c r="Z532" s="297"/>
      <c r="AA532" s="297"/>
      <c r="AB532" s="297"/>
      <c r="AC532" s="297"/>
      <c r="AD532" s="297"/>
      <c r="AE532" s="297"/>
      <c r="AF532" s="297"/>
      <c r="AG532" s="139"/>
      <c r="AH532" s="140"/>
      <c r="AI532" s="140"/>
      <c r="AJ532" s="140"/>
      <c r="AK532" s="140"/>
      <c r="AL532" s="140"/>
    </row>
    <row r="533">
      <c r="A533" s="269" t="s">
        <v>513</v>
      </c>
      <c r="B533" s="307">
        <f t="shared" ref="B533:AF533" si="124">SUM(B507:B531)</f>
        <v>5873.62563</v>
      </c>
      <c r="C533" s="307">
        <f t="shared" si="124"/>
        <v>4820.252064</v>
      </c>
      <c r="D533" s="307">
        <f t="shared" si="124"/>
        <v>4809.854827</v>
      </c>
      <c r="E533" s="307">
        <f t="shared" si="124"/>
        <v>4293.600191</v>
      </c>
      <c r="F533" s="307">
        <f t="shared" si="124"/>
        <v>5285.174263</v>
      </c>
      <c r="G533" s="307">
        <f t="shared" si="124"/>
        <v>4559.463276</v>
      </c>
      <c r="H533" s="307">
        <f t="shared" si="124"/>
        <v>4381.039924</v>
      </c>
      <c r="I533" s="307">
        <f t="shared" si="124"/>
        <v>4248.663739</v>
      </c>
      <c r="J533" s="307">
        <f t="shared" si="124"/>
        <v>6484.653356</v>
      </c>
      <c r="K533" s="307">
        <f t="shared" si="124"/>
        <v>5909.364984</v>
      </c>
      <c r="L533" s="307">
        <f t="shared" si="124"/>
        <v>5948.836715</v>
      </c>
      <c r="M533" s="307">
        <f t="shared" si="124"/>
        <v>5083.421671</v>
      </c>
      <c r="N533" s="307">
        <f t="shared" si="124"/>
        <v>5853.54889</v>
      </c>
      <c r="O533" s="307">
        <f t="shared" si="124"/>
        <v>6224.80248</v>
      </c>
      <c r="P533" s="307">
        <f t="shared" si="124"/>
        <v>14499.93916</v>
      </c>
      <c r="Q533" s="307">
        <f t="shared" si="124"/>
        <v>21856.858</v>
      </c>
      <c r="R533" s="307">
        <f t="shared" si="124"/>
        <v>18848.92475</v>
      </c>
      <c r="S533" s="307">
        <f t="shared" si="124"/>
        <v>11062.90506</v>
      </c>
      <c r="T533" s="307">
        <f t="shared" si="124"/>
        <v>10087.068</v>
      </c>
      <c r="U533" s="307">
        <f t="shared" si="124"/>
        <v>7247.981123</v>
      </c>
      <c r="V533" s="307">
        <f t="shared" si="124"/>
        <v>7547.634372</v>
      </c>
      <c r="W533" s="307">
        <f t="shared" si="124"/>
        <v>5473.719867</v>
      </c>
      <c r="X533" s="307">
        <f t="shared" si="124"/>
        <v>10400.65592</v>
      </c>
      <c r="Y533" s="307">
        <f t="shared" si="124"/>
        <v>12505.52059</v>
      </c>
      <c r="Z533" s="307">
        <f t="shared" si="124"/>
        <v>39801.44802</v>
      </c>
      <c r="AA533" s="307">
        <f t="shared" si="124"/>
        <v>54482.42185</v>
      </c>
      <c r="AB533" s="307">
        <f t="shared" si="124"/>
        <v>52997.30646</v>
      </c>
      <c r="AC533" s="307">
        <f t="shared" si="124"/>
        <v>24864.52722</v>
      </c>
      <c r="AD533" s="307">
        <f t="shared" si="124"/>
        <v>26467.76044</v>
      </c>
      <c r="AE533" s="307">
        <f t="shared" si="124"/>
        <v>36053.3979</v>
      </c>
      <c r="AF533" s="307">
        <f t="shared" si="124"/>
        <v>56103.95611</v>
      </c>
      <c r="AG533" s="139">
        <f>SUM(B533:AF533)</f>
        <v>484078.3268</v>
      </c>
      <c r="AH533" s="140"/>
      <c r="AI533" s="140"/>
      <c r="AJ533" s="140"/>
      <c r="AK533" s="140"/>
      <c r="AL533" s="140"/>
    </row>
    <row r="534">
      <c r="A534" s="153"/>
      <c r="AG534" s="308"/>
      <c r="AH534" s="309"/>
      <c r="AI534" s="309"/>
      <c r="AJ534" s="309"/>
      <c r="AK534" s="309"/>
      <c r="AL534" s="309"/>
    </row>
    <row r="535">
      <c r="A535" s="153"/>
      <c r="B535" s="62"/>
      <c r="C535" s="62"/>
      <c r="D535" s="62"/>
      <c r="E535" s="62"/>
      <c r="F535" s="62"/>
      <c r="G535" s="62"/>
      <c r="H535" s="62"/>
      <c r="I535" s="62"/>
      <c r="J535" s="62"/>
      <c r="K535" s="62"/>
      <c r="L535" s="62"/>
      <c r="M535" s="62"/>
      <c r="N535" s="62"/>
      <c r="O535" s="62"/>
      <c r="P535" s="62"/>
      <c r="Q535" s="62"/>
      <c r="R535" s="62"/>
      <c r="S535" s="62"/>
      <c r="T535" s="62"/>
      <c r="U535" s="62"/>
      <c r="V535" s="62"/>
      <c r="W535" s="62"/>
      <c r="AG535" s="308"/>
      <c r="AH535" s="309"/>
      <c r="AI535" s="309"/>
      <c r="AJ535" s="309"/>
      <c r="AK535" s="309"/>
      <c r="AL535" s="309"/>
    </row>
    <row r="536">
      <c r="A536" s="211"/>
      <c r="B536" s="310"/>
      <c r="C536" s="310"/>
      <c r="D536" s="310"/>
      <c r="E536" s="310"/>
      <c r="F536" s="310"/>
      <c r="G536" s="310"/>
      <c r="H536" s="310"/>
      <c r="I536" s="310"/>
      <c r="J536" s="310"/>
      <c r="K536" s="310"/>
      <c r="L536" s="310"/>
      <c r="M536" s="310"/>
      <c r="N536" s="310"/>
      <c r="O536" s="310"/>
      <c r="P536" s="310"/>
      <c r="Q536" s="310"/>
      <c r="R536" s="310"/>
      <c r="S536" s="310"/>
      <c r="T536" s="310"/>
      <c r="U536" s="310"/>
      <c r="V536" s="310"/>
      <c r="W536" s="310"/>
      <c r="X536" s="310"/>
      <c r="Y536" s="310"/>
      <c r="Z536" s="310"/>
      <c r="AA536" s="310"/>
      <c r="AB536" s="310"/>
      <c r="AC536" s="310"/>
      <c r="AD536" s="310"/>
      <c r="AE536" s="310"/>
      <c r="AF536" s="310"/>
      <c r="AG536" s="139"/>
      <c r="AH536" s="140"/>
      <c r="AI536" s="140"/>
      <c r="AJ536" s="140"/>
      <c r="AK536" s="140"/>
      <c r="AL536" s="140"/>
    </row>
    <row r="537">
      <c r="A537" s="311" t="s">
        <v>514</v>
      </c>
      <c r="B537" s="312">
        <f t="shared" ref="B537:AF537" si="125">B539/B63</f>
        <v>209.4508981</v>
      </c>
      <c r="C537" s="312">
        <f t="shared" si="125"/>
        <v>77.81137969</v>
      </c>
      <c r="D537" s="312">
        <f t="shared" si="125"/>
        <v>120.0753233</v>
      </c>
      <c r="E537" s="312">
        <f t="shared" si="125"/>
        <v>86.65598088</v>
      </c>
      <c r="F537" s="312">
        <f t="shared" si="125"/>
        <v>160.0318384</v>
      </c>
      <c r="G537" s="312">
        <f t="shared" si="125"/>
        <v>68.7426724</v>
      </c>
      <c r="H537" s="312">
        <f t="shared" si="125"/>
        <v>97.72600765</v>
      </c>
      <c r="I537" s="312">
        <f t="shared" si="125"/>
        <v>64.81784194</v>
      </c>
      <c r="J537" s="312">
        <f t="shared" si="125"/>
        <v>162.0179152</v>
      </c>
      <c r="K537" s="312">
        <f t="shared" si="125"/>
        <v>27.37821545</v>
      </c>
      <c r="L537" s="312">
        <f t="shared" si="125"/>
        <v>168.3666623</v>
      </c>
      <c r="M537" s="312">
        <f t="shared" si="125"/>
        <v>143.5753699</v>
      </c>
      <c r="N537" s="312">
        <f t="shared" si="125"/>
        <v>168.3979364</v>
      </c>
      <c r="O537" s="312">
        <f t="shared" si="125"/>
        <v>25.13775199</v>
      </c>
      <c r="P537" s="312">
        <f t="shared" si="125"/>
        <v>1127.905417</v>
      </c>
      <c r="Q537" s="312">
        <f t="shared" si="125"/>
        <v>214.9050715</v>
      </c>
      <c r="R537" s="312">
        <f t="shared" si="125"/>
        <v>119.0098682</v>
      </c>
      <c r="S537" s="312">
        <f t="shared" si="125"/>
        <v>194.3291359</v>
      </c>
      <c r="T537" s="312">
        <f t="shared" si="125"/>
        <v>231.8580002</v>
      </c>
      <c r="U537" s="312">
        <f t="shared" si="125"/>
        <v>193.9198596</v>
      </c>
      <c r="V537" s="312">
        <f t="shared" si="125"/>
        <v>158.4036013</v>
      </c>
      <c r="W537" s="312">
        <f t="shared" si="125"/>
        <v>269.1466755</v>
      </c>
      <c r="X537" s="312">
        <f t="shared" si="125"/>
        <v>114.0740036</v>
      </c>
      <c r="Y537" s="312">
        <f t="shared" si="125"/>
        <v>70.41997656</v>
      </c>
      <c r="Z537" s="312">
        <f t="shared" si="125"/>
        <v>-235.988873</v>
      </c>
      <c r="AA537" s="312">
        <f t="shared" si="125"/>
        <v>-86.87233797</v>
      </c>
      <c r="AB537" s="312">
        <f t="shared" si="125"/>
        <v>-110.7911418</v>
      </c>
      <c r="AC537" s="312">
        <f t="shared" si="125"/>
        <v>27.811742</v>
      </c>
      <c r="AD537" s="312">
        <f t="shared" si="125"/>
        <v>50.19323736</v>
      </c>
      <c r="AE537" s="312">
        <f t="shared" si="125"/>
        <v>-9.772930717</v>
      </c>
      <c r="AF537" s="312">
        <f t="shared" si="125"/>
        <v>-130.28865</v>
      </c>
      <c r="AG537" s="313"/>
      <c r="AH537" s="140"/>
      <c r="AI537" s="140"/>
      <c r="AJ537" s="140"/>
      <c r="AK537" s="140"/>
      <c r="AL537" s="140"/>
    </row>
    <row r="538">
      <c r="A538" s="314">
        <f>SUM(B52:AF52)</f>
        <v>522947.38</v>
      </c>
      <c r="B538" s="310"/>
      <c r="C538" s="310"/>
      <c r="D538" s="310"/>
      <c r="E538" s="310"/>
      <c r="F538" s="310"/>
      <c r="G538" s="310"/>
      <c r="H538" s="310"/>
      <c r="I538" s="310"/>
      <c r="J538" s="310"/>
      <c r="K538" s="310"/>
      <c r="L538" s="310"/>
      <c r="M538" s="310"/>
      <c r="N538" s="310"/>
      <c r="O538" s="310"/>
      <c r="P538" s="310"/>
      <c r="Q538" s="310"/>
      <c r="R538" s="310"/>
      <c r="S538" s="310"/>
      <c r="T538" s="310"/>
      <c r="U538" s="310"/>
      <c r="V538" s="310"/>
      <c r="W538" s="310"/>
      <c r="X538" s="310"/>
      <c r="Y538" s="310"/>
      <c r="Z538" s="310"/>
      <c r="AA538" s="310"/>
      <c r="AB538" s="310"/>
      <c r="AC538" s="310"/>
      <c r="AD538" s="310"/>
      <c r="AE538" s="310"/>
      <c r="AF538" s="310"/>
      <c r="AG538" s="139"/>
      <c r="AH538" s="140"/>
      <c r="AI538" s="140"/>
      <c r="AJ538" s="140"/>
      <c r="AK538" s="140"/>
      <c r="AL538" s="140"/>
    </row>
    <row r="539">
      <c r="A539" s="315" t="s">
        <v>515</v>
      </c>
      <c r="B539" s="310">
        <f t="shared" ref="B539:AF539" si="126">B52-B533</f>
        <v>3351.21437</v>
      </c>
      <c r="C539" s="310">
        <f t="shared" si="126"/>
        <v>1011.547936</v>
      </c>
      <c r="D539" s="310">
        <f t="shared" si="126"/>
        <v>1921.205173</v>
      </c>
      <c r="E539" s="310">
        <f t="shared" si="126"/>
        <v>866.5598088</v>
      </c>
      <c r="F539" s="310">
        <f t="shared" si="126"/>
        <v>2240.445737</v>
      </c>
      <c r="G539" s="310">
        <f t="shared" si="126"/>
        <v>687.426724</v>
      </c>
      <c r="H539" s="310">
        <f t="shared" si="126"/>
        <v>977.2600765</v>
      </c>
      <c r="I539" s="310">
        <f t="shared" si="126"/>
        <v>712.9962613</v>
      </c>
      <c r="J539" s="310">
        <f t="shared" si="126"/>
        <v>2592.286644</v>
      </c>
      <c r="K539" s="310">
        <f t="shared" si="126"/>
        <v>383.2950163</v>
      </c>
      <c r="L539" s="310">
        <f t="shared" si="126"/>
        <v>1852.033285</v>
      </c>
      <c r="M539" s="310">
        <f t="shared" si="126"/>
        <v>1292.178329</v>
      </c>
      <c r="N539" s="310">
        <f t="shared" si="126"/>
        <v>2357.57111</v>
      </c>
      <c r="O539" s="310">
        <f t="shared" si="126"/>
        <v>251.3775199</v>
      </c>
      <c r="P539" s="310">
        <f t="shared" si="126"/>
        <v>29325.54084</v>
      </c>
      <c r="Q539" s="310">
        <f t="shared" si="126"/>
        <v>6017.342003</v>
      </c>
      <c r="R539" s="310">
        <f t="shared" si="126"/>
        <v>4284.355253</v>
      </c>
      <c r="S539" s="310">
        <f t="shared" si="126"/>
        <v>5635.544942</v>
      </c>
      <c r="T539" s="310">
        <f t="shared" si="126"/>
        <v>4405.302003</v>
      </c>
      <c r="U539" s="310">
        <f t="shared" si="126"/>
        <v>1551.358877</v>
      </c>
      <c r="V539" s="310">
        <f t="shared" si="126"/>
        <v>3326.475628</v>
      </c>
      <c r="W539" s="310">
        <f t="shared" si="126"/>
        <v>4037.200133</v>
      </c>
      <c r="X539" s="310">
        <f t="shared" si="126"/>
        <v>2395.554077</v>
      </c>
      <c r="Y539" s="310">
        <f t="shared" si="126"/>
        <v>1760.499414</v>
      </c>
      <c r="Z539" s="310">
        <f t="shared" si="126"/>
        <v>-12979.38802</v>
      </c>
      <c r="AA539" s="310">
        <f t="shared" si="126"/>
        <v>-9729.701852</v>
      </c>
      <c r="AB539" s="310">
        <f t="shared" si="126"/>
        <v>-11300.69646</v>
      </c>
      <c r="AC539" s="310">
        <f t="shared" si="126"/>
        <v>1640.892778</v>
      </c>
      <c r="AD539" s="310">
        <f t="shared" si="126"/>
        <v>3714.299564</v>
      </c>
      <c r="AE539" s="310">
        <f t="shared" si="126"/>
        <v>-860.0179031</v>
      </c>
      <c r="AF539" s="310">
        <f t="shared" si="126"/>
        <v>-14852.90611</v>
      </c>
      <c r="AG539" s="139">
        <f>SUM(B539:AF539)</f>
        <v>38869.05316</v>
      </c>
      <c r="AH539" s="140"/>
      <c r="AI539" s="140"/>
      <c r="AJ539" s="140"/>
      <c r="AK539" s="140"/>
      <c r="AL539" s="140"/>
    </row>
    <row r="540">
      <c r="A540" s="314">
        <f>SUM(B539:AF539)</f>
        <v>38869.05316</v>
      </c>
      <c r="B540" s="316"/>
      <c r="C540" s="316"/>
      <c r="D540" s="316"/>
      <c r="E540" s="316"/>
      <c r="F540" s="316"/>
      <c r="G540" s="316"/>
      <c r="H540" s="316"/>
      <c r="I540" s="316"/>
      <c r="J540" s="316"/>
      <c r="K540" s="316"/>
      <c r="L540" s="316"/>
      <c r="M540" s="316"/>
      <c r="N540" s="316"/>
      <c r="O540" s="316"/>
      <c r="P540" s="316"/>
      <c r="Q540" s="316"/>
      <c r="R540" s="316"/>
      <c r="S540" s="316"/>
      <c r="T540" s="316"/>
      <c r="U540" s="316"/>
      <c r="V540" s="316"/>
      <c r="W540" s="316"/>
      <c r="X540" s="316"/>
      <c r="Y540" s="316"/>
      <c r="Z540" s="316"/>
      <c r="AA540" s="316"/>
      <c r="AB540" s="316"/>
      <c r="AC540" s="316"/>
      <c r="AD540" s="316"/>
      <c r="AE540" s="316"/>
      <c r="AF540" s="316"/>
      <c r="AG540" s="139"/>
      <c r="AH540" s="140"/>
      <c r="AI540" s="140"/>
      <c r="AJ540" s="140"/>
      <c r="AK540" s="140"/>
      <c r="AL540" s="140"/>
    </row>
    <row r="541">
      <c r="A541" s="315" t="s">
        <v>516</v>
      </c>
      <c r="B541" s="316">
        <f t="shared" ref="B541:AF541" si="127">B539/B52</f>
        <v>0.3632815713</v>
      </c>
      <c r="C541" s="316">
        <f t="shared" si="127"/>
        <v>0.1734538112</v>
      </c>
      <c r="D541" s="316">
        <f t="shared" si="127"/>
        <v>0.2854238669</v>
      </c>
      <c r="E541" s="316">
        <f t="shared" si="127"/>
        <v>0.1679327402</v>
      </c>
      <c r="F541" s="316">
        <f t="shared" si="127"/>
        <v>0.2977091239</v>
      </c>
      <c r="G541" s="316">
        <f t="shared" si="127"/>
        <v>0.131016035</v>
      </c>
      <c r="H541" s="316">
        <f t="shared" si="127"/>
        <v>0.1823824863</v>
      </c>
      <c r="I541" s="316">
        <f t="shared" si="127"/>
        <v>0.1437011527</v>
      </c>
      <c r="J541" s="316">
        <f t="shared" si="127"/>
        <v>0.285590369</v>
      </c>
      <c r="K541" s="316">
        <f t="shared" si="127"/>
        <v>0.06091144545</v>
      </c>
      <c r="L541" s="316">
        <f t="shared" si="127"/>
        <v>0.237413684</v>
      </c>
      <c r="M541" s="316">
        <f t="shared" si="127"/>
        <v>0.2026755645</v>
      </c>
      <c r="N541" s="316">
        <f t="shared" si="127"/>
        <v>0.2871193101</v>
      </c>
      <c r="O541" s="316">
        <f t="shared" si="127"/>
        <v>0.03881570925</v>
      </c>
      <c r="P541" s="316">
        <f t="shared" si="127"/>
        <v>0.6691436315</v>
      </c>
      <c r="Q541" s="316">
        <f t="shared" si="127"/>
        <v>0.2158749669</v>
      </c>
      <c r="R541" s="316">
        <f t="shared" si="127"/>
        <v>0.1852031036</v>
      </c>
      <c r="S541" s="316">
        <f t="shared" si="127"/>
        <v>0.3374891048</v>
      </c>
      <c r="T541" s="316">
        <f t="shared" si="127"/>
        <v>0.3039738844</v>
      </c>
      <c r="U541" s="316">
        <f t="shared" si="127"/>
        <v>0.1763040042</v>
      </c>
      <c r="V541" s="316">
        <f t="shared" si="127"/>
        <v>0.3059078516</v>
      </c>
      <c r="W541" s="316">
        <f t="shared" si="127"/>
        <v>0.4244805058</v>
      </c>
      <c r="X541" s="316">
        <f t="shared" si="127"/>
        <v>0.1872080934</v>
      </c>
      <c r="Y541" s="316">
        <f t="shared" si="127"/>
        <v>0.1234050852</v>
      </c>
      <c r="Z541" s="316">
        <f t="shared" si="127"/>
        <v>-0.4839072024</v>
      </c>
      <c r="AA541" s="316">
        <f t="shared" si="127"/>
        <v>-0.2174102904</v>
      </c>
      <c r="AB541" s="316">
        <f t="shared" si="127"/>
        <v>-0.2710219479</v>
      </c>
      <c r="AC541" s="316">
        <f t="shared" si="127"/>
        <v>0.06190782029</v>
      </c>
      <c r="AD541" s="316">
        <f t="shared" si="127"/>
        <v>0.1230631562</v>
      </c>
      <c r="AE541" s="316">
        <f t="shared" si="127"/>
        <v>-0.0244369226</v>
      </c>
      <c r="AF541" s="316">
        <f t="shared" si="127"/>
        <v>-0.3600612858</v>
      </c>
      <c r="AG541" s="139"/>
      <c r="AH541" s="140"/>
      <c r="AI541" s="140"/>
      <c r="AJ541" s="140"/>
      <c r="AK541" s="140"/>
      <c r="AL541" s="140"/>
    </row>
    <row r="542">
      <c r="A542" s="317">
        <f>A540/A538</f>
        <v>0.07432689148</v>
      </c>
      <c r="B542" s="310"/>
      <c r="C542" s="310"/>
      <c r="D542" s="310"/>
      <c r="E542" s="310"/>
      <c r="F542" s="310"/>
      <c r="G542" s="310"/>
      <c r="H542" s="310"/>
      <c r="I542" s="310"/>
      <c r="J542" s="310"/>
      <c r="K542" s="310"/>
      <c r="L542" s="310"/>
      <c r="M542" s="310"/>
      <c r="N542" s="310"/>
      <c r="O542" s="310"/>
      <c r="P542" s="310"/>
      <c r="Q542" s="310"/>
      <c r="R542" s="310"/>
      <c r="S542" s="310"/>
      <c r="T542" s="310"/>
      <c r="U542" s="310"/>
      <c r="V542" s="310"/>
      <c r="W542" s="310"/>
      <c r="X542" s="310"/>
      <c r="Y542" s="310"/>
      <c r="Z542" s="310"/>
      <c r="AA542" s="310"/>
      <c r="AB542" s="310"/>
      <c r="AC542" s="310"/>
      <c r="AD542" s="310"/>
      <c r="AE542" s="310"/>
      <c r="AF542" s="310"/>
      <c r="AG542" s="139"/>
      <c r="AH542" s="140"/>
      <c r="AI542" s="140"/>
      <c r="AJ542" s="140"/>
      <c r="AK542" s="140"/>
      <c r="AL542" s="140"/>
    </row>
    <row r="543">
      <c r="A543" s="318" t="s">
        <v>517</v>
      </c>
      <c r="B543" s="319">
        <f>Summary!B133</f>
        <v>4.027091553</v>
      </c>
      <c r="C543" s="319">
        <f>Summary!C133</f>
        <v>2.320197511</v>
      </c>
      <c r="D543" s="319">
        <f>Summary!D133</f>
        <v>3.131865136</v>
      </c>
      <c r="E543" s="319">
        <f>Summary!E133</f>
        <v>2.268262898</v>
      </c>
      <c r="F543" s="319">
        <f>Summary!F133</f>
        <v>3.322324928</v>
      </c>
      <c r="G543" s="319">
        <f>Summary!G133</f>
        <v>2.053431261</v>
      </c>
      <c r="H543" s="319">
        <f>Summary!H133</f>
        <v>2.441732443</v>
      </c>
      <c r="I543" s="319">
        <f>Summary!I133</f>
        <v>2.327597288</v>
      </c>
      <c r="J543" s="319">
        <f>Summary!J133</f>
        <v>3.253563196</v>
      </c>
      <c r="K543" s="319">
        <f>Summary!K133</f>
        <v>1.901532774</v>
      </c>
      <c r="L543" s="319">
        <f>Summary!L133</f>
        <v>2.658802055</v>
      </c>
      <c r="M543" s="319">
        <f>Summary!M133</f>
        <v>2.624312232</v>
      </c>
      <c r="N543" s="319">
        <f>Summary!N133</f>
        <v>2.994484472</v>
      </c>
      <c r="O543" s="319">
        <f>Summary!O133</f>
        <v>1.788720732</v>
      </c>
      <c r="P543" s="319">
        <f>Summary!P133</f>
        <v>11.34571988</v>
      </c>
      <c r="Q543" s="319">
        <f>Summary!Q133</f>
        <v>1.998846966</v>
      </c>
      <c r="R543" s="319">
        <f>Summary!R133</f>
        <v>2.256718423</v>
      </c>
      <c r="S543" s="319">
        <f>Summary!S133</f>
        <v>3.601593849</v>
      </c>
      <c r="T543" s="319">
        <f>Summary!T133</f>
        <v>3.099429345</v>
      </c>
      <c r="U543" s="319">
        <f>Summary!U133</f>
        <v>1.844707587</v>
      </c>
      <c r="V543" s="319">
        <f>Summary!V133</f>
        <v>3.393613504</v>
      </c>
      <c r="W543" s="319">
        <f>Summary!W133</f>
        <v>5.264181125</v>
      </c>
      <c r="X543" s="319">
        <f>Summary!X133</f>
        <v>2.612540272</v>
      </c>
      <c r="Y543" s="319">
        <f>Summary!Y133</f>
        <v>2.249332162</v>
      </c>
      <c r="Z543" s="319">
        <f>Summary!Z133</f>
        <v>0.9259977609</v>
      </c>
      <c r="AA543" s="319">
        <f>Summary!AA133</f>
        <v>1.326978573</v>
      </c>
      <c r="AB543" s="319">
        <f>Summary!AB133</f>
        <v>1.259834517</v>
      </c>
      <c r="AC543" s="319">
        <f>Summary!AC133</f>
        <v>2.038538932</v>
      </c>
      <c r="AD543" s="319">
        <f>Summary!AD133</f>
        <v>2.577057652</v>
      </c>
      <c r="AE543" s="319">
        <f>Summary!AE133</f>
        <v>1.881650507</v>
      </c>
      <c r="AF543" s="319">
        <f>Summary!AF133</f>
        <v>1.18536741</v>
      </c>
      <c r="AG543" s="320"/>
      <c r="AH543" s="140"/>
      <c r="AI543" s="140"/>
      <c r="AJ543" s="140"/>
      <c r="AK543" s="140"/>
      <c r="AL543" s="140"/>
    </row>
    <row r="544">
      <c r="A544" s="211"/>
      <c r="B544" s="310"/>
      <c r="C544" s="310"/>
      <c r="D544" s="310"/>
      <c r="E544" s="310"/>
      <c r="F544" s="310"/>
      <c r="G544" s="310"/>
      <c r="H544" s="310"/>
      <c r="I544" s="310"/>
      <c r="J544" s="310"/>
      <c r="K544" s="310"/>
      <c r="L544" s="310"/>
      <c r="M544" s="310"/>
      <c r="N544" s="310"/>
      <c r="O544" s="310"/>
      <c r="P544" s="310"/>
      <c r="Q544" s="310"/>
      <c r="R544" s="310"/>
      <c r="S544" s="310"/>
      <c r="T544" s="310"/>
      <c r="U544" s="310"/>
      <c r="V544" s="310"/>
      <c r="W544" s="310"/>
      <c r="X544" s="310"/>
      <c r="Y544" s="310"/>
      <c r="Z544" s="310"/>
      <c r="AA544" s="310"/>
      <c r="AB544" s="310"/>
      <c r="AC544" s="310"/>
      <c r="AD544" s="310"/>
      <c r="AE544" s="310"/>
      <c r="AF544" s="310"/>
      <c r="AG544" s="139"/>
      <c r="AH544" s="140"/>
      <c r="AI544" s="140"/>
      <c r="AJ544" s="140"/>
      <c r="AK544" s="140"/>
      <c r="AL544" s="140"/>
    </row>
    <row r="545">
      <c r="A545" s="211"/>
      <c r="B545" s="310"/>
      <c r="C545" s="310"/>
      <c r="D545" s="310"/>
      <c r="E545" s="310"/>
      <c r="F545" s="310"/>
      <c r="G545" s="310"/>
      <c r="H545" s="310"/>
      <c r="I545" s="310"/>
      <c r="J545" s="310"/>
      <c r="K545" s="310"/>
      <c r="L545" s="310"/>
      <c r="M545" s="310"/>
      <c r="N545" s="310"/>
      <c r="O545" s="310"/>
      <c r="P545" s="310"/>
      <c r="Q545" s="310"/>
      <c r="R545" s="310"/>
      <c r="S545" s="310"/>
      <c r="T545" s="310"/>
      <c r="U545" s="310"/>
      <c r="V545" s="310"/>
      <c r="W545" s="310"/>
      <c r="X545" s="310"/>
      <c r="Y545" s="310"/>
      <c r="Z545" s="310"/>
      <c r="AA545" s="310"/>
      <c r="AB545" s="310"/>
      <c r="AC545" s="310"/>
      <c r="AD545" s="310"/>
      <c r="AE545" s="310"/>
      <c r="AF545" s="310"/>
      <c r="AG545" s="139"/>
      <c r="AH545" s="140"/>
      <c r="AI545" s="140"/>
      <c r="AJ545" s="140"/>
      <c r="AK545" s="140"/>
      <c r="AL545" s="140"/>
    </row>
    <row r="546">
      <c r="A546" s="293" t="s">
        <v>518</v>
      </c>
      <c r="B546" s="321" t="str">
        <f t="shared" ref="B546:AD546" si="128">iferror(#REF!+#REF!+#REF!+#REF!+#REF!,"")</f>
        <v/>
      </c>
      <c r="C546" s="321" t="str">
        <f t="shared" si="128"/>
        <v/>
      </c>
      <c r="D546" s="321" t="str">
        <f t="shared" si="128"/>
        <v/>
      </c>
      <c r="E546" s="321" t="str">
        <f t="shared" si="128"/>
        <v/>
      </c>
      <c r="F546" s="321" t="str">
        <f t="shared" si="128"/>
        <v/>
      </c>
      <c r="G546" s="321" t="str">
        <f t="shared" si="128"/>
        <v/>
      </c>
      <c r="H546" s="321" t="str">
        <f t="shared" si="128"/>
        <v/>
      </c>
      <c r="I546" s="321" t="str">
        <f t="shared" si="128"/>
        <v/>
      </c>
      <c r="J546" s="321" t="str">
        <f t="shared" si="128"/>
        <v/>
      </c>
      <c r="K546" s="321" t="str">
        <f t="shared" si="128"/>
        <v/>
      </c>
      <c r="L546" s="321" t="str">
        <f t="shared" si="128"/>
        <v/>
      </c>
      <c r="M546" s="321" t="str">
        <f t="shared" si="128"/>
        <v/>
      </c>
      <c r="N546" s="321" t="str">
        <f t="shared" si="128"/>
        <v/>
      </c>
      <c r="O546" s="321" t="str">
        <f t="shared" si="128"/>
        <v/>
      </c>
      <c r="P546" s="321" t="str">
        <f t="shared" si="128"/>
        <v/>
      </c>
      <c r="Q546" s="321" t="str">
        <f t="shared" si="128"/>
        <v/>
      </c>
      <c r="R546" s="321" t="str">
        <f t="shared" si="128"/>
        <v/>
      </c>
      <c r="S546" s="321" t="str">
        <f t="shared" si="128"/>
        <v/>
      </c>
      <c r="T546" s="321" t="str">
        <f t="shared" si="128"/>
        <v/>
      </c>
      <c r="U546" s="321" t="str">
        <f t="shared" si="128"/>
        <v/>
      </c>
      <c r="V546" s="321" t="str">
        <f t="shared" si="128"/>
        <v/>
      </c>
      <c r="W546" s="321" t="str">
        <f t="shared" si="128"/>
        <v/>
      </c>
      <c r="X546" s="321" t="str">
        <f t="shared" si="128"/>
        <v/>
      </c>
      <c r="Y546" s="321" t="str">
        <f t="shared" si="128"/>
        <v/>
      </c>
      <c r="Z546" s="321" t="str">
        <f t="shared" si="128"/>
        <v/>
      </c>
      <c r="AA546" s="321" t="str">
        <f t="shared" si="128"/>
        <v/>
      </c>
      <c r="AB546" s="321" t="str">
        <f t="shared" si="128"/>
        <v/>
      </c>
      <c r="AC546" s="321" t="str">
        <f t="shared" si="128"/>
        <v/>
      </c>
      <c r="AD546" s="321" t="str">
        <f t="shared" si="128"/>
        <v/>
      </c>
      <c r="AE546" s="310"/>
      <c r="AF546" s="310"/>
      <c r="AG546" s="139">
        <f t="shared" ref="AG546:AG595" si="130">SUM(B546:AF546)</f>
        <v>0</v>
      </c>
      <c r="AH546" s="140"/>
      <c r="AI546" s="140"/>
      <c r="AJ546" s="140"/>
      <c r="AK546" s="140"/>
      <c r="AL546" s="140"/>
    </row>
    <row r="547">
      <c r="A547" s="296" t="s">
        <v>519</v>
      </c>
      <c r="B547" s="322">
        <f t="shared" ref="B547:AF547" si="129">SUM(B548:B562)-B563</f>
        <v>-52.4</v>
      </c>
      <c r="C547" s="322">
        <f t="shared" si="129"/>
        <v>0</v>
      </c>
      <c r="D547" s="322">
        <f t="shared" si="129"/>
        <v>-808.09</v>
      </c>
      <c r="E547" s="322">
        <f t="shared" si="129"/>
        <v>0</v>
      </c>
      <c r="F547" s="322">
        <f t="shared" si="129"/>
        <v>-222.48</v>
      </c>
      <c r="G547" s="322">
        <f t="shared" si="129"/>
        <v>0</v>
      </c>
      <c r="H547" s="322">
        <f t="shared" si="129"/>
        <v>-285.4</v>
      </c>
      <c r="I547" s="322">
        <f t="shared" si="129"/>
        <v>-116.4</v>
      </c>
      <c r="J547" s="322">
        <f t="shared" si="129"/>
        <v>0</v>
      </c>
      <c r="K547" s="322">
        <f t="shared" si="129"/>
        <v>0</v>
      </c>
      <c r="L547" s="322">
        <f t="shared" si="129"/>
        <v>0</v>
      </c>
      <c r="M547" s="322">
        <f t="shared" si="129"/>
        <v>0</v>
      </c>
      <c r="N547" s="322">
        <f t="shared" si="129"/>
        <v>0</v>
      </c>
      <c r="O547" s="322">
        <f t="shared" si="129"/>
        <v>0</v>
      </c>
      <c r="P547" s="322">
        <f t="shared" si="129"/>
        <v>-605.98</v>
      </c>
      <c r="Q547" s="322">
        <f t="shared" si="129"/>
        <v>-1494.36</v>
      </c>
      <c r="R547" s="322">
        <f t="shared" si="129"/>
        <v>-12.62</v>
      </c>
      <c r="S547" s="322">
        <f t="shared" si="129"/>
        <v>-864.34</v>
      </c>
      <c r="T547" s="322">
        <f t="shared" si="129"/>
        <v>0</v>
      </c>
      <c r="U547" s="322">
        <f t="shared" si="129"/>
        <v>-292.82</v>
      </c>
      <c r="V547" s="322">
        <f t="shared" si="129"/>
        <v>0</v>
      </c>
      <c r="W547" s="322">
        <f t="shared" si="129"/>
        <v>0</v>
      </c>
      <c r="X547" s="322">
        <f t="shared" si="129"/>
        <v>-163.69</v>
      </c>
      <c r="Y547" s="322">
        <f t="shared" si="129"/>
        <v>-202.75</v>
      </c>
      <c r="Z547" s="322">
        <f t="shared" si="129"/>
        <v>0</v>
      </c>
      <c r="AA547" s="322">
        <f t="shared" si="129"/>
        <v>-37.58</v>
      </c>
      <c r="AB547" s="322">
        <f t="shared" si="129"/>
        <v>-202.78</v>
      </c>
      <c r="AC547" s="322">
        <f t="shared" si="129"/>
        <v>-655.22</v>
      </c>
      <c r="AD547" s="322">
        <f t="shared" si="129"/>
        <v>-263.32</v>
      </c>
      <c r="AE547" s="323">
        <f t="shared" si="129"/>
        <v>-627.28</v>
      </c>
      <c r="AF547" s="323">
        <f t="shared" si="129"/>
        <v>0</v>
      </c>
      <c r="AG547" s="139">
        <f t="shared" si="130"/>
        <v>-6907.51</v>
      </c>
      <c r="AH547" s="140"/>
      <c r="AI547" s="140"/>
      <c r="AJ547" s="140"/>
      <c r="AK547" s="140"/>
      <c r="AL547" s="140"/>
    </row>
    <row r="548" outlineLevel="1">
      <c r="A548" s="194" t="s">
        <v>520</v>
      </c>
      <c r="B548" s="182">
        <f>(B302+B303+B308+B309+B313+B314+B319+B320)*'Data - P&amp;L'!$C$3</f>
        <v>0</v>
      </c>
      <c r="C548" s="182">
        <f>(C302+C303+C308+C309+C313+C314+C319+C320)*'Data - P&amp;L'!$C$3</f>
        <v>0</v>
      </c>
      <c r="D548" s="182">
        <f>(D302+D303+D308+D309+D313+D314+D319+D320)*'Data - P&amp;L'!$C$3</f>
        <v>0</v>
      </c>
      <c r="E548" s="182">
        <f>(E302+E303+E308+E309+E313+E314+E319+E320)*'Data - P&amp;L'!$C$3</f>
        <v>0</v>
      </c>
      <c r="F548" s="182">
        <f>(F302+F303+F308+F309+F313+F314+F319+F320)*'Data - P&amp;L'!$C$3</f>
        <v>0</v>
      </c>
      <c r="G548" s="182">
        <f>(G302+G303+G308+G309+G313+G314+G319+G320)*'Data - P&amp;L'!$C$3</f>
        <v>0</v>
      </c>
      <c r="H548" s="182">
        <f>(H302+H303+H308+H309+H313+H314+H319+H320)*'Data - P&amp;L'!$C$3</f>
        <v>0</v>
      </c>
      <c r="I548" s="182">
        <f>(I302+I303+I308+I309+I313+I314+I319+I320)*'Data - P&amp;L'!$C$3</f>
        <v>0</v>
      </c>
      <c r="J548" s="182">
        <f>(J302+J303+J308+J309+J313+J314+J319+J320)*'Data - P&amp;L'!$C$3</f>
        <v>0</v>
      </c>
      <c r="K548" s="182">
        <f>(K302+K303+K308+K309+K313+K314+K319+K320)*'Data - P&amp;L'!$C$3</f>
        <v>0</v>
      </c>
      <c r="L548" s="182">
        <f>(L302+L303+L308+L309+L313+L314+L319+L320)*'Data - P&amp;L'!$C$3</f>
        <v>0</v>
      </c>
      <c r="M548" s="182">
        <f>(M302+M303+M308+M309+M313+M314+M319+M320)*'Data - P&amp;L'!$C$3</f>
        <v>0</v>
      </c>
      <c r="N548" s="182">
        <f>(N302+N303+N308+N309+N313+N314+N319+N320)*'Data - P&amp;L'!$C$3</f>
        <v>0</v>
      </c>
      <c r="O548" s="182">
        <f>(O302+O303+O308+O309+O313+O314+O319+O320)*'Data - P&amp;L'!$C$3</f>
        <v>0</v>
      </c>
      <c r="P548" s="182">
        <f>(P302+P303+P308+P309+P313+P314+P319+P320)*'Data - P&amp;L'!$C$3</f>
        <v>0</v>
      </c>
      <c r="Q548" s="182">
        <f>(Q302+Q303+Q308+Q309+Q313+Q314+Q319+Q320)*'Data - P&amp;L'!$C$3</f>
        <v>83.87</v>
      </c>
      <c r="R548" s="182">
        <f>(R302+R303+R308+R309+R313+R314+R319+R320)*'Data - P&amp;L'!$C$3</f>
        <v>0</v>
      </c>
      <c r="S548" s="182">
        <f>(S302+S303+S308+S309+S313+S314+S319+S320)*'Data - P&amp;L'!$C$3</f>
        <v>0</v>
      </c>
      <c r="T548" s="182">
        <f>(T302+T303+T308+T309+T313+T314+T319+T320)*'Data - P&amp;L'!$C$3</f>
        <v>0</v>
      </c>
      <c r="U548" s="182">
        <f>(U302+U303+U308+U309+U313+U314+U319+U320)*'Data - P&amp;L'!$C$3</f>
        <v>0</v>
      </c>
      <c r="V548" s="182">
        <f>(V302+V303+V308+V309+V313+V314+V319+V320)*'Data - P&amp;L'!$C$3</f>
        <v>0</v>
      </c>
      <c r="W548" s="182">
        <f>(W302+W303+W308+W309+W313+W314+W319+W320)*'Data - P&amp;L'!$C$3</f>
        <v>0</v>
      </c>
      <c r="X548" s="182">
        <f>(X302+X303+X308+X309+X313+X314+X319+X320)*'Data - P&amp;L'!$C$3</f>
        <v>0</v>
      </c>
      <c r="Y548" s="182">
        <f>(Y302+Y303+Y308+Y309+Y313+Y314+Y319+Y320)*'Data - P&amp;L'!$C$3</f>
        <v>0</v>
      </c>
      <c r="Z548" s="182">
        <f>(Z302+Z303+Z308+Z309+Z313+Z314+Z319+Z320)*'Data - P&amp;L'!$C$3</f>
        <v>0</v>
      </c>
      <c r="AA548" s="182">
        <f>(AA302+AA303+AA308+AA309+AA313+AA314+AA319+AA320)*'Data - P&amp;L'!$C$3</f>
        <v>0</v>
      </c>
      <c r="AB548" s="182">
        <f>(AB302+AB303+AB308+AB309+AB313+AB314+AB319+AB320)*'Data - P&amp;L'!$C$3</f>
        <v>0</v>
      </c>
      <c r="AC548" s="182">
        <f>(AC302+AC303+AC308+AC309+AC313+AC314+AC319+AC320)*'Data - P&amp;L'!$C$3</f>
        <v>0</v>
      </c>
      <c r="AD548" s="182">
        <f>(AD302+AD303+AD308+AD309+AD313+AD314+AD319+AD320)*'Data - P&amp;L'!$C$3</f>
        <v>0</v>
      </c>
      <c r="AE548" s="182">
        <f>(AE302+AE303+AE308+AE309+AE313+AE314+AE319+AE320)*'Data - P&amp;L'!$C$3</f>
        <v>0</v>
      </c>
      <c r="AF548" s="182">
        <f>(AF302+AF303+AF308+AF309+AF313+AF314+AF319+AF320)*'Data - P&amp;L'!$C$3</f>
        <v>0</v>
      </c>
      <c r="AG548" s="139">
        <f t="shared" si="130"/>
        <v>83.87</v>
      </c>
      <c r="AH548" s="140"/>
      <c r="AI548" s="140"/>
      <c r="AJ548" s="140"/>
      <c r="AK548" s="140"/>
      <c r="AL548" s="140"/>
    </row>
    <row r="549" outlineLevel="1">
      <c r="A549" s="194" t="s">
        <v>521</v>
      </c>
      <c r="B549" s="182">
        <f>(B304+B305+B310+B311+B315+B316+B321+B322)*'Data - P&amp;L'!$C$4</f>
        <v>0</v>
      </c>
      <c r="C549" s="182">
        <f>(C304+C305+C310+C311+C315+C316+C321+C322)*'Data - P&amp;L'!$C$4</f>
        <v>0</v>
      </c>
      <c r="D549" s="182">
        <f>(D304+D305+D310+D311+D315+D316+D321+D322)*'Data - P&amp;L'!$C$4</f>
        <v>95.58</v>
      </c>
      <c r="E549" s="182">
        <f>(E304+E305+E310+E311+E315+E316+E321+E322)*'Data - P&amp;L'!$C$4</f>
        <v>0</v>
      </c>
      <c r="F549" s="182">
        <f>(F304+F305+F310+F311+F315+F316+F321+F322)*'Data - P&amp;L'!$C$4</f>
        <v>95.58</v>
      </c>
      <c r="G549" s="182">
        <f>(G304+G305+G310+G311+G315+G316+G321+G322)*'Data - P&amp;L'!$C$4</f>
        <v>0</v>
      </c>
      <c r="H549" s="182">
        <f>(H304+H305+H310+H311+H315+H316+H321+H322)*'Data - P&amp;L'!$C$4</f>
        <v>0</v>
      </c>
      <c r="I549" s="182">
        <f>(I304+I305+I310+I311+I315+I316+I321+I322)*'Data - P&amp;L'!$C$4</f>
        <v>0</v>
      </c>
      <c r="J549" s="182">
        <f>(J304+J305+J310+J311+J315+J316+J321+J322)*'Data - P&amp;L'!$C$4</f>
        <v>0</v>
      </c>
      <c r="K549" s="182">
        <f>(K304+K305+K310+K311+K315+K316+K321+K322)*'Data - P&amp;L'!$C$4</f>
        <v>0</v>
      </c>
      <c r="L549" s="182">
        <f>(L304+L305+L310+L311+L315+L316+L321+L322)*'Data - P&amp;L'!$C$4</f>
        <v>0</v>
      </c>
      <c r="M549" s="182">
        <f>(M304+M305+M310+M311+M315+M316+M321+M322)*'Data - P&amp;L'!$C$4</f>
        <v>0</v>
      </c>
      <c r="N549" s="182">
        <f>(N304+N305+N310+N311+N315+N316+N321+N322)*'Data - P&amp;L'!$C$4</f>
        <v>0</v>
      </c>
      <c r="O549" s="182">
        <f>(O304+O305+O310+O311+O315+O316+O321+O322)*'Data - P&amp;L'!$C$4</f>
        <v>0</v>
      </c>
      <c r="P549" s="182">
        <f>(P304+P305+P310+P311+P315+P316+P321+P322)*'Data - P&amp;L'!$C$4</f>
        <v>0</v>
      </c>
      <c r="Q549" s="182">
        <f>(Q304+Q305+Q310+Q311+Q315+Q316+Q321+Q322)*'Data - P&amp;L'!$C$4</f>
        <v>0</v>
      </c>
      <c r="R549" s="182">
        <f>(R304+R305+R310+R311+R315+R316+R321+R322)*'Data - P&amp;L'!$C$4</f>
        <v>0</v>
      </c>
      <c r="S549" s="182">
        <f>(S304+S305+S310+S311+S315+S316+S321+S322)*'Data - P&amp;L'!$C$4</f>
        <v>0</v>
      </c>
      <c r="T549" s="182">
        <f>(T304+T305+T310+T311+T315+T316+T321+T322)*'Data - P&amp;L'!$C$4</f>
        <v>0</v>
      </c>
      <c r="U549" s="182">
        <f>(U304+U305+U310+U311+U315+U316+U321+U322)*'Data - P&amp;L'!$C$4</f>
        <v>0</v>
      </c>
      <c r="V549" s="182">
        <f>(V304+V305+V310+V311+V315+V316+V321+V322)*'Data - P&amp;L'!$C$4</f>
        <v>0</v>
      </c>
      <c r="W549" s="182">
        <f>(W304+W305+W310+W311+W315+W316+W321+W322)*'Data - P&amp;L'!$C$4</f>
        <v>0</v>
      </c>
      <c r="X549" s="182">
        <f>(X304+X305+X310+X311+X315+X316+X321+X322)*'Data - P&amp;L'!$C$4</f>
        <v>95.58</v>
      </c>
      <c r="Y549" s="182">
        <f>(Y304+Y305+Y310+Y311+Y315+Y316+Y321+Y322)*'Data - P&amp;L'!$C$4</f>
        <v>0</v>
      </c>
      <c r="Z549" s="182">
        <f>(Z304+Z305+Z310+Z311+Z315+Z316+Z321+Z322)*'Data - P&amp;L'!$C$4</f>
        <v>0</v>
      </c>
      <c r="AA549" s="182">
        <f>(AA304+AA305+AA310+AA311+AA315+AA316+AA321+AA322)*'Data - P&amp;L'!$C$4</f>
        <v>0</v>
      </c>
      <c r="AB549" s="182">
        <f>(AB304+AB305+AB310+AB311+AB315+AB316+AB321+AB322)*'Data - P&amp;L'!$C$4</f>
        <v>95.58</v>
      </c>
      <c r="AC549" s="182">
        <f>(AC304+AC305+AC310+AC311+AC315+AC316+AC321+AC322)*'Data - P&amp;L'!$C$4</f>
        <v>95.58</v>
      </c>
      <c r="AD549" s="182">
        <f>(AD304+AD305+AD310+AD311+AD315+AD316+AD321+AD322)*'Data - P&amp;L'!$C$4</f>
        <v>95.58</v>
      </c>
      <c r="AE549" s="182">
        <f>(AE304+AE305+AE310+AE311+AE315+AE316+AE321+AE322)*'Data - P&amp;L'!$C$4</f>
        <v>0</v>
      </c>
      <c r="AF549" s="182">
        <f>(AF304+AF305+AF310+AF311+AF315+AF316+AF321+AF322)*'Data - P&amp;L'!$C$4</f>
        <v>0</v>
      </c>
      <c r="AG549" s="139">
        <f t="shared" si="130"/>
        <v>573.48</v>
      </c>
      <c r="AH549" s="140"/>
      <c r="AI549" s="140"/>
      <c r="AJ549" s="140"/>
      <c r="AK549" s="140"/>
      <c r="AL549" s="140"/>
    </row>
    <row r="550" outlineLevel="1">
      <c r="A550" s="194" t="s">
        <v>492</v>
      </c>
      <c r="B550" s="182">
        <f>(B306+B317)*'Data - P&amp;L'!$C$15</f>
        <v>0</v>
      </c>
      <c r="C550" s="182">
        <f>(C306+C317)*'Data - P&amp;L'!$C$15</f>
        <v>0</v>
      </c>
      <c r="D550" s="182">
        <f>(D306+D317)*'Data - P&amp;L'!$C$15</f>
        <v>0</v>
      </c>
      <c r="E550" s="182">
        <f>(E306+E317)*'Data - P&amp;L'!$C$15</f>
        <v>0</v>
      </c>
      <c r="F550" s="182">
        <f>(F306+F317)*'Data - P&amp;L'!$C$15</f>
        <v>0</v>
      </c>
      <c r="G550" s="182">
        <f>(G306+G317)*'Data - P&amp;L'!$C$15</f>
        <v>0</v>
      </c>
      <c r="H550" s="182">
        <f>(H306+H317)*'Data - P&amp;L'!$C$15</f>
        <v>0</v>
      </c>
      <c r="I550" s="182">
        <f>(I306+I317)*'Data - P&amp;L'!$C$15</f>
        <v>0</v>
      </c>
      <c r="J550" s="182">
        <f>(J306+J317)*'Data - P&amp;L'!$C$15</f>
        <v>0</v>
      </c>
      <c r="K550" s="182">
        <f>(K306+K317)*'Data - P&amp;L'!$C$15</f>
        <v>0</v>
      </c>
      <c r="L550" s="182">
        <f>(L306+L317)*'Data - P&amp;L'!$C$15</f>
        <v>0</v>
      </c>
      <c r="M550" s="182">
        <f>(M306+M317)*'Data - P&amp;L'!$C$15</f>
        <v>0</v>
      </c>
      <c r="N550" s="182">
        <f>(N306+N317)*'Data - P&amp;L'!$C$15</f>
        <v>0</v>
      </c>
      <c r="O550" s="182">
        <f>(O306+O317)*'Data - P&amp;L'!$C$15</f>
        <v>0</v>
      </c>
      <c r="P550" s="182">
        <f>(P306+P317)*'Data - P&amp;L'!$C$15</f>
        <v>0</v>
      </c>
      <c r="Q550" s="182">
        <f>(Q306+Q317)*'Data - P&amp;L'!$C$15</f>
        <v>0</v>
      </c>
      <c r="R550" s="182">
        <f>(R306+R317)*'Data - P&amp;L'!$C$15</f>
        <v>0</v>
      </c>
      <c r="S550" s="182">
        <f>(S306+S317)*'Data - P&amp;L'!$C$15</f>
        <v>263.7</v>
      </c>
      <c r="T550" s="182">
        <f>(T306+T317)*'Data - P&amp;L'!$C$15</f>
        <v>0</v>
      </c>
      <c r="U550" s="182">
        <f>(U306+U317)*'Data - P&amp;L'!$C$15</f>
        <v>0</v>
      </c>
      <c r="V550" s="182">
        <f>(V306+V317)*'Data - P&amp;L'!$C$15</f>
        <v>0</v>
      </c>
      <c r="W550" s="182">
        <f>(W306+W317)*'Data - P&amp;L'!$C$15</f>
        <v>0</v>
      </c>
      <c r="X550" s="182">
        <f>(X306+X317)*'Data - P&amp;L'!$C$15</f>
        <v>0</v>
      </c>
      <c r="Y550" s="182">
        <f>(Y306+Y317)*'Data - P&amp;L'!$C$15</f>
        <v>0</v>
      </c>
      <c r="Z550" s="182">
        <f>(Z306+Z317)*'Data - P&amp;L'!$C$15</f>
        <v>0</v>
      </c>
      <c r="AA550" s="182">
        <f>(AA306+AA317)*'Data - P&amp;L'!$C$15</f>
        <v>0</v>
      </c>
      <c r="AB550" s="182">
        <f>(AB306+AB317)*'Data - P&amp;L'!$C$15</f>
        <v>0</v>
      </c>
      <c r="AC550" s="182">
        <f>(AC306+AC317)*'Data - P&amp;L'!$C$15</f>
        <v>0</v>
      </c>
      <c r="AD550" s="182">
        <f>(AD306+AD317)*'Data - P&amp;L'!$C$15</f>
        <v>0</v>
      </c>
      <c r="AE550" s="182">
        <f>(AE306+AE317)*'Data - P&amp;L'!$C$15</f>
        <v>0</v>
      </c>
      <c r="AF550" s="182">
        <f>(AF306+AF317)*'Data - P&amp;L'!$C$15</f>
        <v>0</v>
      </c>
      <c r="AG550" s="139">
        <f t="shared" si="130"/>
        <v>263.7</v>
      </c>
      <c r="AH550" s="140"/>
      <c r="AI550" s="140"/>
      <c r="AJ550" s="140"/>
      <c r="AK550" s="140"/>
      <c r="AL550" s="140"/>
    </row>
    <row r="551" outlineLevel="1">
      <c r="A551" s="194" t="s">
        <v>493</v>
      </c>
      <c r="B551" s="182">
        <f>(B307+B318)*'Data - P&amp;L'!$C$16</f>
        <v>0</v>
      </c>
      <c r="C551" s="182">
        <f>(C307+C318)*'Data - P&amp;L'!$C$16</f>
        <v>0</v>
      </c>
      <c r="D551" s="182">
        <f>(D307+D318)*'Data - P&amp;L'!$C$16</f>
        <v>194.42</v>
      </c>
      <c r="E551" s="182">
        <f>(E307+E318)*'Data - P&amp;L'!$C$16</f>
        <v>0</v>
      </c>
      <c r="F551" s="182">
        <f>(F307+F318)*'Data - P&amp;L'!$C$16</f>
        <v>0</v>
      </c>
      <c r="G551" s="182">
        <f>(G307+G318)*'Data - P&amp;L'!$C$16</f>
        <v>0</v>
      </c>
      <c r="H551" s="182">
        <f>(H307+H318)*'Data - P&amp;L'!$C$16</f>
        <v>97.21</v>
      </c>
      <c r="I551" s="182">
        <f>(I307+I318)*'Data - P&amp;L'!$C$16</f>
        <v>0</v>
      </c>
      <c r="J551" s="182">
        <f>(J307+J318)*'Data - P&amp;L'!$C$16</f>
        <v>0</v>
      </c>
      <c r="K551" s="182">
        <f>(K307+K318)*'Data - P&amp;L'!$C$16</f>
        <v>0</v>
      </c>
      <c r="L551" s="182">
        <f>(L307+L318)*'Data - P&amp;L'!$C$16</f>
        <v>0</v>
      </c>
      <c r="M551" s="182">
        <f>(M307+M318)*'Data - P&amp;L'!$C$16</f>
        <v>0</v>
      </c>
      <c r="N551" s="182">
        <f>(N307+N318)*'Data - P&amp;L'!$C$16</f>
        <v>0</v>
      </c>
      <c r="O551" s="182">
        <f>(O307+O318)*'Data - P&amp;L'!$C$16</f>
        <v>0</v>
      </c>
      <c r="P551" s="182">
        <f>(P307+P318)*'Data - P&amp;L'!$C$16</f>
        <v>0</v>
      </c>
      <c r="Q551" s="182">
        <f>(Q307+Q318)*'Data - P&amp;L'!$C$16</f>
        <v>97.21</v>
      </c>
      <c r="R551" s="182">
        <f>(R307+R318)*'Data - P&amp;L'!$C$16</f>
        <v>0</v>
      </c>
      <c r="S551" s="182">
        <f>(S307+S318)*'Data - P&amp;L'!$C$16</f>
        <v>0</v>
      </c>
      <c r="T551" s="182">
        <f>(T307+T318)*'Data - P&amp;L'!$C$16</f>
        <v>0</v>
      </c>
      <c r="U551" s="182">
        <f>(U307+U318)*'Data - P&amp;L'!$C$16</f>
        <v>0</v>
      </c>
      <c r="V551" s="182">
        <f>(V307+V318)*'Data - P&amp;L'!$C$16</f>
        <v>0</v>
      </c>
      <c r="W551" s="182">
        <f>(W307+W318)*'Data - P&amp;L'!$C$16</f>
        <v>0</v>
      </c>
      <c r="X551" s="182">
        <f>(X307+X318)*'Data - P&amp;L'!$C$16</f>
        <v>0</v>
      </c>
      <c r="Y551" s="182">
        <f>(Y307+Y318)*'Data - P&amp;L'!$C$16</f>
        <v>0</v>
      </c>
      <c r="Z551" s="182">
        <f>(Z307+Z318)*'Data - P&amp;L'!$C$16</f>
        <v>0</v>
      </c>
      <c r="AA551" s="182">
        <f>(AA307+AA318)*'Data - P&amp;L'!$C$16</f>
        <v>0</v>
      </c>
      <c r="AB551" s="182">
        <f>(AB307+AB318)*'Data - P&amp;L'!$C$16</f>
        <v>0</v>
      </c>
      <c r="AC551" s="182">
        <f>(AC307+AC318)*'Data - P&amp;L'!$C$16</f>
        <v>97.21</v>
      </c>
      <c r="AD551" s="182">
        <f>(AD307+AD318)*'Data - P&amp;L'!$C$16</f>
        <v>0</v>
      </c>
      <c r="AE551" s="182">
        <f>(AE307+AE318)*'Data - P&amp;L'!$C$16</f>
        <v>0</v>
      </c>
      <c r="AF551" s="182">
        <f>(AF307+AF318)*'Data - P&amp;L'!$C$16</f>
        <v>0</v>
      </c>
      <c r="AG551" s="139">
        <f t="shared" si="130"/>
        <v>486.05</v>
      </c>
      <c r="AH551" s="140"/>
      <c r="AI551" s="140"/>
      <c r="AJ551" s="140"/>
      <c r="AK551" s="140"/>
      <c r="AL551" s="140"/>
    </row>
    <row r="552" outlineLevel="1">
      <c r="A552" s="194" t="s">
        <v>522</v>
      </c>
      <c r="B552" s="182">
        <f>(B327+B342)*'Data - P&amp;L'!$C$6</f>
        <v>0</v>
      </c>
      <c r="C552" s="182">
        <f>(C327+C342)*'Data - P&amp;L'!$C$6</f>
        <v>0</v>
      </c>
      <c r="D552" s="182">
        <f>(D327+D342)*'Data - P&amp;L'!$C$6</f>
        <v>4.93</v>
      </c>
      <c r="E552" s="182">
        <f>(E327+E342)*'Data - P&amp;L'!$C$6</f>
        <v>0</v>
      </c>
      <c r="F552" s="182">
        <f>(F327+F342)*'Data - P&amp;L'!$C$6</f>
        <v>0</v>
      </c>
      <c r="G552" s="182">
        <f>(G327+G342)*'Data - P&amp;L'!$C$6</f>
        <v>0</v>
      </c>
      <c r="H552" s="182">
        <f>(H327+H342)*'Data - P&amp;L'!$C$6</f>
        <v>0</v>
      </c>
      <c r="I552" s="182">
        <f>(I327+I342)*'Data - P&amp;L'!$C$6</f>
        <v>0</v>
      </c>
      <c r="J552" s="182">
        <f>(J327+J342)*'Data - P&amp;L'!$C$6</f>
        <v>0</v>
      </c>
      <c r="K552" s="182">
        <f>(K327+K342)*'Data - P&amp;L'!$C$6</f>
        <v>0</v>
      </c>
      <c r="L552" s="182">
        <f>(L327+L342)*'Data - P&amp;L'!$C$6</f>
        <v>0</v>
      </c>
      <c r="M552" s="182">
        <f>(M327+M342)*'Data - P&amp;L'!$C$6</f>
        <v>0</v>
      </c>
      <c r="N552" s="182">
        <f>(N327+N342)*'Data - P&amp;L'!$C$6</f>
        <v>0</v>
      </c>
      <c r="O552" s="182">
        <f>(O327+O342)*'Data - P&amp;L'!$C$6</f>
        <v>0</v>
      </c>
      <c r="P552" s="182">
        <f>(P327+P342)*'Data - P&amp;L'!$C$6</f>
        <v>0</v>
      </c>
      <c r="Q552" s="182">
        <f>(Q327+Q342)*'Data - P&amp;L'!$C$6</f>
        <v>0</v>
      </c>
      <c r="R552" s="182">
        <f>(R327+R342)*'Data - P&amp;L'!$C$6</f>
        <v>0</v>
      </c>
      <c r="S552" s="182">
        <f>(S327+S342)*'Data - P&amp;L'!$C$6</f>
        <v>0</v>
      </c>
      <c r="T552" s="182">
        <f>(T327+T342)*'Data - P&amp;L'!$C$6</f>
        <v>0</v>
      </c>
      <c r="U552" s="182">
        <f>(U327+U342)*'Data - P&amp;L'!$C$6</f>
        <v>0</v>
      </c>
      <c r="V552" s="182">
        <f>(V327+V342)*'Data - P&amp;L'!$C$6</f>
        <v>0</v>
      </c>
      <c r="W552" s="182">
        <f>(W327+W342)*'Data - P&amp;L'!$C$6</f>
        <v>0</v>
      </c>
      <c r="X552" s="182">
        <f>(X327+X342)*'Data - P&amp;L'!$C$6</f>
        <v>0</v>
      </c>
      <c r="Y552" s="182">
        <f>(Y327+Y342)*'Data - P&amp;L'!$C$6</f>
        <v>0</v>
      </c>
      <c r="Z552" s="182">
        <f>(Z327+Z342)*'Data - P&amp;L'!$C$6</f>
        <v>0</v>
      </c>
      <c r="AA552" s="182">
        <f>(AA327+AA342)*'Data - P&amp;L'!$C$6</f>
        <v>0</v>
      </c>
      <c r="AB552" s="182">
        <f>(AB327+AB342)*'Data - P&amp;L'!$C$6</f>
        <v>0</v>
      </c>
      <c r="AC552" s="182">
        <f>(AC327+AC342)*'Data - P&amp;L'!$C$6</f>
        <v>0</v>
      </c>
      <c r="AD552" s="182">
        <f>(AD327+AD342)*'Data - P&amp;L'!$C$6</f>
        <v>0</v>
      </c>
      <c r="AE552" s="182">
        <f>(AE327+AE342)*'Data - P&amp;L'!$C$6</f>
        <v>0</v>
      </c>
      <c r="AF552" s="182">
        <f>(AF327+AF342)*'Data - P&amp;L'!$C$6</f>
        <v>0</v>
      </c>
      <c r="AG552" s="139">
        <f t="shared" si="130"/>
        <v>4.93</v>
      </c>
      <c r="AH552" s="140"/>
      <c r="AI552" s="140"/>
      <c r="AJ552" s="140"/>
      <c r="AK552" s="140"/>
      <c r="AL552" s="140"/>
    </row>
    <row r="553" outlineLevel="1">
      <c r="A553" s="194" t="s">
        <v>523</v>
      </c>
      <c r="B553" s="182">
        <f>(B328+B343)*'Data - P&amp;L'!$C$8</f>
        <v>0</v>
      </c>
      <c r="C553" s="182">
        <f>(C328+C343)*'Data - P&amp;L'!$C$8</f>
        <v>0</v>
      </c>
      <c r="D553" s="182">
        <f>(D328+D343)*'Data - P&amp;L'!$C$8</f>
        <v>1.07</v>
      </c>
      <c r="E553" s="182">
        <f>(E328+E343)*'Data - P&amp;L'!$C$8</f>
        <v>0</v>
      </c>
      <c r="F553" s="182">
        <f>(F328+F343)*'Data - P&amp;L'!$C$8</f>
        <v>0</v>
      </c>
      <c r="G553" s="182">
        <f>(G328+G343)*'Data - P&amp;L'!$C$8</f>
        <v>0</v>
      </c>
      <c r="H553" s="182">
        <f>(H328+H343)*'Data - P&amp;L'!$C$8</f>
        <v>0</v>
      </c>
      <c r="I553" s="182">
        <f>(I328+I343)*'Data - P&amp;L'!$C$8</f>
        <v>0</v>
      </c>
      <c r="J553" s="182">
        <f>(J328+J343)*'Data - P&amp;L'!$C$8</f>
        <v>0</v>
      </c>
      <c r="K553" s="182">
        <f>(K328+K343)*'Data - P&amp;L'!$C$8</f>
        <v>0</v>
      </c>
      <c r="L553" s="182">
        <f>(L328+L343)*'Data - P&amp;L'!$C$8</f>
        <v>0</v>
      </c>
      <c r="M553" s="182">
        <f>(M328+M343)*'Data - P&amp;L'!$C$8</f>
        <v>0</v>
      </c>
      <c r="N553" s="182">
        <f>(N328+N343)*'Data - P&amp;L'!$C$8</f>
        <v>0</v>
      </c>
      <c r="O553" s="182">
        <f>(O328+O343)*'Data - P&amp;L'!$C$8</f>
        <v>0</v>
      </c>
      <c r="P553" s="182">
        <f>(P328+P343)*'Data - P&amp;L'!$C$8</f>
        <v>0</v>
      </c>
      <c r="Q553" s="182">
        <f>(Q328+Q343)*'Data - P&amp;L'!$C$8</f>
        <v>0</v>
      </c>
      <c r="R553" s="182">
        <f>(R328+R343)*'Data - P&amp;L'!$C$8</f>
        <v>0</v>
      </c>
      <c r="S553" s="182">
        <f>(S328+S343)*'Data - P&amp;L'!$C$8</f>
        <v>0</v>
      </c>
      <c r="T553" s="182">
        <f>(T328+T343)*'Data - P&amp;L'!$C$8</f>
        <v>0</v>
      </c>
      <c r="U553" s="182">
        <f>(U328+U343)*'Data - P&amp;L'!$C$8</f>
        <v>0</v>
      </c>
      <c r="V553" s="182">
        <f>(V328+V343)*'Data - P&amp;L'!$C$8</f>
        <v>0</v>
      </c>
      <c r="W553" s="182">
        <f>(W328+W343)*'Data - P&amp;L'!$C$8</f>
        <v>0</v>
      </c>
      <c r="X553" s="182">
        <f>(X328+X343)*'Data - P&amp;L'!$C$8</f>
        <v>0</v>
      </c>
      <c r="Y553" s="182">
        <f>(Y328+Y343)*'Data - P&amp;L'!$C$8</f>
        <v>0</v>
      </c>
      <c r="Z553" s="182">
        <f>(Z328+Z343)*'Data - P&amp;L'!$C$8</f>
        <v>0</v>
      </c>
      <c r="AA553" s="182">
        <f>(AA328+AA343)*'Data - P&amp;L'!$C$8</f>
        <v>0</v>
      </c>
      <c r="AB553" s="182">
        <f>(AB328+AB343)*'Data - P&amp;L'!$C$8</f>
        <v>0</v>
      </c>
      <c r="AC553" s="182">
        <f>(AC328+AC343)*'Data - P&amp;L'!$C$8</f>
        <v>0</v>
      </c>
      <c r="AD553" s="182">
        <f>(AD328+AD343)*'Data - P&amp;L'!$C$8</f>
        <v>0</v>
      </c>
      <c r="AE553" s="182">
        <f>(AE328+AE343)*'Data - P&amp;L'!$C$8</f>
        <v>0</v>
      </c>
      <c r="AF553" s="182">
        <f>(AF328+AF343)*'Data - P&amp;L'!$C$8</f>
        <v>0</v>
      </c>
      <c r="AG553" s="139">
        <f t="shared" si="130"/>
        <v>1.07</v>
      </c>
      <c r="AH553" s="140"/>
      <c r="AI553" s="140"/>
      <c r="AJ553" s="140"/>
      <c r="AK553" s="140"/>
      <c r="AL553" s="140"/>
    </row>
    <row r="554" outlineLevel="1">
      <c r="A554" s="194" t="s">
        <v>524</v>
      </c>
      <c r="B554" s="182">
        <f>(B329+B330+B344+B345)*'Data - P&amp;L'!$C$9</f>
        <v>0</v>
      </c>
      <c r="C554" s="182">
        <f>(C329+C330+C344+C345)*'Data - P&amp;L'!$C$9</f>
        <v>0</v>
      </c>
      <c r="D554" s="182">
        <f>(D329+D330+D344+D345)*'Data - P&amp;L'!$C$9</f>
        <v>5.98</v>
      </c>
      <c r="E554" s="182">
        <f>(E329+E330+E344+E345)*'Data - P&amp;L'!$C$9</f>
        <v>0</v>
      </c>
      <c r="F554" s="182">
        <f>(F329+F330+F344+F345)*'Data - P&amp;L'!$C$9</f>
        <v>0</v>
      </c>
      <c r="G554" s="182">
        <f>(G329+G330+G344+G345)*'Data - P&amp;L'!$C$9</f>
        <v>0</v>
      </c>
      <c r="H554" s="182">
        <f>(H329+H330+H344+H345)*'Data - P&amp;L'!$C$9</f>
        <v>0</v>
      </c>
      <c r="I554" s="182">
        <f>(I329+I330+I344+I345)*'Data - P&amp;L'!$C$9</f>
        <v>0</v>
      </c>
      <c r="J554" s="182">
        <f>(J329+J330+J344+J345)*'Data - P&amp;L'!$C$9</f>
        <v>0</v>
      </c>
      <c r="K554" s="182">
        <f>(K329+K330+K344+K345)*'Data - P&amp;L'!$C$9</f>
        <v>0</v>
      </c>
      <c r="L554" s="182">
        <f>(L329+L330+L344+L345)*'Data - P&amp;L'!$C$9</f>
        <v>0</v>
      </c>
      <c r="M554" s="182">
        <f>(M329+M330+M344+M345)*'Data - P&amp;L'!$C$9</f>
        <v>0</v>
      </c>
      <c r="N554" s="182">
        <f>(N329+N330+N344+N345)*'Data - P&amp;L'!$C$9</f>
        <v>0</v>
      </c>
      <c r="O554" s="182">
        <f>(O329+O330+O344+O345)*'Data - P&amp;L'!$C$9</f>
        <v>0</v>
      </c>
      <c r="P554" s="182">
        <f>(P329+P330+P344+P345)*'Data - P&amp;L'!$C$9</f>
        <v>0</v>
      </c>
      <c r="Q554" s="182">
        <f>(Q329+Q330+Q344+Q345)*'Data - P&amp;L'!$C$9</f>
        <v>0</v>
      </c>
      <c r="R554" s="182">
        <f>(R329+R330+R344+R345)*'Data - P&amp;L'!$C$9</f>
        <v>0</v>
      </c>
      <c r="S554" s="182">
        <f>(S329+S330+S344+S345)*'Data - P&amp;L'!$C$9</f>
        <v>0</v>
      </c>
      <c r="T554" s="182">
        <f>(T329+T330+T344+T345)*'Data - P&amp;L'!$C$9</f>
        <v>0</v>
      </c>
      <c r="U554" s="182">
        <f>(U329+U330+U344+U345)*'Data - P&amp;L'!$C$9</f>
        <v>0</v>
      </c>
      <c r="V554" s="182">
        <f>(V329+V330+V344+V345)*'Data - P&amp;L'!$C$9</f>
        <v>0</v>
      </c>
      <c r="W554" s="182">
        <f>(W329+W330+W344+W345)*'Data - P&amp;L'!$C$9</f>
        <v>0</v>
      </c>
      <c r="X554" s="182">
        <f>(X329+X330+X344+X345)*'Data - P&amp;L'!$C$9</f>
        <v>0</v>
      </c>
      <c r="Y554" s="182">
        <f>(Y329+Y330+Y344+Y345)*'Data - P&amp;L'!$C$9</f>
        <v>0</v>
      </c>
      <c r="Z554" s="182">
        <f>(Z329+Z330+Z344+Z345)*'Data - P&amp;L'!$C$9</f>
        <v>0</v>
      </c>
      <c r="AA554" s="182">
        <f>(AA329+AA330+AA344+AA345)*'Data - P&amp;L'!$C$9</f>
        <v>5.98</v>
      </c>
      <c r="AB554" s="182">
        <f>(AB329+AB330+AB344+AB345)*'Data - P&amp;L'!$C$9</f>
        <v>0</v>
      </c>
      <c r="AC554" s="182">
        <f>(AC329+AC330+AC344+AC345)*'Data - P&amp;L'!$C$9</f>
        <v>0</v>
      </c>
      <c r="AD554" s="182">
        <f>(AD329+AD330+AD344+AD345)*'Data - P&amp;L'!$C$9</f>
        <v>0</v>
      </c>
      <c r="AE554" s="182">
        <f>(AE329+AE330+AE344+AE345)*'Data - P&amp;L'!$C$9</f>
        <v>0</v>
      </c>
      <c r="AF554" s="182">
        <f>(AF329+AF330+AF344+AF345)*'Data - P&amp;L'!$C$9</f>
        <v>0</v>
      </c>
      <c r="AG554" s="139">
        <f t="shared" si="130"/>
        <v>11.96</v>
      </c>
      <c r="AH554" s="140"/>
      <c r="AI554" s="140"/>
      <c r="AJ554" s="140"/>
      <c r="AK554" s="140"/>
      <c r="AL554" s="140"/>
    </row>
    <row r="555" outlineLevel="1">
      <c r="A555" s="194" t="s">
        <v>525</v>
      </c>
      <c r="B555" s="182">
        <f>(B331+B332+B346+B347)*'Data - P&amp;L'!$C$5</f>
        <v>0</v>
      </c>
      <c r="C555" s="182">
        <f>(C331+C332+C346+C347)*'Data - P&amp;L'!$C$5</f>
        <v>0</v>
      </c>
      <c r="D555" s="182">
        <f>(D331+D332+D346+D347)*'Data - P&amp;L'!$C$5</f>
        <v>0</v>
      </c>
      <c r="E555" s="182">
        <f>(E331+E332+E346+E347)*'Data - P&amp;L'!$C$5</f>
        <v>0</v>
      </c>
      <c r="F555" s="182">
        <f>(F331+F332+F346+F347)*'Data - P&amp;L'!$C$5</f>
        <v>0</v>
      </c>
      <c r="G555" s="182">
        <f>(G331+G332+G346+G347)*'Data - P&amp;L'!$C$5</f>
        <v>0</v>
      </c>
      <c r="H555" s="182">
        <f>(H331+H332+H346+H347)*'Data - P&amp;L'!$C$5</f>
        <v>0</v>
      </c>
      <c r="I555" s="182">
        <f>(I331+I332+I346+I347)*'Data - P&amp;L'!$C$5</f>
        <v>0</v>
      </c>
      <c r="J555" s="182">
        <f>(J331+J332+J346+J347)*'Data - P&amp;L'!$C$5</f>
        <v>0</v>
      </c>
      <c r="K555" s="182">
        <f>(K331+K332+K346+K347)*'Data - P&amp;L'!$C$5</f>
        <v>0</v>
      </c>
      <c r="L555" s="182">
        <f>(L331+L332+L346+L347)*'Data - P&amp;L'!$C$5</f>
        <v>0</v>
      </c>
      <c r="M555" s="182">
        <f>(M331+M332+M346+M347)*'Data - P&amp;L'!$C$5</f>
        <v>0</v>
      </c>
      <c r="N555" s="182">
        <f>(N331+N332+N346+N347)*'Data - P&amp;L'!$C$5</f>
        <v>0</v>
      </c>
      <c r="O555" s="182">
        <f>(O331+O332+O346+O347)*'Data - P&amp;L'!$C$5</f>
        <v>0</v>
      </c>
      <c r="P555" s="182">
        <f>(P331+P332+P346+P347)*'Data - P&amp;L'!$C$5</f>
        <v>0</v>
      </c>
      <c r="Q555" s="182">
        <f>(Q331+Q332+Q346+Q347)*'Data - P&amp;L'!$C$5</f>
        <v>0</v>
      </c>
      <c r="R555" s="182">
        <f>(R331+R332+R346+R347)*'Data - P&amp;L'!$C$5</f>
        <v>0</v>
      </c>
      <c r="S555" s="182">
        <f>(S331+S332+S346+S347)*'Data - P&amp;L'!$C$5</f>
        <v>10.49</v>
      </c>
      <c r="T555" s="182">
        <f>(T331+T332+T346+T347)*'Data - P&amp;L'!$C$5</f>
        <v>0</v>
      </c>
      <c r="U555" s="182">
        <f>(U331+U332+U346+U347)*'Data - P&amp;L'!$C$5</f>
        <v>0</v>
      </c>
      <c r="V555" s="182">
        <f>(V331+V332+V346+V347)*'Data - P&amp;L'!$C$5</f>
        <v>0</v>
      </c>
      <c r="W555" s="182">
        <f>(W331+W332+W346+W347)*'Data - P&amp;L'!$C$5</f>
        <v>0</v>
      </c>
      <c r="X555" s="182">
        <f>(X331+X332+X346+X347)*'Data - P&amp;L'!$C$5</f>
        <v>0</v>
      </c>
      <c r="Y555" s="182">
        <f>(Y331+Y332+Y346+Y347)*'Data - P&amp;L'!$C$5</f>
        <v>0</v>
      </c>
      <c r="Z555" s="182">
        <f>(Z331+Z332+Z346+Z347)*'Data - P&amp;L'!$C$5</f>
        <v>0</v>
      </c>
      <c r="AA555" s="182">
        <f>(AA331+AA332+AA346+AA347)*'Data - P&amp;L'!$C$5</f>
        <v>0</v>
      </c>
      <c r="AB555" s="182">
        <f>(AB331+AB332+AB346+AB347)*'Data - P&amp;L'!$C$5</f>
        <v>0</v>
      </c>
      <c r="AC555" s="182">
        <f>(AC331+AC332+AC346+AC347)*'Data - P&amp;L'!$C$5</f>
        <v>0</v>
      </c>
      <c r="AD555" s="182">
        <f>(AD331+AD332+AD346+AD347)*'Data - P&amp;L'!$C$5</f>
        <v>0</v>
      </c>
      <c r="AE555" s="182">
        <f>(AE331+AE332+AE346+AE347)*'Data - P&amp;L'!$C$5</f>
        <v>0</v>
      </c>
      <c r="AF555" s="182">
        <f>(AF331+AF332+AF346+AF347)*'Data - P&amp;L'!$C$5</f>
        <v>0</v>
      </c>
      <c r="AG555" s="139">
        <f t="shared" si="130"/>
        <v>10.49</v>
      </c>
      <c r="AH555" s="140"/>
      <c r="AI555" s="140"/>
      <c r="AJ555" s="140"/>
      <c r="AK555" s="140"/>
      <c r="AL555" s="140"/>
    </row>
    <row r="556" outlineLevel="1">
      <c r="A556" s="194" t="s">
        <v>526</v>
      </c>
      <c r="B556" s="182">
        <f>(B333+B334+B348+B349)*'Data - P&amp;L'!$C$10</f>
        <v>0</v>
      </c>
      <c r="C556" s="182">
        <f>(C333+C334+C348+C349)*'Data - P&amp;L'!$C$10</f>
        <v>0</v>
      </c>
      <c r="D556" s="182">
        <f>(D333+D334+D348+D349)*'Data - P&amp;L'!$C$10</f>
        <v>0</v>
      </c>
      <c r="E556" s="182">
        <f>(E333+E334+E348+E349)*'Data - P&amp;L'!$C$10</f>
        <v>0</v>
      </c>
      <c r="F556" s="182">
        <f>(F333+F334+F348+F349)*'Data - P&amp;L'!$C$10</f>
        <v>0</v>
      </c>
      <c r="G556" s="182">
        <f>(G333+G334+G348+G349)*'Data - P&amp;L'!$C$10</f>
        <v>0</v>
      </c>
      <c r="H556" s="182">
        <f>(H333+H334+H348+H349)*'Data - P&amp;L'!$C$10</f>
        <v>0</v>
      </c>
      <c r="I556" s="182">
        <f>(I333+I334+I348+I349)*'Data - P&amp;L'!$C$10</f>
        <v>0</v>
      </c>
      <c r="J556" s="182">
        <f>(J333+J334+J348+J349)*'Data - P&amp;L'!$C$10</f>
        <v>0</v>
      </c>
      <c r="K556" s="182">
        <f>(K333+K334+K348+K349)*'Data - P&amp;L'!$C$10</f>
        <v>0</v>
      </c>
      <c r="L556" s="182">
        <f>(L333+L334+L348+L349)*'Data - P&amp;L'!$C$10</f>
        <v>0</v>
      </c>
      <c r="M556" s="182">
        <f>(M333+M334+M348+M349)*'Data - P&amp;L'!$C$10</f>
        <v>0</v>
      </c>
      <c r="N556" s="182">
        <f>(N333+N334+N348+N349)*'Data - P&amp;L'!$C$10</f>
        <v>0</v>
      </c>
      <c r="O556" s="182">
        <f>(O333+O334+O348+O349)*'Data - P&amp;L'!$C$10</f>
        <v>0</v>
      </c>
      <c r="P556" s="182">
        <f>(P333+P334+P348+P349)*'Data - P&amp;L'!$C$10</f>
        <v>0</v>
      </c>
      <c r="Q556" s="182">
        <f>(Q333+Q334+Q348+Q349)*'Data - P&amp;L'!$C$10</f>
        <v>0</v>
      </c>
      <c r="R556" s="182">
        <f>(R333+R334+R348+R349)*'Data - P&amp;L'!$C$10</f>
        <v>0</v>
      </c>
      <c r="S556" s="182">
        <f>(S333+S334+S348+S349)*'Data - P&amp;L'!$C$10</f>
        <v>0</v>
      </c>
      <c r="T556" s="182">
        <f>(T333+T334+T348+T349)*'Data - P&amp;L'!$C$10</f>
        <v>0</v>
      </c>
      <c r="U556" s="182">
        <f>(U333+U334+U348+U349)*'Data - P&amp;L'!$C$10</f>
        <v>0</v>
      </c>
      <c r="V556" s="182">
        <f>(V333+V334+V348+V349)*'Data - P&amp;L'!$C$10</f>
        <v>0</v>
      </c>
      <c r="W556" s="182">
        <f>(W333+W334+W348+W349)*'Data - P&amp;L'!$C$10</f>
        <v>0</v>
      </c>
      <c r="X556" s="182">
        <f>(X333+X334+X348+X349)*'Data - P&amp;L'!$C$10</f>
        <v>0</v>
      </c>
      <c r="Y556" s="182">
        <f>(Y333+Y334+Y348+Y349)*'Data - P&amp;L'!$C$10</f>
        <v>0</v>
      </c>
      <c r="Z556" s="182">
        <f>(Z333+Z334+Z348+Z349)*'Data - P&amp;L'!$C$10</f>
        <v>0</v>
      </c>
      <c r="AA556" s="182">
        <f>(AA333+AA334+AA348+AA349)*'Data - P&amp;L'!$C$10</f>
        <v>0</v>
      </c>
      <c r="AB556" s="182">
        <f>(AB333+AB334+AB348+AB349)*'Data - P&amp;L'!$C$10</f>
        <v>0</v>
      </c>
      <c r="AC556" s="182">
        <f>(AC333+AC334+AC348+AC349)*'Data - P&amp;L'!$C$10</f>
        <v>0</v>
      </c>
      <c r="AD556" s="182">
        <f>(AD333+AD334+AD348+AD349)*'Data - P&amp;L'!$C$10</f>
        <v>0</v>
      </c>
      <c r="AE556" s="182">
        <f>(AE333+AE334+AE348+AE349)*'Data - P&amp;L'!$C$10</f>
        <v>4.21</v>
      </c>
      <c r="AF556" s="182">
        <f>(AF333+AF334+AF348+AF349)*'Data - P&amp;L'!$C$10</f>
        <v>0</v>
      </c>
      <c r="AG556" s="139">
        <f t="shared" si="130"/>
        <v>4.21</v>
      </c>
      <c r="AH556" s="140"/>
      <c r="AI556" s="140"/>
      <c r="AJ556" s="140"/>
      <c r="AK556" s="140"/>
      <c r="AL556" s="140"/>
    </row>
    <row r="557" outlineLevel="1">
      <c r="A557" s="194" t="s">
        <v>499</v>
      </c>
      <c r="B557" s="182">
        <f>(B335+B350)*'Data - P&amp;L'!$C$17</f>
        <v>0</v>
      </c>
      <c r="C557" s="182">
        <f>(C335+C350)*'Data - P&amp;L'!$C$17</f>
        <v>0</v>
      </c>
      <c r="D557" s="182">
        <f>(D335+D350)*'Data - P&amp;L'!$C$17</f>
        <v>0</v>
      </c>
      <c r="E557" s="182">
        <f>(E335+E350)*'Data - P&amp;L'!$C$17</f>
        <v>0</v>
      </c>
      <c r="F557" s="182">
        <f>(F335+F350)*'Data - P&amp;L'!$C$17</f>
        <v>0</v>
      </c>
      <c r="G557" s="182">
        <f>(G335+G350)*'Data - P&amp;L'!$C$17</f>
        <v>0</v>
      </c>
      <c r="H557" s="182">
        <f>(H335+H350)*'Data - P&amp;L'!$C$17</f>
        <v>0</v>
      </c>
      <c r="I557" s="182">
        <f>(I335+I350)*'Data - P&amp;L'!$C$17</f>
        <v>0</v>
      </c>
      <c r="J557" s="182">
        <f>(J335+J350)*'Data - P&amp;L'!$C$17</f>
        <v>0</v>
      </c>
      <c r="K557" s="182">
        <f>(K335+K350)*'Data - P&amp;L'!$C$17</f>
        <v>0</v>
      </c>
      <c r="L557" s="182">
        <f>(L335+L350)*'Data - P&amp;L'!$C$17</f>
        <v>0</v>
      </c>
      <c r="M557" s="182">
        <f>(M335+M350)*'Data - P&amp;L'!$C$17</f>
        <v>0</v>
      </c>
      <c r="N557" s="182">
        <f>(N335+N350)*'Data - P&amp;L'!$C$17</f>
        <v>0</v>
      </c>
      <c r="O557" s="182">
        <f>(O335+O350)*'Data - P&amp;L'!$C$17</f>
        <v>0</v>
      </c>
      <c r="P557" s="182">
        <f>(P335+P350)*'Data - P&amp;L'!$C$17</f>
        <v>0</v>
      </c>
      <c r="Q557" s="182">
        <f>(Q335+Q350)*'Data - P&amp;L'!$C$17</f>
        <v>0</v>
      </c>
      <c r="R557" s="182">
        <f>(R335+R350)*'Data - P&amp;L'!$C$17</f>
        <v>0</v>
      </c>
      <c r="S557" s="182">
        <f>(S335+S350)*'Data - P&amp;L'!$C$17</f>
        <v>0</v>
      </c>
      <c r="T557" s="182">
        <f>(T335+T350)*'Data - P&amp;L'!$C$17</f>
        <v>0</v>
      </c>
      <c r="U557" s="182">
        <f>(U335+U350)*'Data - P&amp;L'!$C$17</f>
        <v>0</v>
      </c>
      <c r="V557" s="182">
        <f>(V335+V350)*'Data - P&amp;L'!$C$17</f>
        <v>0</v>
      </c>
      <c r="W557" s="182">
        <f>(W335+W350)*'Data - P&amp;L'!$C$17</f>
        <v>0</v>
      </c>
      <c r="X557" s="182">
        <f>(X335+X350)*'Data - P&amp;L'!$C$17</f>
        <v>0</v>
      </c>
      <c r="Y557" s="182">
        <f>(Y335+Y350)*'Data - P&amp;L'!$C$17</f>
        <v>0</v>
      </c>
      <c r="Z557" s="182">
        <f>(Z335+Z350)*'Data - P&amp;L'!$C$17</f>
        <v>0</v>
      </c>
      <c r="AA557" s="182">
        <f>(AA335+AA350)*'Data - P&amp;L'!$C$17</f>
        <v>0</v>
      </c>
      <c r="AB557" s="182">
        <f>(AB335+AB350)*'Data - P&amp;L'!$C$17</f>
        <v>0</v>
      </c>
      <c r="AC557" s="182">
        <f>(AC335+AC350)*'Data - P&amp;L'!$C$17</f>
        <v>0</v>
      </c>
      <c r="AD557" s="182">
        <f>(AD335+AD350)*'Data - P&amp;L'!$C$17</f>
        <v>0</v>
      </c>
      <c r="AE557" s="182">
        <f>(AE335+AE350)*'Data - P&amp;L'!$C$17</f>
        <v>0</v>
      </c>
      <c r="AF557" s="182">
        <f>(AF335+AF350)*'Data - P&amp;L'!$C$17</f>
        <v>0</v>
      </c>
      <c r="AG557" s="139">
        <f t="shared" si="130"/>
        <v>0</v>
      </c>
      <c r="AH557" s="140"/>
      <c r="AI557" s="140"/>
      <c r="AJ557" s="140"/>
      <c r="AK557" s="140"/>
      <c r="AL557" s="140"/>
    </row>
    <row r="558" outlineLevel="1">
      <c r="A558" s="194" t="s">
        <v>500</v>
      </c>
      <c r="B558" s="182">
        <f>(B336+B351)*'Data - P&amp;L'!$C$18</f>
        <v>0</v>
      </c>
      <c r="C558" s="182">
        <f>(C336+C351)*'Data - P&amp;L'!$C$18</f>
        <v>0</v>
      </c>
      <c r="D558" s="182">
        <f>(D336+D351)*'Data - P&amp;L'!$C$18</f>
        <v>0</v>
      </c>
      <c r="E558" s="182">
        <f>(E336+E351)*'Data - P&amp;L'!$C$18</f>
        <v>0</v>
      </c>
      <c r="F558" s="182">
        <f>(F336+F351)*'Data - P&amp;L'!$C$18</f>
        <v>0</v>
      </c>
      <c r="G558" s="182">
        <f>(G336+G351)*'Data - P&amp;L'!$C$18</f>
        <v>0</v>
      </c>
      <c r="H558" s="182">
        <f>(H336+H351)*'Data - P&amp;L'!$C$18</f>
        <v>0</v>
      </c>
      <c r="I558" s="182">
        <f>(I336+I351)*'Data - P&amp;L'!$C$18</f>
        <v>0</v>
      </c>
      <c r="J558" s="182">
        <f>(J336+J351)*'Data - P&amp;L'!$C$18</f>
        <v>0</v>
      </c>
      <c r="K558" s="182">
        <f>(K336+K351)*'Data - P&amp;L'!$C$18</f>
        <v>0</v>
      </c>
      <c r="L558" s="182">
        <f>(L336+L351)*'Data - P&amp;L'!$C$18</f>
        <v>0</v>
      </c>
      <c r="M558" s="182">
        <f>(M336+M351)*'Data - P&amp;L'!$C$18</f>
        <v>0</v>
      </c>
      <c r="N558" s="182">
        <f>(N336+N351)*'Data - P&amp;L'!$C$18</f>
        <v>0</v>
      </c>
      <c r="O558" s="182">
        <f>(O336+O351)*'Data - P&amp;L'!$C$18</f>
        <v>0</v>
      </c>
      <c r="P558" s="182">
        <f>(P336+P351)*'Data - P&amp;L'!$C$18</f>
        <v>0</v>
      </c>
      <c r="Q558" s="182">
        <f>(Q336+Q351)*'Data - P&amp;L'!$C$18</f>
        <v>0</v>
      </c>
      <c r="R558" s="182">
        <f>(R336+R351)*'Data - P&amp;L'!$C$18</f>
        <v>0</v>
      </c>
      <c r="S558" s="182">
        <f>(S336+S351)*'Data - P&amp;L'!$C$18</f>
        <v>0</v>
      </c>
      <c r="T558" s="182">
        <f>(T336+T351)*'Data - P&amp;L'!$C$18</f>
        <v>0</v>
      </c>
      <c r="U558" s="182">
        <f>(U336+U351)*'Data - P&amp;L'!$C$18</f>
        <v>0</v>
      </c>
      <c r="V558" s="182">
        <f>(V336+V351)*'Data - P&amp;L'!$C$18</f>
        <v>0</v>
      </c>
      <c r="W558" s="182">
        <f>(W336+W351)*'Data - P&amp;L'!$C$18</f>
        <v>0</v>
      </c>
      <c r="X558" s="182">
        <f>(X336+X351)*'Data - P&amp;L'!$C$18</f>
        <v>0</v>
      </c>
      <c r="Y558" s="182">
        <f>(Y336+Y351)*'Data - P&amp;L'!$C$18</f>
        <v>0</v>
      </c>
      <c r="Z558" s="182">
        <f>(Z336+Z351)*'Data - P&amp;L'!$C$18</f>
        <v>0</v>
      </c>
      <c r="AA558" s="182">
        <f>(AA336+AA351)*'Data - P&amp;L'!$C$18</f>
        <v>0</v>
      </c>
      <c r="AB558" s="182">
        <f>(AB336+AB351)*'Data - P&amp;L'!$C$18</f>
        <v>0</v>
      </c>
      <c r="AC558" s="182">
        <f>(AC336+AC351)*'Data - P&amp;L'!$C$18</f>
        <v>0</v>
      </c>
      <c r="AD558" s="182">
        <f>(AD336+AD351)*'Data - P&amp;L'!$C$18</f>
        <v>0</v>
      </c>
      <c r="AE558" s="182">
        <f>(AE336+AE351)*'Data - P&amp;L'!$C$18</f>
        <v>0</v>
      </c>
      <c r="AF558" s="182">
        <f>(AF336+AF351)*'Data - P&amp;L'!$C$18</f>
        <v>0</v>
      </c>
      <c r="AG558" s="139">
        <f t="shared" si="130"/>
        <v>0</v>
      </c>
      <c r="AH558" s="140"/>
      <c r="AI558" s="140"/>
      <c r="AJ558" s="140"/>
      <c r="AK558" s="140"/>
      <c r="AL558" s="140"/>
    </row>
    <row r="559" outlineLevel="1">
      <c r="A559" s="194" t="s">
        <v>527</v>
      </c>
      <c r="B559" s="182">
        <f>((SUM(B302:B311))*'Data - P&amp;L'!$C$38)+((SUM(B313:B322))*'Data - P&amp;L'!$C$39)</f>
        <v>0</v>
      </c>
      <c r="C559" s="182">
        <f>((SUM(C302:C311))*'Data - P&amp;L'!$C$38)+((SUM(C313:C322))*'Data - P&amp;L'!$C$39)</f>
        <v>0</v>
      </c>
      <c r="D559" s="182">
        <f>((SUM(D302:D311))*'Data - P&amp;L'!$C$38)+((SUM(D313:D322))*'Data - P&amp;L'!$C$39)</f>
        <v>35.82</v>
      </c>
      <c r="E559" s="182">
        <f>((SUM(E302:E311))*'Data - P&amp;L'!$C$38)+((SUM(E313:E322))*'Data - P&amp;L'!$C$39)</f>
        <v>0</v>
      </c>
      <c r="F559" s="182">
        <f>((SUM(F302:F311))*'Data - P&amp;L'!$C$38)+((SUM(F313:F322))*'Data - P&amp;L'!$C$39)</f>
        <v>11.94</v>
      </c>
      <c r="G559" s="182">
        <f>((SUM(G302:G311))*'Data - P&amp;L'!$C$38)+((SUM(G313:G322))*'Data - P&amp;L'!$C$39)</f>
        <v>0</v>
      </c>
      <c r="H559" s="182">
        <f>((SUM(H302:H311))*'Data - P&amp;L'!$C$38)+((SUM(H313:H322))*'Data - P&amp;L'!$C$39)</f>
        <v>11.94</v>
      </c>
      <c r="I559" s="182">
        <f>((SUM(I302:I311))*'Data - P&amp;L'!$C$38)+((SUM(I313:I322))*'Data - P&amp;L'!$C$39)</f>
        <v>0</v>
      </c>
      <c r="J559" s="182">
        <f>((SUM(J302:J311))*'Data - P&amp;L'!$C$38)+((SUM(J313:J322))*'Data - P&amp;L'!$C$39)</f>
        <v>0</v>
      </c>
      <c r="K559" s="182">
        <f>((SUM(K302:K311))*'Data - P&amp;L'!$C$38)+((SUM(K313:K322))*'Data - P&amp;L'!$C$39)</f>
        <v>0</v>
      </c>
      <c r="L559" s="182">
        <f>((SUM(L302:L311))*'Data - P&amp;L'!$C$38)+((SUM(L313:L322))*'Data - P&amp;L'!$C$39)</f>
        <v>0</v>
      </c>
      <c r="M559" s="182">
        <f>((SUM(M302:M311))*'Data - P&amp;L'!$C$38)+((SUM(M313:M322))*'Data - P&amp;L'!$C$39)</f>
        <v>0</v>
      </c>
      <c r="N559" s="182">
        <f>((SUM(N302:N311))*'Data - P&amp;L'!$C$38)+((SUM(N313:N322))*'Data - P&amp;L'!$C$39)</f>
        <v>0</v>
      </c>
      <c r="O559" s="182">
        <f>((SUM(O302:O311))*'Data - P&amp;L'!$C$38)+((SUM(O313:O322))*'Data - P&amp;L'!$C$39)</f>
        <v>0</v>
      </c>
      <c r="P559" s="182">
        <f>((SUM(P302:P311))*'Data - P&amp;L'!$C$38)+((SUM(P313:P322))*'Data - P&amp;L'!$C$39)</f>
        <v>0</v>
      </c>
      <c r="Q559" s="182">
        <f>((SUM(Q302:Q311))*'Data - P&amp;L'!$C$38)+((SUM(Q313:Q322))*'Data - P&amp;L'!$C$39)</f>
        <v>23.88</v>
      </c>
      <c r="R559" s="182">
        <f>((SUM(R302:R311))*'Data - P&amp;L'!$C$38)+((SUM(R313:R322))*'Data - P&amp;L'!$C$39)</f>
        <v>0</v>
      </c>
      <c r="S559" s="182">
        <f>((SUM(S302:S311))*'Data - P&amp;L'!$C$38)+((SUM(S313:S322))*'Data - P&amp;L'!$C$39)</f>
        <v>35.82</v>
      </c>
      <c r="T559" s="182">
        <f>((SUM(T302:T311))*'Data - P&amp;L'!$C$38)+((SUM(T313:T322))*'Data - P&amp;L'!$C$39)</f>
        <v>0</v>
      </c>
      <c r="U559" s="182">
        <f>((SUM(U302:U311))*'Data - P&amp;L'!$C$38)+((SUM(U313:U322))*'Data - P&amp;L'!$C$39)</f>
        <v>0</v>
      </c>
      <c r="V559" s="182">
        <f>((SUM(V302:V311))*'Data - P&amp;L'!$C$38)+((SUM(V313:V322))*'Data - P&amp;L'!$C$39)</f>
        <v>0</v>
      </c>
      <c r="W559" s="182">
        <f>((SUM(W302:W311))*'Data - P&amp;L'!$C$38)+((SUM(W313:W322))*'Data - P&amp;L'!$C$39)</f>
        <v>0</v>
      </c>
      <c r="X559" s="182">
        <f>((SUM(X302:X311))*'Data - P&amp;L'!$C$38)+((SUM(X313:X322))*'Data - P&amp;L'!$C$39)</f>
        <v>11.94</v>
      </c>
      <c r="Y559" s="182">
        <f>((SUM(Y302:Y311))*'Data - P&amp;L'!$C$38)+((SUM(Y313:Y322))*'Data - P&amp;L'!$C$39)</f>
        <v>0</v>
      </c>
      <c r="Z559" s="182">
        <f>((SUM(Z302:Z311))*'Data - P&amp;L'!$C$38)+((SUM(Z313:Z322))*'Data - P&amp;L'!$C$39)</f>
        <v>0</v>
      </c>
      <c r="AA559" s="182">
        <f>((SUM(AA302:AA311))*'Data - P&amp;L'!$C$38)+((SUM(AA313:AA322))*'Data - P&amp;L'!$C$39)</f>
        <v>0</v>
      </c>
      <c r="AB559" s="182">
        <f>((SUM(AB302:AB311))*'Data - P&amp;L'!$C$38)+((SUM(AB313:AB322))*'Data - P&amp;L'!$C$39)</f>
        <v>11.94</v>
      </c>
      <c r="AC559" s="182">
        <f>((SUM(AC302:AC311))*'Data - P&amp;L'!$C$38)+((SUM(AC313:AC322))*'Data - P&amp;L'!$C$39)</f>
        <v>23.88</v>
      </c>
      <c r="AD559" s="182">
        <f>((SUM(AD302:AD311))*'Data - P&amp;L'!$C$38)+((SUM(AD313:AD322))*'Data - P&amp;L'!$C$39)</f>
        <v>11.94</v>
      </c>
      <c r="AE559" s="182">
        <f>((SUM(AE302:AE311))*'Data - P&amp;L'!$C$38)+((SUM(AE313:AE322))*'Data - P&amp;L'!$C$39)</f>
        <v>0</v>
      </c>
      <c r="AF559" s="182">
        <f>((SUM(AF302:AF311))*'Data - P&amp;L'!$C$38)+((SUM(AF313:AF322))*'Data - P&amp;L'!$C$39)</f>
        <v>0</v>
      </c>
      <c r="AG559" s="139">
        <f t="shared" si="130"/>
        <v>179.1</v>
      </c>
      <c r="AH559" s="140"/>
      <c r="AI559" s="140"/>
      <c r="AJ559" s="140"/>
      <c r="AK559" s="140"/>
      <c r="AL559" s="140"/>
    </row>
    <row r="560" outlineLevel="1">
      <c r="A560" s="194" t="s">
        <v>528</v>
      </c>
      <c r="B560" s="182">
        <f>((sum(B302:B311))*'Data - P&amp;L'!$C$34)+((sum(B313:B322))*'Data - P&amp;L'!$C$35)</f>
        <v>0</v>
      </c>
      <c r="C560" s="182">
        <f>((sum(C302:C311))*'Data - P&amp;L'!$C$34)+((sum(C313:C322))*'Data - P&amp;L'!$C$35)</f>
        <v>0</v>
      </c>
      <c r="D560" s="182">
        <f>((sum(D302:D311))*'Data - P&amp;L'!$C$34)+((sum(D313:D322))*'Data - P&amp;L'!$C$35)</f>
        <v>35.82</v>
      </c>
      <c r="E560" s="182">
        <f>((sum(E302:E311))*'Data - P&amp;L'!$C$34)+((sum(E313:E322))*'Data - P&amp;L'!$C$35)</f>
        <v>0</v>
      </c>
      <c r="F560" s="182">
        <f>((sum(F302:F311))*'Data - P&amp;L'!$C$34)+((sum(F313:F322))*'Data - P&amp;L'!$C$35)</f>
        <v>11.94</v>
      </c>
      <c r="G560" s="182">
        <f>((sum(G302:G311))*'Data - P&amp;L'!$C$34)+((sum(G313:G322))*'Data - P&amp;L'!$C$35)</f>
        <v>0</v>
      </c>
      <c r="H560" s="182">
        <f>((sum(H302:H311))*'Data - P&amp;L'!$C$34)+((sum(H313:H322))*'Data - P&amp;L'!$C$35)</f>
        <v>11.94</v>
      </c>
      <c r="I560" s="182">
        <f>((sum(I302:I311))*'Data - P&amp;L'!$C$34)+((sum(I313:I322))*'Data - P&amp;L'!$C$35)</f>
        <v>0</v>
      </c>
      <c r="J560" s="182">
        <f>((sum(J302:J311))*'Data - P&amp;L'!$C$34)+((sum(J313:J322))*'Data - P&amp;L'!$C$35)</f>
        <v>0</v>
      </c>
      <c r="K560" s="182">
        <f>((sum(K302:K311))*'Data - P&amp;L'!$C$34)+((sum(K313:K322))*'Data - P&amp;L'!$C$35)</f>
        <v>0</v>
      </c>
      <c r="L560" s="182">
        <f>((sum(L302:L311))*'Data - P&amp;L'!$C$34)+((sum(L313:L322))*'Data - P&amp;L'!$C$35)</f>
        <v>0</v>
      </c>
      <c r="M560" s="182">
        <f>((sum(M302:M311))*'Data - P&amp;L'!$C$34)+((sum(M313:M322))*'Data - P&amp;L'!$C$35)</f>
        <v>0</v>
      </c>
      <c r="N560" s="182">
        <f>((sum(N302:N311))*'Data - P&amp;L'!$C$34)+((sum(N313:N322))*'Data - P&amp;L'!$C$35)</f>
        <v>0</v>
      </c>
      <c r="O560" s="182">
        <f>((sum(O302:O311))*'Data - P&amp;L'!$C$34)+((sum(O313:O322))*'Data - P&amp;L'!$C$35)</f>
        <v>0</v>
      </c>
      <c r="P560" s="182">
        <f>((sum(P302:P311))*'Data - P&amp;L'!$C$34)+((sum(P313:P322))*'Data - P&amp;L'!$C$35)</f>
        <v>0</v>
      </c>
      <c r="Q560" s="182">
        <f>((sum(Q302:Q311))*'Data - P&amp;L'!$C$34)+((sum(Q313:Q322))*'Data - P&amp;L'!$C$35)</f>
        <v>23.88</v>
      </c>
      <c r="R560" s="182">
        <f>((sum(R302:R311))*'Data - P&amp;L'!$C$34)+((sum(R313:R322))*'Data - P&amp;L'!$C$35)</f>
        <v>0</v>
      </c>
      <c r="S560" s="182">
        <f>((sum(S302:S311))*'Data - P&amp;L'!$C$34)+((sum(S313:S322))*'Data - P&amp;L'!$C$35)</f>
        <v>35.82</v>
      </c>
      <c r="T560" s="182">
        <f>((sum(T302:T311))*'Data - P&amp;L'!$C$34)+((sum(T313:T322))*'Data - P&amp;L'!$C$35)</f>
        <v>0</v>
      </c>
      <c r="U560" s="182">
        <f>((sum(U302:U311))*'Data - P&amp;L'!$C$34)+((sum(U313:U322))*'Data - P&amp;L'!$C$35)</f>
        <v>0</v>
      </c>
      <c r="V560" s="182">
        <f>((sum(V302:V311))*'Data - P&amp;L'!$C$34)+((sum(V313:V322))*'Data - P&amp;L'!$C$35)</f>
        <v>0</v>
      </c>
      <c r="W560" s="182">
        <f>((sum(W302:W311))*'Data - P&amp;L'!$C$34)+((sum(W313:W322))*'Data - P&amp;L'!$C$35)</f>
        <v>0</v>
      </c>
      <c r="X560" s="182">
        <f>((sum(X302:X311))*'Data - P&amp;L'!$C$34)+((sum(X313:X322))*'Data - P&amp;L'!$C$35)</f>
        <v>11.94</v>
      </c>
      <c r="Y560" s="182">
        <f>((sum(Y302:Y311))*'Data - P&amp;L'!$C$34)+((sum(Y313:Y322))*'Data - P&amp;L'!$C$35)</f>
        <v>0</v>
      </c>
      <c r="Z560" s="182">
        <f>((sum(Z302:Z311))*'Data - P&amp;L'!$C$34)+((sum(Z313:Z322))*'Data - P&amp;L'!$C$35)</f>
        <v>0</v>
      </c>
      <c r="AA560" s="182">
        <f>((sum(AA302:AA311))*'Data - P&amp;L'!$C$34)+((sum(AA313:AA322))*'Data - P&amp;L'!$C$35)</f>
        <v>0</v>
      </c>
      <c r="AB560" s="182">
        <f>((sum(AB302:AB311))*'Data - P&amp;L'!$C$34)+((sum(AB313:AB322))*'Data - P&amp;L'!$C$35)</f>
        <v>11.94</v>
      </c>
      <c r="AC560" s="182">
        <f>((sum(AC302:AC311))*'Data - P&amp;L'!$C$34)+((sum(AC313:AC322))*'Data - P&amp;L'!$C$35)</f>
        <v>23.88</v>
      </c>
      <c r="AD560" s="182">
        <f>((sum(AD302:AD311))*'Data - P&amp;L'!$C$34)+((sum(AD313:AD322))*'Data - P&amp;L'!$C$35)</f>
        <v>11.94</v>
      </c>
      <c r="AE560" s="182">
        <f>((sum(AE302:AE311))*'Data - P&amp;L'!$C$34)+((sum(AE313:AE322))*'Data - P&amp;L'!$C$35)</f>
        <v>0</v>
      </c>
      <c r="AF560" s="182">
        <f>((sum(AF302:AF311))*'Data - P&amp;L'!$C$34)+((sum(AF313:AF322))*'Data - P&amp;L'!$C$35)</f>
        <v>0</v>
      </c>
      <c r="AG560" s="139">
        <f t="shared" si="130"/>
        <v>179.1</v>
      </c>
      <c r="AH560" s="140"/>
      <c r="AI560" s="140"/>
      <c r="AJ560" s="140"/>
      <c r="AK560" s="140"/>
      <c r="AL560" s="140"/>
    </row>
    <row r="561" outlineLevel="1">
      <c r="A561" s="194" t="s">
        <v>529</v>
      </c>
      <c r="B561" s="182">
        <f>(B339*'Data - P&amp;L'!$D$38)+(B354*'Data - P&amp;L'!$D$39)</f>
        <v>1.435</v>
      </c>
      <c r="C561" s="182">
        <f>(C339*'Data - P&amp;L'!$D$38)+(C354*'Data - P&amp;L'!$D$39)</f>
        <v>0</v>
      </c>
      <c r="D561" s="182">
        <f>(D339*'Data - P&amp;L'!$D$38)+(D354*'Data - P&amp;L'!$D$39)</f>
        <v>4.305</v>
      </c>
      <c r="E561" s="182">
        <f>(E339*'Data - P&amp;L'!$D$38)+(E354*'Data - P&amp;L'!$D$39)</f>
        <v>0</v>
      </c>
      <c r="F561" s="182">
        <f>(F339*'Data - P&amp;L'!$D$38)+(F354*'Data - P&amp;L'!$D$39)</f>
        <v>0</v>
      </c>
      <c r="G561" s="182">
        <f>(G339*'Data - P&amp;L'!$D$38)+(G354*'Data - P&amp;L'!$D$39)</f>
        <v>0</v>
      </c>
      <c r="H561" s="182">
        <f>(H339*'Data - P&amp;L'!$D$38)+(H354*'Data - P&amp;L'!$D$39)</f>
        <v>1.435</v>
      </c>
      <c r="I561" s="182">
        <f>(I339*'Data - P&amp;L'!$D$38)+(I354*'Data - P&amp;L'!$D$39)</f>
        <v>1.435</v>
      </c>
      <c r="J561" s="182">
        <f>(J339*'Data - P&amp;L'!$D$38)+(J354*'Data - P&amp;L'!$D$39)</f>
        <v>0</v>
      </c>
      <c r="K561" s="182">
        <f>(K339*'Data - P&amp;L'!$D$38)+(K354*'Data - P&amp;L'!$D$39)</f>
        <v>0</v>
      </c>
      <c r="L561" s="182">
        <f>(L339*'Data - P&amp;L'!$D$38)+(L354*'Data - P&amp;L'!$D$39)</f>
        <v>0</v>
      </c>
      <c r="M561" s="182">
        <f>(M339*'Data - P&amp;L'!$D$38)+(M354*'Data - P&amp;L'!$D$39)</f>
        <v>0</v>
      </c>
      <c r="N561" s="182">
        <f>(N339*'Data - P&amp;L'!$D$38)+(N354*'Data - P&amp;L'!$D$39)</f>
        <v>0</v>
      </c>
      <c r="O561" s="182">
        <f>(O339*'Data - P&amp;L'!$D$38)+(O354*'Data - P&amp;L'!$D$39)</f>
        <v>0</v>
      </c>
      <c r="P561" s="182">
        <f>(P339*'Data - P&amp;L'!$D$38)+(P354*'Data - P&amp;L'!$D$39)</f>
        <v>1.435</v>
      </c>
      <c r="Q561" s="182">
        <f>(Q339*'Data - P&amp;L'!$D$38)+(Q354*'Data - P&amp;L'!$D$39)</f>
        <v>5.74</v>
      </c>
      <c r="R561" s="182">
        <f>(R339*'Data - P&amp;L'!$D$38)+(R354*'Data - P&amp;L'!$D$39)</f>
        <v>1.435</v>
      </c>
      <c r="S561" s="182">
        <f>(S339*'Data - P&amp;L'!$D$38)+(S354*'Data - P&amp;L'!$D$39)</f>
        <v>4.305</v>
      </c>
      <c r="T561" s="182">
        <f>(T339*'Data - P&amp;L'!$D$38)+(T354*'Data - P&amp;L'!$D$39)</f>
        <v>0</v>
      </c>
      <c r="U561" s="182">
        <f>(U339*'Data - P&amp;L'!$D$38)+(U354*'Data - P&amp;L'!$D$39)</f>
        <v>2.87</v>
      </c>
      <c r="V561" s="182">
        <f>(V339*'Data - P&amp;L'!$D$38)+(V354*'Data - P&amp;L'!$D$39)</f>
        <v>0</v>
      </c>
      <c r="W561" s="182">
        <f>(W339*'Data - P&amp;L'!$D$38)+(W354*'Data - P&amp;L'!$D$39)</f>
        <v>0</v>
      </c>
      <c r="X561" s="182">
        <f>(X339*'Data - P&amp;L'!$D$38)+(X354*'Data - P&amp;L'!$D$39)</f>
        <v>0</v>
      </c>
      <c r="Y561" s="182">
        <f>(Y339*'Data - P&amp;L'!$D$38)+(Y354*'Data - P&amp;L'!$D$39)</f>
        <v>2.87</v>
      </c>
      <c r="Z561" s="182">
        <f>(Z339*'Data - P&amp;L'!$D$38)+(Z354*'Data - P&amp;L'!$D$39)</f>
        <v>0</v>
      </c>
      <c r="AA561" s="182">
        <f>(AA339*'Data - P&amp;L'!$D$38)+(AA354*'Data - P&amp;L'!$D$39)</f>
        <v>1.435</v>
      </c>
      <c r="AB561" s="182">
        <f>(AB339*'Data - P&amp;L'!$D$38)+(AB354*'Data - P&amp;L'!$D$39)</f>
        <v>0</v>
      </c>
      <c r="AC561" s="182">
        <f>(AC339*'Data - P&amp;L'!$D$38)+(AC354*'Data - P&amp;L'!$D$39)</f>
        <v>1.435</v>
      </c>
      <c r="AD561" s="182">
        <f>(AD339*'Data - P&amp;L'!$D$38)+(AD354*'Data - P&amp;L'!$D$39)</f>
        <v>0</v>
      </c>
      <c r="AE561" s="182">
        <f>(AE339*'Data - P&amp;L'!$D$38)+(AE354*'Data - P&amp;L'!$D$39)</f>
        <v>4.305</v>
      </c>
      <c r="AF561" s="182">
        <f>(AF339*'Data - P&amp;L'!$D$38)+(AF354*'Data - P&amp;L'!$D$39)</f>
        <v>0</v>
      </c>
      <c r="AG561" s="139">
        <f t="shared" si="130"/>
        <v>34.44</v>
      </c>
      <c r="AH561" s="140"/>
      <c r="AI561" s="140"/>
      <c r="AJ561" s="140"/>
      <c r="AK561" s="140"/>
      <c r="AL561" s="140"/>
    </row>
    <row r="562" outlineLevel="1">
      <c r="A562" s="194" t="s">
        <v>530</v>
      </c>
      <c r="B562" s="182">
        <f>(B339*'Data - P&amp;L'!$D$34)+(B354*'Data - P&amp;L'!$D$35)</f>
        <v>6.155</v>
      </c>
      <c r="C562" s="182">
        <f>(C339*'Data - P&amp;L'!$D$34)+(C354*'Data - P&amp;L'!$D$35)</f>
        <v>0</v>
      </c>
      <c r="D562" s="182">
        <f>(D339*'Data - P&amp;L'!$D$34)+(D354*'Data - P&amp;L'!$D$35)</f>
        <v>18.465</v>
      </c>
      <c r="E562" s="182">
        <f>(E339*'Data - P&amp;L'!$D$34)+(E354*'Data - P&amp;L'!$D$35)</f>
        <v>0</v>
      </c>
      <c r="F562" s="182">
        <f>(F339*'Data - P&amp;L'!$D$34)+(F354*'Data - P&amp;L'!$D$35)</f>
        <v>0</v>
      </c>
      <c r="G562" s="182">
        <f>(G339*'Data - P&amp;L'!$D$34)+(G354*'Data - P&amp;L'!$D$35)</f>
        <v>0</v>
      </c>
      <c r="H562" s="182">
        <f>(H339*'Data - P&amp;L'!$D$34)+(H354*'Data - P&amp;L'!$D$35)</f>
        <v>6.155</v>
      </c>
      <c r="I562" s="182">
        <f>(I339*'Data - P&amp;L'!$D$34)+(I354*'Data - P&amp;L'!$D$35)</f>
        <v>6.155</v>
      </c>
      <c r="J562" s="182">
        <f>(J339*'Data - P&amp;L'!$D$34)+(J354*'Data - P&amp;L'!$D$35)</f>
        <v>0</v>
      </c>
      <c r="K562" s="182">
        <f>(K339*'Data - P&amp;L'!$D$34)+(K354*'Data - P&amp;L'!$D$35)</f>
        <v>0</v>
      </c>
      <c r="L562" s="182">
        <f>(L339*'Data - P&amp;L'!$D$34)+(L354*'Data - P&amp;L'!$D$35)</f>
        <v>0</v>
      </c>
      <c r="M562" s="182">
        <f>(M339*'Data - P&amp;L'!$D$34)+(M354*'Data - P&amp;L'!$D$35)</f>
        <v>0</v>
      </c>
      <c r="N562" s="182">
        <f>(N339*'Data - P&amp;L'!$D$34)+(N354*'Data - P&amp;L'!$D$35)</f>
        <v>0</v>
      </c>
      <c r="O562" s="182">
        <f>(O339*'Data - P&amp;L'!$D$34)+(O354*'Data - P&amp;L'!$D$35)</f>
        <v>0</v>
      </c>
      <c r="P562" s="182">
        <f>(P339*'Data - P&amp;L'!$D$34)+(P354*'Data - P&amp;L'!$D$35)</f>
        <v>6.155</v>
      </c>
      <c r="Q562" s="182">
        <f>(Q339*'Data - P&amp;L'!$D$34)+(Q354*'Data - P&amp;L'!$D$35)</f>
        <v>24.62</v>
      </c>
      <c r="R562" s="182">
        <f>(R339*'Data - P&amp;L'!$D$34)+(R354*'Data - P&amp;L'!$D$35)</f>
        <v>6.155</v>
      </c>
      <c r="S562" s="182">
        <f>(S339*'Data - P&amp;L'!$D$34)+(S354*'Data - P&amp;L'!$D$35)</f>
        <v>18.465</v>
      </c>
      <c r="T562" s="182">
        <f>(T339*'Data - P&amp;L'!$D$34)+(T354*'Data - P&amp;L'!$D$35)</f>
        <v>0</v>
      </c>
      <c r="U562" s="182">
        <f>(U339*'Data - P&amp;L'!$D$34)+(U354*'Data - P&amp;L'!$D$35)</f>
        <v>12.31</v>
      </c>
      <c r="V562" s="182">
        <f>(V339*'Data - P&amp;L'!$D$34)+(V354*'Data - P&amp;L'!$D$35)</f>
        <v>0</v>
      </c>
      <c r="W562" s="182">
        <f>(W339*'Data - P&amp;L'!$D$34)+(W354*'Data - P&amp;L'!$D$35)</f>
        <v>0</v>
      </c>
      <c r="X562" s="182">
        <f>(X339*'Data - P&amp;L'!$D$34)+(X354*'Data - P&amp;L'!$D$35)</f>
        <v>0</v>
      </c>
      <c r="Y562" s="182">
        <f>(Y339*'Data - P&amp;L'!$D$34)+(Y354*'Data - P&amp;L'!$D$35)</f>
        <v>12.31</v>
      </c>
      <c r="Z562" s="182">
        <f>(Z339*'Data - P&amp;L'!$D$34)+(Z354*'Data - P&amp;L'!$D$35)</f>
        <v>0</v>
      </c>
      <c r="AA562" s="182">
        <f>(AA339*'Data - P&amp;L'!$D$34)+(AA354*'Data - P&amp;L'!$D$35)</f>
        <v>6.155</v>
      </c>
      <c r="AB562" s="182">
        <f>(AB339*'Data - P&amp;L'!$D$34)+(AB354*'Data - P&amp;L'!$D$35)</f>
        <v>0</v>
      </c>
      <c r="AC562" s="182">
        <f>(AC339*'Data - P&amp;L'!$D$34)+(AC354*'Data - P&amp;L'!$D$35)</f>
        <v>6.155</v>
      </c>
      <c r="AD562" s="182">
        <f>(AD339*'Data - P&amp;L'!$D$34)+(AD354*'Data - P&amp;L'!$D$35)</f>
        <v>0</v>
      </c>
      <c r="AE562" s="182">
        <f>(AE339*'Data - P&amp;L'!$D$34)+(AE354*'Data - P&amp;L'!$D$35)</f>
        <v>18.465</v>
      </c>
      <c r="AF562" s="182">
        <f>(AF339*'Data - P&amp;L'!$D$34)+(AF354*'Data - P&amp;L'!$D$35)</f>
        <v>0</v>
      </c>
      <c r="AG562" s="139">
        <f t="shared" si="130"/>
        <v>147.72</v>
      </c>
      <c r="AH562" s="140"/>
      <c r="AI562" s="140"/>
      <c r="AJ562" s="140"/>
      <c r="AK562" s="140"/>
      <c r="AL562" s="140"/>
    </row>
    <row r="563" outlineLevel="1">
      <c r="A563" s="194" t="s">
        <v>531</v>
      </c>
      <c r="B563" s="182">
        <f t="shared" ref="B563:AF563" si="131">B358+B363</f>
        <v>59.99</v>
      </c>
      <c r="C563" s="182">
        <f t="shared" si="131"/>
        <v>0</v>
      </c>
      <c r="D563" s="182">
        <f t="shared" si="131"/>
        <v>1204.48</v>
      </c>
      <c r="E563" s="182">
        <f t="shared" si="131"/>
        <v>0</v>
      </c>
      <c r="F563" s="182">
        <f t="shared" si="131"/>
        <v>341.94</v>
      </c>
      <c r="G563" s="182">
        <f t="shared" si="131"/>
        <v>0</v>
      </c>
      <c r="H563" s="182">
        <f t="shared" si="131"/>
        <v>414.08</v>
      </c>
      <c r="I563" s="182">
        <f t="shared" si="131"/>
        <v>123.99</v>
      </c>
      <c r="J563" s="182">
        <f t="shared" si="131"/>
        <v>0</v>
      </c>
      <c r="K563" s="182">
        <f t="shared" si="131"/>
        <v>0</v>
      </c>
      <c r="L563" s="182">
        <f t="shared" si="131"/>
        <v>0</v>
      </c>
      <c r="M563" s="182">
        <f t="shared" si="131"/>
        <v>0</v>
      </c>
      <c r="N563" s="182">
        <f t="shared" si="131"/>
        <v>0</v>
      </c>
      <c r="O563" s="182">
        <f t="shared" si="131"/>
        <v>0</v>
      </c>
      <c r="P563" s="182">
        <f t="shared" si="131"/>
        <v>613.57</v>
      </c>
      <c r="Q563" s="182">
        <f t="shared" si="131"/>
        <v>1753.56</v>
      </c>
      <c r="R563" s="182">
        <f t="shared" si="131"/>
        <v>20.21</v>
      </c>
      <c r="S563" s="182">
        <f t="shared" si="131"/>
        <v>1232.94</v>
      </c>
      <c r="T563" s="182">
        <f t="shared" si="131"/>
        <v>0</v>
      </c>
      <c r="U563" s="182">
        <f t="shared" si="131"/>
        <v>308</v>
      </c>
      <c r="V563" s="182">
        <f t="shared" si="131"/>
        <v>0</v>
      </c>
      <c r="W563" s="182">
        <f t="shared" si="131"/>
        <v>0</v>
      </c>
      <c r="X563" s="182">
        <f t="shared" si="131"/>
        <v>283.15</v>
      </c>
      <c r="Y563" s="182">
        <f t="shared" si="131"/>
        <v>217.93</v>
      </c>
      <c r="Z563" s="182">
        <f t="shared" si="131"/>
        <v>0</v>
      </c>
      <c r="AA563" s="182">
        <f t="shared" si="131"/>
        <v>51.15</v>
      </c>
      <c r="AB563" s="182">
        <f t="shared" si="131"/>
        <v>322.24</v>
      </c>
      <c r="AC563" s="182">
        <f t="shared" si="131"/>
        <v>903.36</v>
      </c>
      <c r="AD563" s="182">
        <f t="shared" si="131"/>
        <v>382.78</v>
      </c>
      <c r="AE563" s="182">
        <f t="shared" si="131"/>
        <v>654.26</v>
      </c>
      <c r="AF563" s="182">
        <f t="shared" si="131"/>
        <v>0</v>
      </c>
      <c r="AG563" s="139">
        <f t="shared" si="130"/>
        <v>8887.63</v>
      </c>
      <c r="AH563" s="140"/>
      <c r="AI563" s="140"/>
      <c r="AJ563" s="140"/>
      <c r="AK563" s="140"/>
      <c r="AL563" s="140"/>
    </row>
    <row r="564">
      <c r="A564" s="296" t="s">
        <v>532</v>
      </c>
      <c r="B564" s="324">
        <f t="shared" ref="B564:AF564" si="132">SUM(B565:B577)-B578-B579</f>
        <v>-306.1475</v>
      </c>
      <c r="C564" s="324">
        <f t="shared" si="132"/>
        <v>-2376.84375</v>
      </c>
      <c r="D564" s="324">
        <f t="shared" si="132"/>
        <v>-377.10625</v>
      </c>
      <c r="E564" s="324">
        <f t="shared" si="132"/>
        <v>-208.6075</v>
      </c>
      <c r="F564" s="324">
        <f t="shared" si="132"/>
        <v>-413.56125</v>
      </c>
      <c r="G564" s="324">
        <f t="shared" si="132"/>
        <v>0</v>
      </c>
      <c r="H564" s="324">
        <f t="shared" si="132"/>
        <v>0</v>
      </c>
      <c r="I564" s="324">
        <f t="shared" si="132"/>
        <v>-326.965</v>
      </c>
      <c r="J564" s="324">
        <f t="shared" si="132"/>
        <v>0</v>
      </c>
      <c r="K564" s="324">
        <f t="shared" si="132"/>
        <v>0</v>
      </c>
      <c r="L564" s="324">
        <f t="shared" si="132"/>
        <v>0</v>
      </c>
      <c r="M564" s="324">
        <f t="shared" si="132"/>
        <v>0</v>
      </c>
      <c r="N564" s="324">
        <f t="shared" si="132"/>
        <v>0</v>
      </c>
      <c r="O564" s="324">
        <f t="shared" si="132"/>
        <v>0</v>
      </c>
      <c r="P564" s="324">
        <f t="shared" si="132"/>
        <v>0</v>
      </c>
      <c r="Q564" s="324">
        <f t="shared" si="132"/>
        <v>0</v>
      </c>
      <c r="R564" s="324">
        <f t="shared" si="132"/>
        <v>0</v>
      </c>
      <c r="S564" s="324">
        <f t="shared" si="132"/>
        <v>0</v>
      </c>
      <c r="T564" s="324">
        <f t="shared" si="132"/>
        <v>-307.6375</v>
      </c>
      <c r="U564" s="324">
        <f t="shared" si="132"/>
        <v>0</v>
      </c>
      <c r="V564" s="324">
        <f t="shared" si="132"/>
        <v>0</v>
      </c>
      <c r="W564" s="324">
        <f t="shared" si="132"/>
        <v>-372.1375</v>
      </c>
      <c r="X564" s="324">
        <f t="shared" si="132"/>
        <v>9.3025</v>
      </c>
      <c r="Y564" s="324">
        <f t="shared" si="132"/>
        <v>-630.655</v>
      </c>
      <c r="Z564" s="324">
        <f t="shared" si="132"/>
        <v>-1243.77625</v>
      </c>
      <c r="AA564" s="324">
        <f t="shared" si="132"/>
        <v>-324.3275</v>
      </c>
      <c r="AB564" s="324">
        <f t="shared" si="132"/>
        <v>0</v>
      </c>
      <c r="AC564" s="324">
        <f t="shared" si="132"/>
        <v>0</v>
      </c>
      <c r="AD564" s="324">
        <f t="shared" si="132"/>
        <v>-235.81</v>
      </c>
      <c r="AE564" s="324">
        <f t="shared" si="132"/>
        <v>0</v>
      </c>
      <c r="AF564" s="324">
        <f t="shared" si="132"/>
        <v>0</v>
      </c>
      <c r="AG564" s="139">
        <f t="shared" si="130"/>
        <v>-7114.2725</v>
      </c>
      <c r="AH564" s="140"/>
      <c r="AI564" s="140"/>
      <c r="AJ564" s="140"/>
      <c r="AK564" s="140"/>
      <c r="AL564" s="140"/>
    </row>
    <row r="565" outlineLevel="1">
      <c r="A565" s="194" t="s">
        <v>533</v>
      </c>
      <c r="B565" s="182">
        <f>((B368+B369+B374+B375+B379+B380+B385+B386)*'Data - P&amp;L'!$C$3)*'Data - P&amp;L'!$C$54</f>
        <v>0</v>
      </c>
      <c r="C565" s="182">
        <f>((C368+C369+C374+C375+C379+C380+C385+C386)*'Data - P&amp;L'!$C$3)*'Data - P&amp;L'!$C$54</f>
        <v>0</v>
      </c>
      <c r="D565" s="182">
        <f>((D368+D369+D374+D375+D379+D380+D385+D386)*'Data - P&amp;L'!$C$3)*'Data - P&amp;L'!$C$54</f>
        <v>0</v>
      </c>
      <c r="E565" s="182">
        <f>((E368+E369+E374+E375+E379+E380+E385+E386)*'Data - P&amp;L'!$C$3)*'Data - P&amp;L'!$C$54</f>
        <v>20.9675</v>
      </c>
      <c r="F565" s="182">
        <f>((F368+F369+F374+F375+F379+F380+F385+F386)*'Data - P&amp;L'!$C$3)*'Data - P&amp;L'!$C$54</f>
        <v>0</v>
      </c>
      <c r="G565" s="182">
        <f>((G368+G369+G374+G375+G379+G380+G385+G386)*'Data - P&amp;L'!$C$3)*'Data - P&amp;L'!$C$54</f>
        <v>0</v>
      </c>
      <c r="H565" s="182">
        <f>((H368+H369+H374+H375+H379+H380+H385+H386)*'Data - P&amp;L'!$C$3)*'Data - P&amp;L'!$C$54</f>
        <v>0</v>
      </c>
      <c r="I565" s="182">
        <f>((I368+I369+I374+I375+I379+I380+I385+I386)*'Data - P&amp;L'!$C$3)*'Data - P&amp;L'!$C$54</f>
        <v>0</v>
      </c>
      <c r="J565" s="182">
        <f>((J368+J369+J374+J375+J379+J380+J385+J386)*'Data - P&amp;L'!$C$3)*'Data - P&amp;L'!$C$54</f>
        <v>0</v>
      </c>
      <c r="K565" s="182">
        <f>((K368+K369+K374+K375+K379+K380+K385+K386)*'Data - P&amp;L'!$C$3)*'Data - P&amp;L'!$C$54</f>
        <v>0</v>
      </c>
      <c r="L565" s="182">
        <f>((L368+L369+L374+L375+L379+L380+L385+L386)*'Data - P&amp;L'!$C$3)*'Data - P&amp;L'!$C$54</f>
        <v>0</v>
      </c>
      <c r="M565" s="182">
        <f>((M368+M369+M374+M375+M379+M380+M385+M386)*'Data - P&amp;L'!$C$3)*'Data - P&amp;L'!$C$54</f>
        <v>0</v>
      </c>
      <c r="N565" s="182">
        <f>((N368+N369+N374+N375+N379+N380+N385+N386)*'Data - P&amp;L'!$C$3)*'Data - P&amp;L'!$C$54</f>
        <v>0</v>
      </c>
      <c r="O565" s="182">
        <f>((O368+O369+O374+O375+O379+O380+O385+O386)*'Data - P&amp;L'!$C$3)*'Data - P&amp;L'!$C$54</f>
        <v>0</v>
      </c>
      <c r="P565" s="182">
        <f>((P368+P369+P374+P375+P379+P380+P385+P386)*'Data - P&amp;L'!$C$3)*'Data - P&amp;L'!$C$54</f>
        <v>0</v>
      </c>
      <c r="Q565" s="182">
        <f>((Q368+Q369+Q374+Q375+Q379+Q380+Q385+Q386)*'Data - P&amp;L'!$C$3)*'Data - P&amp;L'!$C$54</f>
        <v>0</v>
      </c>
      <c r="R565" s="182">
        <f>((R368+R369+R374+R375+R379+R380+R385+R386)*'Data - P&amp;L'!$C$3)*'Data - P&amp;L'!$C$54</f>
        <v>0</v>
      </c>
      <c r="S565" s="182">
        <f>((S368+S369+S374+S375+S379+S380+S385+S386)*'Data - P&amp;L'!$C$3)*'Data - P&amp;L'!$C$54</f>
        <v>0</v>
      </c>
      <c r="T565" s="182">
        <f>((T368+T369+T374+T375+T379+T380+T385+T386)*'Data - P&amp;L'!$C$3)*'Data - P&amp;L'!$C$54</f>
        <v>0</v>
      </c>
      <c r="U565" s="182">
        <f>((U368+U369+U374+U375+U379+U380+U385+U386)*'Data - P&amp;L'!$C$3)*'Data - P&amp;L'!$C$54</f>
        <v>0</v>
      </c>
      <c r="V565" s="182">
        <f>((V368+V369+V374+V375+V379+V380+V385+V386)*'Data - P&amp;L'!$C$3)*'Data - P&amp;L'!$C$54</f>
        <v>0</v>
      </c>
      <c r="W565" s="182">
        <f>((W368+W369+W374+W375+W379+W380+W385+W386)*'Data - P&amp;L'!$C$3)*'Data - P&amp;L'!$C$54</f>
        <v>0</v>
      </c>
      <c r="X565" s="182">
        <f>((X368+X369+X374+X375+X379+X380+X385+X386)*'Data - P&amp;L'!$C$3)*'Data - P&amp;L'!$C$54</f>
        <v>0</v>
      </c>
      <c r="Y565" s="182">
        <f>((Y368+Y369+Y374+Y375+Y379+Y380+Y385+Y386)*'Data - P&amp;L'!$C$3)*'Data - P&amp;L'!$C$54</f>
        <v>0</v>
      </c>
      <c r="Z565" s="182">
        <f>((Z368+Z369+Z374+Z375+Z379+Z380+Z385+Z386)*'Data - P&amp;L'!$C$3)*'Data - P&amp;L'!$C$54</f>
        <v>0</v>
      </c>
      <c r="AA565" s="182">
        <f>((AA368+AA369+AA374+AA375+AA379+AA380+AA385+AA386)*'Data - P&amp;L'!$C$3)*'Data - P&amp;L'!$C$54</f>
        <v>0</v>
      </c>
      <c r="AB565" s="182">
        <f>((AB368+AB369+AB374+AB375+AB379+AB380+AB385+AB386)*'Data - P&amp;L'!$C$3)*'Data - P&amp;L'!$C$54</f>
        <v>0</v>
      </c>
      <c r="AC565" s="182">
        <f>((AC368+AC369+AC374+AC375+AC379+AC380+AC385+AC386)*'Data - P&amp;L'!$C$3)*'Data - P&amp;L'!$C$54</f>
        <v>0</v>
      </c>
      <c r="AD565" s="182">
        <f>((AD368+AD369+AD374+AD375+AD379+AD380+AD385+AD386)*'Data - P&amp;L'!$C$3)*'Data - P&amp;L'!$C$54</f>
        <v>0</v>
      </c>
      <c r="AE565" s="182">
        <f>((AE368+AE369+AE374+AE375+AE379+AE380+AE385+AE386)*'Data - P&amp;L'!$C$3)*'Data - P&amp;L'!$C$54</f>
        <v>0</v>
      </c>
      <c r="AF565" s="182">
        <f>((AF368+AF369+AF374+AF375+AF379+AF380+AF385+AF386)*'Data - P&amp;L'!$C$3)*'Data - P&amp;L'!$C$54</f>
        <v>0</v>
      </c>
      <c r="AG565" s="139">
        <f t="shared" si="130"/>
        <v>20.9675</v>
      </c>
      <c r="AH565" s="140"/>
      <c r="AI565" s="140"/>
      <c r="AJ565" s="140"/>
      <c r="AK565" s="140"/>
      <c r="AL565" s="140"/>
    </row>
    <row r="566" outlineLevel="1">
      <c r="A566" s="194" t="s">
        <v>534</v>
      </c>
      <c r="B566" s="182">
        <f>(B370+B371+B376+B377+B381+B382+B387+B388)*'Data - P&amp;L'!$C$4*'Data - P&amp;L'!$C$54</f>
        <v>0</v>
      </c>
      <c r="C566" s="182">
        <f>(C370+C371+C376+C377+C381+C382+C387+C388)*'Data - P&amp;L'!$C$4*'Data - P&amp;L'!$C$54</f>
        <v>47.79</v>
      </c>
      <c r="D566" s="182">
        <f>(D370+D371+D376+D377+D381+D382+D387+D388)*'Data - P&amp;L'!$C$4*'Data - P&amp;L'!$C$54</f>
        <v>23.895</v>
      </c>
      <c r="E566" s="182">
        <f>(E370+E371+E376+E377+E381+E382+E387+E388)*'Data - P&amp;L'!$C$4*'Data - P&amp;L'!$C$54</f>
        <v>0</v>
      </c>
      <c r="F566" s="182">
        <f>(F370+F371+F376+F377+F381+F382+F387+F388)*'Data - P&amp;L'!$C$4*'Data - P&amp;L'!$C$54</f>
        <v>23.895</v>
      </c>
      <c r="G566" s="182">
        <f>(G370+G371+G376+G377+G381+G382+G387+G388)*'Data - P&amp;L'!$C$4*'Data - P&amp;L'!$C$54</f>
        <v>0</v>
      </c>
      <c r="H566" s="182">
        <f>(H370+H371+H376+H377+H381+H382+H387+H388)*'Data - P&amp;L'!$C$4*'Data - P&amp;L'!$C$54</f>
        <v>0</v>
      </c>
      <c r="I566" s="182">
        <f>(I370+I371+I376+I377+I381+I382+I387+I388)*'Data - P&amp;L'!$C$4*'Data - P&amp;L'!$C$54</f>
        <v>0</v>
      </c>
      <c r="J566" s="182">
        <f>(J370+J371+J376+J377+J381+J382+J387+J388)*'Data - P&amp;L'!$C$4*'Data - P&amp;L'!$C$54</f>
        <v>0</v>
      </c>
      <c r="K566" s="182">
        <f>(K370+K371+K376+K377+K381+K382+K387+K388)*'Data - P&amp;L'!$C$4*'Data - P&amp;L'!$C$54</f>
        <v>0</v>
      </c>
      <c r="L566" s="182">
        <f>(L370+L371+L376+L377+L381+L382+L387+L388)*'Data - P&amp;L'!$C$4*'Data - P&amp;L'!$C$54</f>
        <v>0</v>
      </c>
      <c r="M566" s="182">
        <f>(M370+M371+M376+M377+M381+M382+M387+M388)*'Data - P&amp;L'!$C$4*'Data - P&amp;L'!$C$54</f>
        <v>0</v>
      </c>
      <c r="N566" s="182">
        <f>(N370+N371+N376+N377+N381+N382+N387+N388)*'Data - P&amp;L'!$C$4*'Data - P&amp;L'!$C$54</f>
        <v>0</v>
      </c>
      <c r="O566" s="182">
        <f>(O370+O371+O376+O377+O381+O382+O387+O388)*'Data - P&amp;L'!$C$4*'Data - P&amp;L'!$C$54</f>
        <v>0</v>
      </c>
      <c r="P566" s="182">
        <f>(P370+P371+P376+P377+P381+P382+P387+P388)*'Data - P&amp;L'!$C$4*'Data - P&amp;L'!$C$54</f>
        <v>0</v>
      </c>
      <c r="Q566" s="182">
        <f>(Q370+Q371+Q376+Q377+Q381+Q382+Q387+Q388)*'Data - P&amp;L'!$C$4*'Data - P&amp;L'!$C$54</f>
        <v>0</v>
      </c>
      <c r="R566" s="182">
        <f>(R370+R371+R376+R377+R381+R382+R387+R388)*'Data - P&amp;L'!$C$4*'Data - P&amp;L'!$C$54</f>
        <v>0</v>
      </c>
      <c r="S566" s="182">
        <f>(S370+S371+S376+S377+S381+S382+S387+S388)*'Data - P&amp;L'!$C$4*'Data - P&amp;L'!$C$54</f>
        <v>0</v>
      </c>
      <c r="T566" s="182">
        <f>(T370+T371+T376+T377+T381+T382+T387+T388)*'Data - P&amp;L'!$C$4*'Data - P&amp;L'!$C$54</f>
        <v>0</v>
      </c>
      <c r="U566" s="182">
        <f>(U370+U371+U376+U377+U381+U382+U387+U388)*'Data - P&amp;L'!$C$4*'Data - P&amp;L'!$C$54</f>
        <v>0</v>
      </c>
      <c r="V566" s="182">
        <f>(V370+V371+V376+V377+V381+V382+V387+V388)*'Data - P&amp;L'!$C$4*'Data - P&amp;L'!$C$54</f>
        <v>0</v>
      </c>
      <c r="W566" s="182">
        <f>(W370+W371+W376+W377+W381+W382+W387+W388)*'Data - P&amp;L'!$C$4*'Data - P&amp;L'!$C$54</f>
        <v>0</v>
      </c>
      <c r="X566" s="182">
        <f>(X370+X371+X376+X377+X381+X382+X387+X388)*'Data - P&amp;L'!$C$4*'Data - P&amp;L'!$C$54</f>
        <v>0</v>
      </c>
      <c r="Y566" s="182">
        <f>(Y370+Y371+Y376+Y377+Y381+Y382+Y387+Y388)*'Data - P&amp;L'!$C$4*'Data - P&amp;L'!$C$54</f>
        <v>0</v>
      </c>
      <c r="Z566" s="182">
        <f>(Z370+Z371+Z376+Z377+Z381+Z382+Z387+Z388)*'Data - P&amp;L'!$C$4*'Data - P&amp;L'!$C$54</f>
        <v>0</v>
      </c>
      <c r="AA566" s="182">
        <f>(AA370+AA371+AA376+AA377+AA381+AA382+AA387+AA388)*'Data - P&amp;L'!$C$4*'Data - P&amp;L'!$C$54</f>
        <v>0</v>
      </c>
      <c r="AB566" s="182">
        <f>(AB370+AB371+AB376+AB377+AB381+AB382+AB387+AB388)*'Data - P&amp;L'!$C$4*'Data - P&amp;L'!$C$54</f>
        <v>0</v>
      </c>
      <c r="AC566" s="182">
        <f>(AC370+AC371+AC376+AC377+AC381+AC382+AC387+AC388)*'Data - P&amp;L'!$C$4*'Data - P&amp;L'!$C$54</f>
        <v>0</v>
      </c>
      <c r="AD566" s="182">
        <f>(AD370+AD371+AD376+AD377+AD381+AD382+AD387+AD388)*'Data - P&amp;L'!$C$4*'Data - P&amp;L'!$C$54</f>
        <v>0</v>
      </c>
      <c r="AE566" s="182">
        <f>(AE370+AE371+AE376+AE377+AE381+AE382+AE387+AE388)*'Data - P&amp;L'!$C$4*'Data - P&amp;L'!$C$54</f>
        <v>0</v>
      </c>
      <c r="AF566" s="182">
        <f>(AF370+AF371+AF376+AF377+AF381+AF382+AF387+AF388)*'Data - P&amp;L'!$C$4*'Data - P&amp;L'!$C$54</f>
        <v>0</v>
      </c>
      <c r="AG566" s="139">
        <f t="shared" si="130"/>
        <v>95.58</v>
      </c>
      <c r="AH566" s="140"/>
      <c r="AI566" s="140"/>
      <c r="AJ566" s="140"/>
      <c r="AK566" s="140"/>
      <c r="AL566" s="140"/>
    </row>
    <row r="567" outlineLevel="1">
      <c r="A567" s="194" t="s">
        <v>492</v>
      </c>
      <c r="B567" s="182">
        <f>(B372+B383)*'Data - P&amp;L'!$C$15*'Data - P&amp;L'!$C$54</f>
        <v>0</v>
      </c>
      <c r="C567" s="182">
        <f>(C372+C383)*'Data - P&amp;L'!$C$15*'Data - P&amp;L'!$C$54</f>
        <v>0</v>
      </c>
      <c r="D567" s="182">
        <f>(D372+D383)*'Data - P&amp;L'!$C$15*'Data - P&amp;L'!$C$54</f>
        <v>0</v>
      </c>
      <c r="E567" s="182">
        <f>(E372+E383)*'Data - P&amp;L'!$C$15*'Data - P&amp;L'!$C$54</f>
        <v>0</v>
      </c>
      <c r="F567" s="182">
        <f>(F372+F383)*'Data - P&amp;L'!$C$15*'Data - P&amp;L'!$C$54</f>
        <v>0</v>
      </c>
      <c r="G567" s="182">
        <f>(G372+G383)*'Data - P&amp;L'!$C$15*'Data - P&amp;L'!$C$54</f>
        <v>0</v>
      </c>
      <c r="H567" s="182">
        <f>(H372+H383)*'Data - P&amp;L'!$C$15*'Data - P&amp;L'!$C$54</f>
        <v>0</v>
      </c>
      <c r="I567" s="182">
        <f>(I372+I383)*'Data - P&amp;L'!$C$15*'Data - P&amp;L'!$C$54</f>
        <v>21.975</v>
      </c>
      <c r="J567" s="182">
        <f>(J372+J383)*'Data - P&amp;L'!$C$15*'Data - P&amp;L'!$C$54</f>
        <v>0</v>
      </c>
      <c r="K567" s="182">
        <f>(K372+K383)*'Data - P&amp;L'!$C$15*'Data - P&amp;L'!$C$54</f>
        <v>0</v>
      </c>
      <c r="L567" s="182">
        <f>(L372+L383)*'Data - P&amp;L'!$C$15*'Data - P&amp;L'!$C$54</f>
        <v>0</v>
      </c>
      <c r="M567" s="182">
        <f>(M372+M383)*'Data - P&amp;L'!$C$15*'Data - P&amp;L'!$C$54</f>
        <v>0</v>
      </c>
      <c r="N567" s="182">
        <f>(N372+N383)*'Data - P&amp;L'!$C$15*'Data - P&amp;L'!$C$54</f>
        <v>0</v>
      </c>
      <c r="O567" s="182">
        <f>(O372+O383)*'Data - P&amp;L'!$C$15*'Data - P&amp;L'!$C$54</f>
        <v>0</v>
      </c>
      <c r="P567" s="182">
        <f>(P372+P383)*'Data - P&amp;L'!$C$15*'Data - P&amp;L'!$C$54</f>
        <v>0</v>
      </c>
      <c r="Q567" s="182">
        <f>(Q372+Q383)*'Data - P&amp;L'!$C$15*'Data - P&amp;L'!$C$54</f>
        <v>0</v>
      </c>
      <c r="R567" s="182">
        <f>(R372+R383)*'Data - P&amp;L'!$C$15*'Data - P&amp;L'!$C$54</f>
        <v>0</v>
      </c>
      <c r="S567" s="182">
        <f>(S372+S383)*'Data - P&amp;L'!$C$15*'Data - P&amp;L'!$C$54</f>
        <v>0</v>
      </c>
      <c r="T567" s="182">
        <f>(T372+T383)*'Data - P&amp;L'!$C$15*'Data - P&amp;L'!$C$54</f>
        <v>0</v>
      </c>
      <c r="U567" s="182">
        <f>(U372+U383)*'Data - P&amp;L'!$C$15*'Data - P&amp;L'!$C$54</f>
        <v>0</v>
      </c>
      <c r="V567" s="182">
        <f>(V372+V383)*'Data - P&amp;L'!$C$15*'Data - P&amp;L'!$C$54</f>
        <v>0</v>
      </c>
      <c r="W567" s="182">
        <f>(W372+W383)*'Data - P&amp;L'!$C$15*'Data - P&amp;L'!$C$54</f>
        <v>0</v>
      </c>
      <c r="X567" s="182">
        <f>(X372+X383)*'Data - P&amp;L'!$C$15*'Data - P&amp;L'!$C$54</f>
        <v>0</v>
      </c>
      <c r="Y567" s="182">
        <f>(Y372+Y383)*'Data - P&amp;L'!$C$15*'Data - P&amp;L'!$C$54</f>
        <v>0</v>
      </c>
      <c r="Z567" s="182">
        <f>(Z372+Z383)*'Data - P&amp;L'!$C$15*'Data - P&amp;L'!$C$54</f>
        <v>21.975</v>
      </c>
      <c r="AA567" s="182">
        <f>(AA372+AA383)*'Data - P&amp;L'!$C$15*'Data - P&amp;L'!$C$54</f>
        <v>0</v>
      </c>
      <c r="AB567" s="182">
        <f>(AB372+AB383)*'Data - P&amp;L'!$C$15*'Data - P&amp;L'!$C$54</f>
        <v>0</v>
      </c>
      <c r="AC567" s="182">
        <f>(AC372+AC383)*'Data - P&amp;L'!$C$15*'Data - P&amp;L'!$C$54</f>
        <v>0</v>
      </c>
      <c r="AD567" s="182">
        <f>(AD372+AD383)*'Data - P&amp;L'!$C$15*'Data - P&amp;L'!$C$54</f>
        <v>0</v>
      </c>
      <c r="AE567" s="182">
        <f>(AE372+AE383)*'Data - P&amp;L'!$C$15*'Data - P&amp;L'!$C$54</f>
        <v>0</v>
      </c>
      <c r="AF567" s="182">
        <f>(AF372+AF383)*'Data - P&amp;L'!$C$15*'Data - P&amp;L'!$C$54</f>
        <v>0</v>
      </c>
      <c r="AG567" s="139">
        <f t="shared" si="130"/>
        <v>43.95</v>
      </c>
      <c r="AH567" s="140"/>
      <c r="AI567" s="140"/>
      <c r="AJ567" s="140"/>
      <c r="AK567" s="140"/>
      <c r="AL567" s="140"/>
    </row>
    <row r="568" outlineLevel="1">
      <c r="A568" s="194" t="s">
        <v>493</v>
      </c>
      <c r="B568" s="182">
        <f>(B373+B384)*'Data - P&amp;L'!$C$16*'Data - P&amp;L'!$C$54</f>
        <v>24.3025</v>
      </c>
      <c r="C568" s="182">
        <f>(C373+C384)*'Data - P&amp;L'!$C$16*'Data - P&amp;L'!$C$54</f>
        <v>145.815</v>
      </c>
      <c r="D568" s="182">
        <f>(D373+D384)*'Data - P&amp;L'!$C$16*'Data - P&amp;L'!$C$54</f>
        <v>0</v>
      </c>
      <c r="E568" s="182">
        <f>(E373+E384)*'Data - P&amp;L'!$C$16*'Data - P&amp;L'!$C$54</f>
        <v>0</v>
      </c>
      <c r="F568" s="182">
        <f>(F373+F384)*'Data - P&amp;L'!$C$16*'Data - P&amp;L'!$C$54</f>
        <v>0</v>
      </c>
      <c r="G568" s="182">
        <f>(G373+G384)*'Data - P&amp;L'!$C$16*'Data - P&amp;L'!$C$54</f>
        <v>0</v>
      </c>
      <c r="H568" s="182">
        <f>(H373+H384)*'Data - P&amp;L'!$C$16*'Data - P&amp;L'!$C$54</f>
        <v>0</v>
      </c>
      <c r="I568" s="182">
        <f>(I373+I384)*'Data - P&amp;L'!$C$16*'Data - P&amp;L'!$C$54</f>
        <v>0</v>
      </c>
      <c r="J568" s="182">
        <f>(J373+J384)*'Data - P&amp;L'!$C$16*'Data - P&amp;L'!$C$54</f>
        <v>0</v>
      </c>
      <c r="K568" s="182">
        <f>(K373+K384)*'Data - P&amp;L'!$C$16*'Data - P&amp;L'!$C$54</f>
        <v>0</v>
      </c>
      <c r="L568" s="182">
        <f>(L373+L384)*'Data - P&amp;L'!$C$16*'Data - P&amp;L'!$C$54</f>
        <v>0</v>
      </c>
      <c r="M568" s="182">
        <f>(M373+M384)*'Data - P&amp;L'!$C$16*'Data - P&amp;L'!$C$54</f>
        <v>0</v>
      </c>
      <c r="N568" s="182">
        <f>(N373+N384)*'Data - P&amp;L'!$C$16*'Data - P&amp;L'!$C$54</f>
        <v>0</v>
      </c>
      <c r="O568" s="182">
        <f>(O373+O384)*'Data - P&amp;L'!$C$16*'Data - P&amp;L'!$C$54</f>
        <v>0</v>
      </c>
      <c r="P568" s="182">
        <f>(P373+P384)*'Data - P&amp;L'!$C$16*'Data - P&amp;L'!$C$54</f>
        <v>0</v>
      </c>
      <c r="Q568" s="182">
        <f>(Q373+Q384)*'Data - P&amp;L'!$C$16*'Data - P&amp;L'!$C$54</f>
        <v>0</v>
      </c>
      <c r="R568" s="182">
        <f>(R373+R384)*'Data - P&amp;L'!$C$16*'Data - P&amp;L'!$C$54</f>
        <v>0</v>
      </c>
      <c r="S568" s="182">
        <f>(S373+S384)*'Data - P&amp;L'!$C$16*'Data - P&amp;L'!$C$54</f>
        <v>0</v>
      </c>
      <c r="T568" s="182">
        <f>(T373+T384)*'Data - P&amp;L'!$C$16*'Data - P&amp;L'!$C$54</f>
        <v>24.3025</v>
      </c>
      <c r="U568" s="182">
        <f>(U373+U384)*'Data - P&amp;L'!$C$16*'Data - P&amp;L'!$C$54</f>
        <v>0</v>
      </c>
      <c r="V568" s="182">
        <f>(V373+V384)*'Data - P&amp;L'!$C$16*'Data - P&amp;L'!$C$54</f>
        <v>0</v>
      </c>
      <c r="W568" s="182">
        <f>(W373+W384)*'Data - P&amp;L'!$C$16*'Data - P&amp;L'!$C$54</f>
        <v>24.3025</v>
      </c>
      <c r="X568" s="182">
        <f>(X373+X384)*'Data - P&amp;L'!$C$16*'Data - P&amp;L'!$C$54</f>
        <v>24.3025</v>
      </c>
      <c r="Y568" s="182">
        <f>(Y373+Y384)*'Data - P&amp;L'!$C$16*'Data - P&amp;L'!$C$54</f>
        <v>48.605</v>
      </c>
      <c r="Z568" s="182">
        <f>(Z373+Z384)*'Data - P&amp;L'!$C$16*'Data - P&amp;L'!$C$54</f>
        <v>72.9075</v>
      </c>
      <c r="AA568" s="182">
        <f>(AA373+AA384)*'Data - P&amp;L'!$C$16*'Data - P&amp;L'!$C$54</f>
        <v>24.3025</v>
      </c>
      <c r="AB568" s="182">
        <f>(AB373+AB384)*'Data - P&amp;L'!$C$16*'Data - P&amp;L'!$C$54</f>
        <v>0</v>
      </c>
      <c r="AC568" s="182">
        <f>(AC373+AC384)*'Data - P&amp;L'!$C$16*'Data - P&amp;L'!$C$54</f>
        <v>0</v>
      </c>
      <c r="AD568" s="182">
        <f>(AD373+AD384)*'Data - P&amp;L'!$C$16*'Data - P&amp;L'!$C$54</f>
        <v>0</v>
      </c>
      <c r="AE568" s="182">
        <f>(AE373+AE384)*'Data - P&amp;L'!$C$16*'Data - P&amp;L'!$C$54</f>
        <v>0</v>
      </c>
      <c r="AF568" s="182">
        <f>(AF373+AF384)*'Data - P&amp;L'!$C$16*'Data - P&amp;L'!$C$54</f>
        <v>0</v>
      </c>
      <c r="AG568" s="139">
        <f t="shared" si="130"/>
        <v>388.84</v>
      </c>
      <c r="AH568" s="140"/>
      <c r="AI568" s="140"/>
      <c r="AJ568" s="140"/>
      <c r="AK568" s="140"/>
      <c r="AL568" s="140"/>
    </row>
    <row r="569" outlineLevel="1">
      <c r="A569" s="194" t="s">
        <v>535</v>
      </c>
      <c r="B569" s="182">
        <f>(B393+B407)*'Data - P&amp;L'!$C$6*'Data - P&amp;L'!$C$54</f>
        <v>0</v>
      </c>
      <c r="C569" s="182">
        <f>(C393+C407)*'Data - P&amp;L'!$C$6*'Data - P&amp;L'!$C$54</f>
        <v>1.2325</v>
      </c>
      <c r="D569" s="182">
        <f>(D393+D407)*'Data - P&amp;L'!$C$6*'Data - P&amp;L'!$C$54</f>
        <v>0</v>
      </c>
      <c r="E569" s="182">
        <f>(E393+E407)*'Data - P&amp;L'!$C$6*'Data - P&amp;L'!$C$54</f>
        <v>0</v>
      </c>
      <c r="F569" s="182">
        <f>(F393+F407)*'Data - P&amp;L'!$C$6*'Data - P&amp;L'!$C$54</f>
        <v>1.2325</v>
      </c>
      <c r="G569" s="182">
        <f>(G393+G407)*'Data - P&amp;L'!$C$6*'Data - P&amp;L'!$C$54</f>
        <v>0</v>
      </c>
      <c r="H569" s="182">
        <f>(H393+H407)*'Data - P&amp;L'!$C$6*'Data - P&amp;L'!$C$54</f>
        <v>0</v>
      </c>
      <c r="I569" s="182">
        <f>(I393+I407)*'Data - P&amp;L'!$C$6*'Data - P&amp;L'!$C$54</f>
        <v>0</v>
      </c>
      <c r="J569" s="182">
        <f>(J393+J407)*'Data - P&amp;L'!$C$6*'Data - P&amp;L'!$C$54</f>
        <v>0</v>
      </c>
      <c r="K569" s="182">
        <f>(K393+K407)*'Data - P&amp;L'!$C$6*'Data - P&amp;L'!$C$54</f>
        <v>0</v>
      </c>
      <c r="L569" s="182">
        <f>(L393+L407)*'Data - P&amp;L'!$C$6*'Data - P&amp;L'!$C$54</f>
        <v>0</v>
      </c>
      <c r="M569" s="182">
        <f>(M393+M407)*'Data - P&amp;L'!$C$6*'Data - P&amp;L'!$C$54</f>
        <v>0</v>
      </c>
      <c r="N569" s="182">
        <f>(N393+N407)*'Data - P&amp;L'!$C$6*'Data - P&amp;L'!$C$54</f>
        <v>0</v>
      </c>
      <c r="O569" s="182">
        <f>(O393+O407)*'Data - P&amp;L'!$C$6*'Data - P&amp;L'!$C$54</f>
        <v>0</v>
      </c>
      <c r="P569" s="182">
        <f>(P393+P407)*'Data - P&amp;L'!$C$6*'Data - P&amp;L'!$C$54</f>
        <v>0</v>
      </c>
      <c r="Q569" s="182">
        <f>(Q393+Q407)*'Data - P&amp;L'!$C$6*'Data - P&amp;L'!$C$54</f>
        <v>0</v>
      </c>
      <c r="R569" s="182">
        <f>(R393+R407)*'Data - P&amp;L'!$C$6*'Data - P&amp;L'!$C$54</f>
        <v>0</v>
      </c>
      <c r="S569" s="182">
        <f>(S393+S407)*'Data - P&amp;L'!$C$6*'Data - P&amp;L'!$C$54</f>
        <v>0</v>
      </c>
      <c r="T569" s="182">
        <f>(T393+T407)*'Data - P&amp;L'!$C$6*'Data - P&amp;L'!$C$54</f>
        <v>0</v>
      </c>
      <c r="U569" s="182">
        <f>(U393+U407)*'Data - P&amp;L'!$C$6*'Data - P&amp;L'!$C$54</f>
        <v>0</v>
      </c>
      <c r="V569" s="182">
        <f>(V393+V407)*'Data - P&amp;L'!$C$6*'Data - P&amp;L'!$C$54</f>
        <v>0</v>
      </c>
      <c r="W569" s="182">
        <f>(W393+W407)*'Data - P&amp;L'!$C$6*'Data - P&amp;L'!$C$54</f>
        <v>0</v>
      </c>
      <c r="X569" s="182">
        <f>(X393+X407)*'Data - P&amp;L'!$C$6*'Data - P&amp;L'!$C$54</f>
        <v>0</v>
      </c>
      <c r="Y569" s="182">
        <f>(Y393+Y407)*'Data - P&amp;L'!$C$6*'Data - P&amp;L'!$C$54</f>
        <v>0</v>
      </c>
      <c r="Z569" s="182">
        <f>(Z393+Z407)*'Data - P&amp;L'!$C$6*'Data - P&amp;L'!$C$54</f>
        <v>0</v>
      </c>
      <c r="AA569" s="182">
        <f>(AA393+AA407)*'Data - P&amp;L'!$C$6*'Data - P&amp;L'!$C$54</f>
        <v>0</v>
      </c>
      <c r="AB569" s="182">
        <f>(AB393+AB407)*'Data - P&amp;L'!$C$6*'Data - P&amp;L'!$C$54</f>
        <v>0</v>
      </c>
      <c r="AC569" s="182">
        <f>(AC393+AC407)*'Data - P&amp;L'!$C$6*'Data - P&amp;L'!$C$54</f>
        <v>0</v>
      </c>
      <c r="AD569" s="182">
        <f>(AD393+AD407)*'Data - P&amp;L'!$C$6*'Data - P&amp;L'!$C$54</f>
        <v>0</v>
      </c>
      <c r="AE569" s="182">
        <f>(AE393+AE407)*'Data - P&amp;L'!$C$6*'Data - P&amp;L'!$C$54</f>
        <v>0</v>
      </c>
      <c r="AF569" s="182">
        <f>(AF393+AF407)*'Data - P&amp;L'!$C$6*'Data - P&amp;L'!$C$54</f>
        <v>0</v>
      </c>
      <c r="AG569" s="139">
        <f t="shared" si="130"/>
        <v>2.465</v>
      </c>
      <c r="AH569" s="140"/>
      <c r="AI569" s="140"/>
      <c r="AJ569" s="140"/>
      <c r="AK569" s="140"/>
      <c r="AL569" s="140"/>
    </row>
    <row r="570" outlineLevel="1">
      <c r="A570" s="194" t="s">
        <v>536</v>
      </c>
      <c r="B570" s="182">
        <f>(B394+B408)*'Data - P&amp;L'!$C$8*'Data - P&amp;L'!$C$54</f>
        <v>0</v>
      </c>
      <c r="C570" s="182">
        <f>(C394+C408)*'Data - P&amp;L'!$C$8*'Data - P&amp;L'!$C$54</f>
        <v>0</v>
      </c>
      <c r="D570" s="182">
        <f>(D394+D408)*'Data - P&amp;L'!$C$8*'Data - P&amp;L'!$C$54</f>
        <v>0</v>
      </c>
      <c r="E570" s="182">
        <f>(E394+E408)*'Data - P&amp;L'!$C$8*'Data - P&amp;L'!$C$54</f>
        <v>0</v>
      </c>
      <c r="F570" s="182">
        <f>(F394+F408)*'Data - P&amp;L'!$C$8*'Data - P&amp;L'!$C$54</f>
        <v>0.2675</v>
      </c>
      <c r="G570" s="182">
        <f>(G394+G408)*'Data - P&amp;L'!$C$8*'Data - P&amp;L'!$C$54</f>
        <v>0</v>
      </c>
      <c r="H570" s="182">
        <f>(H394+H408)*'Data - P&amp;L'!$C$8*'Data - P&amp;L'!$C$54</f>
        <v>0</v>
      </c>
      <c r="I570" s="182">
        <f>(I394+I408)*'Data - P&amp;L'!$C$8*'Data - P&amp;L'!$C$54</f>
        <v>0</v>
      </c>
      <c r="J570" s="182">
        <f>(J394+J408)*'Data - P&amp;L'!$C$8*'Data - P&amp;L'!$C$54</f>
        <v>0</v>
      </c>
      <c r="K570" s="182">
        <f>(K394+K408)*'Data - P&amp;L'!$C$8*'Data - P&amp;L'!$C$54</f>
        <v>0</v>
      </c>
      <c r="L570" s="182">
        <f>(L394+L408)*'Data - P&amp;L'!$C$8*'Data - P&amp;L'!$C$54</f>
        <v>0</v>
      </c>
      <c r="M570" s="182">
        <f>(M394+M408)*'Data - P&amp;L'!$C$8*'Data - P&amp;L'!$C$54</f>
        <v>0</v>
      </c>
      <c r="N570" s="182">
        <f>(N394+N408)*'Data - P&amp;L'!$C$8*'Data - P&amp;L'!$C$54</f>
        <v>0</v>
      </c>
      <c r="O570" s="182">
        <f>(O394+O408)*'Data - P&amp;L'!$C$8*'Data - P&amp;L'!$C$54</f>
        <v>0</v>
      </c>
      <c r="P570" s="182">
        <f>(P394+P408)*'Data - P&amp;L'!$C$8*'Data - P&amp;L'!$C$54</f>
        <v>0</v>
      </c>
      <c r="Q570" s="182">
        <f>(Q394+Q408)*'Data - P&amp;L'!$C$8*'Data - P&amp;L'!$C$54</f>
        <v>0</v>
      </c>
      <c r="R570" s="182">
        <f>(R394+R408)*'Data - P&amp;L'!$C$8*'Data - P&amp;L'!$C$54</f>
        <v>0</v>
      </c>
      <c r="S570" s="182">
        <f>(S394+S408)*'Data - P&amp;L'!$C$8*'Data - P&amp;L'!$C$54</f>
        <v>0</v>
      </c>
      <c r="T570" s="182">
        <f>(T394+T408)*'Data - P&amp;L'!$C$8*'Data - P&amp;L'!$C$54</f>
        <v>0</v>
      </c>
      <c r="U570" s="182">
        <f>(U394+U408)*'Data - P&amp;L'!$C$8*'Data - P&amp;L'!$C$54</f>
        <v>0</v>
      </c>
      <c r="V570" s="182">
        <f>(V394+V408)*'Data - P&amp;L'!$C$8*'Data - P&amp;L'!$C$54</f>
        <v>0</v>
      </c>
      <c r="W570" s="182">
        <f>(W394+W408)*'Data - P&amp;L'!$C$8*'Data - P&amp;L'!$C$54</f>
        <v>0</v>
      </c>
      <c r="X570" s="182">
        <f>(X394+X408)*'Data - P&amp;L'!$C$8*'Data - P&amp;L'!$C$54</f>
        <v>0</v>
      </c>
      <c r="Y570" s="182">
        <f>(Y394+Y408)*'Data - P&amp;L'!$C$8*'Data - P&amp;L'!$C$54</f>
        <v>0</v>
      </c>
      <c r="Z570" s="182">
        <f>(Z394+Z408)*'Data - P&amp;L'!$C$8*'Data - P&amp;L'!$C$54</f>
        <v>0</v>
      </c>
      <c r="AA570" s="182">
        <f>(AA394+AA408)*'Data - P&amp;L'!$C$8*'Data - P&amp;L'!$C$54</f>
        <v>0</v>
      </c>
      <c r="AB570" s="182">
        <f>(AB394+AB408)*'Data - P&amp;L'!$C$8*'Data - P&amp;L'!$C$54</f>
        <v>0</v>
      </c>
      <c r="AC570" s="182">
        <f>(AC394+AC408)*'Data - P&amp;L'!$C$8*'Data - P&amp;L'!$C$54</f>
        <v>0</v>
      </c>
      <c r="AD570" s="182">
        <f>(AD394+AD408)*'Data - P&amp;L'!$C$8*'Data - P&amp;L'!$C$54</f>
        <v>0</v>
      </c>
      <c r="AE570" s="182">
        <f>(AE394+AE408)*'Data - P&amp;L'!$C$8*'Data - P&amp;L'!$C$54</f>
        <v>0</v>
      </c>
      <c r="AF570" s="182">
        <f>(AF394+AF408)*'Data - P&amp;L'!$C$8*'Data - P&amp;L'!$C$54</f>
        <v>0</v>
      </c>
      <c r="AG570" s="139">
        <f t="shared" si="130"/>
        <v>0.2675</v>
      </c>
      <c r="AH570" s="140"/>
      <c r="AI570" s="140"/>
      <c r="AJ570" s="140"/>
      <c r="AK570" s="140"/>
      <c r="AL570" s="140"/>
    </row>
    <row r="571" outlineLevel="1">
      <c r="A571" s="194" t="s">
        <v>524</v>
      </c>
      <c r="B571" s="182">
        <f>(B395+B396+B409+B410)*'Data - P&amp;L'!$C$9*'Data - P&amp;L'!$C$54</f>
        <v>0</v>
      </c>
      <c r="C571" s="182">
        <f>(C395+C396+C409+C410)*'Data - P&amp;L'!$C$9*'Data - P&amp;L'!$C$54</f>
        <v>0</v>
      </c>
      <c r="D571" s="182">
        <f>(D395+D396+D409+D410)*'Data - P&amp;L'!$C$9*'Data - P&amp;L'!$C$54</f>
        <v>1.495</v>
      </c>
      <c r="E571" s="182">
        <f>(E395+E396+E409+E410)*'Data - P&amp;L'!$C$9*'Data - P&amp;L'!$C$54</f>
        <v>0</v>
      </c>
      <c r="F571" s="182">
        <f>(F395+F396+F409+F410)*'Data - P&amp;L'!$C$9*'Data - P&amp;L'!$C$54</f>
        <v>0</v>
      </c>
      <c r="G571" s="182">
        <f>(G395+G396+G409+G410)*'Data - P&amp;L'!$C$9*'Data - P&amp;L'!$C$54</f>
        <v>0</v>
      </c>
      <c r="H571" s="182">
        <f>(H395+H396+H409+H410)*'Data - P&amp;L'!$C$9*'Data - P&amp;L'!$C$54</f>
        <v>0</v>
      </c>
      <c r="I571" s="182">
        <f>(I395+I396+I409+I410)*'Data - P&amp;L'!$C$9*'Data - P&amp;L'!$C$54</f>
        <v>0</v>
      </c>
      <c r="J571" s="182">
        <f>(J395+J396+J409+J410)*'Data - P&amp;L'!$C$9*'Data - P&amp;L'!$C$54</f>
        <v>0</v>
      </c>
      <c r="K571" s="182">
        <f>(K395+K396+K409+K410)*'Data - P&amp;L'!$C$9*'Data - P&amp;L'!$C$54</f>
        <v>0</v>
      </c>
      <c r="L571" s="182">
        <f>(L395+L396+L409+L410)*'Data - P&amp;L'!$C$9*'Data - P&amp;L'!$C$54</f>
        <v>0</v>
      </c>
      <c r="M571" s="182">
        <f>(M395+M396+M409+M410)*'Data - P&amp;L'!$C$9*'Data - P&amp;L'!$C$54</f>
        <v>0</v>
      </c>
      <c r="N571" s="182">
        <f>(N395+N396+N409+N410)*'Data - P&amp;L'!$C$9*'Data - P&amp;L'!$C$54</f>
        <v>0</v>
      </c>
      <c r="O571" s="182">
        <f>(O395+O396+O409+O410)*'Data - P&amp;L'!$C$9*'Data - P&amp;L'!$C$54</f>
        <v>0</v>
      </c>
      <c r="P571" s="182">
        <f>(P395+P396+P409+P410)*'Data - P&amp;L'!$C$9*'Data - P&amp;L'!$C$54</f>
        <v>0</v>
      </c>
      <c r="Q571" s="182">
        <f>(Q395+Q396+Q409+Q410)*'Data - P&amp;L'!$C$9*'Data - P&amp;L'!$C$54</f>
        <v>0</v>
      </c>
      <c r="R571" s="182">
        <f>(R395+R396+R409+R410)*'Data - P&amp;L'!$C$9*'Data - P&amp;L'!$C$54</f>
        <v>0</v>
      </c>
      <c r="S571" s="182">
        <f>(S395+S396+S409+S410)*'Data - P&amp;L'!$C$9*'Data - P&amp;L'!$C$54</f>
        <v>0</v>
      </c>
      <c r="T571" s="182">
        <f>(T395+T396+T409+T410)*'Data - P&amp;L'!$C$9*'Data - P&amp;L'!$C$54</f>
        <v>0</v>
      </c>
      <c r="U571" s="182">
        <f>(U395+U396+U409+U410)*'Data - P&amp;L'!$C$9*'Data - P&amp;L'!$C$54</f>
        <v>0</v>
      </c>
      <c r="V571" s="182">
        <f>(V395+V396+V409+V410)*'Data - P&amp;L'!$C$9*'Data - P&amp;L'!$C$54</f>
        <v>0</v>
      </c>
      <c r="W571" s="182">
        <f>(W395+W396+W409+W410)*'Data - P&amp;L'!$C$9*'Data - P&amp;L'!$C$54</f>
        <v>0</v>
      </c>
      <c r="X571" s="182">
        <f>(X395+X396+X409+X410)*'Data - P&amp;L'!$C$9*'Data - P&amp;L'!$C$54</f>
        <v>0</v>
      </c>
      <c r="Y571" s="182">
        <f>(Y395+Y396+Y409+Y410)*'Data - P&amp;L'!$C$9*'Data - P&amp;L'!$C$54</f>
        <v>0</v>
      </c>
      <c r="Z571" s="182">
        <f>(Z395+Z396+Z409+Z410)*'Data - P&amp;L'!$C$9*'Data - P&amp;L'!$C$54</f>
        <v>0</v>
      </c>
      <c r="AA571" s="182">
        <f>(AA395+AA396+AA409+AA410)*'Data - P&amp;L'!$C$9*'Data - P&amp;L'!$C$54</f>
        <v>0</v>
      </c>
      <c r="AB571" s="182">
        <f>(AB395+AB396+AB409+AB410)*'Data - P&amp;L'!$C$9*'Data - P&amp;L'!$C$54</f>
        <v>0</v>
      </c>
      <c r="AC571" s="182">
        <f>(AC395+AC396+AC409+AC410)*'Data - P&amp;L'!$C$9*'Data - P&amp;L'!$C$54</f>
        <v>0</v>
      </c>
      <c r="AD571" s="182">
        <f>(AD395+AD396+AD409+AD410)*'Data - P&amp;L'!$C$9*'Data - P&amp;L'!$C$54</f>
        <v>0</v>
      </c>
      <c r="AE571" s="182">
        <f>(AE395+AE396+AE409+AE410)*'Data - P&amp;L'!$C$9*'Data - P&amp;L'!$C$54</f>
        <v>0</v>
      </c>
      <c r="AF571" s="182">
        <f>(AF395+AF396+AF409+AF410)*'Data - P&amp;L'!$C$9*'Data - P&amp;L'!$C$54</f>
        <v>0</v>
      </c>
      <c r="AG571" s="139">
        <f t="shared" si="130"/>
        <v>1.495</v>
      </c>
      <c r="AH571" s="140"/>
      <c r="AI571" s="140"/>
      <c r="AJ571" s="140"/>
      <c r="AK571" s="140"/>
      <c r="AL571" s="140"/>
    </row>
    <row r="572" outlineLevel="1">
      <c r="A572" s="194" t="s">
        <v>525</v>
      </c>
      <c r="B572" s="182">
        <f>(B397+B398+B411+B412)*'Data - P&amp;L'!$C$5*'Data - P&amp;L'!$C$54</f>
        <v>0</v>
      </c>
      <c r="C572" s="182">
        <f>(C397+C398+C411+C412)*'Data - P&amp;L'!$C$5*'Data - P&amp;L'!$C$54</f>
        <v>0</v>
      </c>
      <c r="D572" s="182">
        <f>(D397+D398+D411+D412)*'Data - P&amp;L'!$C$5*'Data - P&amp;L'!$C$54</f>
        <v>0</v>
      </c>
      <c r="E572" s="182">
        <f>(E397+E398+E411+E412)*'Data - P&amp;L'!$C$5*'Data - P&amp;L'!$C$54</f>
        <v>0</v>
      </c>
      <c r="F572" s="182">
        <f>(F397+F398+F411+F412)*'Data - P&amp;L'!$C$5*'Data - P&amp;L'!$C$54</f>
        <v>0</v>
      </c>
      <c r="G572" s="182">
        <f>(G397+G398+G411+G412)*'Data - P&amp;L'!$C$5*'Data - P&amp;L'!$C$54</f>
        <v>0</v>
      </c>
      <c r="H572" s="182">
        <f>(H397+H398+H411+H412)*'Data - P&amp;L'!$C$5*'Data - P&amp;L'!$C$54</f>
        <v>0</v>
      </c>
      <c r="I572" s="182">
        <f>(I397+I398+I411+I412)*'Data - P&amp;L'!$C$5*'Data - P&amp;L'!$C$54</f>
        <v>0</v>
      </c>
      <c r="J572" s="182">
        <f>(J397+J398+J411+J412)*'Data - P&amp;L'!$C$5*'Data - P&amp;L'!$C$54</f>
        <v>0</v>
      </c>
      <c r="K572" s="182">
        <f>(K397+K398+K411+K412)*'Data - P&amp;L'!$C$5*'Data - P&amp;L'!$C$54</f>
        <v>0</v>
      </c>
      <c r="L572" s="182">
        <f>(L397+L398+L411+L412)*'Data - P&amp;L'!$C$5*'Data - P&amp;L'!$C$54</f>
        <v>0</v>
      </c>
      <c r="M572" s="182">
        <f>(M397+M398+M411+M412)*'Data - P&amp;L'!$C$5*'Data - P&amp;L'!$C$54</f>
        <v>0</v>
      </c>
      <c r="N572" s="182">
        <f>(N397+N398+N411+N412)*'Data - P&amp;L'!$C$5*'Data - P&amp;L'!$C$54</f>
        <v>0</v>
      </c>
      <c r="O572" s="182">
        <f>(O397+O398+O411+O412)*'Data - P&amp;L'!$C$5*'Data - P&amp;L'!$C$54</f>
        <v>0</v>
      </c>
      <c r="P572" s="182">
        <f>(P397+P398+P411+P412)*'Data - P&amp;L'!$C$5*'Data - P&amp;L'!$C$54</f>
        <v>0</v>
      </c>
      <c r="Q572" s="182">
        <f>(Q397+Q398+Q411+Q412)*'Data - P&amp;L'!$C$5*'Data - P&amp;L'!$C$54</f>
        <v>0</v>
      </c>
      <c r="R572" s="182">
        <f>(R397+R398+R411+R412)*'Data - P&amp;L'!$C$5*'Data - P&amp;L'!$C$54</f>
        <v>0</v>
      </c>
      <c r="S572" s="182">
        <f>(S397+S398+S411+S412)*'Data - P&amp;L'!$C$5*'Data - P&amp;L'!$C$54</f>
        <v>0</v>
      </c>
      <c r="T572" s="182">
        <f>(T397+T398+T411+T412)*'Data - P&amp;L'!$C$5*'Data - P&amp;L'!$C$54</f>
        <v>0</v>
      </c>
      <c r="U572" s="182">
        <f>(U397+U398+U411+U412)*'Data - P&amp;L'!$C$5*'Data - P&amp;L'!$C$54</f>
        <v>0</v>
      </c>
      <c r="V572" s="182">
        <f>(V397+V398+V411+V412)*'Data - P&amp;L'!$C$5*'Data - P&amp;L'!$C$54</f>
        <v>0</v>
      </c>
      <c r="W572" s="182">
        <f>(W397+W398+W411+W412)*'Data - P&amp;L'!$C$5*'Data - P&amp;L'!$C$54</f>
        <v>0</v>
      </c>
      <c r="X572" s="182">
        <f>(X397+X398+X411+X412)*'Data - P&amp;L'!$C$5*'Data - P&amp;L'!$C$54</f>
        <v>0</v>
      </c>
      <c r="Y572" s="182">
        <f>(Y397+Y398+Y411+Y412)*'Data - P&amp;L'!$C$5*'Data - P&amp;L'!$C$54</f>
        <v>0</v>
      </c>
      <c r="Z572" s="182">
        <f>(Z397+Z398+Z411+Z412)*'Data - P&amp;L'!$C$5*'Data - P&amp;L'!$C$54</f>
        <v>0</v>
      </c>
      <c r="AA572" s="182">
        <f>(AA397+AA398+AA411+AA412)*'Data - P&amp;L'!$C$5*'Data - P&amp;L'!$C$54</f>
        <v>0</v>
      </c>
      <c r="AB572" s="182">
        <f>(AB397+AB398+AB411+AB412)*'Data - P&amp;L'!$C$5*'Data - P&amp;L'!$C$54</f>
        <v>0</v>
      </c>
      <c r="AC572" s="182">
        <f>(AC397+AC398+AC411+AC412)*'Data - P&amp;L'!$C$5*'Data - P&amp;L'!$C$54</f>
        <v>0</v>
      </c>
      <c r="AD572" s="182">
        <f>(AD397+AD398+AD411+AD412)*'Data - P&amp;L'!$C$5*'Data - P&amp;L'!$C$54</f>
        <v>0</v>
      </c>
      <c r="AE572" s="182">
        <f>(AE397+AE398+AE411+AE412)*'Data - P&amp;L'!$C$5*'Data - P&amp;L'!$C$54</f>
        <v>0</v>
      </c>
      <c r="AF572" s="182">
        <f>(AF397+AF398+AF411+AF412)*'Data - P&amp;L'!$C$5*'Data - P&amp;L'!$C$54</f>
        <v>0</v>
      </c>
      <c r="AG572" s="139">
        <f t="shared" si="130"/>
        <v>0</v>
      </c>
      <c r="AH572" s="140"/>
      <c r="AI572" s="140"/>
      <c r="AJ572" s="140"/>
      <c r="AK572" s="140"/>
      <c r="AL572" s="140"/>
    </row>
    <row r="573" outlineLevel="1">
      <c r="A573" s="194" t="s">
        <v>526</v>
      </c>
      <c r="B573" s="182">
        <f>(B399+B400+B413+B414)*'Data - P&amp;L'!$C$10*'Data - P&amp;L'!$C$54</f>
        <v>0</v>
      </c>
      <c r="C573" s="182">
        <f>(C399+C400+C413+C414)*'Data - P&amp;L'!$C$10*'Data - P&amp;L'!$C$54</f>
        <v>0</v>
      </c>
      <c r="D573" s="182">
        <f>(D399+D400+D413+D414)*'Data - P&amp;L'!$C$10*'Data - P&amp;L'!$C$54</f>
        <v>0</v>
      </c>
      <c r="E573" s="182">
        <f>(E399+E400+E413+E414)*'Data - P&amp;L'!$C$10*'Data - P&amp;L'!$C$54</f>
        <v>0</v>
      </c>
      <c r="F573" s="182">
        <f>(F399+F400+F413+F414)*'Data - P&amp;L'!$C$10*'Data - P&amp;L'!$C$54</f>
        <v>1.0525</v>
      </c>
      <c r="G573" s="182">
        <f>(G399+G400+G413+G414)*'Data - P&amp;L'!$C$10*'Data - P&amp;L'!$C$54</f>
        <v>0</v>
      </c>
      <c r="H573" s="182">
        <f>(H399+H400+H413+H414)*'Data - P&amp;L'!$C$10*'Data - P&amp;L'!$C$54</f>
        <v>0</v>
      </c>
      <c r="I573" s="182">
        <f>(I399+I400+I413+I414)*'Data - P&amp;L'!$C$10*'Data - P&amp;L'!$C$54</f>
        <v>0</v>
      </c>
      <c r="J573" s="182">
        <f>(J399+J400+J413+J414)*'Data - P&amp;L'!$C$10*'Data - P&amp;L'!$C$54</f>
        <v>0</v>
      </c>
      <c r="K573" s="182">
        <f>(K399+K400+K413+K414)*'Data - P&amp;L'!$C$10*'Data - P&amp;L'!$C$54</f>
        <v>0</v>
      </c>
      <c r="L573" s="182">
        <f>(L399+L400+L413+L414)*'Data - P&amp;L'!$C$10*'Data - P&amp;L'!$C$54</f>
        <v>0</v>
      </c>
      <c r="M573" s="182">
        <f>(M399+M400+M413+M414)*'Data - P&amp;L'!$C$10*'Data - P&amp;L'!$C$54</f>
        <v>0</v>
      </c>
      <c r="N573" s="182">
        <f>(N399+N400+N413+N414)*'Data - P&amp;L'!$C$10*'Data - P&amp;L'!$C$54</f>
        <v>0</v>
      </c>
      <c r="O573" s="182">
        <f>(O399+O400+O413+O414)*'Data - P&amp;L'!$C$10*'Data - P&amp;L'!$C$54</f>
        <v>0</v>
      </c>
      <c r="P573" s="182">
        <f>(P399+P400+P413+P414)*'Data - P&amp;L'!$C$10*'Data - P&amp;L'!$C$54</f>
        <v>0</v>
      </c>
      <c r="Q573" s="182">
        <f>(Q399+Q400+Q413+Q414)*'Data - P&amp;L'!$C$10*'Data - P&amp;L'!$C$54</f>
        <v>0</v>
      </c>
      <c r="R573" s="182">
        <f>(R399+R400+R413+R414)*'Data - P&amp;L'!$C$10*'Data - P&amp;L'!$C$54</f>
        <v>0</v>
      </c>
      <c r="S573" s="182">
        <f>(S399+S400+S413+S414)*'Data - P&amp;L'!$C$10*'Data - P&amp;L'!$C$54</f>
        <v>0</v>
      </c>
      <c r="T573" s="182">
        <f>(T399+T400+T413+T414)*'Data - P&amp;L'!$C$10*'Data - P&amp;L'!$C$54</f>
        <v>0</v>
      </c>
      <c r="U573" s="182">
        <f>(U399+U400+U413+U414)*'Data - P&amp;L'!$C$10*'Data - P&amp;L'!$C$54</f>
        <v>0</v>
      </c>
      <c r="V573" s="182">
        <f>(V399+V400+V413+V414)*'Data - P&amp;L'!$C$10*'Data - P&amp;L'!$C$54</f>
        <v>0</v>
      </c>
      <c r="W573" s="182">
        <f>(W399+W400+W413+W414)*'Data - P&amp;L'!$C$10*'Data - P&amp;L'!$C$54</f>
        <v>0</v>
      </c>
      <c r="X573" s="182">
        <f>(X399+X400+X413+X414)*'Data - P&amp;L'!$C$10*'Data - P&amp;L'!$C$54</f>
        <v>0</v>
      </c>
      <c r="Y573" s="182">
        <f>(Y399+Y400+Y413+Y414)*'Data - P&amp;L'!$C$10*'Data - P&amp;L'!$C$54</f>
        <v>0</v>
      </c>
      <c r="Z573" s="182">
        <f>(Z399+Z400+Z413+Z414)*'Data - P&amp;L'!$C$10*'Data - P&amp;L'!$C$54</f>
        <v>0</v>
      </c>
      <c r="AA573" s="182">
        <f>(AA399+AA400+AA413+AA414)*'Data - P&amp;L'!$C$10*'Data - P&amp;L'!$C$54</f>
        <v>0</v>
      </c>
      <c r="AB573" s="182">
        <f>(AB399+AB400+AB413+AB414)*'Data - P&amp;L'!$C$10*'Data - P&amp;L'!$C$54</f>
        <v>0</v>
      </c>
      <c r="AC573" s="182">
        <f>(AC399+AC400+AC413+AC414)*'Data - P&amp;L'!$C$10*'Data - P&amp;L'!$C$54</f>
        <v>0</v>
      </c>
      <c r="AD573" s="182">
        <f>(AD399+AD400+AD413+AD414)*'Data - P&amp;L'!$C$10*'Data - P&amp;L'!$C$54</f>
        <v>0</v>
      </c>
      <c r="AE573" s="182">
        <f>(AE399+AE400+AE413+AE414)*'Data - P&amp;L'!$C$10*'Data - P&amp;L'!$C$54</f>
        <v>0</v>
      </c>
      <c r="AF573" s="182">
        <f>(AF399+AF400+AF413+AF414)*'Data - P&amp;L'!$C$10*'Data - P&amp;L'!$C$54</f>
        <v>0</v>
      </c>
      <c r="AG573" s="139">
        <f t="shared" si="130"/>
        <v>1.0525</v>
      </c>
      <c r="AH573" s="140"/>
      <c r="AI573" s="140"/>
      <c r="AJ573" s="140"/>
      <c r="AK573" s="140"/>
      <c r="AL573" s="140"/>
    </row>
    <row r="574" outlineLevel="1">
      <c r="A574" s="194" t="s">
        <v>499</v>
      </c>
      <c r="B574" s="182">
        <f>(B401+B415)*'Data - P&amp;L'!$C$17*'Data - P&amp;L'!$C$54</f>
        <v>0</v>
      </c>
      <c r="C574" s="182">
        <f>(C401+C415)*'Data - P&amp;L'!$C$17*'Data - P&amp;L'!$C$54</f>
        <v>0</v>
      </c>
      <c r="D574" s="182">
        <f>(D401+D415)*'Data - P&amp;L'!$C$17*'Data - P&amp;L'!$C$54</f>
        <v>0</v>
      </c>
      <c r="E574" s="182">
        <f>(E401+E415)*'Data - P&amp;L'!$C$17*'Data - P&amp;L'!$C$54</f>
        <v>0</v>
      </c>
      <c r="F574" s="182">
        <f>(F401+F415)*'Data - P&amp;L'!$C$17*'Data - P&amp;L'!$C$54</f>
        <v>0</v>
      </c>
      <c r="G574" s="182">
        <f>(G401+G415)*'Data - P&amp;L'!$C$17*'Data - P&amp;L'!$C$54</f>
        <v>0</v>
      </c>
      <c r="H574" s="182">
        <f>(H401+H415)*'Data - P&amp;L'!$C$17*'Data - P&amp;L'!$C$54</f>
        <v>0</v>
      </c>
      <c r="I574" s="182">
        <f>(I401+I415)*'Data - P&amp;L'!$C$17*'Data - P&amp;L'!$C$54</f>
        <v>0</v>
      </c>
      <c r="J574" s="182">
        <f>(J401+J415)*'Data - P&amp;L'!$C$17*'Data - P&amp;L'!$C$54</f>
        <v>0</v>
      </c>
      <c r="K574" s="182">
        <f>(K401+K415)*'Data - P&amp;L'!$C$17*'Data - P&amp;L'!$C$54</f>
        <v>0</v>
      </c>
      <c r="L574" s="182">
        <f>(L401+L415)*'Data - P&amp;L'!$C$17*'Data - P&amp;L'!$C$54</f>
        <v>0</v>
      </c>
      <c r="M574" s="182">
        <f>(M401+M415)*'Data - P&amp;L'!$C$17*'Data - P&amp;L'!$C$54</f>
        <v>0</v>
      </c>
      <c r="N574" s="182">
        <f>(N401+N415)*'Data - P&amp;L'!$C$17*'Data - P&amp;L'!$C$54</f>
        <v>0</v>
      </c>
      <c r="O574" s="182">
        <f>(O401+O415)*'Data - P&amp;L'!$C$17*'Data - P&amp;L'!$C$54</f>
        <v>0</v>
      </c>
      <c r="P574" s="182">
        <f>(P401+P415)*'Data - P&amp;L'!$C$17*'Data - P&amp;L'!$C$54</f>
        <v>0</v>
      </c>
      <c r="Q574" s="182">
        <f>(Q401+Q415)*'Data - P&amp;L'!$C$17*'Data - P&amp;L'!$C$54</f>
        <v>0</v>
      </c>
      <c r="R574" s="182">
        <f>(R401+R415)*'Data - P&amp;L'!$C$17*'Data - P&amp;L'!$C$54</f>
        <v>0</v>
      </c>
      <c r="S574" s="182">
        <f>(S401+S415)*'Data - P&amp;L'!$C$17*'Data - P&amp;L'!$C$54</f>
        <v>0</v>
      </c>
      <c r="T574" s="182">
        <f>(T401+T415)*'Data - P&amp;L'!$C$17*'Data - P&amp;L'!$C$54</f>
        <v>0</v>
      </c>
      <c r="U574" s="182">
        <f>(U401+U415)*'Data - P&amp;L'!$C$17*'Data - P&amp;L'!$C$54</f>
        <v>0</v>
      </c>
      <c r="V574" s="182">
        <f>(V401+V415)*'Data - P&amp;L'!$C$17*'Data - P&amp;L'!$C$54</f>
        <v>0</v>
      </c>
      <c r="W574" s="182">
        <f>(W401+W415)*'Data - P&amp;L'!$C$17*'Data - P&amp;L'!$C$54</f>
        <v>0</v>
      </c>
      <c r="X574" s="182">
        <f>(X401+X415)*'Data - P&amp;L'!$C$17*'Data - P&amp;L'!$C$54</f>
        <v>0</v>
      </c>
      <c r="Y574" s="182">
        <f>(Y401+Y415)*'Data - P&amp;L'!$C$17*'Data - P&amp;L'!$C$54</f>
        <v>0</v>
      </c>
      <c r="Z574" s="182">
        <f>(Z401+Z415)*'Data - P&amp;L'!$C$17*'Data - P&amp;L'!$C$54</f>
        <v>3.4325</v>
      </c>
      <c r="AA574" s="182">
        <f>(AA401+AA415)*'Data - P&amp;L'!$C$17*'Data - P&amp;L'!$C$54</f>
        <v>0</v>
      </c>
      <c r="AB574" s="182">
        <f>(AB401+AB415)*'Data - P&amp;L'!$C$17*'Data - P&amp;L'!$C$54</f>
        <v>0</v>
      </c>
      <c r="AC574" s="182">
        <f>(AC401+AC415)*'Data - P&amp;L'!$C$17*'Data - P&amp;L'!$C$54</f>
        <v>0</v>
      </c>
      <c r="AD574" s="182">
        <f>(AD401+AD415)*'Data - P&amp;L'!$C$17*'Data - P&amp;L'!$C$54</f>
        <v>3.4325</v>
      </c>
      <c r="AE574" s="182">
        <f>(AE401+AE415)*'Data - P&amp;L'!$C$17*'Data - P&amp;L'!$C$54</f>
        <v>0</v>
      </c>
      <c r="AF574" s="182">
        <f>(AF401+AF415)*'Data - P&amp;L'!$C$17*'Data - P&amp;L'!$C$54</f>
        <v>0</v>
      </c>
      <c r="AG574" s="139">
        <f t="shared" si="130"/>
        <v>6.865</v>
      </c>
      <c r="AH574" s="140"/>
      <c r="AI574" s="140"/>
      <c r="AJ574" s="140"/>
      <c r="AK574" s="140"/>
      <c r="AL574" s="140"/>
    </row>
    <row r="575" outlineLevel="1">
      <c r="A575" s="194" t="s">
        <v>500</v>
      </c>
      <c r="B575" s="182">
        <f>(B402+B416)*'Data - P&amp;L'!$C$18*'Data - P&amp;L'!$C$54</f>
        <v>0</v>
      </c>
      <c r="C575" s="182">
        <f>(C402+C416)*'Data - P&amp;L'!$C$18*'Data - P&amp;L'!$C$54</f>
        <v>0</v>
      </c>
      <c r="D575" s="182">
        <f>(D402+D416)*'Data - P&amp;L'!$C$18*'Data - P&amp;L'!$C$54</f>
        <v>0</v>
      </c>
      <c r="E575" s="182">
        <f>(E402+E416)*'Data - P&amp;L'!$C$18*'Data - P&amp;L'!$C$54</f>
        <v>0</v>
      </c>
      <c r="F575" s="182">
        <f>(F402+F416)*'Data - P&amp;L'!$C$18*'Data - P&amp;L'!$C$54</f>
        <v>0</v>
      </c>
      <c r="G575" s="182">
        <f>(G402+G416)*'Data - P&amp;L'!$C$18*'Data - P&amp;L'!$C$54</f>
        <v>0</v>
      </c>
      <c r="H575" s="182">
        <f>(H402+H416)*'Data - P&amp;L'!$C$18*'Data - P&amp;L'!$C$54</f>
        <v>0</v>
      </c>
      <c r="I575" s="182">
        <f>(I402+I416)*'Data - P&amp;L'!$C$18*'Data - P&amp;L'!$C$54</f>
        <v>0</v>
      </c>
      <c r="J575" s="182">
        <f>(J402+J416)*'Data - P&amp;L'!$C$18*'Data - P&amp;L'!$C$54</f>
        <v>0</v>
      </c>
      <c r="K575" s="182">
        <f>(K402+K416)*'Data - P&amp;L'!$C$18*'Data - P&amp;L'!$C$54</f>
        <v>0</v>
      </c>
      <c r="L575" s="182">
        <f>(L402+L416)*'Data - P&amp;L'!$C$18*'Data - P&amp;L'!$C$54</f>
        <v>0</v>
      </c>
      <c r="M575" s="182">
        <f>(M402+M416)*'Data - P&amp;L'!$C$18*'Data - P&amp;L'!$C$54</f>
        <v>0</v>
      </c>
      <c r="N575" s="182">
        <f>(N402+N416)*'Data - P&amp;L'!$C$18*'Data - P&amp;L'!$C$54</f>
        <v>0</v>
      </c>
      <c r="O575" s="182">
        <f>(O402+O416)*'Data - P&amp;L'!$C$18*'Data - P&amp;L'!$C$54</f>
        <v>0</v>
      </c>
      <c r="P575" s="182">
        <f>(P402+P416)*'Data - P&amp;L'!$C$18*'Data - P&amp;L'!$C$54</f>
        <v>0</v>
      </c>
      <c r="Q575" s="182">
        <f>(Q402+Q416)*'Data - P&amp;L'!$C$18*'Data - P&amp;L'!$C$54</f>
        <v>0</v>
      </c>
      <c r="R575" s="182">
        <f>(R402+R416)*'Data - P&amp;L'!$C$18*'Data - P&amp;L'!$C$54</f>
        <v>0</v>
      </c>
      <c r="S575" s="182">
        <f>(S402+S416)*'Data - P&amp;L'!$C$18*'Data - P&amp;L'!$C$54</f>
        <v>0</v>
      </c>
      <c r="T575" s="182">
        <f>(T402+T416)*'Data - P&amp;L'!$C$18*'Data - P&amp;L'!$C$54</f>
        <v>0</v>
      </c>
      <c r="U575" s="182">
        <f>(U402+U416)*'Data - P&amp;L'!$C$18*'Data - P&amp;L'!$C$54</f>
        <v>0</v>
      </c>
      <c r="V575" s="182">
        <f>(V402+V416)*'Data - P&amp;L'!$C$18*'Data - P&amp;L'!$C$54</f>
        <v>0</v>
      </c>
      <c r="W575" s="182">
        <f>(W402+W416)*'Data - P&amp;L'!$C$18*'Data - P&amp;L'!$C$54</f>
        <v>0</v>
      </c>
      <c r="X575" s="182">
        <f>(X402+X416)*'Data - P&amp;L'!$C$18*'Data - P&amp;L'!$C$54</f>
        <v>0</v>
      </c>
      <c r="Y575" s="182">
        <f>(Y402+Y416)*'Data - P&amp;L'!$C$18*'Data - P&amp;L'!$C$54</f>
        <v>0</v>
      </c>
      <c r="Z575" s="182">
        <f>(Z402+Z416)*'Data - P&amp;L'!$C$18*'Data - P&amp;L'!$C$54</f>
        <v>0</v>
      </c>
      <c r="AA575" s="182">
        <f>(AA402+AA416)*'Data - P&amp;L'!$C$18*'Data - P&amp;L'!$C$54</f>
        <v>0</v>
      </c>
      <c r="AB575" s="182">
        <f>(AB402+AB416)*'Data - P&amp;L'!$C$18*'Data - P&amp;L'!$C$54</f>
        <v>0</v>
      </c>
      <c r="AC575" s="182">
        <f>(AC402+AC416)*'Data - P&amp;L'!$C$18*'Data - P&amp;L'!$C$54</f>
        <v>0</v>
      </c>
      <c r="AD575" s="182">
        <f>(AD402+AD416)*'Data - P&amp;L'!$C$18*'Data - P&amp;L'!$C$54</f>
        <v>6.67</v>
      </c>
      <c r="AE575" s="182">
        <f>(AE402+AE416)*'Data - P&amp;L'!$C$18*'Data - P&amp;L'!$C$54</f>
        <v>0</v>
      </c>
      <c r="AF575" s="182">
        <f>(AF402+AF416)*'Data - P&amp;L'!$C$18*'Data - P&amp;L'!$C$54</f>
        <v>0</v>
      </c>
      <c r="AG575" s="139">
        <f t="shared" si="130"/>
        <v>6.67</v>
      </c>
      <c r="AH575" s="140"/>
      <c r="AI575" s="140"/>
      <c r="AJ575" s="140"/>
      <c r="AK575" s="140"/>
      <c r="AL575" s="140"/>
    </row>
    <row r="576" outlineLevel="1">
      <c r="A576" s="194" t="s">
        <v>527</v>
      </c>
      <c r="B576" s="182">
        <f>((B389*'Data - P&amp;L'!$C$38)+(B390*'Data - P&amp;L'!$C$39))*'Data - P&amp;L'!$C$54</f>
        <v>0</v>
      </c>
      <c r="C576" s="182">
        <f>((C389*'Data - P&amp;L'!$C$38)+(C390*'Data - P&amp;L'!$C$39))*'Data - P&amp;L'!$C$54</f>
        <v>5.97</v>
      </c>
      <c r="D576" s="182">
        <f>((D389*'Data - P&amp;L'!$C$38)+(D390*'Data - P&amp;L'!$C$39))*'Data - P&amp;L'!$C$54</f>
        <v>2.985</v>
      </c>
      <c r="E576" s="182">
        <f>((E389*'Data - P&amp;L'!$C$38)+(E390*'Data - P&amp;L'!$C$39))*'Data - P&amp;L'!$C$54</f>
        <v>2.985</v>
      </c>
      <c r="F576" s="182">
        <f>((F389*'Data - P&amp;L'!$C$38)+(F390*'Data - P&amp;L'!$C$39))*'Data - P&amp;L'!$C$54</f>
        <v>2.985</v>
      </c>
      <c r="G576" s="182">
        <f>((G389*'Data - P&amp;L'!$C$38)+(G390*'Data - P&amp;L'!$C$39))*'Data - P&amp;L'!$C$54</f>
        <v>0</v>
      </c>
      <c r="H576" s="182">
        <f>((H389*'Data - P&amp;L'!$C$38)+(H390*'Data - P&amp;L'!$C$39))*'Data - P&amp;L'!$C$54</f>
        <v>0</v>
      </c>
      <c r="I576" s="182">
        <f>((I389*'Data - P&amp;L'!$C$38)+(I390*'Data - P&amp;L'!$C$39))*'Data - P&amp;L'!$C$54</f>
        <v>0</v>
      </c>
      <c r="J576" s="182">
        <f>((J389*'Data - P&amp;L'!$C$38)+(J390*'Data - P&amp;L'!$C$39))*'Data - P&amp;L'!$C$54</f>
        <v>0</v>
      </c>
      <c r="K576" s="182">
        <f>((K389*'Data - P&amp;L'!$C$38)+(K390*'Data - P&amp;L'!$C$39))*'Data - P&amp;L'!$C$54</f>
        <v>0</v>
      </c>
      <c r="L576" s="182">
        <f>((L389*'Data - P&amp;L'!$C$38)+(L390*'Data - P&amp;L'!$C$39))*'Data - P&amp;L'!$C$54</f>
        <v>0</v>
      </c>
      <c r="M576" s="182">
        <f>((M389*'Data - P&amp;L'!$C$38)+(M390*'Data - P&amp;L'!$C$39))*'Data - P&amp;L'!$C$54</f>
        <v>0</v>
      </c>
      <c r="N576" s="182">
        <f>((N389*'Data - P&amp;L'!$C$38)+(N390*'Data - P&amp;L'!$C$39))*'Data - P&amp;L'!$C$54</f>
        <v>0</v>
      </c>
      <c r="O576" s="182">
        <f>((O389*'Data - P&amp;L'!$C$38)+(O390*'Data - P&amp;L'!$C$39))*'Data - P&amp;L'!$C$54</f>
        <v>0</v>
      </c>
      <c r="P576" s="182">
        <f>((P389*'Data - P&amp;L'!$C$38)+(P390*'Data - P&amp;L'!$C$39))*'Data - P&amp;L'!$C$54</f>
        <v>0</v>
      </c>
      <c r="Q576" s="182">
        <f>((Q389*'Data - P&amp;L'!$C$38)+(Q390*'Data - P&amp;L'!$C$39))*'Data - P&amp;L'!$C$54</f>
        <v>0</v>
      </c>
      <c r="R576" s="182">
        <f>((R389*'Data - P&amp;L'!$C$38)+(R390*'Data - P&amp;L'!$C$39))*'Data - P&amp;L'!$C$54</f>
        <v>0</v>
      </c>
      <c r="S576" s="182">
        <f>((S389*'Data - P&amp;L'!$C$38)+(S390*'Data - P&amp;L'!$C$39))*'Data - P&amp;L'!$C$54</f>
        <v>0</v>
      </c>
      <c r="T576" s="182">
        <f>((T389*'Data - P&amp;L'!$C$38)+(T390*'Data - P&amp;L'!$C$39))*'Data - P&amp;L'!$C$54</f>
        <v>0</v>
      </c>
      <c r="U576" s="182">
        <f>((U389*'Data - P&amp;L'!$C$38)+(U390*'Data - P&amp;L'!$C$39))*'Data - P&amp;L'!$C$54</f>
        <v>0</v>
      </c>
      <c r="V576" s="182">
        <f>((V389*'Data - P&amp;L'!$C$38)+(V390*'Data - P&amp;L'!$C$39))*'Data - P&amp;L'!$C$54</f>
        <v>0</v>
      </c>
      <c r="W576" s="182">
        <f>((W389*'Data - P&amp;L'!$C$38)+(W390*'Data - P&amp;L'!$C$39))*'Data - P&amp;L'!$C$54</f>
        <v>0</v>
      </c>
      <c r="X576" s="182">
        <f>((X389*'Data - P&amp;L'!$C$38)+(X390*'Data - P&amp;L'!$C$39))*'Data - P&amp;L'!$C$54</f>
        <v>0</v>
      </c>
      <c r="Y576" s="182">
        <f>((Y389*'Data - P&amp;L'!$C$38)+(Y390*'Data - P&amp;L'!$C$39))*'Data - P&amp;L'!$C$54</f>
        <v>0</v>
      </c>
      <c r="Z576" s="182">
        <f>((Z389*'Data - P&amp;L'!$C$38)+(Z390*'Data - P&amp;L'!$C$39))*'Data - P&amp;L'!$C$54</f>
        <v>0</v>
      </c>
      <c r="AA576" s="182">
        <f>((AA389*'Data - P&amp;L'!$C$38)+(AA390*'Data - P&amp;L'!$C$39))*'Data - P&amp;L'!$C$54</f>
        <v>0</v>
      </c>
      <c r="AB576" s="182">
        <f>((AB389*'Data - P&amp;L'!$C$38)+(AB390*'Data - P&amp;L'!$C$39))*'Data - P&amp;L'!$C$54</f>
        <v>0</v>
      </c>
      <c r="AC576" s="182">
        <f>((AC389*'Data - P&amp;L'!$C$38)+(AC390*'Data - P&amp;L'!$C$39))*'Data - P&amp;L'!$C$54</f>
        <v>0</v>
      </c>
      <c r="AD576" s="182">
        <f>((AD389*'Data - P&amp;L'!$C$38)+(AD390*'Data - P&amp;L'!$C$39))*'Data - P&amp;L'!$C$54</f>
        <v>0</v>
      </c>
      <c r="AE576" s="182">
        <f>((AE389*'Data - P&amp;L'!$C$38)+(AE390*'Data - P&amp;L'!$C$39))*'Data - P&amp;L'!$C$54</f>
        <v>0</v>
      </c>
      <c r="AF576" s="182">
        <f>((AF389*'Data - P&amp;L'!$C$38)+(AF390*'Data - P&amp;L'!$C$39))*'Data - P&amp;L'!$C$54</f>
        <v>0</v>
      </c>
      <c r="AG576" s="139">
        <f t="shared" si="130"/>
        <v>14.925</v>
      </c>
      <c r="AH576" s="140"/>
      <c r="AI576" s="140"/>
      <c r="AJ576" s="140"/>
      <c r="AK576" s="140"/>
      <c r="AL576" s="140"/>
    </row>
    <row r="577" outlineLevel="1">
      <c r="A577" s="194" t="s">
        <v>529</v>
      </c>
      <c r="B577" s="182">
        <f>((B404*'Data - P&amp;L'!$D$38)+(B418*'Data - P&amp;L'!$D$39))*'Data - P&amp;L'!$C$54</f>
        <v>0</v>
      </c>
      <c r="C577" s="182">
        <f>((C404*'Data - P&amp;L'!$D$38)+(C418*'Data - P&amp;L'!$D$39))*'Data - P&amp;L'!$C$54</f>
        <v>0.35875</v>
      </c>
      <c r="D577" s="182">
        <f>((D404*'Data - P&amp;L'!$D$38)+(D418*'Data - P&amp;L'!$D$39))*'Data - P&amp;L'!$C$54</f>
        <v>0.35875</v>
      </c>
      <c r="E577" s="182">
        <f>((E404*'Data - P&amp;L'!$D$38)+(E418*'Data - P&amp;L'!$D$39))*'Data - P&amp;L'!$C$54</f>
        <v>0</v>
      </c>
      <c r="F577" s="182">
        <f>((F404*'Data - P&amp;L'!$D$38)+(F418*'Data - P&amp;L'!$D$39))*'Data - P&amp;L'!$C$54</f>
        <v>1.07625</v>
      </c>
      <c r="G577" s="182">
        <f>((G404*'Data - P&amp;L'!$D$38)+(G418*'Data - P&amp;L'!$D$39))*'Data - P&amp;L'!$C$54</f>
        <v>0</v>
      </c>
      <c r="H577" s="182">
        <f>((H404*'Data - P&amp;L'!$D$38)+(H418*'Data - P&amp;L'!$D$39))*'Data - P&amp;L'!$C$54</f>
        <v>0</v>
      </c>
      <c r="I577" s="182">
        <f>((I404*'Data - P&amp;L'!$D$38)+(I418*'Data - P&amp;L'!$D$39))*'Data - P&amp;L'!$C$54</f>
        <v>0</v>
      </c>
      <c r="J577" s="182">
        <f>((J404*'Data - P&amp;L'!$D$38)+(J418*'Data - P&amp;L'!$D$39))*'Data - P&amp;L'!$C$54</f>
        <v>0</v>
      </c>
      <c r="K577" s="182">
        <f>((K404*'Data - P&amp;L'!$D$38)+(K418*'Data - P&amp;L'!$D$39))*'Data - P&amp;L'!$C$54</f>
        <v>0</v>
      </c>
      <c r="L577" s="182">
        <f>((L404*'Data - P&amp;L'!$D$38)+(L418*'Data - P&amp;L'!$D$39))*'Data - P&amp;L'!$C$54</f>
        <v>0</v>
      </c>
      <c r="M577" s="182">
        <f>((M404*'Data - P&amp;L'!$D$38)+(M418*'Data - P&amp;L'!$D$39))*'Data - P&amp;L'!$C$54</f>
        <v>0</v>
      </c>
      <c r="N577" s="182">
        <f>((N404*'Data - P&amp;L'!$D$38)+(N418*'Data - P&amp;L'!$D$39))*'Data - P&amp;L'!$C$54</f>
        <v>0</v>
      </c>
      <c r="O577" s="182">
        <f>((O404*'Data - P&amp;L'!$D$38)+(O418*'Data - P&amp;L'!$D$39))*'Data - P&amp;L'!$C$54</f>
        <v>0</v>
      </c>
      <c r="P577" s="182">
        <f>((P404*'Data - P&amp;L'!$D$38)+(P418*'Data - P&amp;L'!$D$39))*'Data - P&amp;L'!$C$54</f>
        <v>0</v>
      </c>
      <c r="Q577" s="182">
        <f>((Q404*'Data - P&amp;L'!$D$38)+(Q418*'Data - P&amp;L'!$D$39))*'Data - P&amp;L'!$C$54</f>
        <v>0</v>
      </c>
      <c r="R577" s="182">
        <f>((R404*'Data - P&amp;L'!$D$38)+(R418*'Data - P&amp;L'!$D$39))*'Data - P&amp;L'!$C$54</f>
        <v>0</v>
      </c>
      <c r="S577" s="182">
        <f>((S404*'Data - P&amp;L'!$D$38)+(S418*'Data - P&amp;L'!$D$39))*'Data - P&amp;L'!$C$54</f>
        <v>0</v>
      </c>
      <c r="T577" s="182">
        <f>((T404*'Data - P&amp;L'!$D$38)+(T418*'Data - P&amp;L'!$D$39))*'Data - P&amp;L'!$C$54</f>
        <v>0</v>
      </c>
      <c r="U577" s="182">
        <f>((U404*'Data - P&amp;L'!$D$38)+(U418*'Data - P&amp;L'!$D$39))*'Data - P&amp;L'!$C$54</f>
        <v>0</v>
      </c>
      <c r="V577" s="182">
        <f>((V404*'Data - P&amp;L'!$D$38)+(V418*'Data - P&amp;L'!$D$39))*'Data - P&amp;L'!$C$54</f>
        <v>0</v>
      </c>
      <c r="W577" s="182">
        <f>((W404*'Data - P&amp;L'!$D$38)+(W418*'Data - P&amp;L'!$D$39))*'Data - P&amp;L'!$C$54</f>
        <v>0</v>
      </c>
      <c r="X577" s="182">
        <f>((X404*'Data - P&amp;L'!$D$38)+(X418*'Data - P&amp;L'!$D$39))*'Data - P&amp;L'!$C$54</f>
        <v>0</v>
      </c>
      <c r="Y577" s="182">
        <f>((Y404*'Data - P&amp;L'!$D$38)+(Y418*'Data - P&amp;L'!$D$39))*'Data - P&amp;L'!$C$54</f>
        <v>0</v>
      </c>
      <c r="Z577" s="182">
        <f>((Z404*'Data - P&amp;L'!$D$38)+(Z418*'Data - P&amp;L'!$D$39))*'Data - P&amp;L'!$C$54</f>
        <v>0.35875</v>
      </c>
      <c r="AA577" s="182">
        <f>((AA404*'Data - P&amp;L'!$D$38)+(AA418*'Data - P&amp;L'!$D$39))*'Data - P&amp;L'!$C$54</f>
        <v>0</v>
      </c>
      <c r="AB577" s="182">
        <f>((AB404*'Data - P&amp;L'!$D$38)+(AB418*'Data - P&amp;L'!$D$39))*'Data - P&amp;L'!$C$54</f>
        <v>0</v>
      </c>
      <c r="AC577" s="182">
        <f>((AC404*'Data - P&amp;L'!$D$38)+(AC418*'Data - P&amp;L'!$D$39))*'Data - P&amp;L'!$C$54</f>
        <v>0</v>
      </c>
      <c r="AD577" s="182">
        <f>((AD404*'Data - P&amp;L'!$D$38)+(AD418*'Data - P&amp;L'!$D$39))*'Data - P&amp;L'!$C$54</f>
        <v>0.7175</v>
      </c>
      <c r="AE577" s="182">
        <f>((AE404*'Data - P&amp;L'!$D$38)+(AE418*'Data - P&amp;L'!$D$39))*'Data - P&amp;L'!$C$54</f>
        <v>0</v>
      </c>
      <c r="AF577" s="182">
        <f>((AF404*'Data - P&amp;L'!$D$38)+(AF418*'Data - P&amp;L'!$D$39))*'Data - P&amp;L'!$C$54</f>
        <v>0</v>
      </c>
      <c r="AG577" s="139">
        <f t="shared" si="130"/>
        <v>2.87</v>
      </c>
      <c r="AH577" s="140"/>
      <c r="AI577" s="140"/>
      <c r="AJ577" s="140"/>
      <c r="AK577" s="140"/>
      <c r="AL577" s="140"/>
    </row>
    <row r="578" outlineLevel="1">
      <c r="A578" s="194" t="s">
        <v>537</v>
      </c>
      <c r="B578" s="182">
        <f>(B420*'Data - P&amp;L'!$R$3)+(B421*'Data - P&amp;L'!$R$4)</f>
        <v>15</v>
      </c>
      <c r="C578" s="182">
        <f>(C420*'Data - P&amp;L'!$R$3)+(C421*'Data - P&amp;L'!$R$4)</f>
        <v>120</v>
      </c>
      <c r="D578" s="182">
        <f>(D420*'Data - P&amp;L'!$R$3)+(D421*'Data - P&amp;L'!$R$4)</f>
        <v>30</v>
      </c>
      <c r="E578" s="182">
        <f>(E420*'Data - P&amp;L'!$R$3)+(E421*'Data - P&amp;L'!$R$4)</f>
        <v>15</v>
      </c>
      <c r="F578" s="182">
        <f>(F420*'Data - P&amp;L'!$R$3)+(F421*'Data - P&amp;L'!$R$4)</f>
        <v>15</v>
      </c>
      <c r="G578" s="182">
        <f>(G420*'Data - P&amp;L'!$R$3)+(G421*'Data - P&amp;L'!$R$4)</f>
        <v>0</v>
      </c>
      <c r="H578" s="182">
        <f>(H420*'Data - P&amp;L'!$R$3)+(H421*'Data - P&amp;L'!$R$4)</f>
        <v>0</v>
      </c>
      <c r="I578" s="182">
        <f>(I420*'Data - P&amp;L'!$R$3)+(I421*'Data - P&amp;L'!$R$4)</f>
        <v>15</v>
      </c>
      <c r="J578" s="182">
        <f>(J420*'Data - P&amp;L'!$R$3)+(J421*'Data - P&amp;L'!$R$4)</f>
        <v>0</v>
      </c>
      <c r="K578" s="182">
        <f>(K420*'Data - P&amp;L'!$R$3)+(K421*'Data - P&amp;L'!$R$4)</f>
        <v>0</v>
      </c>
      <c r="L578" s="182">
        <f>(L420*'Data - P&amp;L'!$R$3)+(L421*'Data - P&amp;L'!$R$4)</f>
        <v>0</v>
      </c>
      <c r="M578" s="182">
        <f>(M420*'Data - P&amp;L'!$R$3)+(M421*'Data - P&amp;L'!$R$4)</f>
        <v>0</v>
      </c>
      <c r="N578" s="182">
        <f>(N420*'Data - P&amp;L'!$R$3)+(N421*'Data - P&amp;L'!$R$4)</f>
        <v>0</v>
      </c>
      <c r="O578" s="182">
        <f>(O420*'Data - P&amp;L'!$R$3)+(O421*'Data - P&amp;L'!$R$4)</f>
        <v>0</v>
      </c>
      <c r="P578" s="182">
        <f>(P420*'Data - P&amp;L'!$R$3)+(P421*'Data - P&amp;L'!$R$4)</f>
        <v>0</v>
      </c>
      <c r="Q578" s="182">
        <f>(Q420*'Data - P&amp;L'!$R$3)+(Q421*'Data - P&amp;L'!$R$4)</f>
        <v>0</v>
      </c>
      <c r="R578" s="182">
        <f>(R420*'Data - P&amp;L'!$R$3)+(R421*'Data - P&amp;L'!$R$4)</f>
        <v>0</v>
      </c>
      <c r="S578" s="182">
        <f>(S420*'Data - P&amp;L'!$R$3)+(S421*'Data - P&amp;L'!$R$4)</f>
        <v>0</v>
      </c>
      <c r="T578" s="182">
        <f>(T420*'Data - P&amp;L'!$R$3)+(T421*'Data - P&amp;L'!$R$4)</f>
        <v>15</v>
      </c>
      <c r="U578" s="182">
        <f>(U420*'Data - P&amp;L'!$R$3)+(U421*'Data - P&amp;L'!$R$4)</f>
        <v>0</v>
      </c>
      <c r="V578" s="182">
        <f>(V420*'Data - P&amp;L'!$R$3)+(V421*'Data - P&amp;L'!$R$4)</f>
        <v>0</v>
      </c>
      <c r="W578" s="182">
        <f>(W420*'Data - P&amp;L'!$R$3)+(W421*'Data - P&amp;L'!$R$4)</f>
        <v>15</v>
      </c>
      <c r="X578" s="182">
        <f>(X420*'Data - P&amp;L'!$R$3)+(X421*'Data - P&amp;L'!$R$4)</f>
        <v>15</v>
      </c>
      <c r="Y578" s="182">
        <f>(Y420*'Data - P&amp;L'!$R$3)+(Y421*'Data - P&amp;L'!$R$4)</f>
        <v>30</v>
      </c>
      <c r="Z578" s="182">
        <f>(Z420*'Data - P&amp;L'!$R$3)+(Z421*'Data - P&amp;L'!$R$4)</f>
        <v>60</v>
      </c>
      <c r="AA578" s="182">
        <f>(AA420*'Data - P&amp;L'!$R$3)+(AA421*'Data - P&amp;L'!$R$4)</f>
        <v>15</v>
      </c>
      <c r="AB578" s="182">
        <f>(AB420*'Data - P&amp;L'!$R$3)+(AB421*'Data - P&amp;L'!$R$4)</f>
        <v>0</v>
      </c>
      <c r="AC578" s="182">
        <f>(AC420*'Data - P&amp;L'!$R$3)+(AC421*'Data - P&amp;L'!$R$4)</f>
        <v>0</v>
      </c>
      <c r="AD578" s="182">
        <f>(AD420*'Data - P&amp;L'!$R$3)+(AD421*'Data - P&amp;L'!$R$4)</f>
        <v>15</v>
      </c>
      <c r="AE578" s="182">
        <f>(AE420*'Data - P&amp;L'!$R$3)+(AE421*'Data - P&amp;L'!$R$4)</f>
        <v>0</v>
      </c>
      <c r="AF578" s="182">
        <f>(AF420*'Data - P&amp;L'!$R$3)+(AF421*'Data - P&amp;L'!$R$4)</f>
        <v>0</v>
      </c>
      <c r="AG578" s="139">
        <f t="shared" si="130"/>
        <v>375</v>
      </c>
      <c r="AH578" s="140"/>
      <c r="AI578" s="140"/>
      <c r="AJ578" s="140"/>
      <c r="AK578" s="140"/>
      <c r="AL578" s="140"/>
    </row>
    <row r="579" outlineLevel="1">
      <c r="A579" s="194" t="s">
        <v>538</v>
      </c>
      <c r="B579" s="182">
        <f t="shared" ref="B579:AF579" si="133">B426+B431</f>
        <v>315.45</v>
      </c>
      <c r="C579" s="182">
        <f t="shared" si="133"/>
        <v>2458.01</v>
      </c>
      <c r="D579" s="182">
        <f t="shared" si="133"/>
        <v>375.84</v>
      </c>
      <c r="E579" s="182">
        <f t="shared" si="133"/>
        <v>217.56</v>
      </c>
      <c r="F579" s="182">
        <f t="shared" si="133"/>
        <v>429.07</v>
      </c>
      <c r="G579" s="182">
        <f t="shared" si="133"/>
        <v>0</v>
      </c>
      <c r="H579" s="182">
        <f t="shared" si="133"/>
        <v>0</v>
      </c>
      <c r="I579" s="182">
        <f t="shared" si="133"/>
        <v>333.94</v>
      </c>
      <c r="J579" s="182">
        <f t="shared" si="133"/>
        <v>0</v>
      </c>
      <c r="K579" s="182">
        <f t="shared" si="133"/>
        <v>0</v>
      </c>
      <c r="L579" s="182">
        <f t="shared" si="133"/>
        <v>0</v>
      </c>
      <c r="M579" s="182">
        <f t="shared" si="133"/>
        <v>0</v>
      </c>
      <c r="N579" s="182">
        <f t="shared" si="133"/>
        <v>0</v>
      </c>
      <c r="O579" s="182">
        <f t="shared" si="133"/>
        <v>0</v>
      </c>
      <c r="P579" s="182">
        <f t="shared" si="133"/>
        <v>0</v>
      </c>
      <c r="Q579" s="182">
        <f t="shared" si="133"/>
        <v>0</v>
      </c>
      <c r="R579" s="182">
        <f t="shared" si="133"/>
        <v>0</v>
      </c>
      <c r="S579" s="182">
        <f t="shared" si="133"/>
        <v>0</v>
      </c>
      <c r="T579" s="182">
        <f t="shared" si="133"/>
        <v>316.94</v>
      </c>
      <c r="U579" s="182">
        <f t="shared" si="133"/>
        <v>0</v>
      </c>
      <c r="V579" s="182">
        <f t="shared" si="133"/>
        <v>0</v>
      </c>
      <c r="W579" s="182">
        <f t="shared" si="133"/>
        <v>381.44</v>
      </c>
      <c r="X579" s="182">
        <f t="shared" si="133"/>
        <v>0</v>
      </c>
      <c r="Y579" s="182">
        <f t="shared" si="133"/>
        <v>649.26</v>
      </c>
      <c r="Z579" s="182">
        <f t="shared" si="133"/>
        <v>1282.45</v>
      </c>
      <c r="AA579" s="182">
        <f t="shared" si="133"/>
        <v>333.63</v>
      </c>
      <c r="AB579" s="182">
        <f t="shared" si="133"/>
        <v>0</v>
      </c>
      <c r="AC579" s="182">
        <f t="shared" si="133"/>
        <v>0</v>
      </c>
      <c r="AD579" s="182">
        <f t="shared" si="133"/>
        <v>231.63</v>
      </c>
      <c r="AE579" s="182">
        <f t="shared" si="133"/>
        <v>0</v>
      </c>
      <c r="AF579" s="182">
        <f t="shared" si="133"/>
        <v>0</v>
      </c>
      <c r="AG579" s="139">
        <f t="shared" si="130"/>
        <v>7325.22</v>
      </c>
      <c r="AH579" s="140"/>
      <c r="AI579" s="140"/>
      <c r="AJ579" s="140"/>
      <c r="AK579" s="140"/>
      <c r="AL579" s="140"/>
    </row>
    <row r="580">
      <c r="A580" s="296" t="s">
        <v>539</v>
      </c>
      <c r="B580" s="324">
        <f t="shared" ref="B580:AF580" si="134">sum(B581:B595)-B598</f>
        <v>-33.0555</v>
      </c>
      <c r="C580" s="324">
        <f t="shared" si="134"/>
        <v>-338.8075</v>
      </c>
      <c r="D580" s="324">
        <f t="shared" si="134"/>
        <v>-59.6675</v>
      </c>
      <c r="E580" s="324">
        <f t="shared" si="134"/>
        <v>-102.615</v>
      </c>
      <c r="F580" s="324">
        <f t="shared" si="134"/>
        <v>0</v>
      </c>
      <c r="G580" s="324">
        <f t="shared" si="134"/>
        <v>-118.802</v>
      </c>
      <c r="H580" s="324">
        <f t="shared" si="134"/>
        <v>-58.8075</v>
      </c>
      <c r="I580" s="324">
        <f t="shared" si="134"/>
        <v>0</v>
      </c>
      <c r="J580" s="324">
        <f t="shared" si="134"/>
        <v>-173.8075</v>
      </c>
      <c r="K580" s="324">
        <f t="shared" si="134"/>
        <v>-13.8075</v>
      </c>
      <c r="L580" s="324">
        <f t="shared" si="134"/>
        <v>-226.863</v>
      </c>
      <c r="M580" s="324">
        <f t="shared" si="134"/>
        <v>0</v>
      </c>
      <c r="N580" s="324">
        <f t="shared" si="134"/>
        <v>0</v>
      </c>
      <c r="O580" s="324">
        <f t="shared" si="134"/>
        <v>-292.0905</v>
      </c>
      <c r="P580" s="324">
        <f t="shared" si="134"/>
        <v>-296.645</v>
      </c>
      <c r="Q580" s="324">
        <f t="shared" si="134"/>
        <v>-56.3245</v>
      </c>
      <c r="R580" s="324">
        <f t="shared" si="134"/>
        <v>-65.081</v>
      </c>
      <c r="S580" s="324">
        <f t="shared" si="134"/>
        <v>-11.489</v>
      </c>
      <c r="T580" s="324">
        <f t="shared" si="134"/>
        <v>0</v>
      </c>
      <c r="U580" s="324">
        <f t="shared" si="134"/>
        <v>-349.426</v>
      </c>
      <c r="V580" s="324">
        <f t="shared" si="134"/>
        <v>-207.615</v>
      </c>
      <c r="W580" s="324">
        <f t="shared" si="134"/>
        <v>-27.291</v>
      </c>
      <c r="X580" s="324">
        <f t="shared" si="134"/>
        <v>-26.0985</v>
      </c>
      <c r="Y580" s="324">
        <f t="shared" si="134"/>
        <v>-104.3635</v>
      </c>
      <c r="Z580" s="324">
        <f t="shared" si="134"/>
        <v>-58.124</v>
      </c>
      <c r="AA580" s="324">
        <f t="shared" si="134"/>
        <v>0</v>
      </c>
      <c r="AB580" s="324">
        <f t="shared" si="134"/>
        <v>0</v>
      </c>
      <c r="AC580" s="324">
        <f t="shared" si="134"/>
        <v>-163.8075</v>
      </c>
      <c r="AD580" s="324">
        <f t="shared" si="134"/>
        <v>-131.4225</v>
      </c>
      <c r="AE580" s="324">
        <f t="shared" si="134"/>
        <v>-147.615</v>
      </c>
      <c r="AF580" s="324">
        <f t="shared" si="134"/>
        <v>-223.8075</v>
      </c>
      <c r="AG580" s="139">
        <f t="shared" si="130"/>
        <v>-3287.4335</v>
      </c>
      <c r="AH580" s="140"/>
      <c r="AI580" s="140"/>
      <c r="AJ580" s="140"/>
      <c r="AK580" s="140"/>
      <c r="AL580" s="140"/>
    </row>
    <row r="581" outlineLevel="1">
      <c r="A581" s="194" t="s">
        <v>520</v>
      </c>
      <c r="B581" s="182">
        <f>B465*'Data - P&amp;L'!$C$3*'Data - P&amp;L'!$C$55</f>
        <v>0</v>
      </c>
      <c r="C581" s="182">
        <f>C465*'Data - P&amp;L'!$C$3*'Data - P&amp;L'!$C$55</f>
        <v>0</v>
      </c>
      <c r="D581" s="182">
        <f>D465*'Data - P&amp;L'!$C$3*'Data - P&amp;L'!$C$55</f>
        <v>8.387</v>
      </c>
      <c r="E581" s="182">
        <f>E465*'Data - P&amp;L'!$C$3*'Data - P&amp;L'!$C$55</f>
        <v>0</v>
      </c>
      <c r="F581" s="182">
        <f>F465*'Data - P&amp;L'!$C$3*'Data - P&amp;L'!$C$55</f>
        <v>0</v>
      </c>
      <c r="G581" s="182">
        <f>G465*'Data - P&amp;L'!$C$3*'Data - P&amp;L'!$C$55</f>
        <v>0</v>
      </c>
      <c r="H581" s="182">
        <f>H465*'Data - P&amp;L'!$C$3*'Data - P&amp;L'!$C$55</f>
        <v>0</v>
      </c>
      <c r="I581" s="182">
        <f>I465*'Data - P&amp;L'!$C$3*'Data - P&amp;L'!$C$55</f>
        <v>0</v>
      </c>
      <c r="J581" s="182">
        <f>J465*'Data - P&amp;L'!$C$3*'Data - P&amp;L'!$C$55</f>
        <v>0</v>
      </c>
      <c r="K581" s="182">
        <f>K465*'Data - P&amp;L'!$C$3*'Data - P&amp;L'!$C$55</f>
        <v>0</v>
      </c>
      <c r="L581" s="182">
        <f>L465*'Data - P&amp;L'!$C$3*'Data - P&amp;L'!$C$55</f>
        <v>0</v>
      </c>
      <c r="M581" s="182">
        <f>M465*'Data - P&amp;L'!$C$3*'Data - P&amp;L'!$C$55</f>
        <v>0</v>
      </c>
      <c r="N581" s="182">
        <f>N465*'Data - P&amp;L'!$C$3*'Data - P&amp;L'!$C$55</f>
        <v>0</v>
      </c>
      <c r="O581" s="182">
        <f>O465*'Data - P&amp;L'!$C$3*'Data - P&amp;L'!$C$55</f>
        <v>8.387</v>
      </c>
      <c r="P581" s="182">
        <f>P465*'Data - P&amp;L'!$C$3*'Data - P&amp;L'!$C$55</f>
        <v>8.387</v>
      </c>
      <c r="Q581" s="182">
        <f>Q465*'Data - P&amp;L'!$C$3*'Data - P&amp;L'!$C$55</f>
        <v>0</v>
      </c>
      <c r="R581" s="182">
        <f>R465*'Data - P&amp;L'!$C$3*'Data - P&amp;L'!$C$55</f>
        <v>0</v>
      </c>
      <c r="S581" s="182">
        <f>S465*'Data - P&amp;L'!$C$3*'Data - P&amp;L'!$C$55</f>
        <v>0</v>
      </c>
      <c r="T581" s="182">
        <f>T465*'Data - P&amp;L'!$C$3*'Data - P&amp;L'!$C$55</f>
        <v>0</v>
      </c>
      <c r="U581" s="182">
        <f>U465*'Data - P&amp;L'!$C$3*'Data - P&amp;L'!$C$55</f>
        <v>8.387</v>
      </c>
      <c r="V581" s="182">
        <f>V465*'Data - P&amp;L'!$C$3*'Data - P&amp;L'!$C$55</f>
        <v>0</v>
      </c>
      <c r="W581" s="182">
        <f>W465*'Data - P&amp;L'!$C$3*'Data - P&amp;L'!$C$55</f>
        <v>0</v>
      </c>
      <c r="X581" s="182">
        <f>X465*'Data - P&amp;L'!$C$3*'Data - P&amp;L'!$C$55</f>
        <v>0</v>
      </c>
      <c r="Y581" s="182">
        <f>Y465*'Data - P&amp;L'!$C$3*'Data - P&amp;L'!$C$55</f>
        <v>0</v>
      </c>
      <c r="Z581" s="182">
        <f>Z465*'Data - P&amp;L'!$C$3*'Data - P&amp;L'!$C$55</f>
        <v>0</v>
      </c>
      <c r="AA581" s="182">
        <f>AA465*'Data - P&amp;L'!$C$3*'Data - P&amp;L'!$C$55</f>
        <v>0</v>
      </c>
      <c r="AB581" s="182">
        <f>AB465*'Data - P&amp;L'!$C$3*'Data - P&amp;L'!$C$55</f>
        <v>0</v>
      </c>
      <c r="AC581" s="182">
        <f>AC465*'Data - P&amp;L'!$C$3*'Data - P&amp;L'!$C$55</f>
        <v>0</v>
      </c>
      <c r="AD581" s="182">
        <f>AD465*'Data - P&amp;L'!$C$3*'Data - P&amp;L'!$C$55</f>
        <v>0</v>
      </c>
      <c r="AE581" s="182">
        <f>AE465*'Data - P&amp;L'!$C$3*'Data - P&amp;L'!$C$55</f>
        <v>0</v>
      </c>
      <c r="AF581" s="182">
        <f>AF465*'Data - P&amp;L'!$C$3*'Data - P&amp;L'!$C$55</f>
        <v>0</v>
      </c>
      <c r="AG581" s="139">
        <f t="shared" si="130"/>
        <v>33.548</v>
      </c>
      <c r="AH581" s="140"/>
      <c r="AI581" s="140"/>
      <c r="AJ581" s="140"/>
      <c r="AK581" s="140"/>
      <c r="AL581" s="140"/>
    </row>
    <row r="582" outlineLevel="1">
      <c r="A582" s="194" t="s">
        <v>521</v>
      </c>
      <c r="B582" s="182">
        <f>B466*'Data - P&amp;L'!$C$4*'Data - P&amp;L'!$C$55</f>
        <v>9.558</v>
      </c>
      <c r="C582" s="182">
        <f>C466*'Data - P&amp;L'!$C$4*'Data - P&amp;L'!$C$55</f>
        <v>0</v>
      </c>
      <c r="D582" s="182">
        <f>D466*'Data - P&amp;L'!$C$4*'Data - P&amp;L'!$C$55</f>
        <v>9.558</v>
      </c>
      <c r="E582" s="182">
        <f>E466*'Data - P&amp;L'!$C$4*'Data - P&amp;L'!$C$55</f>
        <v>0</v>
      </c>
      <c r="F582" s="182">
        <f>F466*'Data - P&amp;L'!$C$4*'Data - P&amp;L'!$C$55</f>
        <v>0</v>
      </c>
      <c r="G582" s="182">
        <f>G466*'Data - P&amp;L'!$C$4*'Data - P&amp;L'!$C$55</f>
        <v>0</v>
      </c>
      <c r="H582" s="182">
        <f>H466*'Data - P&amp;L'!$C$4*'Data - P&amp;L'!$C$55</f>
        <v>0</v>
      </c>
      <c r="I582" s="182">
        <f>I466*'Data - P&amp;L'!$C$4*'Data - P&amp;L'!$C$55</f>
        <v>0</v>
      </c>
      <c r="J582" s="182">
        <f>J466*'Data - P&amp;L'!$C$4*'Data - P&amp;L'!$C$55</f>
        <v>0</v>
      </c>
      <c r="K582" s="182">
        <f>K466*'Data - P&amp;L'!$C$4*'Data - P&amp;L'!$C$55</f>
        <v>0</v>
      </c>
      <c r="L582" s="182">
        <f>L466*'Data - P&amp;L'!$C$4*'Data - P&amp;L'!$C$55</f>
        <v>9.558</v>
      </c>
      <c r="M582" s="182">
        <f>M466*'Data - P&amp;L'!$C$4*'Data - P&amp;L'!$C$55</f>
        <v>0</v>
      </c>
      <c r="N582" s="182">
        <f>N466*'Data - P&amp;L'!$C$4*'Data - P&amp;L'!$C$55</f>
        <v>0</v>
      </c>
      <c r="O582" s="182">
        <f>O466*'Data - P&amp;L'!$C$4*'Data - P&amp;L'!$C$55</f>
        <v>0</v>
      </c>
      <c r="P582" s="182">
        <f>P466*'Data - P&amp;L'!$C$4*'Data - P&amp;L'!$C$55</f>
        <v>0</v>
      </c>
      <c r="Q582" s="182">
        <f>Q466*'Data - P&amp;L'!$C$4*'Data - P&amp;L'!$C$55</f>
        <v>9.558</v>
      </c>
      <c r="R582" s="182">
        <f>R466*'Data - P&amp;L'!$C$4*'Data - P&amp;L'!$C$55</f>
        <v>0</v>
      </c>
      <c r="S582" s="182">
        <f>S466*'Data - P&amp;L'!$C$4*'Data - P&amp;L'!$C$55</f>
        <v>0</v>
      </c>
      <c r="T582" s="182">
        <f>T466*'Data - P&amp;L'!$C$4*'Data - P&amp;L'!$C$55</f>
        <v>0</v>
      </c>
      <c r="U582" s="182">
        <f>U466*'Data - P&amp;L'!$C$4*'Data - P&amp;L'!$C$55</f>
        <v>0</v>
      </c>
      <c r="V582" s="182">
        <f>V466*'Data - P&amp;L'!$C$4*'Data - P&amp;L'!$C$55</f>
        <v>0</v>
      </c>
      <c r="W582" s="182">
        <f>W466*'Data - P&amp;L'!$C$4*'Data - P&amp;L'!$C$55</f>
        <v>0</v>
      </c>
      <c r="X582" s="182">
        <f>X466*'Data - P&amp;L'!$C$4*'Data - P&amp;L'!$C$55</f>
        <v>0</v>
      </c>
      <c r="Y582" s="182">
        <f>Y466*'Data - P&amp;L'!$C$4*'Data - P&amp;L'!$C$55</f>
        <v>0</v>
      </c>
      <c r="Z582" s="182">
        <f>Z466*'Data - P&amp;L'!$C$4*'Data - P&amp;L'!$C$55</f>
        <v>0</v>
      </c>
      <c r="AA582" s="182">
        <f>AA466*'Data - P&amp;L'!$C$4*'Data - P&amp;L'!$C$55</f>
        <v>0</v>
      </c>
      <c r="AB582" s="182">
        <f>AB466*'Data - P&amp;L'!$C$4*'Data - P&amp;L'!$C$55</f>
        <v>0</v>
      </c>
      <c r="AC582" s="182">
        <f>AC466*'Data - P&amp;L'!$C$4*'Data - P&amp;L'!$C$55</f>
        <v>0</v>
      </c>
      <c r="AD582" s="182">
        <f>AD466*'Data - P&amp;L'!$C$4*'Data - P&amp;L'!$C$55</f>
        <v>0</v>
      </c>
      <c r="AE582" s="182">
        <f>AE466*'Data - P&amp;L'!$C$4*'Data - P&amp;L'!$C$55</f>
        <v>0</v>
      </c>
      <c r="AF582" s="182">
        <f>AF466*'Data - P&amp;L'!$C$4*'Data - P&amp;L'!$C$55</f>
        <v>0</v>
      </c>
      <c r="AG582" s="139">
        <f t="shared" si="130"/>
        <v>38.232</v>
      </c>
      <c r="AH582" s="140"/>
      <c r="AI582" s="140"/>
      <c r="AJ582" s="140"/>
      <c r="AK582" s="140"/>
      <c r="AL582" s="140"/>
    </row>
    <row r="583" outlineLevel="1">
      <c r="A583" s="194" t="s">
        <v>492</v>
      </c>
      <c r="B583" s="182">
        <f>(B440+B455)*'Data - P&amp;L'!$C$15*'Data - P&amp;L'!$C$55</f>
        <v>0</v>
      </c>
      <c r="C583" s="182">
        <f>(C440+C455)*'Data - P&amp;L'!$C$15*'Data - P&amp;L'!$C$55</f>
        <v>0</v>
      </c>
      <c r="D583" s="182">
        <f>(D440+D455)*'Data - P&amp;L'!$C$15*'Data - P&amp;L'!$C$55</f>
        <v>26.37</v>
      </c>
      <c r="E583" s="182">
        <f>(E440+E455)*'Data - P&amp;L'!$C$15*'Data - P&amp;L'!$C$55</f>
        <v>0</v>
      </c>
      <c r="F583" s="182">
        <f>(F440+F455)*'Data - P&amp;L'!$C$15*'Data - P&amp;L'!$C$55</f>
        <v>0</v>
      </c>
      <c r="G583" s="182">
        <f>(G440+G455)*'Data - P&amp;L'!$C$15*'Data - P&amp;L'!$C$55</f>
        <v>0</v>
      </c>
      <c r="H583" s="182">
        <f>(H440+H455)*'Data - P&amp;L'!$C$15*'Data - P&amp;L'!$C$55</f>
        <v>0</v>
      </c>
      <c r="I583" s="182">
        <f>(I440+I455)*'Data - P&amp;L'!$C$15*'Data - P&amp;L'!$C$55</f>
        <v>0</v>
      </c>
      <c r="J583" s="182">
        <f>(J440+J455)*'Data - P&amp;L'!$C$15*'Data - P&amp;L'!$C$55</f>
        <v>0</v>
      </c>
      <c r="K583" s="182">
        <f>(K440+K455)*'Data - P&amp;L'!$C$15*'Data - P&amp;L'!$C$55</f>
        <v>0</v>
      </c>
      <c r="L583" s="182">
        <f>(L440+L455)*'Data - P&amp;L'!$C$15*'Data - P&amp;L'!$C$55</f>
        <v>0</v>
      </c>
      <c r="M583" s="182">
        <f>(M440+M455)*'Data - P&amp;L'!$C$15*'Data - P&amp;L'!$C$55</f>
        <v>0</v>
      </c>
      <c r="N583" s="182">
        <f>(N440+N455)*'Data - P&amp;L'!$C$15*'Data - P&amp;L'!$C$55</f>
        <v>0</v>
      </c>
      <c r="O583" s="182">
        <f>(O440+O455)*'Data - P&amp;L'!$C$15*'Data - P&amp;L'!$C$55</f>
        <v>8.79</v>
      </c>
      <c r="P583" s="182">
        <f>(P440+P455)*'Data - P&amp;L'!$C$15*'Data - P&amp;L'!$C$55</f>
        <v>0</v>
      </c>
      <c r="Q583" s="182">
        <f>(Q440+Q455)*'Data - P&amp;L'!$C$15*'Data - P&amp;L'!$C$55</f>
        <v>8.79</v>
      </c>
      <c r="R583" s="182">
        <f>(R440+R455)*'Data - P&amp;L'!$C$15*'Data - P&amp;L'!$C$55</f>
        <v>26.37</v>
      </c>
      <c r="S583" s="182">
        <f>(S440+S455)*'Data - P&amp;L'!$C$15*'Data - P&amp;L'!$C$55</f>
        <v>8.79</v>
      </c>
      <c r="T583" s="182">
        <f>(T440+T455)*'Data - P&amp;L'!$C$15*'Data - P&amp;L'!$C$55</f>
        <v>0</v>
      </c>
      <c r="U583" s="182">
        <f>(U440+U455)*'Data - P&amp;L'!$C$15*'Data - P&amp;L'!$C$55</f>
        <v>0</v>
      </c>
      <c r="V583" s="182">
        <f>(V440+V455)*'Data - P&amp;L'!$C$15*'Data - P&amp;L'!$C$55</f>
        <v>0</v>
      </c>
      <c r="W583" s="182">
        <f>(W440+W455)*'Data - P&amp;L'!$C$15*'Data - P&amp;L'!$C$55</f>
        <v>0</v>
      </c>
      <c r="X583" s="182">
        <f>(X440+X455)*'Data - P&amp;L'!$C$15*'Data - P&amp;L'!$C$55</f>
        <v>0</v>
      </c>
      <c r="Y583" s="182">
        <f>(Y440+Y455)*'Data - P&amp;L'!$C$15*'Data - P&amp;L'!$C$55</f>
        <v>0</v>
      </c>
      <c r="Z583" s="182">
        <f>(Z440+Z455)*'Data - P&amp;L'!$C$15*'Data - P&amp;L'!$C$55</f>
        <v>0</v>
      </c>
      <c r="AA583" s="182">
        <f>(AA440+AA455)*'Data - P&amp;L'!$C$15*'Data - P&amp;L'!$C$55</f>
        <v>0</v>
      </c>
      <c r="AB583" s="182">
        <f>(AB440+AB455)*'Data - P&amp;L'!$C$15*'Data - P&amp;L'!$C$55</f>
        <v>0</v>
      </c>
      <c r="AC583" s="182">
        <f>(AC440+AC455)*'Data - P&amp;L'!$C$15*'Data - P&amp;L'!$C$55</f>
        <v>0</v>
      </c>
      <c r="AD583" s="182">
        <f>(AD440+AD455)*'Data - P&amp;L'!$C$15*'Data - P&amp;L'!$C$55</f>
        <v>0</v>
      </c>
      <c r="AE583" s="182">
        <f>(AE440+AE455)*'Data - P&amp;L'!$C$15*'Data - P&amp;L'!$C$55</f>
        <v>0</v>
      </c>
      <c r="AF583" s="182">
        <f>(AF440+AF455)*'Data - P&amp;L'!$C$15*'Data - P&amp;L'!$C$55</f>
        <v>0</v>
      </c>
      <c r="AG583" s="139">
        <f t="shared" si="130"/>
        <v>79.11</v>
      </c>
      <c r="AH583" s="140"/>
      <c r="AI583" s="140"/>
      <c r="AJ583" s="140"/>
      <c r="AK583" s="140"/>
      <c r="AL583" s="140"/>
    </row>
    <row r="584" outlineLevel="1">
      <c r="A584" s="194" t="s">
        <v>493</v>
      </c>
      <c r="B584" s="182">
        <f>(B441+B456)*'Data - P&amp;L'!$C$16*'Data - P&amp;L'!$C$55</f>
        <v>0</v>
      </c>
      <c r="C584" s="182">
        <f>(C441+C456)*'Data - P&amp;L'!$C$16*'Data - P&amp;L'!$C$55</f>
        <v>0</v>
      </c>
      <c r="D584" s="182">
        <f>(D441+D456)*'Data - P&amp;L'!$C$16*'Data - P&amp;L'!$C$55</f>
        <v>38.884</v>
      </c>
      <c r="E584" s="182">
        <f>(E441+E456)*'Data - P&amp;L'!$C$16*'Data - P&amp;L'!$C$55</f>
        <v>0</v>
      </c>
      <c r="F584" s="182">
        <f>(F441+F456)*'Data - P&amp;L'!$C$16*'Data - P&amp;L'!$C$55</f>
        <v>0</v>
      </c>
      <c r="G584" s="182">
        <f>(G441+G456)*'Data - P&amp;L'!$C$16*'Data - P&amp;L'!$C$55</f>
        <v>0</v>
      </c>
      <c r="H584" s="182">
        <f>(H441+H456)*'Data - P&amp;L'!$C$16*'Data - P&amp;L'!$C$55</f>
        <v>0</v>
      </c>
      <c r="I584" s="182">
        <f>(I441+I456)*'Data - P&amp;L'!$C$16*'Data - P&amp;L'!$C$55</f>
        <v>0</v>
      </c>
      <c r="J584" s="182">
        <f>(J441+J456)*'Data - P&amp;L'!$C$16*'Data - P&amp;L'!$C$55</f>
        <v>0</v>
      </c>
      <c r="K584" s="182">
        <f>(K441+K456)*'Data - P&amp;L'!$C$16*'Data - P&amp;L'!$C$55</f>
        <v>0</v>
      </c>
      <c r="L584" s="182">
        <f>(L441+L456)*'Data - P&amp;L'!$C$16*'Data - P&amp;L'!$C$55</f>
        <v>0</v>
      </c>
      <c r="M584" s="182">
        <f>(M441+M456)*'Data - P&amp;L'!$C$16*'Data - P&amp;L'!$C$55</f>
        <v>0</v>
      </c>
      <c r="N584" s="182">
        <f>(N441+N456)*'Data - P&amp;L'!$C$16*'Data - P&amp;L'!$C$55</f>
        <v>0</v>
      </c>
      <c r="O584" s="182">
        <f>(O441+O456)*'Data - P&amp;L'!$C$16*'Data - P&amp;L'!$C$55</f>
        <v>0</v>
      </c>
      <c r="P584" s="182">
        <f>(P441+P456)*'Data - P&amp;L'!$C$16*'Data - P&amp;L'!$C$55</f>
        <v>0</v>
      </c>
      <c r="Q584" s="182">
        <f>(Q441+Q456)*'Data - P&amp;L'!$C$16*'Data - P&amp;L'!$C$55</f>
        <v>19.442</v>
      </c>
      <c r="R584" s="182">
        <f>(R441+R456)*'Data - P&amp;L'!$C$16*'Data - P&amp;L'!$C$55</f>
        <v>9.721</v>
      </c>
      <c r="S584" s="182">
        <f>(S441+S456)*'Data - P&amp;L'!$C$16*'Data - P&amp;L'!$C$55</f>
        <v>9.721</v>
      </c>
      <c r="T584" s="182">
        <f>(T441+T456)*'Data - P&amp;L'!$C$16*'Data - P&amp;L'!$C$55</f>
        <v>0</v>
      </c>
      <c r="U584" s="182">
        <f>(U441+U456)*'Data - P&amp;L'!$C$16*'Data - P&amp;L'!$C$55</f>
        <v>0</v>
      </c>
      <c r="V584" s="182">
        <f>(V441+V456)*'Data - P&amp;L'!$C$16*'Data - P&amp;L'!$C$55</f>
        <v>0</v>
      </c>
      <c r="W584" s="182">
        <f>(W441+W456)*'Data - P&amp;L'!$C$16*'Data - P&amp;L'!$C$55</f>
        <v>0</v>
      </c>
      <c r="X584" s="182">
        <f>(X441+X456)*'Data - P&amp;L'!$C$16*'Data - P&amp;L'!$C$55</f>
        <v>0</v>
      </c>
      <c r="Y584" s="182">
        <f>(Y441+Y456)*'Data - P&amp;L'!$C$16*'Data - P&amp;L'!$C$55</f>
        <v>0</v>
      </c>
      <c r="Z584" s="182">
        <f>(Z441+Z456)*'Data - P&amp;L'!$C$16*'Data - P&amp;L'!$C$55</f>
        <v>9.721</v>
      </c>
      <c r="AA584" s="182">
        <f>(AA441+AA456)*'Data - P&amp;L'!$C$16*'Data - P&amp;L'!$C$55</f>
        <v>0</v>
      </c>
      <c r="AB584" s="182">
        <f>(AB441+AB456)*'Data - P&amp;L'!$C$16*'Data - P&amp;L'!$C$55</f>
        <v>0</v>
      </c>
      <c r="AC584" s="182">
        <f>(AC441+AC456)*'Data - P&amp;L'!$C$16*'Data - P&amp;L'!$C$55</f>
        <v>0</v>
      </c>
      <c r="AD584" s="182">
        <f>(AD441+AD456)*'Data - P&amp;L'!$C$16*'Data - P&amp;L'!$C$55</f>
        <v>0</v>
      </c>
      <c r="AE584" s="182">
        <f>(AE441+AE456)*'Data - P&amp;L'!$C$16*'Data - P&amp;L'!$C$55</f>
        <v>0</v>
      </c>
      <c r="AF584" s="182">
        <f>(AF441+AF456)*'Data - P&amp;L'!$C$16*'Data - P&amp;L'!$C$55</f>
        <v>0</v>
      </c>
      <c r="AG584" s="139">
        <f t="shared" si="130"/>
        <v>87.489</v>
      </c>
      <c r="AH584" s="140"/>
      <c r="AI584" s="140"/>
      <c r="AJ584" s="140"/>
      <c r="AK584" s="140"/>
      <c r="AL584" s="140"/>
    </row>
    <row r="585" outlineLevel="1">
      <c r="A585" s="194" t="s">
        <v>522</v>
      </c>
      <c r="B585" s="182">
        <f>(B469+B483)*'Data - P&amp;L'!$C$6*'Data - P&amp;L'!$C$55</f>
        <v>0</v>
      </c>
      <c r="C585" s="182">
        <f>(C469+C483)*'Data - P&amp;L'!$C$6*'Data - P&amp;L'!$C$55</f>
        <v>0</v>
      </c>
      <c r="D585" s="182">
        <f>(D469+D483)*'Data - P&amp;L'!$C$6*'Data - P&amp;L'!$C$55</f>
        <v>0</v>
      </c>
      <c r="E585" s="182">
        <f>(E469+E483)*'Data - P&amp;L'!$C$6*'Data - P&amp;L'!$C$55</f>
        <v>0</v>
      </c>
      <c r="F585" s="182">
        <f>(F469+F483)*'Data - P&amp;L'!$C$6*'Data - P&amp;L'!$C$55</f>
        <v>0</v>
      </c>
      <c r="G585" s="182">
        <f>(G469+G483)*'Data - P&amp;L'!$C$6*'Data - P&amp;L'!$C$55</f>
        <v>0.493</v>
      </c>
      <c r="H585" s="182">
        <f>(H469+H483)*'Data - P&amp;L'!$C$6*'Data - P&amp;L'!$C$55</f>
        <v>0</v>
      </c>
      <c r="I585" s="182">
        <f>(I469+I483)*'Data - P&amp;L'!$C$6*'Data - P&amp;L'!$C$55</f>
        <v>0</v>
      </c>
      <c r="J585" s="182">
        <f>(J469+J483)*'Data - P&amp;L'!$C$6*'Data - P&amp;L'!$C$55</f>
        <v>0</v>
      </c>
      <c r="K585" s="182">
        <f>(K469+K483)*'Data - P&amp;L'!$C$6*'Data - P&amp;L'!$C$55</f>
        <v>0</v>
      </c>
      <c r="L585" s="182">
        <f>(L469+L483)*'Data - P&amp;L'!$C$6*'Data - P&amp;L'!$C$55</f>
        <v>0</v>
      </c>
      <c r="M585" s="182">
        <f>(M469+M483)*'Data - P&amp;L'!$C$6*'Data - P&amp;L'!$C$55</f>
        <v>0</v>
      </c>
      <c r="N585" s="182">
        <f>(N469+N483)*'Data - P&amp;L'!$C$6*'Data - P&amp;L'!$C$55</f>
        <v>0</v>
      </c>
      <c r="O585" s="182">
        <f>(O469+O483)*'Data - P&amp;L'!$C$6*'Data - P&amp;L'!$C$55</f>
        <v>0.493</v>
      </c>
      <c r="P585" s="182">
        <f>(P469+P483)*'Data - P&amp;L'!$C$6*'Data - P&amp;L'!$C$55</f>
        <v>0</v>
      </c>
      <c r="Q585" s="182">
        <f>(Q469+Q483)*'Data - P&amp;L'!$C$6*'Data - P&amp;L'!$C$55</f>
        <v>0.493</v>
      </c>
      <c r="R585" s="182">
        <f>(R469+R483)*'Data - P&amp;L'!$C$6*'Data - P&amp;L'!$C$55</f>
        <v>0</v>
      </c>
      <c r="S585" s="182">
        <f>(S469+S483)*'Data - P&amp;L'!$C$6*'Data - P&amp;L'!$C$55</f>
        <v>0</v>
      </c>
      <c r="T585" s="182">
        <f>(T469+T483)*'Data - P&amp;L'!$C$6*'Data - P&amp;L'!$C$55</f>
        <v>0</v>
      </c>
      <c r="U585" s="182">
        <f>(U469+U483)*'Data - P&amp;L'!$C$6*'Data - P&amp;L'!$C$55</f>
        <v>0</v>
      </c>
      <c r="V585" s="182">
        <f>(V469+V483)*'Data - P&amp;L'!$C$6*'Data - P&amp;L'!$C$55</f>
        <v>0</v>
      </c>
      <c r="W585" s="182">
        <f>(W469+W483)*'Data - P&amp;L'!$C$6*'Data - P&amp;L'!$C$55</f>
        <v>0</v>
      </c>
      <c r="X585" s="182">
        <f>(X469+X483)*'Data - P&amp;L'!$C$6*'Data - P&amp;L'!$C$55</f>
        <v>0</v>
      </c>
      <c r="Y585" s="182">
        <f>(Y469+Y483)*'Data - P&amp;L'!$C$6*'Data - P&amp;L'!$C$55</f>
        <v>0.493</v>
      </c>
      <c r="Z585" s="182">
        <f>(Z469+Z483)*'Data - P&amp;L'!$C$6*'Data - P&amp;L'!$C$55</f>
        <v>0</v>
      </c>
      <c r="AA585" s="182">
        <f>(AA469+AA483)*'Data - P&amp;L'!$C$6*'Data - P&amp;L'!$C$55</f>
        <v>0</v>
      </c>
      <c r="AB585" s="182">
        <f>(AB469+AB483)*'Data - P&amp;L'!$C$6*'Data - P&amp;L'!$C$55</f>
        <v>0</v>
      </c>
      <c r="AC585" s="182">
        <f>(AC469+AC483)*'Data - P&amp;L'!$C$6*'Data - P&amp;L'!$C$55</f>
        <v>0</v>
      </c>
      <c r="AD585" s="182">
        <f>(AD469+AD483)*'Data - P&amp;L'!$C$6*'Data - P&amp;L'!$C$55</f>
        <v>0</v>
      </c>
      <c r="AE585" s="182">
        <f>(AE469+AE483)*'Data - P&amp;L'!$C$6*'Data - P&amp;L'!$C$55</f>
        <v>0</v>
      </c>
      <c r="AF585" s="182">
        <f>(AF469+AF483)*'Data - P&amp;L'!$C$6*'Data - P&amp;L'!$C$55</f>
        <v>0</v>
      </c>
      <c r="AG585" s="139">
        <f t="shared" si="130"/>
        <v>1.972</v>
      </c>
      <c r="AH585" s="140"/>
      <c r="AI585" s="140"/>
      <c r="AJ585" s="140"/>
      <c r="AK585" s="140"/>
      <c r="AL585" s="140"/>
    </row>
    <row r="586" outlineLevel="1">
      <c r="A586" s="194" t="s">
        <v>523</v>
      </c>
      <c r="B586" s="182">
        <f>(B470+B484)*'Data - P&amp;L'!$C$8*'Data - P&amp;L'!$C$55</f>
        <v>0</v>
      </c>
      <c r="C586" s="182">
        <f>(C470+C484)*'Data - P&amp;L'!$C$8*'Data - P&amp;L'!$C$55</f>
        <v>0</v>
      </c>
      <c r="D586" s="182">
        <f>(D470+D484)*'Data - P&amp;L'!$C$8*'Data - P&amp;L'!$C$55</f>
        <v>0</v>
      </c>
      <c r="E586" s="182">
        <f>(E470+E484)*'Data - P&amp;L'!$C$8*'Data - P&amp;L'!$C$55</f>
        <v>0</v>
      </c>
      <c r="F586" s="182">
        <f>(F470+F484)*'Data - P&amp;L'!$C$8*'Data - P&amp;L'!$C$55</f>
        <v>0</v>
      </c>
      <c r="G586" s="182">
        <f>(G470+G484)*'Data - P&amp;L'!$C$8*'Data - P&amp;L'!$C$55</f>
        <v>0.107</v>
      </c>
      <c r="H586" s="182">
        <f>(H470+H484)*'Data - P&amp;L'!$C$8*'Data - P&amp;L'!$C$55</f>
        <v>0</v>
      </c>
      <c r="I586" s="182">
        <f>(I470+I484)*'Data - P&amp;L'!$C$8*'Data - P&amp;L'!$C$55</f>
        <v>0</v>
      </c>
      <c r="J586" s="182">
        <f>(J470+J484)*'Data - P&amp;L'!$C$8*'Data - P&amp;L'!$C$55</f>
        <v>0</v>
      </c>
      <c r="K586" s="182">
        <f>(K470+K484)*'Data - P&amp;L'!$C$8*'Data - P&amp;L'!$C$55</f>
        <v>0</v>
      </c>
      <c r="L586" s="182">
        <f>(L470+L484)*'Data - P&amp;L'!$C$8*'Data - P&amp;L'!$C$55</f>
        <v>0</v>
      </c>
      <c r="M586" s="182">
        <f>(M470+M484)*'Data - P&amp;L'!$C$8*'Data - P&amp;L'!$C$55</f>
        <v>0</v>
      </c>
      <c r="N586" s="182">
        <f>(N470+N484)*'Data - P&amp;L'!$C$8*'Data - P&amp;L'!$C$55</f>
        <v>0</v>
      </c>
      <c r="O586" s="182">
        <f>(O470+O484)*'Data - P&amp;L'!$C$8*'Data - P&amp;L'!$C$55</f>
        <v>0</v>
      </c>
      <c r="P586" s="182">
        <f>(P470+P484)*'Data - P&amp;L'!$C$8*'Data - P&amp;L'!$C$55</f>
        <v>0</v>
      </c>
      <c r="Q586" s="182">
        <f>(Q470+Q484)*'Data - P&amp;L'!$C$8*'Data - P&amp;L'!$C$55</f>
        <v>0.107</v>
      </c>
      <c r="R586" s="182">
        <f>(R470+R484)*'Data - P&amp;L'!$C$8*'Data - P&amp;L'!$C$55</f>
        <v>0.107</v>
      </c>
      <c r="S586" s="182">
        <f>(S470+S484)*'Data - P&amp;L'!$C$8*'Data - P&amp;L'!$C$55</f>
        <v>0</v>
      </c>
      <c r="T586" s="182">
        <f>(T470+T484)*'Data - P&amp;L'!$C$8*'Data - P&amp;L'!$C$55</f>
        <v>0</v>
      </c>
      <c r="U586" s="182">
        <f>(U470+U484)*'Data - P&amp;L'!$C$8*'Data - P&amp;L'!$C$55</f>
        <v>0.107</v>
      </c>
      <c r="V586" s="182">
        <f>(V470+V484)*'Data - P&amp;L'!$C$8*'Data - P&amp;L'!$C$55</f>
        <v>0</v>
      </c>
      <c r="W586" s="182">
        <f>(W470+W484)*'Data - P&amp;L'!$C$8*'Data - P&amp;L'!$C$55</f>
        <v>0</v>
      </c>
      <c r="X586" s="182">
        <f>(X470+X484)*'Data - P&amp;L'!$C$8*'Data - P&amp;L'!$C$55</f>
        <v>0</v>
      </c>
      <c r="Y586" s="182">
        <f>(Y470+Y484)*'Data - P&amp;L'!$C$8*'Data - P&amp;L'!$C$55</f>
        <v>0</v>
      </c>
      <c r="Z586" s="182">
        <f>(Z470+Z484)*'Data - P&amp;L'!$C$8*'Data - P&amp;L'!$C$55</f>
        <v>0</v>
      </c>
      <c r="AA586" s="182">
        <f>(AA470+AA484)*'Data - P&amp;L'!$C$8*'Data - P&amp;L'!$C$55</f>
        <v>0</v>
      </c>
      <c r="AB586" s="182">
        <f>(AB470+AB484)*'Data - P&amp;L'!$C$8*'Data - P&amp;L'!$C$55</f>
        <v>0</v>
      </c>
      <c r="AC586" s="182">
        <f>(AC470+AC484)*'Data - P&amp;L'!$C$8*'Data - P&amp;L'!$C$55</f>
        <v>0</v>
      </c>
      <c r="AD586" s="182">
        <f>(AD470+AD484)*'Data - P&amp;L'!$C$8*'Data - P&amp;L'!$C$55</f>
        <v>0</v>
      </c>
      <c r="AE586" s="182">
        <f>(AE470+AE484)*'Data - P&amp;L'!$C$8*'Data - P&amp;L'!$C$55</f>
        <v>0</v>
      </c>
      <c r="AF586" s="182">
        <f>(AF470+AF484)*'Data - P&amp;L'!$C$8*'Data - P&amp;L'!$C$55</f>
        <v>0</v>
      </c>
      <c r="AG586" s="139">
        <f t="shared" si="130"/>
        <v>0.428</v>
      </c>
      <c r="AH586" s="140"/>
      <c r="AI586" s="140"/>
      <c r="AJ586" s="140"/>
      <c r="AK586" s="140"/>
      <c r="AL586" s="140"/>
    </row>
    <row r="587" outlineLevel="1">
      <c r="A587" s="194" t="s">
        <v>524</v>
      </c>
      <c r="B587" s="182">
        <f>(B471+B472+B485+B486)*'Data - P&amp;L'!$C$9*'Data - P&amp;L'!$C$55</f>
        <v>0</v>
      </c>
      <c r="C587" s="182">
        <f>(C471+C472+C485+C486)*'Data - P&amp;L'!$C$9*'Data - P&amp;L'!$C$55</f>
        <v>0</v>
      </c>
      <c r="D587" s="182">
        <f>(D471+D472+D485+D486)*'Data - P&amp;L'!$C$9*'Data - P&amp;L'!$C$55</f>
        <v>0.598</v>
      </c>
      <c r="E587" s="182">
        <f>(E471+E472+E485+E486)*'Data - P&amp;L'!$C$9*'Data - P&amp;L'!$C$55</f>
        <v>0</v>
      </c>
      <c r="F587" s="182">
        <f>(F471+F472+F485+F486)*'Data - P&amp;L'!$C$9*'Data - P&amp;L'!$C$55</f>
        <v>0</v>
      </c>
      <c r="G587" s="182">
        <f>(G471+G472+G485+G486)*'Data - P&amp;L'!$C$9*'Data - P&amp;L'!$C$55</f>
        <v>0.598</v>
      </c>
      <c r="H587" s="182">
        <f>(H471+H472+H485+H486)*'Data - P&amp;L'!$C$9*'Data - P&amp;L'!$C$55</f>
        <v>0</v>
      </c>
      <c r="I587" s="182">
        <f>(I471+I472+I485+I486)*'Data - P&amp;L'!$C$9*'Data - P&amp;L'!$C$55</f>
        <v>0</v>
      </c>
      <c r="J587" s="182">
        <f>(J471+J472+J485+J486)*'Data - P&amp;L'!$C$9*'Data - P&amp;L'!$C$55</f>
        <v>0</v>
      </c>
      <c r="K587" s="182">
        <f>(K471+K472+K485+K486)*'Data - P&amp;L'!$C$9*'Data - P&amp;L'!$C$55</f>
        <v>0</v>
      </c>
      <c r="L587" s="182">
        <f>(L471+L472+L485+L486)*'Data - P&amp;L'!$C$9*'Data - P&amp;L'!$C$55</f>
        <v>0</v>
      </c>
      <c r="M587" s="182">
        <f>(M471+M472+M485+M486)*'Data - P&amp;L'!$C$9*'Data - P&amp;L'!$C$55</f>
        <v>0</v>
      </c>
      <c r="N587" s="182">
        <f>(N471+N472+N485+N486)*'Data - P&amp;L'!$C$9*'Data - P&amp;L'!$C$55</f>
        <v>0</v>
      </c>
      <c r="O587" s="182">
        <f>(O471+O472+O485+O486)*'Data - P&amp;L'!$C$9*'Data - P&amp;L'!$C$55</f>
        <v>0</v>
      </c>
      <c r="P587" s="182">
        <f>(P471+P472+P485+P486)*'Data - P&amp;L'!$C$9*'Data - P&amp;L'!$C$55</f>
        <v>0</v>
      </c>
      <c r="Q587" s="182">
        <f>(Q471+Q472+Q485+Q486)*'Data - P&amp;L'!$C$9*'Data - P&amp;L'!$C$55</f>
        <v>1.196</v>
      </c>
      <c r="R587" s="182">
        <f>(R471+R472+R485+R486)*'Data - P&amp;L'!$C$9*'Data - P&amp;L'!$C$55</f>
        <v>0</v>
      </c>
      <c r="S587" s="182">
        <f>(S471+S472+S485+S486)*'Data - P&amp;L'!$C$9*'Data - P&amp;L'!$C$55</f>
        <v>0</v>
      </c>
      <c r="T587" s="182">
        <f>(T471+T472+T485+T486)*'Data - P&amp;L'!$C$9*'Data - P&amp;L'!$C$55</f>
        <v>0</v>
      </c>
      <c r="U587" s="182">
        <f>(U471+U472+U485+U486)*'Data - P&amp;L'!$C$9*'Data - P&amp;L'!$C$55</f>
        <v>0.598</v>
      </c>
      <c r="V587" s="182">
        <f>(V471+V472+V485+V486)*'Data - P&amp;L'!$C$9*'Data - P&amp;L'!$C$55</f>
        <v>0</v>
      </c>
      <c r="W587" s="182">
        <f>(W471+W472+W485+W486)*'Data - P&amp;L'!$C$9*'Data - P&amp;L'!$C$55</f>
        <v>0</v>
      </c>
      <c r="X587" s="182">
        <f>(X471+X472+X485+X486)*'Data - P&amp;L'!$C$9*'Data - P&amp;L'!$C$55</f>
        <v>0</v>
      </c>
      <c r="Y587" s="182">
        <f>(Y471+Y472+Y485+Y486)*'Data - P&amp;L'!$C$9*'Data - P&amp;L'!$C$55</f>
        <v>0</v>
      </c>
      <c r="Z587" s="182">
        <f>(Z471+Z472+Z485+Z486)*'Data - P&amp;L'!$C$9*'Data - P&amp;L'!$C$55</f>
        <v>0</v>
      </c>
      <c r="AA587" s="182">
        <f>(AA471+AA472+AA485+AA486)*'Data - P&amp;L'!$C$9*'Data - P&amp;L'!$C$55</f>
        <v>0</v>
      </c>
      <c r="AB587" s="182">
        <f>(AB471+AB472+AB485+AB486)*'Data - P&amp;L'!$C$9*'Data - P&amp;L'!$C$55</f>
        <v>0</v>
      </c>
      <c r="AC587" s="182">
        <f>(AC471+AC472+AC485+AC486)*'Data - P&amp;L'!$C$9*'Data - P&amp;L'!$C$55</f>
        <v>0</v>
      </c>
      <c r="AD587" s="182">
        <f>(AD471+AD472+AD485+AD486)*'Data - P&amp;L'!$C$9*'Data - P&amp;L'!$C$55</f>
        <v>0</v>
      </c>
      <c r="AE587" s="182">
        <f>(AE471+AE472+AE485+AE486)*'Data - P&amp;L'!$C$9*'Data - P&amp;L'!$C$55</f>
        <v>0</v>
      </c>
      <c r="AF587" s="182">
        <f>(AF471+AF472+AF485+AF486)*'Data - P&amp;L'!$C$9*'Data - P&amp;L'!$C$55</f>
        <v>0</v>
      </c>
      <c r="AG587" s="139">
        <f t="shared" si="130"/>
        <v>2.99</v>
      </c>
      <c r="AH587" s="140"/>
      <c r="AI587" s="140"/>
      <c r="AJ587" s="140"/>
      <c r="AK587" s="140"/>
      <c r="AL587" s="140"/>
    </row>
    <row r="588" outlineLevel="1">
      <c r="A588" s="194" t="s">
        <v>525</v>
      </c>
      <c r="B588" s="182">
        <f>(B473+B474+B487+B488)*'Data - P&amp;L'!$C$5*'Data - P&amp;L'!$C$55</f>
        <v>1.049</v>
      </c>
      <c r="C588" s="182">
        <f>(C473+C474+C487+C488)*'Data - P&amp;L'!$C$5*'Data - P&amp;L'!$C$55</f>
        <v>1.049</v>
      </c>
      <c r="D588" s="182">
        <f>(D473+D474+D487+D488)*'Data - P&amp;L'!$C$5*'Data - P&amp;L'!$C$55</f>
        <v>1.049</v>
      </c>
      <c r="E588" s="182">
        <f>(E473+E474+E487+E488)*'Data - P&amp;L'!$C$5*'Data - P&amp;L'!$C$55</f>
        <v>2.098</v>
      </c>
      <c r="F588" s="182">
        <f>(F473+F474+F487+F488)*'Data - P&amp;L'!$C$5*'Data - P&amp;L'!$C$55</f>
        <v>0</v>
      </c>
      <c r="G588" s="182">
        <f>(G473+G474+G487+G488)*'Data - P&amp;L'!$C$5*'Data - P&amp;L'!$C$55</f>
        <v>0</v>
      </c>
      <c r="H588" s="182">
        <f>(H473+H474+H487+H488)*'Data - P&amp;L'!$C$5*'Data - P&amp;L'!$C$55</f>
        <v>1.049</v>
      </c>
      <c r="I588" s="182">
        <f>(I473+I474+I487+I488)*'Data - P&amp;L'!$C$5*'Data - P&amp;L'!$C$55</f>
        <v>0</v>
      </c>
      <c r="J588" s="182">
        <f>(J473+J474+J487+J488)*'Data - P&amp;L'!$C$5*'Data - P&amp;L'!$C$55</f>
        <v>1.049</v>
      </c>
      <c r="K588" s="182">
        <f>(K473+K474+K487+K488)*'Data - P&amp;L'!$C$5*'Data - P&amp;L'!$C$55</f>
        <v>1.049</v>
      </c>
      <c r="L588" s="182">
        <f>(L473+L474+L487+L488)*'Data - P&amp;L'!$C$5*'Data - P&amp;L'!$C$55</f>
        <v>2.098</v>
      </c>
      <c r="M588" s="182">
        <f>(M473+M474+M487+M488)*'Data - P&amp;L'!$C$5*'Data - P&amp;L'!$C$55</f>
        <v>0</v>
      </c>
      <c r="N588" s="182">
        <f>(N473+N474+N487+N488)*'Data - P&amp;L'!$C$5*'Data - P&amp;L'!$C$55</f>
        <v>0</v>
      </c>
      <c r="O588" s="182">
        <f>(O473+O474+O487+O488)*'Data - P&amp;L'!$C$5*'Data - P&amp;L'!$C$55</f>
        <v>2.098</v>
      </c>
      <c r="P588" s="182">
        <f>(P473+P474+P487+P488)*'Data - P&amp;L'!$C$5*'Data - P&amp;L'!$C$55</f>
        <v>5.245</v>
      </c>
      <c r="Q588" s="182">
        <f>(Q473+Q474+Q487+Q488)*'Data - P&amp;L'!$C$5*'Data - P&amp;L'!$C$55</f>
        <v>1.049</v>
      </c>
      <c r="R588" s="182">
        <f>(R473+R474+R487+R488)*'Data - P&amp;L'!$C$5*'Data - P&amp;L'!$C$55</f>
        <v>3.147</v>
      </c>
      <c r="S588" s="182">
        <f>(S473+S474+S487+S488)*'Data - P&amp;L'!$C$5*'Data - P&amp;L'!$C$55</f>
        <v>0</v>
      </c>
      <c r="T588" s="182">
        <f>(T473+T474+T487+T488)*'Data - P&amp;L'!$C$5*'Data - P&amp;L'!$C$55</f>
        <v>0</v>
      </c>
      <c r="U588" s="182">
        <f>(U473+U474+U487+U488)*'Data - P&amp;L'!$C$5*'Data - P&amp;L'!$C$55</f>
        <v>0</v>
      </c>
      <c r="V588" s="182">
        <f>(V473+V474+V487+V488)*'Data - P&amp;L'!$C$5*'Data - P&amp;L'!$C$55</f>
        <v>2.098</v>
      </c>
      <c r="W588" s="182">
        <f>(W473+W474+W487+W488)*'Data - P&amp;L'!$C$5*'Data - P&amp;L'!$C$55</f>
        <v>1.049</v>
      </c>
      <c r="X588" s="182">
        <f>(X473+X474+X487+X488)*'Data - P&amp;L'!$C$5*'Data - P&amp;L'!$C$55</f>
        <v>2.098</v>
      </c>
      <c r="Y588" s="182">
        <f>(Y473+Y474+Y487+Y488)*'Data - P&amp;L'!$C$5*'Data - P&amp;L'!$C$55</f>
        <v>0</v>
      </c>
      <c r="Z588" s="182">
        <f>(Z473+Z474+Z487+Z488)*'Data - P&amp;L'!$C$5*'Data - P&amp;L'!$C$55</f>
        <v>6.294</v>
      </c>
      <c r="AA588" s="182">
        <f>(AA473+AA474+AA487+AA488)*'Data - P&amp;L'!$C$5*'Data - P&amp;L'!$C$55</f>
        <v>0</v>
      </c>
      <c r="AB588" s="182">
        <f>(AB473+AB474+AB487+AB488)*'Data - P&amp;L'!$C$5*'Data - P&amp;L'!$C$55</f>
        <v>0</v>
      </c>
      <c r="AC588" s="182">
        <f>(AC473+AC474+AC487+AC488)*'Data - P&amp;L'!$C$5*'Data - P&amp;L'!$C$55</f>
        <v>1.049</v>
      </c>
      <c r="AD588" s="182">
        <f>(AD473+AD474+AD487+AD488)*'Data - P&amp;L'!$C$5*'Data - P&amp;L'!$C$55</f>
        <v>3.147</v>
      </c>
      <c r="AE588" s="182">
        <f>(AE473+AE474+AE487+AE488)*'Data - P&amp;L'!$C$5*'Data - P&amp;L'!$C$55</f>
        <v>2.098</v>
      </c>
      <c r="AF588" s="182">
        <f>(AF473+AF474+AF487+AF488)*'Data - P&amp;L'!$C$5*'Data - P&amp;L'!$C$55</f>
        <v>1.049</v>
      </c>
      <c r="AG588" s="139">
        <f t="shared" si="130"/>
        <v>40.911</v>
      </c>
      <c r="AH588" s="140"/>
      <c r="AI588" s="140"/>
      <c r="AJ588" s="140"/>
      <c r="AK588" s="140"/>
      <c r="AL588" s="140"/>
    </row>
    <row r="589" outlineLevel="1">
      <c r="A589" s="194" t="s">
        <v>526</v>
      </c>
      <c r="B589" s="182">
        <f>(B475+B476+B489+B490)*'Data - P&amp;L'!$C$10*'Data - P&amp;L'!$C$55</f>
        <v>0</v>
      </c>
      <c r="C589" s="182">
        <f>(C475+C476+C489+C490)*'Data - P&amp;L'!$C$10*'Data - P&amp;L'!$C$55</f>
        <v>0</v>
      </c>
      <c r="D589" s="182">
        <f>(D475+D476+D489+D490)*'Data - P&amp;L'!$C$10*'Data - P&amp;L'!$C$55</f>
        <v>0</v>
      </c>
      <c r="E589" s="182">
        <f>(E475+E476+E489+E490)*'Data - P&amp;L'!$C$10*'Data - P&amp;L'!$C$55</f>
        <v>0</v>
      </c>
      <c r="F589" s="182">
        <f>(F475+F476+F489+F490)*'Data - P&amp;L'!$C$10*'Data - P&amp;L'!$C$55</f>
        <v>0</v>
      </c>
      <c r="G589" s="182">
        <f>(G475+G476+G489+G490)*'Data - P&amp;L'!$C$10*'Data - P&amp;L'!$C$55</f>
        <v>0</v>
      </c>
      <c r="H589" s="182">
        <f>(H475+H476+H489+H490)*'Data - P&amp;L'!$C$10*'Data - P&amp;L'!$C$55</f>
        <v>0</v>
      </c>
      <c r="I589" s="182">
        <f>(I475+I476+I489+I490)*'Data - P&amp;L'!$C$10*'Data - P&amp;L'!$C$55</f>
        <v>0</v>
      </c>
      <c r="J589" s="182">
        <f>(J475+J476+J489+J490)*'Data - P&amp;L'!$C$10*'Data - P&amp;L'!$C$55</f>
        <v>0</v>
      </c>
      <c r="K589" s="182">
        <f>(K475+K476+K489+K490)*'Data - P&amp;L'!$C$10*'Data - P&amp;L'!$C$55</f>
        <v>0</v>
      </c>
      <c r="L589" s="182">
        <f>(L475+L476+L489+L490)*'Data - P&amp;L'!$C$10*'Data - P&amp;L'!$C$55</f>
        <v>0</v>
      </c>
      <c r="M589" s="182">
        <f>(M475+M476+M489+M490)*'Data - P&amp;L'!$C$10*'Data - P&amp;L'!$C$55</f>
        <v>0</v>
      </c>
      <c r="N589" s="182">
        <f>(N475+N476+N489+N490)*'Data - P&amp;L'!$C$10*'Data - P&amp;L'!$C$55</f>
        <v>0</v>
      </c>
      <c r="O589" s="182">
        <f>(O475+O476+O489+O490)*'Data - P&amp;L'!$C$10*'Data - P&amp;L'!$C$55</f>
        <v>0</v>
      </c>
      <c r="P589" s="182">
        <f>(P475+P476+P489+P490)*'Data - P&amp;L'!$C$10*'Data - P&amp;L'!$C$55</f>
        <v>0</v>
      </c>
      <c r="Q589" s="182">
        <f>(Q475+Q476+Q489+Q490)*'Data - P&amp;L'!$C$10*'Data - P&amp;L'!$C$55</f>
        <v>0.842</v>
      </c>
      <c r="R589" s="182">
        <f>(R475+R476+R489+R490)*'Data - P&amp;L'!$C$10*'Data - P&amp;L'!$C$55</f>
        <v>0</v>
      </c>
      <c r="S589" s="182">
        <f>(S475+S476+S489+S490)*'Data - P&amp;L'!$C$10*'Data - P&amp;L'!$C$55</f>
        <v>0</v>
      </c>
      <c r="T589" s="182">
        <f>(T475+T476+T489+T490)*'Data - P&amp;L'!$C$10*'Data - P&amp;L'!$C$55</f>
        <v>0</v>
      </c>
      <c r="U589" s="182">
        <f>(U475+U476+U489+U490)*'Data - P&amp;L'!$C$10*'Data - P&amp;L'!$C$55</f>
        <v>0</v>
      </c>
      <c r="V589" s="182">
        <f>(V475+V476+V489+V490)*'Data - P&amp;L'!$C$10*'Data - P&amp;L'!$C$55</f>
        <v>0</v>
      </c>
      <c r="W589" s="182">
        <f>(W475+W476+W489+W490)*'Data - P&amp;L'!$C$10*'Data - P&amp;L'!$C$55</f>
        <v>0</v>
      </c>
      <c r="X589" s="182">
        <f>(X475+X476+X489+X490)*'Data - P&amp;L'!$C$10*'Data - P&amp;L'!$C$55</f>
        <v>0</v>
      </c>
      <c r="Y589" s="182">
        <f>(Y475+Y476+Y489+Y490)*'Data - P&amp;L'!$C$10*'Data - P&amp;L'!$C$55</f>
        <v>0</v>
      </c>
      <c r="Z589" s="182">
        <f>(Z475+Z476+Z489+Z490)*'Data - P&amp;L'!$C$10*'Data - P&amp;L'!$C$55</f>
        <v>0</v>
      </c>
      <c r="AA589" s="182">
        <f>(AA475+AA476+AA489+AA490)*'Data - P&amp;L'!$C$10*'Data - P&amp;L'!$C$55</f>
        <v>0</v>
      </c>
      <c r="AB589" s="182">
        <f>(AB475+AB476+AB489+AB490)*'Data - P&amp;L'!$C$10*'Data - P&amp;L'!$C$55</f>
        <v>0</v>
      </c>
      <c r="AC589" s="182">
        <f>(AC475+AC476+AC489+AC490)*'Data - P&amp;L'!$C$10*'Data - P&amp;L'!$C$55</f>
        <v>0</v>
      </c>
      <c r="AD589" s="182">
        <f>(AD475+AD476+AD489+AD490)*'Data - P&amp;L'!$C$10*'Data - P&amp;L'!$C$55</f>
        <v>0</v>
      </c>
      <c r="AE589" s="182">
        <f>(AE475+AE476+AE489+AE490)*'Data - P&amp;L'!$C$10*'Data - P&amp;L'!$C$55</f>
        <v>0</v>
      </c>
      <c r="AF589" s="182">
        <f>(AF475+AF476+AF489+AF490)*'Data - P&amp;L'!$C$10*'Data - P&amp;L'!$C$55</f>
        <v>0</v>
      </c>
      <c r="AG589" s="139">
        <f t="shared" si="130"/>
        <v>0.842</v>
      </c>
      <c r="AH589" s="140"/>
      <c r="AI589" s="140"/>
      <c r="AJ589" s="140"/>
      <c r="AK589" s="140"/>
      <c r="AL589" s="140"/>
    </row>
    <row r="590" outlineLevel="1">
      <c r="A590" s="194" t="s">
        <v>540</v>
      </c>
      <c r="B590" s="182">
        <f>((B447+B448+B462+B463)*'Data - P&amp;L'!$C$13)*'Data - P&amp;L'!$C$55</f>
        <v>0</v>
      </c>
      <c r="C590" s="182">
        <f>((C447+C448+C462+C463)*'Data - P&amp;L'!$C$13)*'Data - P&amp;L'!$C$55</f>
        <v>0</v>
      </c>
      <c r="D590" s="182">
        <f>((D447+D448+D462+D463)*'Data - P&amp;L'!$C$13)*'Data - P&amp;L'!$C$55</f>
        <v>0</v>
      </c>
      <c r="E590" s="182">
        <f>((E447+E448+E462+E463)*'Data - P&amp;L'!$C$13)*'Data - P&amp;L'!$C$55</f>
        <v>0</v>
      </c>
      <c r="F590" s="182">
        <f>((F447+F448+F462+F463)*'Data - P&amp;L'!$C$13)*'Data - P&amp;L'!$C$55</f>
        <v>0</v>
      </c>
      <c r="G590" s="182">
        <f>((G447+G448+G462+G463)*'Data - P&amp;L'!$C$13)*'Data - P&amp;L'!$C$55</f>
        <v>0</v>
      </c>
      <c r="H590" s="182">
        <f>((H447+H448+H462+H463)*'Data - P&amp;L'!$C$13)*'Data - P&amp;L'!$C$55</f>
        <v>0</v>
      </c>
      <c r="I590" s="182">
        <f>((I447+I448+I462+I463)*'Data - P&amp;L'!$C$13)*'Data - P&amp;L'!$C$55</f>
        <v>0</v>
      </c>
      <c r="J590" s="182">
        <f>((J447+J448+J462+J463)*'Data - P&amp;L'!$C$13)*'Data - P&amp;L'!$C$55</f>
        <v>0</v>
      </c>
      <c r="K590" s="182">
        <f>((K447+K448+K462+K463)*'Data - P&amp;L'!$C$13)*'Data - P&amp;L'!$C$55</f>
        <v>0</v>
      </c>
      <c r="L590" s="182">
        <f>((L447+L448+L462+L463)*'Data - P&amp;L'!$C$13)*'Data - P&amp;L'!$C$55</f>
        <v>0</v>
      </c>
      <c r="M590" s="182">
        <f>((M447+M448+M462+M463)*'Data - P&amp;L'!$C$13)*'Data - P&amp;L'!$C$55</f>
        <v>0</v>
      </c>
      <c r="N590" s="182">
        <f>((N447+N448+N462+N463)*'Data - P&amp;L'!$C$13)*'Data - P&amp;L'!$C$55</f>
        <v>0</v>
      </c>
      <c r="O590" s="182">
        <f>((O447+O448+O462+O463)*'Data - P&amp;L'!$C$13)*'Data - P&amp;L'!$C$55</f>
        <v>0</v>
      </c>
      <c r="P590" s="182">
        <f>((P447+P448+P462+P463)*'Data - P&amp;L'!$C$13)*'Data - P&amp;L'!$C$55</f>
        <v>0</v>
      </c>
      <c r="Q590" s="182">
        <f>((Q447+Q448+Q462+Q463)*'Data - P&amp;L'!$C$13)*'Data - P&amp;L'!$C$55</f>
        <v>0</v>
      </c>
      <c r="R590" s="182">
        <f>((R447+R448+R462+R463)*'Data - P&amp;L'!$C$13)*'Data - P&amp;L'!$C$55</f>
        <v>0</v>
      </c>
      <c r="S590" s="182">
        <f>((S447+S448+S462+S463)*'Data - P&amp;L'!$C$13)*'Data - P&amp;L'!$C$55</f>
        <v>0</v>
      </c>
      <c r="T590" s="182">
        <f>((T447+T448+T462+T463)*'Data - P&amp;L'!$C$13)*'Data - P&amp;L'!$C$55</f>
        <v>0</v>
      </c>
      <c r="U590" s="182">
        <f>((U447+U448+U462+U463)*'Data - P&amp;L'!$C$13)*'Data - P&amp;L'!$C$55</f>
        <v>0</v>
      </c>
      <c r="V590" s="182">
        <f>((V447+V448+V462+V463)*'Data - P&amp;L'!$C$13)*'Data - P&amp;L'!$C$55</f>
        <v>0</v>
      </c>
      <c r="W590" s="182">
        <f>((W447+W448+W462+W463)*'Data - P&amp;L'!$C$13)*'Data - P&amp;L'!$C$55</f>
        <v>0</v>
      </c>
      <c r="X590" s="182">
        <f>((X447+X448+X462+X463)*'Data - P&amp;L'!$C$13)*'Data - P&amp;L'!$C$55</f>
        <v>0</v>
      </c>
      <c r="Y590" s="182">
        <f>((Y447+Y448+Y462+Y463)*'Data - P&amp;L'!$C$13)*'Data - P&amp;L'!$C$55</f>
        <v>0</v>
      </c>
      <c r="Z590" s="182">
        <f>((Z447+Z448+Z462+Z463)*'Data - P&amp;L'!$C$13)*'Data - P&amp;L'!$C$55</f>
        <v>0</v>
      </c>
      <c r="AA590" s="182">
        <f>((AA447+AA448+AA462+AA463)*'Data - P&amp;L'!$C$13)*'Data - P&amp;L'!$C$55</f>
        <v>0</v>
      </c>
      <c r="AB590" s="182">
        <f>((AB447+AB448+AB462+AB463)*'Data - P&amp;L'!$C$13)*'Data - P&amp;L'!$C$55</f>
        <v>0</v>
      </c>
      <c r="AC590" s="182">
        <f>((AC447+AC448+AC462+AC463)*'Data - P&amp;L'!$C$13)*'Data - P&amp;L'!$C$55</f>
        <v>0</v>
      </c>
      <c r="AD590" s="182">
        <f>((AD447+AD448+AD462+AD463)*'Data - P&amp;L'!$C$13)*'Data - P&amp;L'!$C$55</f>
        <v>0</v>
      </c>
      <c r="AE590" s="182">
        <f>((AE447+AE448+AE462+AE463)*'Data - P&amp;L'!$C$13)*'Data - P&amp;L'!$C$55</f>
        <v>0</v>
      </c>
      <c r="AF590" s="182">
        <f>((AF447+AF448+AF462+AF463)*'Data - P&amp;L'!$C$13)*'Data - P&amp;L'!$C$55</f>
        <v>0</v>
      </c>
      <c r="AG590" s="139">
        <f t="shared" si="130"/>
        <v>0</v>
      </c>
      <c r="AH590" s="140"/>
      <c r="AI590" s="140"/>
      <c r="AJ590" s="140"/>
      <c r="AK590" s="140"/>
      <c r="AL590" s="140"/>
    </row>
    <row r="591" outlineLevel="1">
      <c r="A591" s="194" t="s">
        <v>541</v>
      </c>
      <c r="B591" s="182">
        <f>((B449+B464)*'Data - P&amp;L'!$C$14)*'Data - P&amp;L'!$C$55</f>
        <v>0</v>
      </c>
      <c r="C591" s="182">
        <f>((C449+C464)*'Data - P&amp;L'!$C$14)*'Data - P&amp;L'!$C$55</f>
        <v>0</v>
      </c>
      <c r="D591" s="182">
        <f>((D449+D464)*'Data - P&amp;L'!$C$14)*'Data - P&amp;L'!$C$55</f>
        <v>0</v>
      </c>
      <c r="E591" s="182">
        <f>((E449+E464)*'Data - P&amp;L'!$C$14)*'Data - P&amp;L'!$C$55</f>
        <v>0</v>
      </c>
      <c r="F591" s="182">
        <f>((F449+F464)*'Data - P&amp;L'!$C$14)*'Data - P&amp;L'!$C$55</f>
        <v>0</v>
      </c>
      <c r="G591" s="182">
        <f>((G449+G464)*'Data - P&amp;L'!$C$14)*'Data - P&amp;L'!$C$55</f>
        <v>0</v>
      </c>
      <c r="H591" s="182">
        <f>((H449+H464)*'Data - P&amp;L'!$C$14)*'Data - P&amp;L'!$C$55</f>
        <v>0</v>
      </c>
      <c r="I591" s="182">
        <f>((I449+I464)*'Data - P&amp;L'!$C$14)*'Data - P&amp;L'!$C$55</f>
        <v>0</v>
      </c>
      <c r="J591" s="182">
        <f>((J449+J464)*'Data - P&amp;L'!$C$14)*'Data - P&amp;L'!$C$55</f>
        <v>0</v>
      </c>
      <c r="K591" s="182">
        <f>((K449+K464)*'Data - P&amp;L'!$C$14)*'Data - P&amp;L'!$C$55</f>
        <v>0</v>
      </c>
      <c r="L591" s="182">
        <f>((L449+L464)*'Data - P&amp;L'!$C$14)*'Data - P&amp;L'!$C$55</f>
        <v>0</v>
      </c>
      <c r="M591" s="182">
        <f>((M449+M464)*'Data - P&amp;L'!$C$14)*'Data - P&amp;L'!$C$55</f>
        <v>0</v>
      </c>
      <c r="N591" s="182">
        <f>((N449+N464)*'Data - P&amp;L'!$C$14)*'Data - P&amp;L'!$C$55</f>
        <v>0</v>
      </c>
      <c r="O591" s="182">
        <f>((O449+O464)*'Data - P&amp;L'!$C$14)*'Data - P&amp;L'!$C$55</f>
        <v>0</v>
      </c>
      <c r="P591" s="182">
        <f>((P449+P464)*'Data - P&amp;L'!$C$14)*'Data - P&amp;L'!$C$55</f>
        <v>0</v>
      </c>
      <c r="Q591" s="182">
        <f>((Q449+Q464)*'Data - P&amp;L'!$C$14)*'Data - P&amp;L'!$C$55</f>
        <v>0</v>
      </c>
      <c r="R591" s="182">
        <f>((R449+R464)*'Data - P&amp;L'!$C$14)*'Data - P&amp;L'!$C$55</f>
        <v>0</v>
      </c>
      <c r="S591" s="182">
        <f>((S449+S464)*'Data - P&amp;L'!$C$14)*'Data - P&amp;L'!$C$55</f>
        <v>0</v>
      </c>
      <c r="T591" s="182">
        <f>((T449+T464)*'Data - P&amp;L'!$C$14)*'Data - P&amp;L'!$C$55</f>
        <v>0</v>
      </c>
      <c r="U591" s="182">
        <f>((U449+U464)*'Data - P&amp;L'!$C$14)*'Data - P&amp;L'!$C$55</f>
        <v>0</v>
      </c>
      <c r="V591" s="182">
        <f>((V449+V464)*'Data - P&amp;L'!$C$14)*'Data - P&amp;L'!$C$55</f>
        <v>0</v>
      </c>
      <c r="W591" s="182">
        <f>((W449+W464)*'Data - P&amp;L'!$C$14)*'Data - P&amp;L'!$C$55</f>
        <v>0</v>
      </c>
      <c r="X591" s="182">
        <f>((X449+X464)*'Data - P&amp;L'!$C$14)*'Data - P&amp;L'!$C$55</f>
        <v>0</v>
      </c>
      <c r="Y591" s="182">
        <f>((Y449+Y464)*'Data - P&amp;L'!$C$14)*'Data - P&amp;L'!$C$55</f>
        <v>0</v>
      </c>
      <c r="Z591" s="182">
        <f>((Z449+Z464)*'Data - P&amp;L'!$C$14)*'Data - P&amp;L'!$C$55</f>
        <v>0</v>
      </c>
      <c r="AA591" s="182">
        <f>((AA449+AA464)*'Data - P&amp;L'!$C$14)*'Data - P&amp;L'!$C$55</f>
        <v>0</v>
      </c>
      <c r="AB591" s="182">
        <f>((AB449+AB464)*'Data - P&amp;L'!$C$14)*'Data - P&amp;L'!$C$55</f>
        <v>0</v>
      </c>
      <c r="AC591" s="182">
        <f>((AC449+AC464)*'Data - P&amp;L'!$C$14)*'Data - P&amp;L'!$C$55</f>
        <v>0</v>
      </c>
      <c r="AD591" s="182">
        <f>((AD449+AD464)*'Data - P&amp;L'!$C$14)*'Data - P&amp;L'!$C$55</f>
        <v>0</v>
      </c>
      <c r="AE591" s="182">
        <f>((AE449+AE464)*'Data - P&amp;L'!$C$14)*'Data - P&amp;L'!$C$55</f>
        <v>0</v>
      </c>
      <c r="AF591" s="182">
        <f>((AF449+AF464)*'Data - P&amp;L'!$C$14)*'Data - P&amp;L'!$C$55</f>
        <v>0</v>
      </c>
      <c r="AG591" s="139">
        <f t="shared" si="130"/>
        <v>0</v>
      </c>
      <c r="AH591" s="140"/>
      <c r="AI591" s="140"/>
      <c r="AJ591" s="140"/>
      <c r="AK591" s="140"/>
      <c r="AL591" s="140"/>
    </row>
    <row r="592" outlineLevel="1">
      <c r="A592" s="194" t="s">
        <v>499</v>
      </c>
      <c r="B592" s="182">
        <f>(B477+B491)*'Data - P&amp;L'!$C$17*'Data - P&amp;L'!$C$55</f>
        <v>0</v>
      </c>
      <c r="C592" s="182">
        <f>(C477+C491)*'Data - P&amp;L'!$C$17*'Data - P&amp;L'!$C$55</f>
        <v>0</v>
      </c>
      <c r="D592" s="182">
        <f>(D477+D491)*'Data - P&amp;L'!$C$17*'Data - P&amp;L'!$C$55</f>
        <v>0</v>
      </c>
      <c r="E592" s="182">
        <f>(E477+E491)*'Data - P&amp;L'!$C$17*'Data - P&amp;L'!$C$55</f>
        <v>0</v>
      </c>
      <c r="F592" s="182">
        <f>(F477+F491)*'Data - P&amp;L'!$C$17*'Data - P&amp;L'!$C$55</f>
        <v>0</v>
      </c>
      <c r="G592" s="182">
        <f>(G477+G491)*'Data - P&amp;L'!$C$17*'Data - P&amp;L'!$C$55</f>
        <v>0</v>
      </c>
      <c r="H592" s="182">
        <f>(H477+H491)*'Data - P&amp;L'!$C$17*'Data - P&amp;L'!$C$55</f>
        <v>0</v>
      </c>
      <c r="I592" s="182">
        <f>(I477+I491)*'Data - P&amp;L'!$C$17*'Data - P&amp;L'!$C$55</f>
        <v>0</v>
      </c>
      <c r="J592" s="182">
        <f>(J477+J491)*'Data - P&amp;L'!$C$17*'Data - P&amp;L'!$C$55</f>
        <v>0</v>
      </c>
      <c r="K592" s="182">
        <f>(K477+K491)*'Data - P&amp;L'!$C$17*'Data - P&amp;L'!$C$55</f>
        <v>0</v>
      </c>
      <c r="L592" s="182">
        <f>(L477+L491)*'Data - P&amp;L'!$C$17*'Data - P&amp;L'!$C$55</f>
        <v>0</v>
      </c>
      <c r="M592" s="182">
        <f>(M477+M491)*'Data - P&amp;L'!$C$17*'Data - P&amp;L'!$C$55</f>
        <v>0</v>
      </c>
      <c r="N592" s="182">
        <f>(N477+N491)*'Data - P&amp;L'!$C$17*'Data - P&amp;L'!$C$55</f>
        <v>0</v>
      </c>
      <c r="O592" s="182">
        <f>(O477+O491)*'Data - P&amp;L'!$C$17*'Data - P&amp;L'!$C$55</f>
        <v>1.373</v>
      </c>
      <c r="P592" s="182">
        <f>(P477+P491)*'Data - P&amp;L'!$C$17*'Data - P&amp;L'!$C$55</f>
        <v>0</v>
      </c>
      <c r="Q592" s="182">
        <f>(Q477+Q491)*'Data - P&amp;L'!$C$17*'Data - P&amp;L'!$C$55</f>
        <v>0</v>
      </c>
      <c r="R592" s="182">
        <f>(R477+R491)*'Data - P&amp;L'!$C$17*'Data - P&amp;L'!$C$55</f>
        <v>0</v>
      </c>
      <c r="S592" s="182">
        <f>(S477+S491)*'Data - P&amp;L'!$C$17*'Data - P&amp;L'!$C$55</f>
        <v>0</v>
      </c>
      <c r="T592" s="182">
        <f>(T477+T491)*'Data - P&amp;L'!$C$17*'Data - P&amp;L'!$C$55</f>
        <v>0</v>
      </c>
      <c r="U592" s="182">
        <f>(U477+U491)*'Data - P&amp;L'!$C$17*'Data - P&amp;L'!$C$55</f>
        <v>0</v>
      </c>
      <c r="V592" s="182">
        <f>(V477+V491)*'Data - P&amp;L'!$C$17*'Data - P&amp;L'!$C$55</f>
        <v>0</v>
      </c>
      <c r="W592" s="182">
        <f>(W477+W491)*'Data - P&amp;L'!$C$17*'Data - P&amp;L'!$C$55</f>
        <v>1.373</v>
      </c>
      <c r="X592" s="182">
        <f>(X477+X491)*'Data - P&amp;L'!$C$17*'Data - P&amp;L'!$C$55</f>
        <v>1.373</v>
      </c>
      <c r="Y592" s="182">
        <f>(Y477+Y491)*'Data - P&amp;L'!$C$17*'Data - P&amp;L'!$C$55</f>
        <v>0</v>
      </c>
      <c r="Z592" s="182">
        <f>(Z477+Z491)*'Data - P&amp;L'!$C$17*'Data - P&amp;L'!$C$55</f>
        <v>0</v>
      </c>
      <c r="AA592" s="182">
        <f>(AA477+AA491)*'Data - P&amp;L'!$C$17*'Data - P&amp;L'!$C$55</f>
        <v>0</v>
      </c>
      <c r="AB592" s="182">
        <f>(AB477+AB491)*'Data - P&amp;L'!$C$17*'Data - P&amp;L'!$C$55</f>
        <v>0</v>
      </c>
      <c r="AC592" s="182">
        <f>(AC477+AC491)*'Data - P&amp;L'!$C$17*'Data - P&amp;L'!$C$55</f>
        <v>0</v>
      </c>
      <c r="AD592" s="182">
        <f>(AD477+AD491)*'Data - P&amp;L'!$C$17*'Data - P&amp;L'!$C$55</f>
        <v>0</v>
      </c>
      <c r="AE592" s="182">
        <f>(AE477+AE491)*'Data - P&amp;L'!$C$17*'Data - P&amp;L'!$C$55</f>
        <v>0</v>
      </c>
      <c r="AF592" s="182">
        <f>(AF477+AF491)*'Data - P&amp;L'!$C$17*'Data - P&amp;L'!$C$55</f>
        <v>0</v>
      </c>
      <c r="AG592" s="139">
        <f t="shared" si="130"/>
        <v>4.119</v>
      </c>
      <c r="AH592" s="140"/>
      <c r="AI592" s="140"/>
      <c r="AJ592" s="140"/>
      <c r="AK592" s="140"/>
      <c r="AL592" s="140"/>
    </row>
    <row r="593" outlineLevel="1">
      <c r="A593" s="194" t="s">
        <v>500</v>
      </c>
      <c r="B593" s="182">
        <f>(B478+B492)*'Data - P&amp;L'!$C$18*'Data - P&amp;L'!$C$55</f>
        <v>0</v>
      </c>
      <c r="C593" s="182">
        <f>(C478+C492)*'Data - P&amp;L'!$C$18*'Data - P&amp;L'!$C$55</f>
        <v>0</v>
      </c>
      <c r="D593" s="182">
        <f>(D478+D492)*'Data - P&amp;L'!$C$18*'Data - P&amp;L'!$C$55</f>
        <v>2.668</v>
      </c>
      <c r="E593" s="182">
        <f>(E478+E492)*'Data - P&amp;L'!$C$18*'Data - P&amp;L'!$C$55</f>
        <v>0</v>
      </c>
      <c r="F593" s="182">
        <f>(F478+F492)*'Data - P&amp;L'!$C$18*'Data - P&amp;L'!$C$55</f>
        <v>0</v>
      </c>
      <c r="G593" s="182">
        <f>(G478+G492)*'Data - P&amp;L'!$C$18*'Data - P&amp;L'!$C$55</f>
        <v>0</v>
      </c>
      <c r="H593" s="182">
        <f>(H478+H492)*'Data - P&amp;L'!$C$18*'Data - P&amp;L'!$C$55</f>
        <v>0</v>
      </c>
      <c r="I593" s="182">
        <f>(I478+I492)*'Data - P&amp;L'!$C$18*'Data - P&amp;L'!$C$55</f>
        <v>0</v>
      </c>
      <c r="J593" s="182">
        <f>(J478+J492)*'Data - P&amp;L'!$C$18*'Data - P&amp;L'!$C$55</f>
        <v>0</v>
      </c>
      <c r="K593" s="182">
        <f>(K478+K492)*'Data - P&amp;L'!$C$18*'Data - P&amp;L'!$C$55</f>
        <v>0</v>
      </c>
      <c r="L593" s="182">
        <f>(L478+L492)*'Data - P&amp;L'!$C$18*'Data - P&amp;L'!$C$55</f>
        <v>0</v>
      </c>
      <c r="M593" s="182">
        <f>(M478+M492)*'Data - P&amp;L'!$C$18*'Data - P&amp;L'!$C$55</f>
        <v>0</v>
      </c>
      <c r="N593" s="182">
        <f>(N478+N492)*'Data - P&amp;L'!$C$18*'Data - P&amp;L'!$C$55</f>
        <v>0</v>
      </c>
      <c r="O593" s="182">
        <f>(O478+O492)*'Data - P&amp;L'!$C$18*'Data - P&amp;L'!$C$55</f>
        <v>0</v>
      </c>
      <c r="P593" s="182">
        <f>(P478+P492)*'Data - P&amp;L'!$C$18*'Data - P&amp;L'!$C$55</f>
        <v>2.668</v>
      </c>
      <c r="Q593" s="182">
        <f>(Q478+Q492)*'Data - P&amp;L'!$C$18*'Data - P&amp;L'!$C$55</f>
        <v>0</v>
      </c>
      <c r="R593" s="182">
        <f>(R478+R492)*'Data - P&amp;L'!$C$18*'Data - P&amp;L'!$C$55</f>
        <v>0</v>
      </c>
      <c r="S593" s="182">
        <f>(S478+S492)*'Data - P&amp;L'!$C$18*'Data - P&amp;L'!$C$55</f>
        <v>0</v>
      </c>
      <c r="T593" s="182">
        <f>(T478+T492)*'Data - P&amp;L'!$C$18*'Data - P&amp;L'!$C$55</f>
        <v>0</v>
      </c>
      <c r="U593" s="182">
        <f>(U478+U492)*'Data - P&amp;L'!$C$18*'Data - P&amp;L'!$C$55</f>
        <v>0</v>
      </c>
      <c r="V593" s="182">
        <f>(V478+V492)*'Data - P&amp;L'!$C$18*'Data - P&amp;L'!$C$55</f>
        <v>0</v>
      </c>
      <c r="W593" s="182">
        <f>(W478+W492)*'Data - P&amp;L'!$C$18*'Data - P&amp;L'!$C$55</f>
        <v>0</v>
      </c>
      <c r="X593" s="182">
        <f>(X478+X492)*'Data - P&amp;L'!$C$18*'Data - P&amp;L'!$C$55</f>
        <v>0</v>
      </c>
      <c r="Y593" s="182">
        <f>(Y478+Y492)*'Data - P&amp;L'!$C$18*'Data - P&amp;L'!$C$55</f>
        <v>0</v>
      </c>
      <c r="Z593" s="182">
        <f>(Z478+Z492)*'Data - P&amp;L'!$C$18*'Data - P&amp;L'!$C$55</f>
        <v>0</v>
      </c>
      <c r="AA593" s="182">
        <f>(AA478+AA492)*'Data - P&amp;L'!$C$18*'Data - P&amp;L'!$C$55</f>
        <v>0</v>
      </c>
      <c r="AB593" s="182">
        <f>(AB478+AB492)*'Data - P&amp;L'!$C$18*'Data - P&amp;L'!$C$55</f>
        <v>0</v>
      </c>
      <c r="AC593" s="182">
        <f>(AC478+AC492)*'Data - P&amp;L'!$C$18*'Data - P&amp;L'!$C$55</f>
        <v>0</v>
      </c>
      <c r="AD593" s="182">
        <f>(AD478+AD492)*'Data - P&amp;L'!$C$18*'Data - P&amp;L'!$C$55</f>
        <v>0</v>
      </c>
      <c r="AE593" s="182">
        <f>(AE478+AE492)*'Data - P&amp;L'!$C$18*'Data - P&amp;L'!$C$55</f>
        <v>0</v>
      </c>
      <c r="AF593" s="182">
        <f>(AF478+AF492)*'Data - P&amp;L'!$C$18*'Data - P&amp;L'!$C$55</f>
        <v>0</v>
      </c>
      <c r="AG593" s="139">
        <f t="shared" si="130"/>
        <v>5.336</v>
      </c>
      <c r="AH593" s="140"/>
      <c r="AI593" s="140"/>
      <c r="AJ593" s="140"/>
      <c r="AK593" s="140"/>
      <c r="AL593" s="140"/>
    </row>
    <row r="594" outlineLevel="1">
      <c r="A594" s="194" t="s">
        <v>527</v>
      </c>
      <c r="B594" s="182">
        <f>((B465*'Data - P&amp;L'!$C$38)+(B466*'Data - P&amp;L'!$C$39))*'Data - P&amp;L'!$C$55</f>
        <v>1.194</v>
      </c>
      <c r="C594" s="182">
        <f>((C465*'Data - P&amp;L'!$C$38)+(C466*'Data - P&amp;L'!$C$39))*'Data - P&amp;L'!$C$55</f>
        <v>0</v>
      </c>
      <c r="D594" s="182">
        <f>((D465*'Data - P&amp;L'!$C$38)+(D466*'Data - P&amp;L'!$C$39))*'Data - P&amp;L'!$C$55</f>
        <v>2.388</v>
      </c>
      <c r="E594" s="182">
        <f>((E465*'Data - P&amp;L'!$C$38)+(E466*'Data - P&amp;L'!$C$39))*'Data - P&amp;L'!$C$55</f>
        <v>0</v>
      </c>
      <c r="F594" s="182">
        <f>((F465*'Data - P&amp;L'!$C$38)+(F466*'Data - P&amp;L'!$C$39))*'Data - P&amp;L'!$C$55</f>
        <v>0</v>
      </c>
      <c r="G594" s="182">
        <f>((G465*'Data - P&amp;L'!$C$38)+(G466*'Data - P&amp;L'!$C$39))*'Data - P&amp;L'!$C$55</f>
        <v>0</v>
      </c>
      <c r="H594" s="182">
        <f>((H465*'Data - P&amp;L'!$C$38)+(H466*'Data - P&amp;L'!$C$39))*'Data - P&amp;L'!$C$55</f>
        <v>0</v>
      </c>
      <c r="I594" s="182">
        <f>((I465*'Data - P&amp;L'!$C$38)+(I466*'Data - P&amp;L'!$C$39))*'Data - P&amp;L'!$C$55</f>
        <v>0</v>
      </c>
      <c r="J594" s="182">
        <f>((J465*'Data - P&amp;L'!$C$38)+(J466*'Data - P&amp;L'!$C$39))*'Data - P&amp;L'!$C$55</f>
        <v>0</v>
      </c>
      <c r="K594" s="182">
        <f>((K465*'Data - P&amp;L'!$C$38)+(K466*'Data - P&amp;L'!$C$39))*'Data - P&amp;L'!$C$55</f>
        <v>0</v>
      </c>
      <c r="L594" s="182">
        <f>((L465*'Data - P&amp;L'!$C$38)+(L466*'Data - P&amp;L'!$C$39))*'Data - P&amp;L'!$C$55</f>
        <v>1.194</v>
      </c>
      <c r="M594" s="182">
        <f>((M465*'Data - P&amp;L'!$C$38)+(M466*'Data - P&amp;L'!$C$39))*'Data - P&amp;L'!$C$55</f>
        <v>0</v>
      </c>
      <c r="N594" s="182">
        <f>((N465*'Data - P&amp;L'!$C$38)+(N466*'Data - P&amp;L'!$C$39))*'Data - P&amp;L'!$C$55</f>
        <v>0</v>
      </c>
      <c r="O594" s="182">
        <f>((O465*'Data - P&amp;L'!$C$38)+(O466*'Data - P&amp;L'!$C$39))*'Data - P&amp;L'!$C$55</f>
        <v>1.194</v>
      </c>
      <c r="P594" s="182">
        <f>((P465*'Data - P&amp;L'!$C$38)+(P466*'Data - P&amp;L'!$C$39))*'Data - P&amp;L'!$C$55</f>
        <v>1.194</v>
      </c>
      <c r="Q594" s="182">
        <f>((Q465*'Data - P&amp;L'!$C$38)+(Q466*'Data - P&amp;L'!$C$39))*'Data - P&amp;L'!$C$55</f>
        <v>1.194</v>
      </c>
      <c r="R594" s="182">
        <f>((R465*'Data - P&amp;L'!$C$38)+(R466*'Data - P&amp;L'!$C$39))*'Data - P&amp;L'!$C$55</f>
        <v>0</v>
      </c>
      <c r="S594" s="182">
        <f>((S465*'Data - P&amp;L'!$C$38)+(S466*'Data - P&amp;L'!$C$39))*'Data - P&amp;L'!$C$55</f>
        <v>0</v>
      </c>
      <c r="T594" s="182">
        <f>((T465*'Data - P&amp;L'!$C$38)+(T466*'Data - P&amp;L'!$C$39))*'Data - P&amp;L'!$C$55</f>
        <v>0</v>
      </c>
      <c r="U594" s="182">
        <f>((U465*'Data - P&amp;L'!$C$38)+(U466*'Data - P&amp;L'!$C$39))*'Data - P&amp;L'!$C$55</f>
        <v>1.194</v>
      </c>
      <c r="V594" s="182">
        <f>((V465*'Data - P&amp;L'!$C$38)+(V466*'Data - P&amp;L'!$C$39))*'Data - P&amp;L'!$C$55</f>
        <v>0</v>
      </c>
      <c r="W594" s="182">
        <f>((W465*'Data - P&amp;L'!$C$38)+(W466*'Data - P&amp;L'!$C$39))*'Data - P&amp;L'!$C$55</f>
        <v>0</v>
      </c>
      <c r="X594" s="182">
        <f>((X465*'Data - P&amp;L'!$C$38)+(X466*'Data - P&amp;L'!$C$39))*'Data - P&amp;L'!$C$55</f>
        <v>0</v>
      </c>
      <c r="Y594" s="182">
        <f>((Y465*'Data - P&amp;L'!$C$38)+(Y466*'Data - P&amp;L'!$C$39))*'Data - P&amp;L'!$C$55</f>
        <v>0</v>
      </c>
      <c r="Z594" s="182">
        <f>((Z465*'Data - P&amp;L'!$C$38)+(Z466*'Data - P&amp;L'!$C$39))*'Data - P&amp;L'!$C$55</f>
        <v>0</v>
      </c>
      <c r="AA594" s="182">
        <f>((AA465*'Data - P&amp;L'!$C$38)+(AA466*'Data - P&amp;L'!$C$39))*'Data - P&amp;L'!$C$55</f>
        <v>0</v>
      </c>
      <c r="AB594" s="182">
        <f>((AB465*'Data - P&amp;L'!$C$38)+(AB466*'Data - P&amp;L'!$C$39))*'Data - P&amp;L'!$C$55</f>
        <v>0</v>
      </c>
      <c r="AC594" s="182">
        <f>((AC465*'Data - P&amp;L'!$C$38)+(AC466*'Data - P&amp;L'!$C$39))*'Data - P&amp;L'!$C$55</f>
        <v>0</v>
      </c>
      <c r="AD594" s="182">
        <f>((AD465*'Data - P&amp;L'!$C$38)+(AD466*'Data - P&amp;L'!$C$39))*'Data - P&amp;L'!$C$55</f>
        <v>0</v>
      </c>
      <c r="AE594" s="182">
        <f>((AE465*'Data - P&amp;L'!$C$38)+(AE466*'Data - P&amp;L'!$C$39))*'Data - P&amp;L'!$C$55</f>
        <v>0</v>
      </c>
      <c r="AF594" s="182">
        <f>((AF465*'Data - P&amp;L'!$C$38)+(AF466*'Data - P&amp;L'!$C$39))*'Data - P&amp;L'!$C$55</f>
        <v>0</v>
      </c>
      <c r="AG594" s="139">
        <f t="shared" si="130"/>
        <v>9.552</v>
      </c>
      <c r="AH594" s="140"/>
      <c r="AI594" s="140"/>
      <c r="AJ594" s="140"/>
      <c r="AK594" s="140"/>
      <c r="AL594" s="140"/>
    </row>
    <row r="595" outlineLevel="1">
      <c r="A595" s="194" t="s">
        <v>529</v>
      </c>
      <c r="B595" s="182">
        <f>((B480*'Data - P&amp;L'!$D$38)+(B494*'Data - P&amp;L'!$D$39))*'Data - P&amp;L'!$C$55</f>
        <v>0.1435</v>
      </c>
      <c r="C595" s="182">
        <f>((C480*'Data - P&amp;L'!$D$38)+(C494*'Data - P&amp;L'!$D$39))*'Data - P&amp;L'!$C$55</f>
        <v>0.1435</v>
      </c>
      <c r="D595" s="182">
        <f>((D480*'Data - P&amp;L'!$D$38)+(D494*'Data - P&amp;L'!$D$39))*'Data - P&amp;L'!$C$55</f>
        <v>0.4305</v>
      </c>
      <c r="E595" s="182">
        <f>((E480*'Data - P&amp;L'!$D$38)+(E494*'Data - P&amp;L'!$D$39))*'Data - P&amp;L'!$C$55</f>
        <v>0.287</v>
      </c>
      <c r="F595" s="182">
        <f>((F480*'Data - P&amp;L'!$D$38)+(F494*'Data - P&amp;L'!$D$39))*'Data - P&amp;L'!$C$55</f>
        <v>0</v>
      </c>
      <c r="G595" s="182">
        <f>((G480*'Data - P&amp;L'!$D$38)+(G494*'Data - P&amp;L'!$D$39))*'Data - P&amp;L'!$C$55</f>
        <v>0</v>
      </c>
      <c r="H595" s="182">
        <f>((H480*'Data - P&amp;L'!$D$38)+(H494*'Data - P&amp;L'!$D$39))*'Data - P&amp;L'!$C$55</f>
        <v>0.1435</v>
      </c>
      <c r="I595" s="182">
        <f>((I480*'Data - P&amp;L'!$D$38)+(I494*'Data - P&amp;L'!$D$39))*'Data - P&amp;L'!$C$55</f>
        <v>0</v>
      </c>
      <c r="J595" s="182">
        <f>((J480*'Data - P&amp;L'!$D$38)+(J494*'Data - P&amp;L'!$D$39))*'Data - P&amp;L'!$C$55</f>
        <v>0.1435</v>
      </c>
      <c r="K595" s="182">
        <f>((K480*'Data - P&amp;L'!$D$38)+(K494*'Data - P&amp;L'!$D$39))*'Data - P&amp;L'!$C$55</f>
        <v>0.1435</v>
      </c>
      <c r="L595" s="182">
        <f>((L480*'Data - P&amp;L'!$D$38)+(L494*'Data - P&amp;L'!$D$39))*'Data - P&amp;L'!$C$55</f>
        <v>0.287</v>
      </c>
      <c r="M595" s="182">
        <f>((M480*'Data - P&amp;L'!$D$38)+(M494*'Data - P&amp;L'!$D$39))*'Data - P&amp;L'!$C$55</f>
        <v>0</v>
      </c>
      <c r="N595" s="182">
        <f>((N480*'Data - P&amp;L'!$D$38)+(N494*'Data - P&amp;L'!$D$39))*'Data - P&amp;L'!$C$55</f>
        <v>0</v>
      </c>
      <c r="O595" s="182">
        <f>((O480*'Data - P&amp;L'!$D$38)+(O494*'Data - P&amp;L'!$D$39))*'Data - P&amp;L'!$C$55</f>
        <v>0.5745</v>
      </c>
      <c r="P595" s="182">
        <f>((P480*'Data - P&amp;L'!$D$38)+(P494*'Data - P&amp;L'!$D$39))*'Data - P&amp;L'!$C$55</f>
        <v>0.861</v>
      </c>
      <c r="Q595" s="182">
        <f>((Q480*'Data - P&amp;L'!$D$38)+(Q494*'Data - P&amp;L'!$D$39))*'Data - P&amp;L'!$C$55</f>
        <v>1.0045</v>
      </c>
      <c r="R595" s="182">
        <f>((R480*'Data - P&amp;L'!$D$38)+(R494*'Data - P&amp;L'!$D$39))*'Data - P&amp;L'!$C$55</f>
        <v>0.574</v>
      </c>
      <c r="S595" s="182">
        <f>((S480*'Data - P&amp;L'!$D$38)+(S494*'Data - P&amp;L'!$D$39))*'Data - P&amp;L'!$C$55</f>
        <v>0</v>
      </c>
      <c r="T595" s="182">
        <f>((T480*'Data - P&amp;L'!$D$38)+(T494*'Data - P&amp;L'!$D$39))*'Data - P&amp;L'!$C$55</f>
        <v>0</v>
      </c>
      <c r="U595" s="182">
        <f>((U480*'Data - P&amp;L'!$D$38)+(U494*'Data - P&amp;L'!$D$39))*'Data - P&amp;L'!$C$55</f>
        <v>0.288</v>
      </c>
      <c r="V595" s="182">
        <f>((V480*'Data - P&amp;L'!$D$38)+(V494*'Data - P&amp;L'!$D$39))*'Data - P&amp;L'!$C$55</f>
        <v>0.287</v>
      </c>
      <c r="W595" s="182">
        <f>((W480*'Data - P&amp;L'!$D$38)+(W494*'Data - P&amp;L'!$D$39))*'Data - P&amp;L'!$C$55</f>
        <v>0.287</v>
      </c>
      <c r="X595" s="182">
        <f>((X480*'Data - P&amp;L'!$D$38)+(X494*'Data - P&amp;L'!$D$39))*'Data - P&amp;L'!$C$55</f>
        <v>0.4305</v>
      </c>
      <c r="Y595" s="182">
        <f>((Y480*'Data - P&amp;L'!$D$38)+(Y494*'Data - P&amp;L'!$D$39))*'Data - P&amp;L'!$C$55</f>
        <v>0.1435</v>
      </c>
      <c r="Z595" s="182">
        <f>((Z480*'Data - P&amp;L'!$D$38)+(Z494*'Data - P&amp;L'!$D$39))*'Data - P&amp;L'!$C$55</f>
        <v>0.861</v>
      </c>
      <c r="AA595" s="182">
        <f>((AA480*'Data - P&amp;L'!$D$38)+(AA494*'Data - P&amp;L'!$D$39))*'Data - P&amp;L'!$C$55</f>
        <v>0</v>
      </c>
      <c r="AB595" s="182">
        <f>((AB480*'Data - P&amp;L'!$D$38)+(AB494*'Data - P&amp;L'!$D$39))*'Data - P&amp;L'!$C$55</f>
        <v>0</v>
      </c>
      <c r="AC595" s="182">
        <f>((AC480*'Data - P&amp;L'!$D$38)+(AC494*'Data - P&amp;L'!$D$39))*'Data - P&amp;L'!$C$55</f>
        <v>0.1435</v>
      </c>
      <c r="AD595" s="182">
        <f>((AD480*'Data - P&amp;L'!$D$38)+(AD494*'Data - P&amp;L'!$D$39))*'Data - P&amp;L'!$C$55</f>
        <v>0.4305</v>
      </c>
      <c r="AE595" s="182">
        <f>((AE480*'Data - P&amp;L'!$D$38)+(AE494*'Data - P&amp;L'!$D$39))*'Data - P&amp;L'!$C$55</f>
        <v>0.287</v>
      </c>
      <c r="AF595" s="182">
        <f>((AF480*'Data - P&amp;L'!$D$38)+(AF494*'Data - P&amp;L'!$D$39))*'Data - P&amp;L'!$C$55</f>
        <v>0.1435</v>
      </c>
      <c r="AG595" s="139">
        <f t="shared" si="130"/>
        <v>8.0375</v>
      </c>
      <c r="AH595" s="140"/>
      <c r="AI595" s="140"/>
      <c r="AJ595" s="140"/>
      <c r="AK595" s="140"/>
      <c r="AL595" s="140"/>
    </row>
    <row r="596" outlineLevel="1">
      <c r="A596" s="194" t="s">
        <v>542</v>
      </c>
      <c r="B596" s="325"/>
      <c r="C596" s="325"/>
      <c r="D596" s="325"/>
      <c r="E596" s="325"/>
      <c r="F596" s="325"/>
      <c r="G596" s="325"/>
      <c r="H596" s="325"/>
      <c r="I596" s="325"/>
      <c r="J596" s="325"/>
      <c r="K596" s="325"/>
      <c r="L596" s="325"/>
      <c r="M596" s="325"/>
      <c r="N596" s="325"/>
      <c r="O596" s="325"/>
      <c r="P596" s="325"/>
      <c r="Q596" s="325"/>
      <c r="R596" s="325"/>
      <c r="S596" s="325"/>
      <c r="T596" s="325"/>
      <c r="U596" s="325"/>
      <c r="V596" s="325"/>
      <c r="W596" s="325"/>
      <c r="X596" s="325"/>
      <c r="Y596" s="325"/>
      <c r="Z596" s="325"/>
      <c r="AA596" s="325"/>
      <c r="AB596" s="325"/>
      <c r="AC596" s="325"/>
      <c r="AD596" s="325"/>
      <c r="AE596" s="325"/>
      <c r="AF596" s="325"/>
      <c r="AG596" s="139"/>
      <c r="AH596" s="140"/>
      <c r="AI596" s="140"/>
      <c r="AJ596" s="140"/>
      <c r="AK596" s="140"/>
      <c r="AL596" s="140"/>
    </row>
    <row r="597" outlineLevel="1">
      <c r="A597" s="194" t="s">
        <v>543</v>
      </c>
      <c r="B597" s="325"/>
      <c r="C597" s="325"/>
      <c r="D597" s="325"/>
      <c r="E597" s="325"/>
      <c r="F597" s="325"/>
      <c r="G597" s="325"/>
      <c r="H597" s="325"/>
      <c r="I597" s="325"/>
      <c r="J597" s="325"/>
      <c r="K597" s="325"/>
      <c r="L597" s="325"/>
      <c r="M597" s="325"/>
      <c r="N597" s="325"/>
      <c r="O597" s="325"/>
      <c r="P597" s="325"/>
      <c r="Q597" s="325"/>
      <c r="R597" s="325"/>
      <c r="S597" s="325"/>
      <c r="T597" s="325"/>
      <c r="U597" s="325"/>
      <c r="V597" s="325"/>
      <c r="W597" s="325"/>
      <c r="X597" s="325"/>
      <c r="Y597" s="325"/>
      <c r="Z597" s="325"/>
      <c r="AA597" s="325"/>
      <c r="AB597" s="325"/>
      <c r="AC597" s="325"/>
      <c r="AD597" s="325"/>
      <c r="AE597" s="325"/>
      <c r="AF597" s="325"/>
      <c r="AG597" s="139"/>
      <c r="AH597" s="140"/>
      <c r="AI597" s="140"/>
      <c r="AJ597" s="140"/>
      <c r="AK597" s="140"/>
      <c r="AL597" s="140"/>
    </row>
    <row r="598" outlineLevel="1">
      <c r="A598" s="194" t="s">
        <v>544</v>
      </c>
      <c r="B598" s="182">
        <f>(B496*'Data - P&amp;L'!$R$3)+('Data - P&amp;L'!$R$4*B497)</f>
        <v>45</v>
      </c>
      <c r="C598" s="182">
        <f>(C496*'Data - P&amp;L'!$R$3)+('Data - P&amp;L'!$R$4*C497)</f>
        <v>340</v>
      </c>
      <c r="D598" s="182">
        <f>(D496*'Data - P&amp;L'!$R$3)+('Data - P&amp;L'!$R$4*D497)</f>
        <v>150</v>
      </c>
      <c r="E598" s="182">
        <f>(E496*'Data - P&amp;L'!$R$3)+('Data - P&amp;L'!$R$4*E497)</f>
        <v>105</v>
      </c>
      <c r="F598" s="182">
        <f>(F496*'Data - P&amp;L'!$R$3)+('Data - P&amp;L'!$R$4*F497)</f>
        <v>0</v>
      </c>
      <c r="G598" s="182">
        <f>(G496*'Data - P&amp;L'!$R$3)+('Data - P&amp;L'!$R$4*G497)</f>
        <v>120</v>
      </c>
      <c r="H598" s="182">
        <f>(H496*'Data - P&amp;L'!$R$3)+('Data - P&amp;L'!$R$4*H497)</f>
        <v>60</v>
      </c>
      <c r="I598" s="182">
        <f>(I496*'Data - P&amp;L'!$R$3)+('Data - P&amp;L'!$R$4*I497)</f>
        <v>0</v>
      </c>
      <c r="J598" s="182">
        <f>(J496*'Data - P&amp;L'!$R$3)+('Data - P&amp;L'!$R$4*J497)</f>
        <v>175</v>
      </c>
      <c r="K598" s="182">
        <f>(K496*'Data - P&amp;L'!$R$3)+('Data - P&amp;L'!$R$4*K497)</f>
        <v>15</v>
      </c>
      <c r="L598" s="182">
        <f>(L496*'Data - P&amp;L'!$R$3)+('Data - P&amp;L'!$R$4*L497)</f>
        <v>240</v>
      </c>
      <c r="M598" s="182">
        <f>(M496*'Data - P&amp;L'!$R$3)+('Data - P&amp;L'!$R$4*M497)</f>
        <v>0</v>
      </c>
      <c r="N598" s="182">
        <f>(N496*'Data - P&amp;L'!$R$3)+('Data - P&amp;L'!$R$4*N497)</f>
        <v>0</v>
      </c>
      <c r="O598" s="182">
        <f>(O496*'Data - P&amp;L'!$R$3)+('Data - P&amp;L'!$R$4*O497)</f>
        <v>315</v>
      </c>
      <c r="P598" s="182">
        <f>(P496*'Data - P&amp;L'!$R$3)+('Data - P&amp;L'!$R$4*P497)</f>
        <v>315</v>
      </c>
      <c r="Q598" s="182">
        <f>(Q496*'Data - P&amp;L'!$R$3)+('Data - P&amp;L'!$R$4*Q497)</f>
        <v>100</v>
      </c>
      <c r="R598" s="182">
        <f>(R496*'Data - P&amp;L'!$R$3)+('Data - P&amp;L'!$R$4*R497)</f>
        <v>105</v>
      </c>
      <c r="S598" s="182">
        <f>(S496*'Data - P&amp;L'!$R$3)+('Data - P&amp;L'!$R$4*S497)</f>
        <v>30</v>
      </c>
      <c r="T598" s="182">
        <f>(T496*'Data - P&amp;L'!$R$3)+('Data - P&amp;L'!$R$4*T497)</f>
        <v>0</v>
      </c>
      <c r="U598" s="182">
        <f>(U496*'Data - P&amp;L'!$R$3)+('Data - P&amp;L'!$R$4*U497)</f>
        <v>360</v>
      </c>
      <c r="V598" s="182">
        <f>(V496*'Data - P&amp;L'!$R$3)+('Data - P&amp;L'!$R$4*V497)</f>
        <v>210</v>
      </c>
      <c r="W598" s="182">
        <f>(W496*'Data - P&amp;L'!$R$3)+('Data - P&amp;L'!$R$4*W497)</f>
        <v>30</v>
      </c>
      <c r="X598" s="182">
        <f>(X496*'Data - P&amp;L'!$R$3)+('Data - P&amp;L'!$R$4*X497)</f>
        <v>30</v>
      </c>
      <c r="Y598" s="182">
        <f>(Y496*'Data - P&amp;L'!$R$3)+('Data - P&amp;L'!$R$4*Y497)</f>
        <v>105</v>
      </c>
      <c r="Z598" s="182">
        <f>(Z496*'Data - P&amp;L'!$R$3)+('Data - P&amp;L'!$R$4*Z497)</f>
        <v>75</v>
      </c>
      <c r="AA598" s="182">
        <f>(AA496*'Data - P&amp;L'!$R$3)+('Data - P&amp;L'!$R$4*AA497)</f>
        <v>0</v>
      </c>
      <c r="AB598" s="182">
        <f>(AB496*'Data - P&amp;L'!$R$3)+('Data - P&amp;L'!$R$4*AB497)</f>
        <v>0</v>
      </c>
      <c r="AC598" s="182">
        <f>(AC496*'Data - P&amp;L'!$R$3)+('Data - P&amp;L'!$R$4*AC497)</f>
        <v>165</v>
      </c>
      <c r="AD598" s="182">
        <f>(AD496*'Data - P&amp;L'!$R$3)+('Data - P&amp;L'!$R$4*AD497)</f>
        <v>135</v>
      </c>
      <c r="AE598" s="182">
        <f>(AE496*'Data - P&amp;L'!$R$3)+('Data - P&amp;L'!$R$4*AE497)</f>
        <v>150</v>
      </c>
      <c r="AF598" s="182">
        <f>(AF496*'Data - P&amp;L'!$R$3)+('Data - P&amp;L'!$R$4*AF497)</f>
        <v>225</v>
      </c>
      <c r="AG598" s="139">
        <f t="shared" ref="AG598:AG616" si="136">SUM(B598:AF598)</f>
        <v>3600</v>
      </c>
      <c r="AH598" s="140"/>
      <c r="AI598" s="140"/>
      <c r="AJ598" s="140"/>
      <c r="AK598" s="140"/>
      <c r="AL598" s="140"/>
    </row>
    <row r="599" outlineLevel="1">
      <c r="A599" s="296" t="s">
        <v>545</v>
      </c>
      <c r="B599" s="324">
        <f t="shared" ref="B599:AF599" si="135">sum(B600:B616)</f>
        <v>125.5025</v>
      </c>
      <c r="C599" s="324">
        <f t="shared" si="135"/>
        <v>16.7885</v>
      </c>
      <c r="D599" s="324">
        <f t="shared" si="135"/>
        <v>920.3035</v>
      </c>
      <c r="E599" s="324">
        <f t="shared" si="135"/>
        <v>33.577</v>
      </c>
      <c r="F599" s="324">
        <f t="shared" si="135"/>
        <v>0</v>
      </c>
      <c r="G599" s="324">
        <f t="shared" si="135"/>
        <v>11.98</v>
      </c>
      <c r="H599" s="324">
        <f t="shared" si="135"/>
        <v>16.7885</v>
      </c>
      <c r="I599" s="324">
        <f t="shared" si="135"/>
        <v>0</v>
      </c>
      <c r="J599" s="324">
        <f t="shared" si="135"/>
        <v>16.7885</v>
      </c>
      <c r="K599" s="324">
        <f t="shared" si="135"/>
        <v>16.7885</v>
      </c>
      <c r="L599" s="324">
        <f t="shared" si="135"/>
        <v>142.291</v>
      </c>
      <c r="M599" s="324">
        <f t="shared" si="135"/>
        <v>0</v>
      </c>
      <c r="N599" s="324">
        <f t="shared" si="135"/>
        <v>0</v>
      </c>
      <c r="O599" s="324">
        <f t="shared" si="135"/>
        <v>249.7435</v>
      </c>
      <c r="P599" s="324">
        <f t="shared" si="135"/>
        <v>213.925</v>
      </c>
      <c r="Q599" s="324">
        <f t="shared" si="135"/>
        <v>471.9935</v>
      </c>
      <c r="R599" s="324">
        <f t="shared" si="135"/>
        <v>418.644</v>
      </c>
      <c r="S599" s="324">
        <f t="shared" si="135"/>
        <v>185.11</v>
      </c>
      <c r="T599" s="324">
        <f t="shared" si="135"/>
        <v>0</v>
      </c>
      <c r="U599" s="324">
        <f t="shared" si="135"/>
        <v>119.782</v>
      </c>
      <c r="V599" s="324">
        <f t="shared" si="135"/>
        <v>33.577</v>
      </c>
      <c r="W599" s="324">
        <f t="shared" si="135"/>
        <v>36.817</v>
      </c>
      <c r="X599" s="324">
        <f t="shared" si="135"/>
        <v>53.6055</v>
      </c>
      <c r="Y599" s="324">
        <f t="shared" si="135"/>
        <v>11.2285</v>
      </c>
      <c r="Z599" s="324">
        <f t="shared" si="135"/>
        <v>197.941</v>
      </c>
      <c r="AA599" s="324">
        <f t="shared" si="135"/>
        <v>0</v>
      </c>
      <c r="AB599" s="324">
        <f t="shared" si="135"/>
        <v>0</v>
      </c>
      <c r="AC599" s="324">
        <f t="shared" si="135"/>
        <v>16.7885</v>
      </c>
      <c r="AD599" s="324">
        <f t="shared" si="135"/>
        <v>50.3655</v>
      </c>
      <c r="AE599" s="324">
        <f t="shared" si="135"/>
        <v>33.577</v>
      </c>
      <c r="AF599" s="324">
        <f t="shared" si="135"/>
        <v>16.7885</v>
      </c>
      <c r="AG599" s="139">
        <f t="shared" si="136"/>
        <v>3410.6945</v>
      </c>
      <c r="AH599" s="140"/>
      <c r="AI599" s="140"/>
      <c r="AJ599" s="140"/>
      <c r="AK599" s="140"/>
      <c r="AL599" s="140"/>
    </row>
    <row r="600" outlineLevel="1">
      <c r="A600" s="194" t="s">
        <v>546</v>
      </c>
      <c r="B600" s="182">
        <f>B465*'Data - P&amp;L'!$C$3</f>
        <v>0</v>
      </c>
      <c r="C600" s="182">
        <f>C465*'Data - P&amp;L'!$C$3</f>
        <v>0</v>
      </c>
      <c r="D600" s="182">
        <f>D465*'Data - P&amp;L'!$C$3</f>
        <v>83.87</v>
      </c>
      <c r="E600" s="182">
        <f>E465*'Data - P&amp;L'!$C$3</f>
        <v>0</v>
      </c>
      <c r="F600" s="182">
        <f>F465*'Data - P&amp;L'!$C$3</f>
        <v>0</v>
      </c>
      <c r="G600" s="182">
        <f>G465*'Data - P&amp;L'!$C$3</f>
        <v>0</v>
      </c>
      <c r="H600" s="182">
        <f>H465*'Data - P&amp;L'!$C$3</f>
        <v>0</v>
      </c>
      <c r="I600" s="182">
        <f>I465*'Data - P&amp;L'!$C$3</f>
        <v>0</v>
      </c>
      <c r="J600" s="182">
        <f>J465*'Data - P&amp;L'!$C$3</f>
        <v>0</v>
      </c>
      <c r="K600" s="182">
        <f>K465*'Data - P&amp;L'!$C$3</f>
        <v>0</v>
      </c>
      <c r="L600" s="182">
        <f>L465*'Data - P&amp;L'!$C$3</f>
        <v>0</v>
      </c>
      <c r="M600" s="182">
        <f>M465*'Data - P&amp;L'!$C$3</f>
        <v>0</v>
      </c>
      <c r="N600" s="182">
        <f>N465*'Data - P&amp;L'!$C$3</f>
        <v>0</v>
      </c>
      <c r="O600" s="182">
        <f>O465*'Data - P&amp;L'!$C$3</f>
        <v>83.87</v>
      </c>
      <c r="P600" s="182">
        <f>P465*'Data - P&amp;L'!$C$3</f>
        <v>83.87</v>
      </c>
      <c r="Q600" s="182">
        <f>Q465*'Data - P&amp;L'!$C$3</f>
        <v>0</v>
      </c>
      <c r="R600" s="182">
        <f>R465*'Data - P&amp;L'!$C$3</f>
        <v>0</v>
      </c>
      <c r="S600" s="182">
        <f>S465*'Data - P&amp;L'!$C$3</f>
        <v>0</v>
      </c>
      <c r="T600" s="182">
        <f>T465*'Data - P&amp;L'!$C$3</f>
        <v>0</v>
      </c>
      <c r="U600" s="182">
        <f>U465*'Data - P&amp;L'!$C$3</f>
        <v>83.87</v>
      </c>
      <c r="V600" s="182">
        <f>V465*'Data - P&amp;L'!$C$3</f>
        <v>0</v>
      </c>
      <c r="W600" s="182">
        <f>W465*'Data - P&amp;L'!$C$3</f>
        <v>0</v>
      </c>
      <c r="X600" s="182">
        <f>X465*'Data - P&amp;L'!$C$3</f>
        <v>0</v>
      </c>
      <c r="Y600" s="182">
        <f>Y465*'Data - P&amp;L'!$C$3</f>
        <v>0</v>
      </c>
      <c r="Z600" s="182">
        <f>Z465*'Data - P&amp;L'!$C$3</f>
        <v>0</v>
      </c>
      <c r="AA600" s="182">
        <f>AA465*'Data - P&amp;L'!$C$3</f>
        <v>0</v>
      </c>
      <c r="AB600" s="182">
        <f>AB465*'Data - P&amp;L'!$C$3</f>
        <v>0</v>
      </c>
      <c r="AC600" s="182">
        <f>AC465*'Data - P&amp;L'!$C$3</f>
        <v>0</v>
      </c>
      <c r="AD600" s="182">
        <f>AD465*'Data - P&amp;L'!$C$3</f>
        <v>0</v>
      </c>
      <c r="AE600" s="182">
        <f>AE465*'Data - P&amp;L'!$C$3</f>
        <v>0</v>
      </c>
      <c r="AF600" s="182">
        <f>AF465*'Data - P&amp;L'!$C$3</f>
        <v>0</v>
      </c>
      <c r="AG600" s="139">
        <f t="shared" si="136"/>
        <v>335.48</v>
      </c>
      <c r="AH600" s="140"/>
      <c r="AI600" s="140"/>
      <c r="AJ600" s="140"/>
      <c r="AK600" s="140"/>
      <c r="AL600" s="140"/>
    </row>
    <row r="601" outlineLevel="1">
      <c r="A601" s="194" t="s">
        <v>547</v>
      </c>
      <c r="B601" s="182">
        <f>B466*'Data - P&amp;L'!$C$4</f>
        <v>95.58</v>
      </c>
      <c r="C601" s="182">
        <f>C466*'Data - P&amp;L'!$C$4</f>
        <v>0</v>
      </c>
      <c r="D601" s="182">
        <f>D466*'Data - P&amp;L'!$C$4</f>
        <v>95.58</v>
      </c>
      <c r="E601" s="182">
        <f>E466*'Data - P&amp;L'!$C$4</f>
        <v>0</v>
      </c>
      <c r="F601" s="182">
        <f>F466*'Data - P&amp;L'!$C$4</f>
        <v>0</v>
      </c>
      <c r="G601" s="182">
        <f>G466*'Data - P&amp;L'!$C$4</f>
        <v>0</v>
      </c>
      <c r="H601" s="182">
        <f>H466*'Data - P&amp;L'!$C$4</f>
        <v>0</v>
      </c>
      <c r="I601" s="182">
        <f>I466*'Data - P&amp;L'!$C$4</f>
        <v>0</v>
      </c>
      <c r="J601" s="182">
        <f>J466*'Data - P&amp;L'!$C$4</f>
        <v>0</v>
      </c>
      <c r="K601" s="182">
        <f>K466*'Data - P&amp;L'!$C$4</f>
        <v>0</v>
      </c>
      <c r="L601" s="182">
        <f>L466*'Data - P&amp;L'!$C$4</f>
        <v>95.58</v>
      </c>
      <c r="M601" s="182">
        <f>M466*'Data - P&amp;L'!$C$4</f>
        <v>0</v>
      </c>
      <c r="N601" s="182">
        <f>N466*'Data - P&amp;L'!$C$4</f>
        <v>0</v>
      </c>
      <c r="O601" s="182">
        <f>O466*'Data - P&amp;L'!$C$4</f>
        <v>0</v>
      </c>
      <c r="P601" s="182">
        <f>P466*'Data - P&amp;L'!$C$4</f>
        <v>0</v>
      </c>
      <c r="Q601" s="182">
        <f>Q466*'Data - P&amp;L'!$C$4</f>
        <v>95.58</v>
      </c>
      <c r="R601" s="182">
        <f>R466*'Data - P&amp;L'!$C$4</f>
        <v>0</v>
      </c>
      <c r="S601" s="182">
        <f>S466*'Data - P&amp;L'!$C$4</f>
        <v>0</v>
      </c>
      <c r="T601" s="182">
        <f>T466*'Data - P&amp;L'!$C$4</f>
        <v>0</v>
      </c>
      <c r="U601" s="182">
        <f>U466*'Data - P&amp;L'!$C$4</f>
        <v>0</v>
      </c>
      <c r="V601" s="182">
        <f>V466*'Data - P&amp;L'!$C$4</f>
        <v>0</v>
      </c>
      <c r="W601" s="182">
        <f>W466*'Data - P&amp;L'!$C$4</f>
        <v>0</v>
      </c>
      <c r="X601" s="182">
        <f>X466*'Data - P&amp;L'!$C$4</f>
        <v>0</v>
      </c>
      <c r="Y601" s="182">
        <f>Y466*'Data - P&amp;L'!$C$4</f>
        <v>0</v>
      </c>
      <c r="Z601" s="182">
        <f>Z466*'Data - P&amp;L'!$C$4</f>
        <v>0</v>
      </c>
      <c r="AA601" s="182">
        <f>AA466*'Data - P&amp;L'!$C$4</f>
        <v>0</v>
      </c>
      <c r="AB601" s="182">
        <f>AB466*'Data - P&amp;L'!$C$4</f>
        <v>0</v>
      </c>
      <c r="AC601" s="182">
        <f>AC466*'Data - P&amp;L'!$C$4</f>
        <v>0</v>
      </c>
      <c r="AD601" s="182">
        <f>AD466*'Data - P&amp;L'!$C$4</f>
        <v>0</v>
      </c>
      <c r="AE601" s="182">
        <f>AE466*'Data - P&amp;L'!$C$4</f>
        <v>0</v>
      </c>
      <c r="AF601" s="182">
        <f>AF466*'Data - P&amp;L'!$C$4</f>
        <v>0</v>
      </c>
      <c r="AG601" s="139">
        <f t="shared" si="136"/>
        <v>382.32</v>
      </c>
      <c r="AH601" s="140"/>
      <c r="AI601" s="140"/>
      <c r="AJ601" s="140"/>
      <c r="AK601" s="140"/>
      <c r="AL601" s="140"/>
    </row>
    <row r="602" ht="18.0" customHeight="1" outlineLevel="1">
      <c r="A602" s="194" t="s">
        <v>548</v>
      </c>
      <c r="B602" s="182">
        <f>(B440+B455)*'Data - P&amp;L'!$C$15</f>
        <v>0</v>
      </c>
      <c r="C602" s="182">
        <f>(C440+C455)*'Data - P&amp;L'!$C$15</f>
        <v>0</v>
      </c>
      <c r="D602" s="182">
        <f>(D440+D455)*'Data - P&amp;L'!$C$15</f>
        <v>263.7</v>
      </c>
      <c r="E602" s="182">
        <f>(E440+E455)*'Data - P&amp;L'!$C$15</f>
        <v>0</v>
      </c>
      <c r="F602" s="182">
        <f>(F440+F455)*'Data - P&amp;L'!$C$15</f>
        <v>0</v>
      </c>
      <c r="G602" s="182">
        <f>(G440+G455)*'Data - P&amp;L'!$C$15</f>
        <v>0</v>
      </c>
      <c r="H602" s="182">
        <f>(H440+H455)*'Data - P&amp;L'!$C$15</f>
        <v>0</v>
      </c>
      <c r="I602" s="182">
        <f>(I440+I455)*'Data - P&amp;L'!$C$15</f>
        <v>0</v>
      </c>
      <c r="J602" s="182">
        <f>(J440+J455)*'Data - P&amp;L'!$C$15</f>
        <v>0</v>
      </c>
      <c r="K602" s="182">
        <f>(K440+K455)*'Data - P&amp;L'!$C$15</f>
        <v>0</v>
      </c>
      <c r="L602" s="182">
        <f>(L440+L455)*'Data - P&amp;L'!$C$15</f>
        <v>0</v>
      </c>
      <c r="M602" s="182">
        <f>(M440+M455)*'Data - P&amp;L'!$C$15</f>
        <v>0</v>
      </c>
      <c r="N602" s="182">
        <f>(N440+N455)*'Data - P&amp;L'!$C$15</f>
        <v>0</v>
      </c>
      <c r="O602" s="182">
        <f>(O440+O455)*'Data - P&amp;L'!$C$15</f>
        <v>87.9</v>
      </c>
      <c r="P602" s="182">
        <f>(P440+P455)*'Data - P&amp;L'!$C$15</f>
        <v>0</v>
      </c>
      <c r="Q602" s="182">
        <f>(Q440+Q455)*'Data - P&amp;L'!$C$15</f>
        <v>87.9</v>
      </c>
      <c r="R602" s="182">
        <f>(R440+R455)*'Data - P&amp;L'!$C$15</f>
        <v>263.7</v>
      </c>
      <c r="S602" s="182">
        <f>(S440+S455)*'Data - P&amp;L'!$C$15</f>
        <v>87.9</v>
      </c>
      <c r="T602" s="182">
        <f>(T440+T455)*'Data - P&amp;L'!$C$15</f>
        <v>0</v>
      </c>
      <c r="U602" s="182">
        <f>(U440+U455)*'Data - P&amp;L'!$C$15</f>
        <v>0</v>
      </c>
      <c r="V602" s="182">
        <f>(V440+V455)*'Data - P&amp;L'!$C$15</f>
        <v>0</v>
      </c>
      <c r="W602" s="182">
        <f>(W440+W455)*'Data - P&amp;L'!$C$15</f>
        <v>0</v>
      </c>
      <c r="X602" s="182">
        <f>(X440+X455)*'Data - P&amp;L'!$C$15</f>
        <v>0</v>
      </c>
      <c r="Y602" s="182">
        <f>(Y440+Y455)*'Data - P&amp;L'!$C$15</f>
        <v>0</v>
      </c>
      <c r="Z602" s="182">
        <f>(Z440+Z455)*'Data - P&amp;L'!$C$15</f>
        <v>0</v>
      </c>
      <c r="AA602" s="182">
        <f>(AA440+AA455)*'Data - P&amp;L'!$C$15</f>
        <v>0</v>
      </c>
      <c r="AB602" s="182">
        <f>(AB440+AB455)*'Data - P&amp;L'!$C$15</f>
        <v>0</v>
      </c>
      <c r="AC602" s="182">
        <f>(AC440+AC455)*'Data - P&amp;L'!$C$15</f>
        <v>0</v>
      </c>
      <c r="AD602" s="182">
        <f>(AD440+AD455)*'Data - P&amp;L'!$C$15</f>
        <v>0</v>
      </c>
      <c r="AE602" s="182">
        <f>(AE440+AE455)*'Data - P&amp;L'!$C$15</f>
        <v>0</v>
      </c>
      <c r="AF602" s="182">
        <f>(AF440+AF455)*'Data - P&amp;L'!$C$15</f>
        <v>0</v>
      </c>
      <c r="AG602" s="139">
        <f t="shared" si="136"/>
        <v>791.1</v>
      </c>
      <c r="AH602" s="140"/>
      <c r="AI602" s="140"/>
      <c r="AJ602" s="140"/>
      <c r="AK602" s="140"/>
      <c r="AL602" s="140"/>
    </row>
    <row r="603" ht="18.0" customHeight="1" outlineLevel="1">
      <c r="A603" s="194" t="s">
        <v>549</v>
      </c>
      <c r="B603" s="182">
        <f>(B441+B456)*'Data - P&amp;L'!$C$16</f>
        <v>0</v>
      </c>
      <c r="C603" s="182">
        <f>(C441+C456)*'Data - P&amp;L'!$C$16</f>
        <v>0</v>
      </c>
      <c r="D603" s="182">
        <f>(D441+D456)*'Data - P&amp;L'!$C$16</f>
        <v>388.84</v>
      </c>
      <c r="E603" s="182">
        <f>(E441+E456)*'Data - P&amp;L'!$C$16</f>
        <v>0</v>
      </c>
      <c r="F603" s="182">
        <f>(F441+F456)*'Data - P&amp;L'!$C$16</f>
        <v>0</v>
      </c>
      <c r="G603" s="182">
        <f>(G441+G456)*'Data - P&amp;L'!$C$16</f>
        <v>0</v>
      </c>
      <c r="H603" s="182">
        <f>(H441+H456)*'Data - P&amp;L'!$C$16</f>
        <v>0</v>
      </c>
      <c r="I603" s="182">
        <f>(I441+I456)*'Data - P&amp;L'!$C$16</f>
        <v>0</v>
      </c>
      <c r="J603" s="182">
        <f>(J441+J456)*'Data - P&amp;L'!$C$16</f>
        <v>0</v>
      </c>
      <c r="K603" s="182">
        <f>(K441+K456)*'Data - P&amp;L'!$C$16</f>
        <v>0</v>
      </c>
      <c r="L603" s="182">
        <f>(L441+L456)*'Data - P&amp;L'!$C$16</f>
        <v>0</v>
      </c>
      <c r="M603" s="182">
        <f>(M441+M456)*'Data - P&amp;L'!$C$16</f>
        <v>0</v>
      </c>
      <c r="N603" s="182">
        <f>(N441+N456)*'Data - P&amp;L'!$C$16</f>
        <v>0</v>
      </c>
      <c r="O603" s="182">
        <f>(O441+O456)*'Data - P&amp;L'!$C$16</f>
        <v>0</v>
      </c>
      <c r="P603" s="182">
        <f>(P441+P456)*'Data - P&amp;L'!$C$16</f>
        <v>0</v>
      </c>
      <c r="Q603" s="182">
        <f>(Q441+Q456)*'Data - P&amp;L'!$C$16</f>
        <v>194.42</v>
      </c>
      <c r="R603" s="182">
        <f>(R441+R456)*'Data - P&amp;L'!$C$16</f>
        <v>97.21</v>
      </c>
      <c r="S603" s="182">
        <f>(S441+S456)*'Data - P&amp;L'!$C$16</f>
        <v>97.21</v>
      </c>
      <c r="T603" s="182">
        <f>(T441+T456)*'Data - P&amp;L'!$C$16</f>
        <v>0</v>
      </c>
      <c r="U603" s="182">
        <f>(U441+U456)*'Data - P&amp;L'!$C$16</f>
        <v>0</v>
      </c>
      <c r="V603" s="182">
        <f>(V441+V456)*'Data - P&amp;L'!$C$16</f>
        <v>0</v>
      </c>
      <c r="W603" s="182">
        <f>(W441+W456)*'Data - P&amp;L'!$C$16</f>
        <v>0</v>
      </c>
      <c r="X603" s="182">
        <f>(X441+X456)*'Data - P&amp;L'!$C$16</f>
        <v>0</v>
      </c>
      <c r="Y603" s="182">
        <f>(Y441+Y456)*'Data - P&amp;L'!$C$16</f>
        <v>0</v>
      </c>
      <c r="Z603" s="182">
        <f>(Z441+Z456)*'Data - P&amp;L'!$C$16</f>
        <v>97.21</v>
      </c>
      <c r="AA603" s="182">
        <f>(AA441+AA456)*'Data - P&amp;L'!$C$16</f>
        <v>0</v>
      </c>
      <c r="AB603" s="182">
        <f>(AB441+AB456)*'Data - P&amp;L'!$C$16</f>
        <v>0</v>
      </c>
      <c r="AC603" s="182">
        <f>(AC441+AC456)*'Data - P&amp;L'!$C$16</f>
        <v>0</v>
      </c>
      <c r="AD603" s="182">
        <f>(AD441+AD456)*'Data - P&amp;L'!$C$16</f>
        <v>0</v>
      </c>
      <c r="AE603" s="182">
        <f>(AE441+AE456)*'Data - P&amp;L'!$C$16</f>
        <v>0</v>
      </c>
      <c r="AF603" s="182">
        <f>(AF441+AF456)*'Data - P&amp;L'!$C$16</f>
        <v>0</v>
      </c>
      <c r="AG603" s="139">
        <f t="shared" si="136"/>
        <v>874.89</v>
      </c>
      <c r="AH603" s="140"/>
      <c r="AI603" s="140"/>
      <c r="AJ603" s="140"/>
      <c r="AK603" s="140"/>
      <c r="AL603" s="140"/>
    </row>
    <row r="604" outlineLevel="1">
      <c r="A604" s="194" t="s">
        <v>550</v>
      </c>
      <c r="B604" s="182">
        <f>(B469+B483)*'Data - P&amp;L'!$C$6</f>
        <v>0</v>
      </c>
      <c r="C604" s="182">
        <f>(C469+C483)*'Data - P&amp;L'!$C$6</f>
        <v>0</v>
      </c>
      <c r="D604" s="182">
        <f>(D469+D483)*'Data - P&amp;L'!$C$6</f>
        <v>0</v>
      </c>
      <c r="E604" s="182">
        <f>(E469+E483)*'Data - P&amp;L'!$C$6</f>
        <v>0</v>
      </c>
      <c r="F604" s="182">
        <f>(F469+F483)*'Data - P&amp;L'!$C$6</f>
        <v>0</v>
      </c>
      <c r="G604" s="182">
        <f>(G469+G483)*'Data - P&amp;L'!$C$6</f>
        <v>4.93</v>
      </c>
      <c r="H604" s="182">
        <f>(H469+H483)*'Data - P&amp;L'!$C$6</f>
        <v>0</v>
      </c>
      <c r="I604" s="182">
        <f>(I469+I483)*'Data - P&amp;L'!$C$6</f>
        <v>0</v>
      </c>
      <c r="J604" s="182">
        <f>(J469+J483)*'Data - P&amp;L'!$C$6</f>
        <v>0</v>
      </c>
      <c r="K604" s="182">
        <f>(K469+K483)*'Data - P&amp;L'!$C$6</f>
        <v>0</v>
      </c>
      <c r="L604" s="182">
        <f>(L469+L483)*'Data - P&amp;L'!$C$6</f>
        <v>0</v>
      </c>
      <c r="M604" s="182">
        <f>(M469+M483)*'Data - P&amp;L'!$C$6</f>
        <v>0</v>
      </c>
      <c r="N604" s="182">
        <f>(N469+N483)*'Data - P&amp;L'!$C$6</f>
        <v>0</v>
      </c>
      <c r="O604" s="182">
        <f>(O469+O483)*'Data - P&amp;L'!$C$6</f>
        <v>4.93</v>
      </c>
      <c r="P604" s="182">
        <f>(P469+P483)*'Data - P&amp;L'!$C$6</f>
        <v>0</v>
      </c>
      <c r="Q604" s="182">
        <f>(Q469+Q483)*'Data - P&amp;L'!$C$6</f>
        <v>4.93</v>
      </c>
      <c r="R604" s="182">
        <f>(R469+R483)*'Data - P&amp;L'!$C$6</f>
        <v>0</v>
      </c>
      <c r="S604" s="182">
        <f>(S469+S483)*'Data - P&amp;L'!$C$6</f>
        <v>0</v>
      </c>
      <c r="T604" s="182">
        <f>(T469+T483)*'Data - P&amp;L'!$C$6</f>
        <v>0</v>
      </c>
      <c r="U604" s="182">
        <f>(U469+U483)*'Data - P&amp;L'!$C$6</f>
        <v>0</v>
      </c>
      <c r="V604" s="182">
        <f>(V469+V483)*'Data - P&amp;L'!$C$6</f>
        <v>0</v>
      </c>
      <c r="W604" s="182">
        <f>(W469+W483)*'Data - P&amp;L'!$C$6</f>
        <v>0</v>
      </c>
      <c r="X604" s="182">
        <f>(X469+X483)*'Data - P&amp;L'!$C$6</f>
        <v>0</v>
      </c>
      <c r="Y604" s="182">
        <f>(Y469+Y483)*'Data - P&amp;L'!$C$6</f>
        <v>4.93</v>
      </c>
      <c r="Z604" s="182">
        <f>(Z469+Z483)*'Data - P&amp;L'!$C$6</f>
        <v>0</v>
      </c>
      <c r="AA604" s="182">
        <f>(AA469+AA483)*'Data - P&amp;L'!$C$6</f>
        <v>0</v>
      </c>
      <c r="AB604" s="182">
        <f>(AB469+AB483)*'Data - P&amp;L'!$C$6</f>
        <v>0</v>
      </c>
      <c r="AC604" s="182">
        <f>(AC469+AC483)*'Data - P&amp;L'!$C$6</f>
        <v>0</v>
      </c>
      <c r="AD604" s="182">
        <f>(AD469+AD483)*'Data - P&amp;L'!$C$6</f>
        <v>0</v>
      </c>
      <c r="AE604" s="182">
        <f>(AE469+AE483)*'Data - P&amp;L'!$C$6</f>
        <v>0</v>
      </c>
      <c r="AF604" s="182">
        <f>(AF469+AF483)*'Data - P&amp;L'!$C$6</f>
        <v>0</v>
      </c>
      <c r="AG604" s="139">
        <f t="shared" si="136"/>
        <v>19.72</v>
      </c>
      <c r="AH604" s="140"/>
      <c r="AI604" s="140"/>
      <c r="AJ604" s="140"/>
      <c r="AK604" s="140"/>
      <c r="AL604" s="140"/>
    </row>
    <row r="605" outlineLevel="1">
      <c r="A605" s="194" t="s">
        <v>551</v>
      </c>
      <c r="B605" s="182">
        <f>(B470+B484)*'Data - P&amp;L'!$C$8</f>
        <v>0</v>
      </c>
      <c r="C605" s="182">
        <f>(C470+C484)*'Data - P&amp;L'!$C$8</f>
        <v>0</v>
      </c>
      <c r="D605" s="182">
        <f>(D470+D484)*'Data - P&amp;L'!$C$8</f>
        <v>0</v>
      </c>
      <c r="E605" s="182">
        <f>(E470+E484)*'Data - P&amp;L'!$C$8</f>
        <v>0</v>
      </c>
      <c r="F605" s="182">
        <f>(F470+F484)*'Data - P&amp;L'!$C$8</f>
        <v>0</v>
      </c>
      <c r="G605" s="182">
        <f>(G470+G484)*'Data - P&amp;L'!$C$8</f>
        <v>1.07</v>
      </c>
      <c r="H605" s="182">
        <f>(H470+H484)*'Data - P&amp;L'!$C$8</f>
        <v>0</v>
      </c>
      <c r="I605" s="182">
        <f>(I470+I484)*'Data - P&amp;L'!$C$8</f>
        <v>0</v>
      </c>
      <c r="J605" s="182">
        <f>(J470+J484)*'Data - P&amp;L'!$C$8</f>
        <v>0</v>
      </c>
      <c r="K605" s="182">
        <f>(K470+K484)*'Data - P&amp;L'!$C$8</f>
        <v>0</v>
      </c>
      <c r="L605" s="182">
        <f>(L470+L484)*'Data - P&amp;L'!$C$8</f>
        <v>0</v>
      </c>
      <c r="M605" s="182">
        <f>(M470+M484)*'Data - P&amp;L'!$C$8</f>
        <v>0</v>
      </c>
      <c r="N605" s="182">
        <f>(N470+N484)*'Data - P&amp;L'!$C$8</f>
        <v>0</v>
      </c>
      <c r="O605" s="182">
        <f>(O470+O484)*'Data - P&amp;L'!$C$8</f>
        <v>0</v>
      </c>
      <c r="P605" s="182">
        <f>(P470+P484)*'Data - P&amp;L'!$C$8</f>
        <v>0</v>
      </c>
      <c r="Q605" s="182">
        <f>(Q470+Q484)*'Data - P&amp;L'!$C$8</f>
        <v>1.07</v>
      </c>
      <c r="R605" s="182">
        <f>(R470+R484)*'Data - P&amp;L'!$C$8</f>
        <v>1.07</v>
      </c>
      <c r="S605" s="182">
        <f>(S470+S484)*'Data - P&amp;L'!$C$8</f>
        <v>0</v>
      </c>
      <c r="T605" s="182">
        <f>(T470+T484)*'Data - P&amp;L'!$C$8</f>
        <v>0</v>
      </c>
      <c r="U605" s="182">
        <f>(U470+U484)*'Data - P&amp;L'!$C$8</f>
        <v>1.07</v>
      </c>
      <c r="V605" s="182">
        <f>(V470+V484)*'Data - P&amp;L'!$C$8</f>
        <v>0</v>
      </c>
      <c r="W605" s="182">
        <f>(W470+W484)*'Data - P&amp;L'!$C$8</f>
        <v>0</v>
      </c>
      <c r="X605" s="182">
        <f>(X470+X484)*'Data - P&amp;L'!$C$8</f>
        <v>0</v>
      </c>
      <c r="Y605" s="182">
        <f>(Y470+Y484)*'Data - P&amp;L'!$C$8</f>
        <v>0</v>
      </c>
      <c r="Z605" s="182">
        <f>(Z470+Z484)*'Data - P&amp;L'!$C$8</f>
        <v>0</v>
      </c>
      <c r="AA605" s="182">
        <f>(AA470+AA484)*'Data - P&amp;L'!$C$8</f>
        <v>0</v>
      </c>
      <c r="AB605" s="182">
        <f>(AB470+AB484)*'Data - P&amp;L'!$C$8</f>
        <v>0</v>
      </c>
      <c r="AC605" s="182">
        <f>(AC470+AC484)*'Data - P&amp;L'!$C$8</f>
        <v>0</v>
      </c>
      <c r="AD605" s="182">
        <f>(AD470+AD484)*'Data - P&amp;L'!$C$8</f>
        <v>0</v>
      </c>
      <c r="AE605" s="182">
        <f>(AE470+AE484)*'Data - P&amp;L'!$C$8</f>
        <v>0</v>
      </c>
      <c r="AF605" s="182">
        <f>(AF470+AF484)*'Data - P&amp;L'!$C$8</f>
        <v>0</v>
      </c>
      <c r="AG605" s="139">
        <f t="shared" si="136"/>
        <v>4.28</v>
      </c>
      <c r="AH605" s="140"/>
      <c r="AI605" s="140"/>
      <c r="AJ605" s="140"/>
      <c r="AK605" s="140"/>
      <c r="AL605" s="140"/>
    </row>
    <row r="606" outlineLevel="1">
      <c r="A606" s="194" t="s">
        <v>552</v>
      </c>
      <c r="B606" s="182">
        <f>(B471+B472+B485+B486)*'Data - P&amp;L'!$C$9</f>
        <v>0</v>
      </c>
      <c r="C606" s="182">
        <f>(C471+C472+C485+C486)*'Data - P&amp;L'!$C$9</f>
        <v>0</v>
      </c>
      <c r="D606" s="182">
        <f>(D471+D472+D485+D486)*'Data - P&amp;L'!$C$9</f>
        <v>5.98</v>
      </c>
      <c r="E606" s="182">
        <f>(E471+E472+E485+E486)*'Data - P&amp;L'!$C$9</f>
        <v>0</v>
      </c>
      <c r="F606" s="182">
        <f>(F471+F472+F485+F486)*'Data - P&amp;L'!$C$9</f>
        <v>0</v>
      </c>
      <c r="G606" s="182">
        <f>(G471+G472+G485+G486)*'Data - P&amp;L'!$C$9</f>
        <v>5.98</v>
      </c>
      <c r="H606" s="182">
        <f>(H471+H472+H485+H486)*'Data - P&amp;L'!$C$9</f>
        <v>0</v>
      </c>
      <c r="I606" s="182">
        <f>(I471+I472+I485+I486)*'Data - P&amp;L'!$C$9</f>
        <v>0</v>
      </c>
      <c r="J606" s="182">
        <f>(J471+J472+J485+J486)*'Data - P&amp;L'!$C$9</f>
        <v>0</v>
      </c>
      <c r="K606" s="182">
        <f>(K471+K472+K485+K486)*'Data - P&amp;L'!$C$9</f>
        <v>0</v>
      </c>
      <c r="L606" s="182">
        <f>(L471+L472+L485+L486)*'Data - P&amp;L'!$C$9</f>
        <v>0</v>
      </c>
      <c r="M606" s="182">
        <f>(M471+M472+M485+M486)*'Data - P&amp;L'!$C$9</f>
        <v>0</v>
      </c>
      <c r="N606" s="182">
        <f>(N471+N472+N485+N486)*'Data - P&amp;L'!$C$9</f>
        <v>0</v>
      </c>
      <c r="O606" s="182">
        <f>(O471+O472+O485+O486)*'Data - P&amp;L'!$C$9</f>
        <v>0</v>
      </c>
      <c r="P606" s="182">
        <f>(P471+P472+P485+P486)*'Data - P&amp;L'!$C$9</f>
        <v>0</v>
      </c>
      <c r="Q606" s="182">
        <f>(Q471+Q472+Q485+Q486)*'Data - P&amp;L'!$C$9</f>
        <v>11.96</v>
      </c>
      <c r="R606" s="182">
        <f>(R471+R472+R485+R486)*'Data - P&amp;L'!$C$9</f>
        <v>0</v>
      </c>
      <c r="S606" s="182">
        <f>(S471+S472+S485+S486)*'Data - P&amp;L'!$C$9</f>
        <v>0</v>
      </c>
      <c r="T606" s="182">
        <f>(T471+T472+T485+T486)*'Data - P&amp;L'!$C$9</f>
        <v>0</v>
      </c>
      <c r="U606" s="182">
        <f>(U471+U472+U485+U486)*'Data - P&amp;L'!$C$9</f>
        <v>5.98</v>
      </c>
      <c r="V606" s="182">
        <f>(V471+V472+V485+V486)*'Data - P&amp;L'!$C$9</f>
        <v>0</v>
      </c>
      <c r="W606" s="182">
        <f>(W471+W472+W485+W486)*'Data - P&amp;L'!$C$9</f>
        <v>0</v>
      </c>
      <c r="X606" s="182">
        <f>(X471+X472+X485+X486)*'Data - P&amp;L'!$C$9</f>
        <v>0</v>
      </c>
      <c r="Y606" s="182">
        <f>(Y471+Y472+Y485+Y486)*'Data - P&amp;L'!$C$9</f>
        <v>0</v>
      </c>
      <c r="Z606" s="182">
        <f>(Z471+Z472+Z485+Z486)*'Data - P&amp;L'!$C$9</f>
        <v>0</v>
      </c>
      <c r="AA606" s="182">
        <f>(AA471+AA472+AA485+AA486)*'Data - P&amp;L'!$C$9</f>
        <v>0</v>
      </c>
      <c r="AB606" s="182">
        <f>(AB471+AB472+AB485+AB486)*'Data - P&amp;L'!$C$9</f>
        <v>0</v>
      </c>
      <c r="AC606" s="182">
        <f>(AC471+AC472+AC485+AC486)*'Data - P&amp;L'!$C$9</f>
        <v>0</v>
      </c>
      <c r="AD606" s="182">
        <f>(AD471+AD472+AD485+AD486)*'Data - P&amp;L'!$C$9</f>
        <v>0</v>
      </c>
      <c r="AE606" s="182">
        <f>(AE471+AE472+AE485+AE486)*'Data - P&amp;L'!$C$9</f>
        <v>0</v>
      </c>
      <c r="AF606" s="182">
        <f>(AF471+AF472+AF485+AF486)*'Data - P&amp;L'!$C$9</f>
        <v>0</v>
      </c>
      <c r="AG606" s="139">
        <f t="shared" si="136"/>
        <v>29.9</v>
      </c>
      <c r="AH606" s="140"/>
      <c r="AI606" s="140"/>
      <c r="AJ606" s="140"/>
      <c r="AK606" s="140"/>
      <c r="AL606" s="140"/>
    </row>
    <row r="607" outlineLevel="1">
      <c r="A607" s="194" t="s">
        <v>553</v>
      </c>
      <c r="B607" s="182">
        <f>(B473+B474+B487+B488)*'Data - P&amp;L'!$C$5</f>
        <v>10.49</v>
      </c>
      <c r="C607" s="182">
        <f>(C473+C474+C487+C488)*'Data - P&amp;L'!$C$5</f>
        <v>10.49</v>
      </c>
      <c r="D607" s="182">
        <f>(D473+D474+D487+D488)*'Data - P&amp;L'!$C$5</f>
        <v>10.49</v>
      </c>
      <c r="E607" s="182">
        <f>(E473+E474+E487+E488)*'Data - P&amp;L'!$C$5</f>
        <v>20.98</v>
      </c>
      <c r="F607" s="182">
        <f>(F473+F474+F487+F488)*'Data - P&amp;L'!$C$5</f>
        <v>0</v>
      </c>
      <c r="G607" s="182">
        <f>(G473+G474+G487+G488)*'Data - P&amp;L'!$C$5</f>
        <v>0</v>
      </c>
      <c r="H607" s="182">
        <f>(H473+H474+H487+H488)*'Data - P&amp;L'!$C$5</f>
        <v>10.49</v>
      </c>
      <c r="I607" s="182">
        <f>(I473+I474+I487+I488)*'Data - P&amp;L'!$C$5</f>
        <v>0</v>
      </c>
      <c r="J607" s="182">
        <f>(J473+J474+J487+J488)*'Data - P&amp;L'!$C$5</f>
        <v>10.49</v>
      </c>
      <c r="K607" s="182">
        <f>(K473+K474+K487+K488)*'Data - P&amp;L'!$C$5</f>
        <v>10.49</v>
      </c>
      <c r="L607" s="182">
        <f>(L473+L474+L487+L488)*'Data - P&amp;L'!$C$5</f>
        <v>20.98</v>
      </c>
      <c r="M607" s="182">
        <f>(M473+M474+M487+M488)*'Data - P&amp;L'!$C$5</f>
        <v>0</v>
      </c>
      <c r="N607" s="182">
        <f>(N473+N474+N487+N488)*'Data - P&amp;L'!$C$5</f>
        <v>0</v>
      </c>
      <c r="O607" s="182">
        <f>(O473+O474+O487+O488)*'Data - P&amp;L'!$C$5</f>
        <v>20.98</v>
      </c>
      <c r="P607" s="182">
        <f>(P473+P474+P487+P488)*'Data - P&amp;L'!$C$5</f>
        <v>52.45</v>
      </c>
      <c r="Q607" s="182">
        <f>(Q473+Q474+Q487+Q488)*'Data - P&amp;L'!$C$5</f>
        <v>10.49</v>
      </c>
      <c r="R607" s="182">
        <f>(R473+R474+R487+R488)*'Data - P&amp;L'!$C$5</f>
        <v>31.47</v>
      </c>
      <c r="S607" s="182">
        <f>(S473+S474+S487+S488)*'Data - P&amp;L'!$C$5</f>
        <v>0</v>
      </c>
      <c r="T607" s="182">
        <f>(T473+T474+T487+T488)*'Data - P&amp;L'!$C$5</f>
        <v>0</v>
      </c>
      <c r="U607" s="182">
        <f>(U473+U474+U487+U488)*'Data - P&amp;L'!$C$5</f>
        <v>0</v>
      </c>
      <c r="V607" s="182">
        <f>(V473+V474+V487+V488)*'Data - P&amp;L'!$C$5</f>
        <v>20.98</v>
      </c>
      <c r="W607" s="182">
        <f>(W473+W474+W487+W488)*'Data - P&amp;L'!$C$5</f>
        <v>10.49</v>
      </c>
      <c r="X607" s="182">
        <f>(X473+X474+X487+X488)*'Data - P&amp;L'!$C$5</f>
        <v>20.98</v>
      </c>
      <c r="Y607" s="182">
        <f>(Y473+Y474+Y487+Y488)*'Data - P&amp;L'!$C$5</f>
        <v>0</v>
      </c>
      <c r="Z607" s="182">
        <f>(Z473+Z474+Z487+Z488)*'Data - P&amp;L'!$C$5</f>
        <v>62.94</v>
      </c>
      <c r="AA607" s="182">
        <f>(AA473+AA474+AA487+AA488)*'Data - P&amp;L'!$C$5</f>
        <v>0</v>
      </c>
      <c r="AB607" s="182">
        <f>(AB473+AB474+AB487+AB488)*'Data - P&amp;L'!$C$5</f>
        <v>0</v>
      </c>
      <c r="AC607" s="182">
        <f>(AC473+AC474+AC487+AC488)*'Data - P&amp;L'!$C$5</f>
        <v>10.49</v>
      </c>
      <c r="AD607" s="182">
        <f>(AD473+AD474+AD487+AD488)*'Data - P&amp;L'!$C$5</f>
        <v>31.47</v>
      </c>
      <c r="AE607" s="182">
        <f>(AE473+AE474+AE487+AE488)*'Data - P&amp;L'!$C$5</f>
        <v>20.98</v>
      </c>
      <c r="AF607" s="182">
        <f>(AF473+AF474+AF487+AF488)*'Data - P&amp;L'!$C$5</f>
        <v>10.49</v>
      </c>
      <c r="AG607" s="139">
        <f t="shared" si="136"/>
        <v>409.11</v>
      </c>
      <c r="AH607" s="140"/>
      <c r="AI607" s="140"/>
      <c r="AJ607" s="140"/>
      <c r="AK607" s="140"/>
      <c r="AL607" s="140"/>
    </row>
    <row r="608" outlineLevel="1">
      <c r="A608" s="194" t="s">
        <v>554</v>
      </c>
      <c r="B608" s="182">
        <f>(B475+B476+B489+B490)*'Data - P&amp;L'!$C$10</f>
        <v>0</v>
      </c>
      <c r="C608" s="182">
        <f>(C475+C476+C489+C490)*'Data - P&amp;L'!$C$10</f>
        <v>0</v>
      </c>
      <c r="D608" s="182">
        <f>(D475+D476+D489+D490)*'Data - P&amp;L'!$C$10</f>
        <v>0</v>
      </c>
      <c r="E608" s="182">
        <f>(E475+E476+E489+E490)*'Data - P&amp;L'!$C$10</f>
        <v>0</v>
      </c>
      <c r="F608" s="182">
        <f>(F475+F476+F489+F490)*'Data - P&amp;L'!$C$10</f>
        <v>0</v>
      </c>
      <c r="G608" s="182">
        <f>(G475+G476+G489+G490)*'Data - P&amp;L'!$C$10</f>
        <v>0</v>
      </c>
      <c r="H608" s="182">
        <f>(H475+H476+H489+H490)*'Data - P&amp;L'!$C$10</f>
        <v>0</v>
      </c>
      <c r="I608" s="182">
        <f>(I475+I476+I489+I490)*'Data - P&amp;L'!$C$10</f>
        <v>0</v>
      </c>
      <c r="J608" s="182">
        <f>(J475+J476+J489+J490)*'Data - P&amp;L'!$C$10</f>
        <v>0</v>
      </c>
      <c r="K608" s="182">
        <f>(K475+K476+K489+K490)*'Data - P&amp;L'!$C$10</f>
        <v>0</v>
      </c>
      <c r="L608" s="182">
        <f>(L475+L476+L489+L490)*'Data - P&amp;L'!$C$10</f>
        <v>0</v>
      </c>
      <c r="M608" s="182">
        <f>(M475+M476+M489+M490)*'Data - P&amp;L'!$C$10</f>
        <v>0</v>
      </c>
      <c r="N608" s="182">
        <f>(N475+N476+N489+N490)*'Data - P&amp;L'!$C$10</f>
        <v>0</v>
      </c>
      <c r="O608" s="182">
        <f>(O475+O476+O489+O490)*'Data - P&amp;L'!$C$10</f>
        <v>0</v>
      </c>
      <c r="P608" s="182">
        <f>(P475+P476+P489+P490)*'Data - P&amp;L'!$C$10</f>
        <v>0</v>
      </c>
      <c r="Q608" s="182">
        <f>(Q475+Q476+Q489+Q490)*'Data - P&amp;L'!$C$10</f>
        <v>8.42</v>
      </c>
      <c r="R608" s="182">
        <f>(R475+R476+R489+R490)*'Data - P&amp;L'!$C$10</f>
        <v>0</v>
      </c>
      <c r="S608" s="182">
        <f>(S475+S476+S489+S490)*'Data - P&amp;L'!$C$10</f>
        <v>0</v>
      </c>
      <c r="T608" s="182">
        <f>(T475+T476+T489+T490)*'Data - P&amp;L'!$C$10</f>
        <v>0</v>
      </c>
      <c r="U608" s="182">
        <f>(U475+U476+U489+U490)*'Data - P&amp;L'!$C$10</f>
        <v>0</v>
      </c>
      <c r="V608" s="182">
        <f>(V475+V476+V489+V490)*'Data - P&amp;L'!$C$10</f>
        <v>0</v>
      </c>
      <c r="W608" s="182">
        <f>(W475+W476+W489+W490)*'Data - P&amp;L'!$C$10</f>
        <v>0</v>
      </c>
      <c r="X608" s="182">
        <f>(X475+X476+X489+X490)*'Data - P&amp;L'!$C$10</f>
        <v>0</v>
      </c>
      <c r="Y608" s="182">
        <f>(Y475+Y476+Y489+Y490)*'Data - P&amp;L'!$C$10</f>
        <v>0</v>
      </c>
      <c r="Z608" s="182">
        <f>(Z475+Z476+Z489+Z490)*'Data - P&amp;L'!$C$10</f>
        <v>0</v>
      </c>
      <c r="AA608" s="182">
        <f>(AA475+AA476+AA489+AA490)*'Data - P&amp;L'!$C$10</f>
        <v>0</v>
      </c>
      <c r="AB608" s="182">
        <f>(AB475+AB476+AB489+AB490)*'Data - P&amp;L'!$C$10</f>
        <v>0</v>
      </c>
      <c r="AC608" s="182">
        <f>(AC475+AC476+AC489+AC490)*'Data - P&amp;L'!$C$10</f>
        <v>0</v>
      </c>
      <c r="AD608" s="182">
        <f>(AD475+AD476+AD489+AD490)*'Data - P&amp;L'!$C$10</f>
        <v>0</v>
      </c>
      <c r="AE608" s="182">
        <f>(AE475+AE476+AE489+AE490)*'Data - P&amp;L'!$C$10</f>
        <v>0</v>
      </c>
      <c r="AF608" s="182">
        <f>(AF475+AF476+AF489+AF490)*'Data - P&amp;L'!$C$10</f>
        <v>0</v>
      </c>
      <c r="AG608" s="139">
        <f t="shared" si="136"/>
        <v>8.42</v>
      </c>
      <c r="AH608" s="140"/>
      <c r="AI608" s="140"/>
      <c r="AJ608" s="140"/>
      <c r="AK608" s="140"/>
      <c r="AL608" s="140"/>
    </row>
    <row r="609" outlineLevel="1">
      <c r="A609" s="194" t="s">
        <v>555</v>
      </c>
      <c r="B609" s="182">
        <v>0.0</v>
      </c>
      <c r="C609" s="182">
        <v>0.0</v>
      </c>
      <c r="D609" s="182">
        <v>0.0</v>
      </c>
      <c r="E609" s="182">
        <v>0.0</v>
      </c>
      <c r="F609" s="182">
        <v>0.0</v>
      </c>
      <c r="G609" s="182">
        <v>0.0</v>
      </c>
      <c r="H609" s="182">
        <v>0.0</v>
      </c>
      <c r="I609" s="182">
        <v>0.0</v>
      </c>
      <c r="J609" s="182">
        <v>0.0</v>
      </c>
      <c r="K609" s="182">
        <v>0.0</v>
      </c>
      <c r="L609" s="182">
        <v>0.0</v>
      </c>
      <c r="M609" s="182">
        <v>0.0</v>
      </c>
      <c r="N609" s="182">
        <v>0.0</v>
      </c>
      <c r="O609" s="182">
        <v>0.0</v>
      </c>
      <c r="P609" s="182">
        <v>0.0</v>
      </c>
      <c r="Q609" s="182">
        <v>0.0</v>
      </c>
      <c r="R609" s="182">
        <v>0.0</v>
      </c>
      <c r="S609" s="182">
        <v>0.0</v>
      </c>
      <c r="T609" s="182">
        <v>0.0</v>
      </c>
      <c r="U609" s="182">
        <v>0.0</v>
      </c>
      <c r="V609" s="182">
        <v>0.0</v>
      </c>
      <c r="W609" s="182">
        <v>0.0</v>
      </c>
      <c r="X609" s="182">
        <v>0.0</v>
      </c>
      <c r="Y609" s="182">
        <v>0.0</v>
      </c>
      <c r="Z609" s="182">
        <v>0.0</v>
      </c>
      <c r="AA609" s="182">
        <v>0.0</v>
      </c>
      <c r="AB609" s="182">
        <v>0.0</v>
      </c>
      <c r="AC609" s="182">
        <v>0.0</v>
      </c>
      <c r="AD609" s="182">
        <v>0.0</v>
      </c>
      <c r="AE609" s="182">
        <v>0.0</v>
      </c>
      <c r="AF609" s="182">
        <v>0.0</v>
      </c>
      <c r="AG609" s="139">
        <f t="shared" si="136"/>
        <v>0</v>
      </c>
      <c r="AH609" s="140"/>
      <c r="AI609" s="140"/>
      <c r="AJ609" s="140"/>
      <c r="AK609" s="140"/>
      <c r="AL609" s="140"/>
    </row>
    <row r="610" outlineLevel="1">
      <c r="A610" s="194" t="s">
        <v>556</v>
      </c>
      <c r="B610" s="182">
        <f>(B449+B464)*'Data - P&amp;L'!$C$14</f>
        <v>0</v>
      </c>
      <c r="C610" s="182">
        <f>(C449+C464)*'Data - P&amp;L'!$C$14</f>
        <v>0</v>
      </c>
      <c r="D610" s="182">
        <f>(D449+D464)*'Data - P&amp;L'!$C$14</f>
        <v>0</v>
      </c>
      <c r="E610" s="182">
        <f>(E449+E464)*'Data - P&amp;L'!$C$14</f>
        <v>0</v>
      </c>
      <c r="F610" s="182">
        <f>(F449+F464)*'Data - P&amp;L'!$C$14</f>
        <v>0</v>
      </c>
      <c r="G610" s="182">
        <f>(G449+G464)*'Data - P&amp;L'!$C$14</f>
        <v>0</v>
      </c>
      <c r="H610" s="182">
        <f>(H449+H464)*'Data - P&amp;L'!$C$14</f>
        <v>0</v>
      </c>
      <c r="I610" s="182">
        <f>(I449+I464)*'Data - P&amp;L'!$C$14</f>
        <v>0</v>
      </c>
      <c r="J610" s="182">
        <f>(J449+J464)*'Data - P&amp;L'!$C$14</f>
        <v>0</v>
      </c>
      <c r="K610" s="182">
        <f>(K449+K464)*'Data - P&amp;L'!$C$14</f>
        <v>0</v>
      </c>
      <c r="L610" s="182">
        <f>(L449+L464)*'Data - P&amp;L'!$C$14</f>
        <v>0</v>
      </c>
      <c r="M610" s="182">
        <f>(M449+M464)*'Data - P&amp;L'!$C$14</f>
        <v>0</v>
      </c>
      <c r="N610" s="182">
        <f>(N449+N464)*'Data - P&amp;L'!$C$14</f>
        <v>0</v>
      </c>
      <c r="O610" s="182">
        <f>(O449+O464)*'Data - P&amp;L'!$C$14</f>
        <v>0</v>
      </c>
      <c r="P610" s="182">
        <f>(P449+P464)*'Data - P&amp;L'!$C$14</f>
        <v>0</v>
      </c>
      <c r="Q610" s="182">
        <f>(Q449+Q464)*'Data - P&amp;L'!$C$14</f>
        <v>0</v>
      </c>
      <c r="R610" s="182">
        <f>(R449+R464)*'Data - P&amp;L'!$C$14</f>
        <v>0</v>
      </c>
      <c r="S610" s="182">
        <f>(S449+S464)*'Data - P&amp;L'!$C$14</f>
        <v>0</v>
      </c>
      <c r="T610" s="182">
        <f>(T449+T464)*'Data - P&amp;L'!$C$14</f>
        <v>0</v>
      </c>
      <c r="U610" s="182">
        <f>(U449+U464)*'Data - P&amp;L'!$C$14</f>
        <v>0</v>
      </c>
      <c r="V610" s="182">
        <f>(V449+V464)*'Data - P&amp;L'!$C$14</f>
        <v>0</v>
      </c>
      <c r="W610" s="182">
        <f>(W449+W464)*'Data - P&amp;L'!$C$14</f>
        <v>0</v>
      </c>
      <c r="X610" s="182">
        <f>(X449+X464)*'Data - P&amp;L'!$C$14</f>
        <v>0</v>
      </c>
      <c r="Y610" s="182">
        <f>(Y449+Y464)*'Data - P&amp;L'!$C$14</f>
        <v>0</v>
      </c>
      <c r="Z610" s="182">
        <f>(Z449+Z464)*'Data - P&amp;L'!$C$14</f>
        <v>0</v>
      </c>
      <c r="AA610" s="182">
        <f>(AA449+AA464)*'Data - P&amp;L'!$C$14</f>
        <v>0</v>
      </c>
      <c r="AB610" s="182">
        <f>(AB449+AB464)*'Data - P&amp;L'!$C$14</f>
        <v>0</v>
      </c>
      <c r="AC610" s="182">
        <f>(AC449+AC464)*'Data - P&amp;L'!$C$14</f>
        <v>0</v>
      </c>
      <c r="AD610" s="182">
        <f>(AD449+AD464)*'Data - P&amp;L'!$C$14</f>
        <v>0</v>
      </c>
      <c r="AE610" s="182">
        <f>(AE449+AE464)*'Data - P&amp;L'!$C$14</f>
        <v>0</v>
      </c>
      <c r="AF610" s="182">
        <f>(AF449+AF464)*'Data - P&amp;L'!$C$14</f>
        <v>0</v>
      </c>
      <c r="AG610" s="139">
        <f t="shared" si="136"/>
        <v>0</v>
      </c>
      <c r="AH610" s="140"/>
      <c r="AI610" s="140"/>
      <c r="AJ610" s="140"/>
      <c r="AK610" s="140"/>
      <c r="AL610" s="140"/>
    </row>
    <row r="611" outlineLevel="1">
      <c r="A611" s="194" t="s">
        <v>557</v>
      </c>
      <c r="B611" s="182">
        <f>(B477+B491)*'Data - P&amp;L'!$C$17</f>
        <v>0</v>
      </c>
      <c r="C611" s="182">
        <f>(C477+C491)*'Data - P&amp;L'!$C$17</f>
        <v>0</v>
      </c>
      <c r="D611" s="182">
        <f>(D477+D491)*'Data - P&amp;L'!$C$17</f>
        <v>0</v>
      </c>
      <c r="E611" s="182">
        <f>(E477+E491)*'Data - P&amp;L'!$C$17</f>
        <v>0</v>
      </c>
      <c r="F611" s="182">
        <f>(F477+F491)*'Data - P&amp;L'!$C$17</f>
        <v>0</v>
      </c>
      <c r="G611" s="182">
        <f>(G477+G491)*'Data - P&amp;L'!$C$17</f>
        <v>0</v>
      </c>
      <c r="H611" s="182">
        <f>(H477+H491)*'Data - P&amp;L'!$C$17</f>
        <v>0</v>
      </c>
      <c r="I611" s="182">
        <f>(I477+I491)*'Data - P&amp;L'!$C$17</f>
        <v>0</v>
      </c>
      <c r="J611" s="182">
        <f>(J477+J491)*'Data - P&amp;L'!$C$17</f>
        <v>0</v>
      </c>
      <c r="K611" s="182">
        <f>(K477+K491)*'Data - P&amp;L'!$C$17</f>
        <v>0</v>
      </c>
      <c r="L611" s="182">
        <f>(L477+L491)*'Data - P&amp;L'!$C$17</f>
        <v>0</v>
      </c>
      <c r="M611" s="182">
        <f>(M477+M491)*'Data - P&amp;L'!$C$17</f>
        <v>0</v>
      </c>
      <c r="N611" s="182">
        <f>(N477+N491)*'Data - P&amp;L'!$C$17</f>
        <v>0</v>
      </c>
      <c r="O611" s="182">
        <f>(O477+O491)*'Data - P&amp;L'!$C$17</f>
        <v>13.73</v>
      </c>
      <c r="P611" s="182">
        <f>(P477+P491)*'Data - P&amp;L'!$C$17</f>
        <v>0</v>
      </c>
      <c r="Q611" s="182">
        <f>(Q477+Q491)*'Data - P&amp;L'!$C$17</f>
        <v>0</v>
      </c>
      <c r="R611" s="182">
        <f>(R477+R491)*'Data - P&amp;L'!$C$17</f>
        <v>0</v>
      </c>
      <c r="S611" s="182">
        <f>(S477+S491)*'Data - P&amp;L'!$C$17</f>
        <v>0</v>
      </c>
      <c r="T611" s="182">
        <f>(T477+T491)*'Data - P&amp;L'!$C$17</f>
        <v>0</v>
      </c>
      <c r="U611" s="182">
        <f>(U477+U491)*'Data - P&amp;L'!$C$17</f>
        <v>0</v>
      </c>
      <c r="V611" s="182">
        <f>(V477+V491)*'Data - P&amp;L'!$C$17</f>
        <v>0</v>
      </c>
      <c r="W611" s="182">
        <f>(W477+W491)*'Data - P&amp;L'!$C$17</f>
        <v>13.73</v>
      </c>
      <c r="X611" s="182">
        <f>(X477+X491)*'Data - P&amp;L'!$C$17</f>
        <v>13.73</v>
      </c>
      <c r="Y611" s="182">
        <f>(Y477+Y491)*'Data - P&amp;L'!$C$17</f>
        <v>0</v>
      </c>
      <c r="Z611" s="182">
        <f>(Z477+Z491)*'Data - P&amp;L'!$C$17</f>
        <v>0</v>
      </c>
      <c r="AA611" s="182">
        <f>(AA477+AA491)*'Data - P&amp;L'!$C$17</f>
        <v>0</v>
      </c>
      <c r="AB611" s="182">
        <f>(AB477+AB491)*'Data - P&amp;L'!$C$17</f>
        <v>0</v>
      </c>
      <c r="AC611" s="182">
        <f>(AC477+AC491)*'Data - P&amp;L'!$C$17</f>
        <v>0</v>
      </c>
      <c r="AD611" s="182">
        <f>(AD477+AD491)*'Data - P&amp;L'!$C$17</f>
        <v>0</v>
      </c>
      <c r="AE611" s="182">
        <f>(AE477+AE491)*'Data - P&amp;L'!$C$17</f>
        <v>0</v>
      </c>
      <c r="AF611" s="182">
        <f>(AF477+AF491)*'Data - P&amp;L'!$C$17</f>
        <v>0</v>
      </c>
      <c r="AG611" s="139">
        <f t="shared" si="136"/>
        <v>41.19</v>
      </c>
      <c r="AH611" s="140"/>
      <c r="AI611" s="140"/>
      <c r="AJ611" s="140"/>
      <c r="AK611" s="140"/>
      <c r="AL611" s="140"/>
    </row>
    <row r="612" outlineLevel="1">
      <c r="A612" s="194" t="s">
        <v>558</v>
      </c>
      <c r="B612" s="182">
        <f>(B478+B492)*'Data - P&amp;L'!$C$18</f>
        <v>0</v>
      </c>
      <c r="C612" s="182">
        <f>(C478+C492)*'Data - P&amp;L'!$C$18</f>
        <v>0</v>
      </c>
      <c r="D612" s="182">
        <f>(D478+D492)*'Data - P&amp;L'!$C$18</f>
        <v>26.68</v>
      </c>
      <c r="E612" s="182">
        <f>(E478+E492)*'Data - P&amp;L'!$C$18</f>
        <v>0</v>
      </c>
      <c r="F612" s="182">
        <f>(F478+F492)*'Data - P&amp;L'!$C$18</f>
        <v>0</v>
      </c>
      <c r="G612" s="182">
        <f>(G478+G492)*'Data - P&amp;L'!$C$18</f>
        <v>0</v>
      </c>
      <c r="H612" s="182">
        <f>(H478+H492)*'Data - P&amp;L'!$C$18</f>
        <v>0</v>
      </c>
      <c r="I612" s="182">
        <f>(I478+I492)*'Data - P&amp;L'!$C$18</f>
        <v>0</v>
      </c>
      <c r="J612" s="182">
        <f>(J478+J492)*'Data - P&amp;L'!$C$18</f>
        <v>0</v>
      </c>
      <c r="K612" s="182">
        <f>(K478+K492)*'Data - P&amp;L'!$C$18</f>
        <v>0</v>
      </c>
      <c r="L612" s="182">
        <f>(L478+L492)*'Data - P&amp;L'!$C$18</f>
        <v>0</v>
      </c>
      <c r="M612" s="182">
        <f>(M478+M492)*'Data - P&amp;L'!$C$18</f>
        <v>0</v>
      </c>
      <c r="N612" s="182">
        <f>(N478+N492)*'Data - P&amp;L'!$C$18</f>
        <v>0</v>
      </c>
      <c r="O612" s="182">
        <f>(O478+O492)*'Data - P&amp;L'!$C$18</f>
        <v>0</v>
      </c>
      <c r="P612" s="182">
        <f>(P478+P492)*'Data - P&amp;L'!$C$18</f>
        <v>26.68</v>
      </c>
      <c r="Q612" s="182">
        <f>(Q478+Q492)*'Data - P&amp;L'!$C$18</f>
        <v>0</v>
      </c>
      <c r="R612" s="182">
        <f>(R478+R492)*'Data - P&amp;L'!$C$18</f>
        <v>0</v>
      </c>
      <c r="S612" s="182">
        <f>(S478+S492)*'Data - P&amp;L'!$C$18</f>
        <v>0</v>
      </c>
      <c r="T612" s="182">
        <f>(T478+T492)*'Data - P&amp;L'!$C$18</f>
        <v>0</v>
      </c>
      <c r="U612" s="182">
        <f>(U478+U492)*'Data - P&amp;L'!$C$18</f>
        <v>0</v>
      </c>
      <c r="V612" s="182">
        <f>(V478+V492)*'Data - P&amp;L'!$C$18</f>
        <v>0</v>
      </c>
      <c r="W612" s="182">
        <f>(W478+W492)*'Data - P&amp;L'!$C$18</f>
        <v>0</v>
      </c>
      <c r="X612" s="182">
        <f>(X478+X492)*'Data - P&amp;L'!$C$18</f>
        <v>0</v>
      </c>
      <c r="Y612" s="182">
        <f>(Y478+Y492)*'Data - P&amp;L'!$C$18</f>
        <v>0</v>
      </c>
      <c r="Z612" s="182">
        <f>(Z478+Z492)*'Data - P&amp;L'!$C$18</f>
        <v>0</v>
      </c>
      <c r="AA612" s="182">
        <f>(AA478+AA492)*'Data - P&amp;L'!$C$18</f>
        <v>0</v>
      </c>
      <c r="AB612" s="182">
        <f>(AB478+AB492)*'Data - P&amp;L'!$C$18</f>
        <v>0</v>
      </c>
      <c r="AC612" s="182">
        <f>(AC478+AC492)*'Data - P&amp;L'!$C$18</f>
        <v>0</v>
      </c>
      <c r="AD612" s="182">
        <f>(AD478+AD492)*'Data - P&amp;L'!$C$18</f>
        <v>0</v>
      </c>
      <c r="AE612" s="182">
        <f>(AE478+AE492)*'Data - P&amp;L'!$C$18</f>
        <v>0</v>
      </c>
      <c r="AF612" s="182">
        <f>(AF478+AF492)*'Data - P&amp;L'!$C$18</f>
        <v>0</v>
      </c>
      <c r="AG612" s="139">
        <f t="shared" si="136"/>
        <v>53.36</v>
      </c>
      <c r="AH612" s="140"/>
      <c r="AI612" s="140"/>
      <c r="AJ612" s="140"/>
      <c r="AK612" s="140"/>
      <c r="AL612" s="140"/>
    </row>
    <row r="613" outlineLevel="1">
      <c r="A613" s="194" t="s">
        <v>559</v>
      </c>
      <c r="B613" s="182">
        <f>((B465*'Data - P&amp;L'!$C$38)+(B466*'Data - P&amp;L'!$C$39))*'Data - P&amp;L'!$C$55</f>
        <v>1.194</v>
      </c>
      <c r="C613" s="182">
        <f>((C465*'Data - P&amp;L'!$C$38)+(C466*'Data - P&amp;L'!$C$39))*'Data - P&amp;L'!$C$55</f>
        <v>0</v>
      </c>
      <c r="D613" s="182">
        <f>((D465*'Data - P&amp;L'!$C$38)+(D466*'Data - P&amp;L'!$C$39))*'Data - P&amp;L'!$C$55</f>
        <v>2.388</v>
      </c>
      <c r="E613" s="182">
        <f>((E465*'Data - P&amp;L'!$C$38)+(E466*'Data - P&amp;L'!$C$39))*'Data - P&amp;L'!$C$55</f>
        <v>0</v>
      </c>
      <c r="F613" s="182">
        <f>((F465*'Data - P&amp;L'!$C$38)+(F466*'Data - P&amp;L'!$C$39))*'Data - P&amp;L'!$C$55</f>
        <v>0</v>
      </c>
      <c r="G613" s="182">
        <f>((G465*'Data - P&amp;L'!$C$38)+(G466*'Data - P&amp;L'!$C$39))*'Data - P&amp;L'!$C$55</f>
        <v>0</v>
      </c>
      <c r="H613" s="182">
        <f>((H465*'Data - P&amp;L'!$C$38)+(H466*'Data - P&amp;L'!$C$39))*'Data - P&amp;L'!$C$55</f>
        <v>0</v>
      </c>
      <c r="I613" s="182">
        <f>((I465*'Data - P&amp;L'!$C$38)+(I466*'Data - P&amp;L'!$C$39))*'Data - P&amp;L'!$C$55</f>
        <v>0</v>
      </c>
      <c r="J613" s="182">
        <f>((J465*'Data - P&amp;L'!$C$38)+(J466*'Data - P&amp;L'!$C$39))*'Data - P&amp;L'!$C$55</f>
        <v>0</v>
      </c>
      <c r="K613" s="182">
        <f>((K465*'Data - P&amp;L'!$C$38)+(K466*'Data - P&amp;L'!$C$39))*'Data - P&amp;L'!$C$55</f>
        <v>0</v>
      </c>
      <c r="L613" s="182">
        <f>((L465*'Data - P&amp;L'!$C$38)+(L466*'Data - P&amp;L'!$C$39))*'Data - P&amp;L'!$C$55</f>
        <v>1.194</v>
      </c>
      <c r="M613" s="182">
        <f>((M465*'Data - P&amp;L'!$C$38)+(M466*'Data - P&amp;L'!$C$39))*'Data - P&amp;L'!$C$55</f>
        <v>0</v>
      </c>
      <c r="N613" s="182">
        <f>((N465*'Data - P&amp;L'!$C$38)+(N466*'Data - P&amp;L'!$C$39))*'Data - P&amp;L'!$C$55</f>
        <v>0</v>
      </c>
      <c r="O613" s="182">
        <f>((O465*'Data - P&amp;L'!$C$38)+(O466*'Data - P&amp;L'!$C$39))*'Data - P&amp;L'!$C$55</f>
        <v>1.194</v>
      </c>
      <c r="P613" s="182">
        <f>((P465*'Data - P&amp;L'!$C$38)+(P466*'Data - P&amp;L'!$C$39))*'Data - P&amp;L'!$C$55</f>
        <v>1.194</v>
      </c>
      <c r="Q613" s="182">
        <f>((Q465*'Data - P&amp;L'!$C$38)+(Q466*'Data - P&amp;L'!$C$39))*'Data - P&amp;L'!$C$55</f>
        <v>1.194</v>
      </c>
      <c r="R613" s="182">
        <f>((R465*'Data - P&amp;L'!$C$38)+(R466*'Data - P&amp;L'!$C$39))*'Data - P&amp;L'!$C$55</f>
        <v>0</v>
      </c>
      <c r="S613" s="182">
        <f>((S465*'Data - P&amp;L'!$C$38)+(S466*'Data - P&amp;L'!$C$39))*'Data - P&amp;L'!$C$55</f>
        <v>0</v>
      </c>
      <c r="T613" s="182">
        <f>((T465*'Data - P&amp;L'!$C$38)+(T466*'Data - P&amp;L'!$C$39))*'Data - P&amp;L'!$C$55</f>
        <v>0</v>
      </c>
      <c r="U613" s="182">
        <f>((U465*'Data - P&amp;L'!$C$38)+(U466*'Data - P&amp;L'!$C$39))*'Data - P&amp;L'!$C$55</f>
        <v>1.194</v>
      </c>
      <c r="V613" s="182">
        <f>((V465*'Data - P&amp;L'!$C$38)+(V466*'Data - P&amp;L'!$C$39))*'Data - P&amp;L'!$C$55</f>
        <v>0</v>
      </c>
      <c r="W613" s="182">
        <f>((W465*'Data - P&amp;L'!$C$38)+(W466*'Data - P&amp;L'!$C$39))*'Data - P&amp;L'!$C$55</f>
        <v>0</v>
      </c>
      <c r="X613" s="182">
        <f>((X465*'Data - P&amp;L'!$C$38)+(X466*'Data - P&amp;L'!$C$39))*'Data - P&amp;L'!$C$55</f>
        <v>0</v>
      </c>
      <c r="Y613" s="182">
        <f>((Y465*'Data - P&amp;L'!$C$38)+(Y466*'Data - P&amp;L'!$C$39))*'Data - P&amp;L'!$C$55</f>
        <v>0</v>
      </c>
      <c r="Z613" s="182">
        <f>((Z465*'Data - P&amp;L'!$C$38)+(Z466*'Data - P&amp;L'!$C$39))*'Data - P&amp;L'!$C$55</f>
        <v>0</v>
      </c>
      <c r="AA613" s="182">
        <f>((AA465*'Data - P&amp;L'!$C$38)+(AA466*'Data - P&amp;L'!$C$39))*'Data - P&amp;L'!$C$55</f>
        <v>0</v>
      </c>
      <c r="AB613" s="182">
        <f>((AB465*'Data - P&amp;L'!$C$38)+(AB466*'Data - P&amp;L'!$C$39))*'Data - P&amp;L'!$C$55</f>
        <v>0</v>
      </c>
      <c r="AC613" s="182">
        <f>((AC465*'Data - P&amp;L'!$C$38)+(AC466*'Data - P&amp;L'!$C$39))*'Data - P&amp;L'!$C$55</f>
        <v>0</v>
      </c>
      <c r="AD613" s="182">
        <f>((AD465*'Data - P&amp;L'!$C$38)+(AD466*'Data - P&amp;L'!$C$39))*'Data - P&amp;L'!$C$55</f>
        <v>0</v>
      </c>
      <c r="AE613" s="182">
        <f>((AE465*'Data - P&amp;L'!$C$38)+(AE466*'Data - P&amp;L'!$C$39))*'Data - P&amp;L'!$C$55</f>
        <v>0</v>
      </c>
      <c r="AF613" s="182">
        <f>((AF465*'Data - P&amp;L'!$C$38)+(AF466*'Data - P&amp;L'!$C$39))*'Data - P&amp;L'!$C$55</f>
        <v>0</v>
      </c>
      <c r="AG613" s="139">
        <f t="shared" si="136"/>
        <v>9.552</v>
      </c>
      <c r="AH613" s="140"/>
      <c r="AI613" s="140"/>
      <c r="AJ613" s="140"/>
      <c r="AK613" s="140"/>
      <c r="AL613" s="140"/>
    </row>
    <row r="614" outlineLevel="1">
      <c r="A614" s="194" t="s">
        <v>560</v>
      </c>
      <c r="B614" s="182">
        <f>((B436+B437+B438+B439)*'Data - P&amp;L'!$C$34)+((B451+B452+B453+B454)*'Data - P&amp;L'!$C$35)</f>
        <v>11.94</v>
      </c>
      <c r="C614" s="182">
        <f>((C436+C437+C438+C439)*'Data - P&amp;L'!$C$34)+((C451+C452+C453+C454)*'Data - P&amp;L'!$C$35)</f>
        <v>0</v>
      </c>
      <c r="D614" s="182">
        <f>((D436+D437+D438+D439)*'Data - P&amp;L'!$C$34)+((D451+D452+D453+D454)*'Data - P&amp;L'!$C$35)</f>
        <v>23.88</v>
      </c>
      <c r="E614" s="182">
        <f>((E436+E437+E438+E439)*'Data - P&amp;L'!$C$34)+((E451+E452+E453+E454)*'Data - P&amp;L'!$C$35)</f>
        <v>0</v>
      </c>
      <c r="F614" s="182">
        <f>((F436+F437+F438+F439)*'Data - P&amp;L'!$C$34)+((F451+F452+F453+F454)*'Data - P&amp;L'!$C$35)</f>
        <v>0</v>
      </c>
      <c r="G614" s="182">
        <f>((G436+G437+G438+G439)*'Data - P&amp;L'!$C$34)+((G451+G452+G453+G454)*'Data - P&amp;L'!$C$35)</f>
        <v>0</v>
      </c>
      <c r="H614" s="182">
        <f>((H436+H437+H438+H439)*'Data - P&amp;L'!$C$34)+((H451+H452+H453+H454)*'Data - P&amp;L'!$C$35)</f>
        <v>0</v>
      </c>
      <c r="I614" s="182">
        <f>((I436+I437+I438+I439)*'Data - P&amp;L'!$C$34)+((I451+I452+I453+I454)*'Data - P&amp;L'!$C$35)</f>
        <v>0</v>
      </c>
      <c r="J614" s="182">
        <f>((J436+J437+J438+J439)*'Data - P&amp;L'!$C$34)+((J451+J452+J453+J454)*'Data - P&amp;L'!$C$35)</f>
        <v>0</v>
      </c>
      <c r="K614" s="182">
        <f>((K436+K437+K438+K439)*'Data - P&amp;L'!$C$34)+((K451+K452+K453+K454)*'Data - P&amp;L'!$C$35)</f>
        <v>0</v>
      </c>
      <c r="L614" s="182">
        <f>((L436+L437+L438+L439)*'Data - P&amp;L'!$C$34)+((L451+L452+L453+L454)*'Data - P&amp;L'!$C$35)</f>
        <v>11.94</v>
      </c>
      <c r="M614" s="182">
        <f>((M436+M437+M438+M439)*'Data - P&amp;L'!$C$34)+((M451+M452+M453+M454)*'Data - P&amp;L'!$C$35)</f>
        <v>0</v>
      </c>
      <c r="N614" s="182">
        <f>((N436+N437+N438+N439)*'Data - P&amp;L'!$C$34)+((N451+N452+N453+N454)*'Data - P&amp;L'!$C$35)</f>
        <v>0</v>
      </c>
      <c r="O614" s="182">
        <f>((O436+O437+O438+O439)*'Data - P&amp;L'!$C$34)+((O451+O452+O453+O454)*'Data - P&amp;L'!$C$35)</f>
        <v>11.94</v>
      </c>
      <c r="P614" s="182">
        <f>((P436+P437+P438+P439)*'Data - P&amp;L'!$C$34)+((P451+P452+P453+P454)*'Data - P&amp;L'!$C$35)</f>
        <v>11.94</v>
      </c>
      <c r="Q614" s="182">
        <f>((Q436+Q437+Q438+Q439)*'Data - P&amp;L'!$C$34)+((Q451+Q452+Q453+Q454)*'Data - P&amp;L'!$C$35)</f>
        <v>11.94</v>
      </c>
      <c r="R614" s="182">
        <f>((R436+R437+R438+R439)*'Data - P&amp;L'!$C$34)+((R451+R452+R453+R454)*'Data - P&amp;L'!$C$35)</f>
        <v>0</v>
      </c>
      <c r="S614" s="182">
        <f>((S436+S437+S438+S439)*'Data - P&amp;L'!$C$34)+((S451+S452+S453+S454)*'Data - P&amp;L'!$C$35)</f>
        <v>0</v>
      </c>
      <c r="T614" s="182">
        <f>((T436+T437+T438+T439)*'Data - P&amp;L'!$C$34)+((T451+T452+T453+T454)*'Data - P&amp;L'!$C$35)</f>
        <v>0</v>
      </c>
      <c r="U614" s="182">
        <f>((U436+U437+U438+U439)*'Data - P&amp;L'!$C$34)+((U451+U452+U453+U454)*'Data - P&amp;L'!$C$35)</f>
        <v>15.06</v>
      </c>
      <c r="V614" s="182">
        <f>((V436+V437+V438+V439)*'Data - P&amp;L'!$C$34)+((V451+V452+V453+V454)*'Data - P&amp;L'!$C$35)</f>
        <v>0</v>
      </c>
      <c r="W614" s="182">
        <f>((W436+W437+W438+W439)*'Data - P&amp;L'!$C$34)+((W451+W452+W453+W454)*'Data - P&amp;L'!$C$35)</f>
        <v>0</v>
      </c>
      <c r="X614" s="182">
        <f>((X436+X437+X438+X439)*'Data - P&amp;L'!$C$34)+((X451+X452+X453+X454)*'Data - P&amp;L'!$C$35)</f>
        <v>0</v>
      </c>
      <c r="Y614" s="182">
        <f>((Y436+Y437+Y438+Y439)*'Data - P&amp;L'!$C$34)+((Y451+Y452+Y453+Y454)*'Data - P&amp;L'!$C$35)</f>
        <v>0</v>
      </c>
      <c r="Z614" s="182">
        <f>((Z436+Z437+Z438+Z439)*'Data - P&amp;L'!$C$34)+((Z451+Z452+Z453+Z454)*'Data - P&amp;L'!$C$35)</f>
        <v>0</v>
      </c>
      <c r="AA614" s="182">
        <f>((AA436+AA437+AA438+AA439)*'Data - P&amp;L'!$C$34)+((AA451+AA452+AA453+AA454)*'Data - P&amp;L'!$C$35)</f>
        <v>0</v>
      </c>
      <c r="AB614" s="182">
        <f>((AB436+AB437+AB438+AB439)*'Data - P&amp;L'!$C$34)+((AB451+AB452+AB453+AB454)*'Data - P&amp;L'!$C$35)</f>
        <v>0</v>
      </c>
      <c r="AC614" s="182">
        <f>((AC436+AC437+AC438+AC439)*'Data - P&amp;L'!$C$34)+((AC451+AC452+AC453+AC454)*'Data - P&amp;L'!$C$35)</f>
        <v>0</v>
      </c>
      <c r="AD614" s="182">
        <f>((AD436+AD437+AD438+AD439)*'Data - P&amp;L'!$C$34)+((AD451+AD452+AD453+AD454)*'Data - P&amp;L'!$C$35)</f>
        <v>0</v>
      </c>
      <c r="AE614" s="182">
        <f>((AE436+AE437+AE438+AE439)*'Data - P&amp;L'!$C$34)+((AE451+AE452+AE453+AE454)*'Data - P&amp;L'!$C$35)</f>
        <v>0</v>
      </c>
      <c r="AF614" s="182">
        <f>((AF436+AF437+AF438+AF439)*'Data - P&amp;L'!$C$34)+((AF451+AF452+AF453+AF454)*'Data - P&amp;L'!$C$35)</f>
        <v>0</v>
      </c>
      <c r="AG614" s="139">
        <f t="shared" si="136"/>
        <v>98.64</v>
      </c>
      <c r="AH614" s="140"/>
      <c r="AI614" s="140"/>
      <c r="AJ614" s="140"/>
      <c r="AK614" s="140"/>
      <c r="AL614" s="140"/>
    </row>
    <row r="615" outlineLevel="1">
      <c r="A615" s="194" t="s">
        <v>561</v>
      </c>
      <c r="B615" s="182">
        <f>((B480*'Data - P&amp;L'!$D$38)+(B494*'Data - P&amp;L'!$D$39))*'Data - P&amp;L'!$C$55</f>
        <v>0.1435</v>
      </c>
      <c r="C615" s="182">
        <f>((C480*'Data - P&amp;L'!$D$38)+(C494*'Data - P&amp;L'!$D$39))*'Data - P&amp;L'!$C$55</f>
        <v>0.1435</v>
      </c>
      <c r="D615" s="182">
        <f>((D480*'Data - P&amp;L'!$D$38)+(D494*'Data - P&amp;L'!$D$39))*'Data - P&amp;L'!$C$55</f>
        <v>0.4305</v>
      </c>
      <c r="E615" s="182">
        <f>((E480*'Data - P&amp;L'!$D$38)+(E494*'Data - P&amp;L'!$D$39))*'Data - P&amp;L'!$C$55</f>
        <v>0.287</v>
      </c>
      <c r="F615" s="182">
        <f>((F480*'Data - P&amp;L'!$D$38)+(F494*'Data - P&amp;L'!$D$39))*'Data - P&amp;L'!$C$55</f>
        <v>0</v>
      </c>
      <c r="G615" s="182">
        <f>((G480*'Data - P&amp;L'!$D$38)+(G494*'Data - P&amp;L'!$D$39))*'Data - P&amp;L'!$C$55</f>
        <v>0</v>
      </c>
      <c r="H615" s="182">
        <f>((H480*'Data - P&amp;L'!$D$38)+(H494*'Data - P&amp;L'!$D$39))*'Data - P&amp;L'!$C$55</f>
        <v>0.1435</v>
      </c>
      <c r="I615" s="182">
        <f>((I480*'Data - P&amp;L'!$D$38)+(I494*'Data - P&amp;L'!$D$39))*'Data - P&amp;L'!$C$55</f>
        <v>0</v>
      </c>
      <c r="J615" s="182">
        <f>((J480*'Data - P&amp;L'!$D$38)+(J494*'Data - P&amp;L'!$D$39))*'Data - P&amp;L'!$C$55</f>
        <v>0.1435</v>
      </c>
      <c r="K615" s="182">
        <f>((K480*'Data - P&amp;L'!$D$38)+(K494*'Data - P&amp;L'!$D$39))*'Data - P&amp;L'!$C$55</f>
        <v>0.1435</v>
      </c>
      <c r="L615" s="182">
        <f>((L480*'Data - P&amp;L'!$D$38)+(L494*'Data - P&amp;L'!$D$39))*'Data - P&amp;L'!$C$55</f>
        <v>0.287</v>
      </c>
      <c r="M615" s="182">
        <f>((M480*'Data - P&amp;L'!$D$38)+(M494*'Data - P&amp;L'!$D$39))*'Data - P&amp;L'!$C$55</f>
        <v>0</v>
      </c>
      <c r="N615" s="182">
        <f>((N480*'Data - P&amp;L'!$D$38)+(N494*'Data - P&amp;L'!$D$39))*'Data - P&amp;L'!$C$55</f>
        <v>0</v>
      </c>
      <c r="O615" s="182">
        <f>((O480*'Data - P&amp;L'!$D$38)+(O494*'Data - P&amp;L'!$D$39))*'Data - P&amp;L'!$C$55</f>
        <v>0.5745</v>
      </c>
      <c r="P615" s="182">
        <f>((P480*'Data - P&amp;L'!$D$38)+(P494*'Data - P&amp;L'!$D$39))*'Data - P&amp;L'!$C$55</f>
        <v>0.861</v>
      </c>
      <c r="Q615" s="182">
        <f>((Q480*'Data - P&amp;L'!$D$38)+(Q494*'Data - P&amp;L'!$D$39))*'Data - P&amp;L'!$C$55</f>
        <v>1.0045</v>
      </c>
      <c r="R615" s="182">
        <f>((R480*'Data - P&amp;L'!$D$38)+(R494*'Data - P&amp;L'!$D$39))*'Data - P&amp;L'!$C$55</f>
        <v>0.574</v>
      </c>
      <c r="S615" s="182">
        <f>((S480*'Data - P&amp;L'!$D$38)+(S494*'Data - P&amp;L'!$D$39))*'Data - P&amp;L'!$C$55</f>
        <v>0</v>
      </c>
      <c r="T615" s="182">
        <f>((T480*'Data - P&amp;L'!$D$38)+(T494*'Data - P&amp;L'!$D$39))*'Data - P&amp;L'!$C$55</f>
        <v>0</v>
      </c>
      <c r="U615" s="182">
        <f>((U480*'Data - P&amp;L'!$D$38)+(U494*'Data - P&amp;L'!$D$39))*'Data - P&amp;L'!$C$55</f>
        <v>0.288</v>
      </c>
      <c r="V615" s="182">
        <f>((V480*'Data - P&amp;L'!$D$38)+(V494*'Data - P&amp;L'!$D$39))*'Data - P&amp;L'!$C$55</f>
        <v>0.287</v>
      </c>
      <c r="W615" s="182">
        <f>((W480*'Data - P&amp;L'!$D$38)+(W494*'Data - P&amp;L'!$D$39))*'Data - P&amp;L'!$C$55</f>
        <v>0.287</v>
      </c>
      <c r="X615" s="182">
        <f>((X480*'Data - P&amp;L'!$D$38)+(X494*'Data - P&amp;L'!$D$39))*'Data - P&amp;L'!$C$55</f>
        <v>0.4305</v>
      </c>
      <c r="Y615" s="182">
        <f>((Y480*'Data - P&amp;L'!$D$38)+(Y494*'Data - P&amp;L'!$D$39))*'Data - P&amp;L'!$C$55</f>
        <v>0.1435</v>
      </c>
      <c r="Z615" s="182">
        <f>((Z480*'Data - P&amp;L'!$D$38)+(Z494*'Data - P&amp;L'!$D$39))*'Data - P&amp;L'!$C$55</f>
        <v>0.861</v>
      </c>
      <c r="AA615" s="182">
        <f>((AA480*'Data - P&amp;L'!$D$38)+(AA494*'Data - P&amp;L'!$D$39))*'Data - P&amp;L'!$C$55</f>
        <v>0</v>
      </c>
      <c r="AB615" s="182">
        <f>((AB480*'Data - P&amp;L'!$D$38)+(AB494*'Data - P&amp;L'!$D$39))*'Data - P&amp;L'!$C$55</f>
        <v>0</v>
      </c>
      <c r="AC615" s="182">
        <f>((AC480*'Data - P&amp;L'!$D$38)+(AC494*'Data - P&amp;L'!$D$39))*'Data - P&amp;L'!$C$55</f>
        <v>0.1435</v>
      </c>
      <c r="AD615" s="182">
        <f>((AD480*'Data - P&amp;L'!$D$38)+(AD494*'Data - P&amp;L'!$D$39))*'Data - P&amp;L'!$C$55</f>
        <v>0.4305</v>
      </c>
      <c r="AE615" s="182">
        <f>((AE480*'Data - P&amp;L'!$D$38)+(AE494*'Data - P&amp;L'!$D$39))*'Data - P&amp;L'!$C$55</f>
        <v>0.287</v>
      </c>
      <c r="AF615" s="182">
        <f>((AF480*'Data - P&amp;L'!$D$38)+(AF494*'Data - P&amp;L'!$D$39))*'Data - P&amp;L'!$C$55</f>
        <v>0.1435</v>
      </c>
      <c r="AG615" s="139">
        <f t="shared" si="136"/>
        <v>8.0375</v>
      </c>
      <c r="AH615" s="140"/>
      <c r="AI615" s="140"/>
      <c r="AJ615" s="140"/>
      <c r="AK615" s="140"/>
      <c r="AL615" s="140"/>
    </row>
    <row r="616" outlineLevel="1">
      <c r="A616" s="194" t="s">
        <v>562</v>
      </c>
      <c r="B616" s="182">
        <f>(B480*'Data - P&amp;L'!$D$34)+('Data - P&amp;L'!$D$35*B494)</f>
        <v>6.155</v>
      </c>
      <c r="C616" s="182">
        <f>(C480*'Data - P&amp;L'!$D$34)+('Data - P&amp;L'!$D$35*C494)</f>
        <v>6.155</v>
      </c>
      <c r="D616" s="182">
        <f>(D480*'Data - P&amp;L'!$D$34)+('Data - P&amp;L'!$D$35*D494)</f>
        <v>18.465</v>
      </c>
      <c r="E616" s="182">
        <f>(E480*'Data - P&amp;L'!$D$34)+('Data - P&amp;L'!$D$35*E494)</f>
        <v>12.31</v>
      </c>
      <c r="F616" s="182">
        <f>(F480*'Data - P&amp;L'!$D$34)+('Data - P&amp;L'!$D$35*F494)</f>
        <v>0</v>
      </c>
      <c r="G616" s="182">
        <f>(G480*'Data - P&amp;L'!$D$34)+('Data - P&amp;L'!$D$35*G494)</f>
        <v>0</v>
      </c>
      <c r="H616" s="182">
        <f>(H480*'Data - P&amp;L'!$D$34)+('Data - P&amp;L'!$D$35*H494)</f>
        <v>6.155</v>
      </c>
      <c r="I616" s="182">
        <f>(I480*'Data - P&amp;L'!$D$34)+('Data - P&amp;L'!$D$35*I494)</f>
        <v>0</v>
      </c>
      <c r="J616" s="182">
        <f>(J480*'Data - P&amp;L'!$D$34)+('Data - P&amp;L'!$D$35*J494)</f>
        <v>6.155</v>
      </c>
      <c r="K616" s="182">
        <f>(K480*'Data - P&amp;L'!$D$34)+('Data - P&amp;L'!$D$35*K494)</f>
        <v>6.155</v>
      </c>
      <c r="L616" s="182">
        <f>(L480*'Data - P&amp;L'!$D$34)+('Data - P&amp;L'!$D$35*L494)</f>
        <v>12.31</v>
      </c>
      <c r="M616" s="182">
        <f>(M480*'Data - P&amp;L'!$D$34)+('Data - P&amp;L'!$D$35*M494)</f>
        <v>0</v>
      </c>
      <c r="N616" s="182">
        <f>(N480*'Data - P&amp;L'!$D$34)+('Data - P&amp;L'!$D$35*N494)</f>
        <v>0</v>
      </c>
      <c r="O616" s="182">
        <f>(O480*'Data - P&amp;L'!$D$34)+('Data - P&amp;L'!$D$35*O494)</f>
        <v>24.625</v>
      </c>
      <c r="P616" s="182">
        <f>(P480*'Data - P&amp;L'!$D$34)+('Data - P&amp;L'!$D$35*P494)</f>
        <v>36.93</v>
      </c>
      <c r="Q616" s="182">
        <f>(Q480*'Data - P&amp;L'!$D$34)+('Data - P&amp;L'!$D$35*Q494)</f>
        <v>43.085</v>
      </c>
      <c r="R616" s="182">
        <f>(R480*'Data - P&amp;L'!$D$34)+('Data - P&amp;L'!$D$35*R494)</f>
        <v>24.62</v>
      </c>
      <c r="S616" s="182">
        <f>(S480*'Data - P&amp;L'!$D$34)+('Data - P&amp;L'!$D$35*S494)</f>
        <v>0</v>
      </c>
      <c r="T616" s="182">
        <f>(T480*'Data - P&amp;L'!$D$34)+('Data - P&amp;L'!$D$35*T494)</f>
        <v>0</v>
      </c>
      <c r="U616" s="182">
        <f>(U480*'Data - P&amp;L'!$D$34)+('Data - P&amp;L'!$D$35*U494)</f>
        <v>12.32</v>
      </c>
      <c r="V616" s="182">
        <f>(V480*'Data - P&amp;L'!$D$34)+('Data - P&amp;L'!$D$35*V494)</f>
        <v>12.31</v>
      </c>
      <c r="W616" s="182">
        <f>(W480*'Data - P&amp;L'!$D$34)+('Data - P&amp;L'!$D$35*W494)</f>
        <v>12.31</v>
      </c>
      <c r="X616" s="182">
        <f>(X480*'Data - P&amp;L'!$D$34)+('Data - P&amp;L'!$D$35*X494)</f>
        <v>18.465</v>
      </c>
      <c r="Y616" s="182">
        <f>(Y480*'Data - P&amp;L'!$D$34)+('Data - P&amp;L'!$D$35*Y494)</f>
        <v>6.155</v>
      </c>
      <c r="Z616" s="182">
        <f>(Z480*'Data - P&amp;L'!$D$34)+('Data - P&amp;L'!$D$35*Z494)</f>
        <v>36.93</v>
      </c>
      <c r="AA616" s="182">
        <f>(AA480*'Data - P&amp;L'!$D$34)+('Data - P&amp;L'!$D$35*AA494)</f>
        <v>0</v>
      </c>
      <c r="AB616" s="182">
        <f>(AB480*'Data - P&amp;L'!$D$34)+('Data - P&amp;L'!$D$35*AB494)</f>
        <v>0</v>
      </c>
      <c r="AC616" s="182">
        <f>(AC480*'Data - P&amp;L'!$D$34)+('Data - P&amp;L'!$D$35*AC494)</f>
        <v>6.155</v>
      </c>
      <c r="AD616" s="182">
        <f>(AD480*'Data - P&amp;L'!$D$34)+('Data - P&amp;L'!$D$35*AD494)</f>
        <v>18.465</v>
      </c>
      <c r="AE616" s="182">
        <f>(AE480*'Data - P&amp;L'!$D$34)+('Data - P&amp;L'!$D$35*AE494)</f>
        <v>12.31</v>
      </c>
      <c r="AF616" s="182">
        <f>(AF480*'Data - P&amp;L'!$D$34)+('Data - P&amp;L'!$D$35*AF494)</f>
        <v>6.155</v>
      </c>
      <c r="AG616" s="139">
        <f t="shared" si="136"/>
        <v>344.695</v>
      </c>
      <c r="AH616" s="140"/>
      <c r="AI616" s="140"/>
      <c r="AJ616" s="140"/>
      <c r="AK616" s="140"/>
      <c r="AL616" s="140"/>
    </row>
    <row r="617" outlineLevel="1">
      <c r="A617" s="194" t="s">
        <v>563</v>
      </c>
      <c r="B617" s="325"/>
      <c r="C617" s="325"/>
      <c r="D617" s="325"/>
      <c r="E617" s="325"/>
      <c r="F617" s="325"/>
      <c r="G617" s="325"/>
      <c r="H617" s="325"/>
      <c r="I617" s="325"/>
      <c r="J617" s="325"/>
      <c r="K617" s="325"/>
      <c r="L617" s="325"/>
      <c r="M617" s="325"/>
      <c r="N617" s="325"/>
      <c r="O617" s="325"/>
      <c r="P617" s="325"/>
      <c r="Q617" s="325"/>
      <c r="R617" s="325"/>
      <c r="S617" s="325"/>
      <c r="T617" s="325"/>
      <c r="U617" s="325"/>
      <c r="V617" s="325"/>
      <c r="W617" s="325"/>
      <c r="X617" s="325"/>
      <c r="Y617" s="325"/>
      <c r="Z617" s="325"/>
      <c r="AA617" s="325"/>
      <c r="AB617" s="325"/>
      <c r="AC617" s="325"/>
      <c r="AD617" s="325"/>
      <c r="AE617" s="325"/>
      <c r="AF617" s="325"/>
      <c r="AG617" s="139"/>
      <c r="AH617" s="140"/>
      <c r="AI617" s="140"/>
      <c r="AJ617" s="140"/>
      <c r="AK617" s="140"/>
      <c r="AL617" s="140"/>
    </row>
    <row r="618" outlineLevel="1">
      <c r="A618" s="194" t="s">
        <v>564</v>
      </c>
      <c r="B618" s="325"/>
      <c r="C618" s="325"/>
      <c r="D618" s="325"/>
      <c r="E618" s="325"/>
      <c r="F618" s="325"/>
      <c r="G618" s="325"/>
      <c r="H618" s="325"/>
      <c r="I618" s="325"/>
      <c r="J618" s="325"/>
      <c r="K618" s="325"/>
      <c r="L618" s="325"/>
      <c r="M618" s="325"/>
      <c r="N618" s="325"/>
      <c r="O618" s="325"/>
      <c r="P618" s="325"/>
      <c r="Q618" s="325"/>
      <c r="R618" s="325"/>
      <c r="S618" s="325"/>
      <c r="T618" s="325"/>
      <c r="U618" s="325"/>
      <c r="V618" s="325"/>
      <c r="W618" s="325"/>
      <c r="X618" s="325"/>
      <c r="Y618" s="325"/>
      <c r="Z618" s="325"/>
      <c r="AA618" s="325"/>
      <c r="AB618" s="325"/>
      <c r="AC618" s="325"/>
      <c r="AD618" s="325"/>
      <c r="AE618" s="325"/>
      <c r="AF618" s="325"/>
      <c r="AG618" s="139"/>
      <c r="AH618" s="140"/>
      <c r="AI618" s="140"/>
      <c r="AJ618" s="140"/>
      <c r="AK618" s="140"/>
      <c r="AL618" s="140"/>
    </row>
    <row r="619" outlineLevel="1">
      <c r="A619" s="194" t="s">
        <v>565</v>
      </c>
      <c r="B619" s="325"/>
      <c r="C619" s="325"/>
      <c r="D619" s="325"/>
      <c r="E619" s="325"/>
      <c r="F619" s="325"/>
      <c r="G619" s="325"/>
      <c r="H619" s="325"/>
      <c r="I619" s="325"/>
      <c r="J619" s="325"/>
      <c r="K619" s="325"/>
      <c r="L619" s="325"/>
      <c r="M619" s="325"/>
      <c r="N619" s="325"/>
      <c r="O619" s="325"/>
      <c r="P619" s="325"/>
      <c r="Q619" s="325"/>
      <c r="R619" s="325"/>
      <c r="S619" s="325"/>
      <c r="T619" s="325"/>
      <c r="U619" s="325"/>
      <c r="V619" s="325"/>
      <c r="W619" s="325"/>
      <c r="X619" s="325"/>
      <c r="Y619" s="325"/>
      <c r="Z619" s="325"/>
      <c r="AA619" s="325"/>
      <c r="AB619" s="325"/>
      <c r="AC619" s="325"/>
      <c r="AD619" s="325"/>
      <c r="AE619" s="325"/>
      <c r="AF619" s="325"/>
      <c r="AG619" s="139"/>
      <c r="AH619" s="140"/>
      <c r="AI619" s="140"/>
      <c r="AJ619" s="140"/>
      <c r="AK619" s="140"/>
      <c r="AL619" s="140"/>
    </row>
    <row r="620" outlineLevel="1">
      <c r="A620" s="194" t="s">
        <v>566</v>
      </c>
      <c r="B620" s="325"/>
      <c r="C620" s="325"/>
      <c r="D620" s="325"/>
      <c r="E620" s="325"/>
      <c r="F620" s="325"/>
      <c r="G620" s="325"/>
      <c r="H620" s="325"/>
      <c r="I620" s="325"/>
      <c r="J620" s="325"/>
      <c r="K620" s="325"/>
      <c r="L620" s="325"/>
      <c r="M620" s="325"/>
      <c r="N620" s="325"/>
      <c r="O620" s="325"/>
      <c r="P620" s="325"/>
      <c r="Q620" s="325"/>
      <c r="R620" s="325"/>
      <c r="S620" s="325"/>
      <c r="T620" s="325"/>
      <c r="U620" s="325"/>
      <c r="V620" s="325"/>
      <c r="W620" s="325"/>
      <c r="X620" s="325"/>
      <c r="Y620" s="325"/>
      <c r="Z620" s="325"/>
      <c r="AA620" s="325"/>
      <c r="AB620" s="325"/>
      <c r="AC620" s="325"/>
      <c r="AD620" s="325"/>
      <c r="AE620" s="325"/>
      <c r="AF620" s="325"/>
      <c r="AG620" s="139"/>
      <c r="AH620" s="140"/>
      <c r="AI620" s="140"/>
      <c r="AJ620" s="140"/>
      <c r="AK620" s="140"/>
      <c r="AL620" s="140"/>
    </row>
    <row r="621">
      <c r="A621" s="294" t="s">
        <v>482</v>
      </c>
      <c r="B621" s="323"/>
      <c r="C621" s="323"/>
      <c r="D621" s="323"/>
      <c r="E621" s="323"/>
      <c r="F621" s="323"/>
      <c r="G621" s="323"/>
      <c r="H621" s="323"/>
      <c r="I621" s="323"/>
      <c r="J621" s="323"/>
      <c r="K621" s="323"/>
      <c r="L621" s="323"/>
      <c r="M621" s="323"/>
      <c r="N621" s="323"/>
      <c r="O621" s="323"/>
      <c r="P621" s="323"/>
      <c r="Q621" s="323"/>
      <c r="R621" s="323"/>
      <c r="S621" s="323"/>
      <c r="T621" s="323"/>
      <c r="U621" s="323"/>
      <c r="V621" s="323"/>
      <c r="W621" s="323"/>
      <c r="X621" s="323"/>
      <c r="Y621" s="323"/>
      <c r="Z621" s="323"/>
      <c r="AA621" s="323"/>
      <c r="AB621" s="323"/>
      <c r="AC621" s="323"/>
      <c r="AD621" s="323"/>
      <c r="AE621" s="323"/>
      <c r="AF621" s="323"/>
      <c r="AG621" s="299"/>
      <c r="AH621" s="140"/>
      <c r="AI621" s="140"/>
      <c r="AJ621" s="140"/>
      <c r="AK621" s="140"/>
      <c r="AL621" s="140"/>
    </row>
    <row r="622">
      <c r="A622" s="296" t="s">
        <v>567</v>
      </c>
      <c r="B622" s="310">
        <f>(B500*'Data - P&amp;L'!$C$34)+('Data - P&amp;L'!$C$35*B501)</f>
        <v>95.52</v>
      </c>
      <c r="C622" s="310">
        <f>(C500*'Data - P&amp;L'!$C$34)+('Data - P&amp;L'!$C$35*C501)</f>
        <v>11.94</v>
      </c>
      <c r="D622" s="310">
        <f>(D500*'Data - P&amp;L'!$C$34)+('Data - P&amp;L'!$C$35*D501)</f>
        <v>0</v>
      </c>
      <c r="E622" s="310">
        <f>(E500*'Data - P&amp;L'!$C$34)+('Data - P&amp;L'!$C$35*E501)</f>
        <v>11.94</v>
      </c>
      <c r="F622" s="310">
        <f>(F500*'Data - P&amp;L'!$C$34)+('Data - P&amp;L'!$C$35*F501)</f>
        <v>0</v>
      </c>
      <c r="G622" s="310">
        <f>(G500*'Data - P&amp;L'!$C$34)+('Data - P&amp;L'!$C$35*G501)</f>
        <v>0</v>
      </c>
      <c r="H622" s="310">
        <f>(H500*'Data - P&amp;L'!$C$34)+('Data - P&amp;L'!$C$35*H501)</f>
        <v>0</v>
      </c>
      <c r="I622" s="310">
        <f>(I500*'Data - P&amp;L'!$C$34)+('Data - P&amp;L'!$C$35*I501)</f>
        <v>119.4</v>
      </c>
      <c r="J622" s="310">
        <f>(J500*'Data - P&amp;L'!$C$34)+('Data - P&amp;L'!$C$35*J501)</f>
        <v>0</v>
      </c>
      <c r="K622" s="310">
        <f>(K500*'Data - P&amp;L'!$C$34)+('Data - P&amp;L'!$C$35*K501)</f>
        <v>0</v>
      </c>
      <c r="L622" s="310">
        <f>(L500*'Data - P&amp;L'!$C$34)+('Data - P&amp;L'!$C$35*L501)</f>
        <v>0</v>
      </c>
      <c r="M622" s="310">
        <f>(M500*'Data - P&amp;L'!$C$34)+('Data - P&amp;L'!$C$35*M501)</f>
        <v>0</v>
      </c>
      <c r="N622" s="310">
        <f>(N500*'Data - P&amp;L'!$C$34)+('Data - P&amp;L'!$C$35*N501)</f>
        <v>0</v>
      </c>
      <c r="O622" s="310">
        <f>(O500*'Data - P&amp;L'!$C$34)+('Data - P&amp;L'!$C$35*O501)</f>
        <v>0</v>
      </c>
      <c r="P622" s="310">
        <f>(P500*'Data - P&amp;L'!$C$34)+('Data - P&amp;L'!$C$35*P501)</f>
        <v>0</v>
      </c>
      <c r="Q622" s="310">
        <f>(Q500*'Data - P&amp;L'!$C$34)+('Data - P&amp;L'!$C$35*Q501)</f>
        <v>71.64</v>
      </c>
      <c r="R622" s="310">
        <f>(R500*'Data - P&amp;L'!$C$34)+('Data - P&amp;L'!$C$35*R501)</f>
        <v>11.94</v>
      </c>
      <c r="S622" s="310">
        <f>(S500*'Data - P&amp;L'!$C$34)+('Data - P&amp;L'!$C$35*S501)</f>
        <v>0</v>
      </c>
      <c r="T622" s="310">
        <f>(T500*'Data - P&amp;L'!$C$34)+('Data - P&amp;L'!$C$35*T501)</f>
        <v>0</v>
      </c>
      <c r="U622" s="310">
        <f>(U500*'Data - P&amp;L'!$C$34)+('Data - P&amp;L'!$C$35*U501)</f>
        <v>0</v>
      </c>
      <c r="V622" s="310">
        <f>(V500*'Data - P&amp;L'!$C$34)+('Data - P&amp;L'!$C$35*V501)</f>
        <v>0</v>
      </c>
      <c r="W622" s="310">
        <f>(W500*'Data - P&amp;L'!$C$34)+('Data - P&amp;L'!$C$35*W501)</f>
        <v>0</v>
      </c>
      <c r="X622" s="310">
        <f>(X500*'Data - P&amp;L'!$C$34)+('Data - P&amp;L'!$C$35*X501)</f>
        <v>11.94</v>
      </c>
      <c r="Y622" s="310">
        <f>(Y500*'Data - P&amp;L'!$C$34)+('Data - P&amp;L'!$C$35*Y501)</f>
        <v>0</v>
      </c>
      <c r="Z622" s="310">
        <f>(Z500*'Data - P&amp;L'!$C$34)+('Data - P&amp;L'!$C$35*Z501)</f>
        <v>35.82</v>
      </c>
      <c r="AA622" s="310">
        <f>(AA500*'Data - P&amp;L'!$C$34)+('Data - P&amp;L'!$C$35*AA501)</f>
        <v>0</v>
      </c>
      <c r="AB622" s="310">
        <f>(AB500*'Data - P&amp;L'!$C$34)+('Data - P&amp;L'!$C$35*AB501)</f>
        <v>0</v>
      </c>
      <c r="AC622" s="310">
        <f>(AC500*'Data - P&amp;L'!$C$34)+('Data - P&amp;L'!$C$35*AC501)</f>
        <v>0</v>
      </c>
      <c r="AD622" s="310">
        <f>(AD500*'Data - P&amp;L'!$C$34)+('Data - P&amp;L'!$C$35*AD501)</f>
        <v>0</v>
      </c>
      <c r="AE622" s="310">
        <f>(AE500*'Data - P&amp;L'!$C$34)+('Data - P&amp;L'!$C$35*AE501)</f>
        <v>11.94</v>
      </c>
      <c r="AF622" s="310">
        <f>(AF500*'Data - P&amp;L'!$C$34)+('Data - P&amp;L'!$C$35*AF501)</f>
        <v>0</v>
      </c>
      <c r="AG622" s="139">
        <f t="shared" ref="AG622:AG625" si="137">SUM(B622:AF622)</f>
        <v>382.08</v>
      </c>
      <c r="AH622" s="140"/>
      <c r="AI622" s="140"/>
      <c r="AJ622" s="140"/>
      <c r="AK622" s="140"/>
      <c r="AL622" s="140"/>
    </row>
    <row r="623">
      <c r="A623" s="296" t="s">
        <v>485</v>
      </c>
      <c r="B623" s="326">
        <v>0.0</v>
      </c>
      <c r="C623" s="326">
        <v>0.0</v>
      </c>
      <c r="D623" s="326">
        <v>0.0</v>
      </c>
      <c r="E623" s="326">
        <v>0.0</v>
      </c>
      <c r="F623" s="326">
        <v>0.0</v>
      </c>
      <c r="G623" s="326">
        <v>0.0</v>
      </c>
      <c r="H623" s="326">
        <v>0.0</v>
      </c>
      <c r="I623" s="326">
        <v>0.0</v>
      </c>
      <c r="J623" s="326">
        <v>0.0</v>
      </c>
      <c r="K623" s="326">
        <v>0.0</v>
      </c>
      <c r="L623" s="326">
        <v>0.0</v>
      </c>
      <c r="M623" s="326">
        <v>0.0</v>
      </c>
      <c r="N623" s="326">
        <v>0.0</v>
      </c>
      <c r="O623" s="326">
        <v>0.0</v>
      </c>
      <c r="P623" s="326">
        <v>0.0</v>
      </c>
      <c r="Q623" s="326">
        <v>0.0</v>
      </c>
      <c r="R623" s="326">
        <v>0.0</v>
      </c>
      <c r="S623" s="326">
        <v>0.0</v>
      </c>
      <c r="T623" s="326">
        <v>0.0</v>
      </c>
      <c r="U623" s="326">
        <v>0.0</v>
      </c>
      <c r="V623" s="326">
        <v>0.0</v>
      </c>
      <c r="W623" s="326">
        <v>0.0</v>
      </c>
      <c r="X623" s="326">
        <v>0.0</v>
      </c>
      <c r="Y623" s="326">
        <v>0.0</v>
      </c>
      <c r="Z623" s="326">
        <v>0.0</v>
      </c>
      <c r="AA623" s="326">
        <v>0.0</v>
      </c>
      <c r="AB623" s="326">
        <v>0.0</v>
      </c>
      <c r="AC623" s="326">
        <v>0.0</v>
      </c>
      <c r="AD623" s="326">
        <v>0.0</v>
      </c>
      <c r="AE623" s="326">
        <v>0.0</v>
      </c>
      <c r="AF623" s="326">
        <v>0.0</v>
      </c>
      <c r="AG623" s="139">
        <f t="shared" si="137"/>
        <v>0</v>
      </c>
      <c r="AH623" s="140"/>
      <c r="AI623" s="140"/>
      <c r="AJ623" s="140"/>
      <c r="AK623" s="140"/>
      <c r="AL623" s="140"/>
    </row>
    <row r="624">
      <c r="A624" s="296" t="s">
        <v>568</v>
      </c>
      <c r="B624" s="310">
        <f t="shared" ref="B624:AF624" si="138">B504*15</f>
        <v>0</v>
      </c>
      <c r="C624" s="310">
        <f t="shared" si="138"/>
        <v>0</v>
      </c>
      <c r="D624" s="310">
        <f t="shared" si="138"/>
        <v>0</v>
      </c>
      <c r="E624" s="310">
        <f t="shared" si="138"/>
        <v>0</v>
      </c>
      <c r="F624" s="310">
        <f t="shared" si="138"/>
        <v>0</v>
      </c>
      <c r="G624" s="310">
        <f t="shared" si="138"/>
        <v>0</v>
      </c>
      <c r="H624" s="310">
        <f t="shared" si="138"/>
        <v>0</v>
      </c>
      <c r="I624" s="310">
        <f t="shared" si="138"/>
        <v>0</v>
      </c>
      <c r="J624" s="310">
        <f t="shared" si="138"/>
        <v>0</v>
      </c>
      <c r="K624" s="310">
        <f t="shared" si="138"/>
        <v>0</v>
      </c>
      <c r="L624" s="310">
        <f t="shared" si="138"/>
        <v>0</v>
      </c>
      <c r="M624" s="310">
        <f t="shared" si="138"/>
        <v>0</v>
      </c>
      <c r="N624" s="310">
        <f t="shared" si="138"/>
        <v>0</v>
      </c>
      <c r="O624" s="310">
        <f t="shared" si="138"/>
        <v>0</v>
      </c>
      <c r="P624" s="310">
        <f t="shared" si="138"/>
        <v>0</v>
      </c>
      <c r="Q624" s="310">
        <f t="shared" si="138"/>
        <v>0</v>
      </c>
      <c r="R624" s="310">
        <f t="shared" si="138"/>
        <v>0</v>
      </c>
      <c r="S624" s="310">
        <f t="shared" si="138"/>
        <v>0</v>
      </c>
      <c r="T624" s="310">
        <f t="shared" si="138"/>
        <v>0</v>
      </c>
      <c r="U624" s="310">
        <f t="shared" si="138"/>
        <v>0</v>
      </c>
      <c r="V624" s="310">
        <f t="shared" si="138"/>
        <v>0</v>
      </c>
      <c r="W624" s="310">
        <f t="shared" si="138"/>
        <v>0</v>
      </c>
      <c r="X624" s="310">
        <f t="shared" si="138"/>
        <v>0</v>
      </c>
      <c r="Y624" s="310">
        <f t="shared" si="138"/>
        <v>0</v>
      </c>
      <c r="Z624" s="310">
        <f t="shared" si="138"/>
        <v>0</v>
      </c>
      <c r="AA624" s="310">
        <f t="shared" si="138"/>
        <v>0</v>
      </c>
      <c r="AB624" s="310">
        <f t="shared" si="138"/>
        <v>0</v>
      </c>
      <c r="AC624" s="310">
        <f t="shared" si="138"/>
        <v>0</v>
      </c>
      <c r="AD624" s="310">
        <f t="shared" si="138"/>
        <v>0</v>
      </c>
      <c r="AE624" s="310">
        <f t="shared" si="138"/>
        <v>0</v>
      </c>
      <c r="AF624" s="310">
        <f t="shared" si="138"/>
        <v>0</v>
      </c>
      <c r="AG624" s="139">
        <f t="shared" si="137"/>
        <v>0</v>
      </c>
      <c r="AH624" s="140"/>
      <c r="AI624" s="140"/>
      <c r="AJ624" s="140"/>
      <c r="AK624" s="140"/>
      <c r="AL624" s="140"/>
    </row>
    <row r="625">
      <c r="A625" s="303" t="s">
        <v>569</v>
      </c>
      <c r="B625" s="327">
        <f>'DTC US&amp;CA - P&amp;L'!B593</f>
        <v>0</v>
      </c>
      <c r="C625" s="327">
        <f>'DTC US&amp;CA - P&amp;L'!C593</f>
        <v>15</v>
      </c>
      <c r="D625" s="327">
        <f>'DTC US&amp;CA - P&amp;L'!D593</f>
        <v>126.26</v>
      </c>
      <c r="E625" s="327">
        <f>'DTC US&amp;CA - P&amp;L'!E593</f>
        <v>119.34</v>
      </c>
      <c r="F625" s="327">
        <f>'DTC US&amp;CA - P&amp;L'!F593</f>
        <v>0</v>
      </c>
      <c r="G625" s="327">
        <f>'DTC US&amp;CA - P&amp;L'!G593</f>
        <v>0</v>
      </c>
      <c r="H625" s="327">
        <f>'DTC US&amp;CA - P&amp;L'!H593</f>
        <v>0</v>
      </c>
      <c r="I625" s="327">
        <f>'DTC US&amp;CA - P&amp;L'!I593</f>
        <v>63.29</v>
      </c>
      <c r="J625" s="327">
        <f>'DTC US&amp;CA - P&amp;L'!J593</f>
        <v>26.7</v>
      </c>
      <c r="K625" s="327">
        <f>'DTC US&amp;CA - P&amp;L'!K593</f>
        <v>90</v>
      </c>
      <c r="L625" s="327">
        <f>'DTC US&amp;CA - P&amp;L'!L593</f>
        <v>0</v>
      </c>
      <c r="M625" s="327">
        <f>'DTC US&amp;CA - P&amp;L'!M593</f>
        <v>0</v>
      </c>
      <c r="N625" s="327">
        <f>'DTC US&amp;CA - P&amp;L'!N593</f>
        <v>0</v>
      </c>
      <c r="O625" s="327">
        <f>'DTC US&amp;CA - P&amp;L'!O593</f>
        <v>0</v>
      </c>
      <c r="P625" s="327">
        <f>'DTC US&amp;CA - P&amp;L'!P593</f>
        <v>65.4</v>
      </c>
      <c r="Q625" s="327">
        <f>'DTC US&amp;CA - P&amp;L'!Q593</f>
        <v>67.74</v>
      </c>
      <c r="R625" s="327">
        <f>'DTC US&amp;CA - P&amp;L'!R593</f>
        <v>0</v>
      </c>
      <c r="S625" s="327">
        <f>'DTC US&amp;CA - P&amp;L'!S593</f>
        <v>0</v>
      </c>
      <c r="T625" s="327">
        <f>'DTC US&amp;CA - P&amp;L'!T593</f>
        <v>80</v>
      </c>
      <c r="U625" s="327">
        <f>'DTC US&amp;CA - P&amp;L'!U593</f>
        <v>60</v>
      </c>
      <c r="V625" s="327">
        <f>'DTC US&amp;CA - P&amp;L'!V593</f>
        <v>11.91</v>
      </c>
      <c r="W625" s="327">
        <f>'DTC US&amp;CA - P&amp;L'!W593</f>
        <v>49.99</v>
      </c>
      <c r="X625" s="327">
        <f>'DTC US&amp;CA - P&amp;L'!X593</f>
        <v>0</v>
      </c>
      <c r="Y625" s="327">
        <f>'DTC US&amp;CA - P&amp;L'!Y593</f>
        <v>0</v>
      </c>
      <c r="Z625" s="327">
        <f>'DTC US&amp;CA - P&amp;L'!Z593</f>
        <v>0</v>
      </c>
      <c r="AA625" s="327">
        <f>'DTC US&amp;CA - P&amp;L'!AA593</f>
        <v>0</v>
      </c>
      <c r="AB625" s="327">
        <f>'DTC US&amp;CA - P&amp;L'!AB593</f>
        <v>0</v>
      </c>
      <c r="AC625" s="327">
        <f>'DTC US&amp;CA - P&amp;L'!AC593</f>
        <v>0</v>
      </c>
      <c r="AD625" s="327">
        <f>'DTC US&amp;CA - P&amp;L'!AD593</f>
        <v>0</v>
      </c>
      <c r="AE625" s="327">
        <f>'DTC US&amp;CA - P&amp;L'!AE593</f>
        <v>15</v>
      </c>
      <c r="AF625" s="327">
        <f>'DTC US&amp;CA - P&amp;L'!AF593</f>
        <v>0</v>
      </c>
      <c r="AG625" s="305">
        <f t="shared" si="137"/>
        <v>790.63</v>
      </c>
      <c r="AH625" s="140"/>
      <c r="AI625" s="140"/>
      <c r="AJ625" s="140"/>
      <c r="AK625" s="140"/>
      <c r="AL625" s="140"/>
    </row>
    <row r="626">
      <c r="A626" s="153"/>
      <c r="AG626" s="308"/>
      <c r="AH626" s="309"/>
      <c r="AI626" s="309"/>
      <c r="AJ626" s="309"/>
      <c r="AK626" s="309"/>
      <c r="AL626" s="309"/>
    </row>
    <row r="627">
      <c r="A627" s="328" t="s">
        <v>570</v>
      </c>
      <c r="B627" s="176">
        <f t="shared" ref="B627:AF627" si="139">B563+B579+B623+B624+B625</f>
        <v>375.44</v>
      </c>
      <c r="C627" s="176">
        <f t="shared" si="139"/>
        <v>2473.01</v>
      </c>
      <c r="D627" s="176">
        <f t="shared" si="139"/>
        <v>1706.58</v>
      </c>
      <c r="E627" s="176">
        <f t="shared" si="139"/>
        <v>336.9</v>
      </c>
      <c r="F627" s="176">
        <f t="shared" si="139"/>
        <v>771.01</v>
      </c>
      <c r="G627" s="176">
        <f t="shared" si="139"/>
        <v>0</v>
      </c>
      <c r="H627" s="176">
        <f t="shared" si="139"/>
        <v>414.08</v>
      </c>
      <c r="I627" s="176">
        <f t="shared" si="139"/>
        <v>521.22</v>
      </c>
      <c r="J627" s="176">
        <f t="shared" si="139"/>
        <v>26.7</v>
      </c>
      <c r="K627" s="176">
        <f t="shared" si="139"/>
        <v>90</v>
      </c>
      <c r="L627" s="176">
        <f t="shared" si="139"/>
        <v>0</v>
      </c>
      <c r="M627" s="176">
        <f t="shared" si="139"/>
        <v>0</v>
      </c>
      <c r="N627" s="176">
        <f t="shared" si="139"/>
        <v>0</v>
      </c>
      <c r="O627" s="176">
        <f t="shared" si="139"/>
        <v>0</v>
      </c>
      <c r="P627" s="176">
        <f t="shared" si="139"/>
        <v>678.97</v>
      </c>
      <c r="Q627" s="176">
        <f t="shared" si="139"/>
        <v>1821.3</v>
      </c>
      <c r="R627" s="176">
        <f t="shared" si="139"/>
        <v>20.21</v>
      </c>
      <c r="S627" s="176">
        <f t="shared" si="139"/>
        <v>1232.94</v>
      </c>
      <c r="T627" s="176">
        <f t="shared" si="139"/>
        <v>396.94</v>
      </c>
      <c r="U627" s="176">
        <f t="shared" si="139"/>
        <v>368</v>
      </c>
      <c r="V627" s="176">
        <f t="shared" si="139"/>
        <v>11.91</v>
      </c>
      <c r="W627" s="176">
        <f t="shared" si="139"/>
        <v>431.43</v>
      </c>
      <c r="X627" s="176">
        <f t="shared" si="139"/>
        <v>283.15</v>
      </c>
      <c r="Y627" s="176">
        <f t="shared" si="139"/>
        <v>867.19</v>
      </c>
      <c r="Z627" s="176">
        <f t="shared" si="139"/>
        <v>1282.45</v>
      </c>
      <c r="AA627" s="176">
        <f t="shared" si="139"/>
        <v>384.78</v>
      </c>
      <c r="AB627" s="176">
        <f t="shared" si="139"/>
        <v>322.24</v>
      </c>
      <c r="AC627" s="176">
        <f t="shared" si="139"/>
        <v>903.36</v>
      </c>
      <c r="AD627" s="176">
        <f t="shared" si="139"/>
        <v>614.41</v>
      </c>
      <c r="AE627" s="176">
        <f t="shared" si="139"/>
        <v>669.26</v>
      </c>
      <c r="AF627" s="176">
        <f t="shared" si="139"/>
        <v>0</v>
      </c>
      <c r="AG627" s="139">
        <f>SUM(B627:AF627)</f>
        <v>17003.48</v>
      </c>
      <c r="AH627" s="140"/>
      <c r="AI627" s="140"/>
      <c r="AJ627" s="140"/>
      <c r="AK627" s="140"/>
      <c r="AL627" s="140"/>
    </row>
    <row r="628">
      <c r="A628" s="153"/>
      <c r="AG628" s="308"/>
      <c r="AH628" s="309"/>
      <c r="AI628" s="309"/>
      <c r="AJ628" s="309"/>
      <c r="AK628" s="309"/>
      <c r="AL628" s="309"/>
    </row>
    <row r="629">
      <c r="A629" s="269" t="s">
        <v>513</v>
      </c>
      <c r="B629" s="329">
        <f t="shared" ref="B629:AF629" si="140">B547+B564+B580-B599-B622-B623-B624-B625</f>
        <v>-612.6255</v>
      </c>
      <c r="C629" s="329">
        <f t="shared" si="140"/>
        <v>-2759.37975</v>
      </c>
      <c r="D629" s="329">
        <f t="shared" si="140"/>
        <v>-2291.42725</v>
      </c>
      <c r="E629" s="329">
        <f t="shared" si="140"/>
        <v>-476.0795</v>
      </c>
      <c r="F629" s="329">
        <f t="shared" si="140"/>
        <v>-636.04125</v>
      </c>
      <c r="G629" s="329">
        <f t="shared" si="140"/>
        <v>-130.782</v>
      </c>
      <c r="H629" s="329">
        <f t="shared" si="140"/>
        <v>-360.996</v>
      </c>
      <c r="I629" s="329">
        <f t="shared" si="140"/>
        <v>-626.055</v>
      </c>
      <c r="J629" s="329">
        <f t="shared" si="140"/>
        <v>-217.296</v>
      </c>
      <c r="K629" s="329">
        <f t="shared" si="140"/>
        <v>-120.596</v>
      </c>
      <c r="L629" s="329">
        <f t="shared" si="140"/>
        <v>-369.154</v>
      </c>
      <c r="M629" s="329">
        <f t="shared" si="140"/>
        <v>0</v>
      </c>
      <c r="N629" s="329">
        <f t="shared" si="140"/>
        <v>0</v>
      </c>
      <c r="O629" s="329">
        <f t="shared" si="140"/>
        <v>-541.834</v>
      </c>
      <c r="P629" s="329">
        <f t="shared" si="140"/>
        <v>-1181.95</v>
      </c>
      <c r="Q629" s="329">
        <f t="shared" si="140"/>
        <v>-2162.058</v>
      </c>
      <c r="R629" s="329">
        <f t="shared" si="140"/>
        <v>-508.285</v>
      </c>
      <c r="S629" s="329">
        <f t="shared" si="140"/>
        <v>-1060.939</v>
      </c>
      <c r="T629" s="329">
        <f t="shared" si="140"/>
        <v>-387.6375</v>
      </c>
      <c r="U629" s="329">
        <f t="shared" si="140"/>
        <v>-822.028</v>
      </c>
      <c r="V629" s="329">
        <f t="shared" si="140"/>
        <v>-253.102</v>
      </c>
      <c r="W629" s="329">
        <f t="shared" si="140"/>
        <v>-486.2355</v>
      </c>
      <c r="X629" s="329">
        <f t="shared" si="140"/>
        <v>-246.0315</v>
      </c>
      <c r="Y629" s="329">
        <f t="shared" si="140"/>
        <v>-948.997</v>
      </c>
      <c r="Z629" s="329">
        <f t="shared" si="140"/>
        <v>-1535.66125</v>
      </c>
      <c r="AA629" s="329">
        <f t="shared" si="140"/>
        <v>-361.9075</v>
      </c>
      <c r="AB629" s="329">
        <f t="shared" si="140"/>
        <v>-202.78</v>
      </c>
      <c r="AC629" s="329">
        <f t="shared" si="140"/>
        <v>-835.816</v>
      </c>
      <c r="AD629" s="329">
        <f t="shared" si="140"/>
        <v>-680.918</v>
      </c>
      <c r="AE629" s="329">
        <f t="shared" si="140"/>
        <v>-835.412</v>
      </c>
      <c r="AF629" s="329">
        <f t="shared" si="140"/>
        <v>-240.596</v>
      </c>
      <c r="AG629" s="139">
        <f>SUM(B629:AF629)</f>
        <v>-21892.6205</v>
      </c>
      <c r="AH629" s="140"/>
      <c r="AI629" s="140"/>
      <c r="AJ629" s="140"/>
      <c r="AK629" s="140"/>
      <c r="AL629" s="140"/>
    </row>
    <row r="630">
      <c r="A630" s="153"/>
      <c r="AG630" s="308"/>
      <c r="AH630" s="309"/>
      <c r="AI630" s="309"/>
      <c r="AJ630" s="309"/>
      <c r="AK630" s="309"/>
      <c r="AL630" s="309"/>
    </row>
    <row r="631">
      <c r="A631" s="153"/>
      <c r="AG631" s="308"/>
      <c r="AH631" s="309"/>
      <c r="AI631" s="309"/>
      <c r="AJ631" s="309"/>
      <c r="AK631" s="309"/>
      <c r="AL631" s="309"/>
    </row>
    <row r="632">
      <c r="A632" s="153"/>
      <c r="B632" s="129"/>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c r="AD632" s="129"/>
      <c r="AE632" s="129"/>
      <c r="AF632" s="129"/>
      <c r="AG632" s="139"/>
      <c r="AH632" s="140"/>
      <c r="AI632" s="140"/>
      <c r="AJ632" s="140"/>
      <c r="AK632" s="140"/>
      <c r="AL632" s="140"/>
    </row>
    <row r="633">
      <c r="A633" s="311" t="s">
        <v>514</v>
      </c>
      <c r="B633" s="330"/>
      <c r="C633" s="331"/>
      <c r="D633" s="331"/>
      <c r="E633" s="331"/>
      <c r="F633" s="331"/>
      <c r="G633" s="331"/>
      <c r="H633" s="331"/>
      <c r="I633" s="331"/>
      <c r="J633" s="331"/>
      <c r="K633" s="331"/>
      <c r="L633" s="331"/>
      <c r="M633" s="331"/>
      <c r="N633" s="331"/>
      <c r="O633" s="331"/>
      <c r="P633" s="331"/>
      <c r="Q633" s="331"/>
      <c r="R633" s="331"/>
      <c r="S633" s="331"/>
      <c r="T633" s="331"/>
      <c r="U633" s="332"/>
      <c r="V633" s="332"/>
      <c r="W633" s="332"/>
      <c r="X633" s="332"/>
      <c r="Y633" s="332"/>
      <c r="Z633" s="332"/>
      <c r="AA633" s="332"/>
      <c r="AB633" s="332"/>
      <c r="AC633" s="332"/>
      <c r="AD633" s="332"/>
      <c r="AE633" s="332"/>
      <c r="AF633" s="332"/>
      <c r="AG633" s="333"/>
      <c r="AH633" s="125"/>
      <c r="AI633" s="125"/>
      <c r="AJ633" s="125"/>
      <c r="AK633" s="125"/>
      <c r="AL633" s="125"/>
    </row>
    <row r="634">
      <c r="A634" s="314">
        <f>A538</f>
        <v>522947.38</v>
      </c>
      <c r="B634" s="334"/>
      <c r="C634" s="334"/>
      <c r="D634" s="334"/>
      <c r="E634" s="334"/>
      <c r="F634" s="334"/>
      <c r="G634" s="334"/>
      <c r="H634" s="334"/>
      <c r="I634" s="334"/>
      <c r="J634" s="334"/>
      <c r="K634" s="334"/>
      <c r="L634" s="334"/>
      <c r="M634" s="334"/>
      <c r="N634" s="334"/>
      <c r="O634" s="334"/>
      <c r="P634" s="334"/>
      <c r="Q634" s="334"/>
      <c r="R634" s="334"/>
      <c r="S634" s="334"/>
      <c r="T634" s="334"/>
      <c r="U634" s="335"/>
      <c r="V634" s="335"/>
      <c r="W634" s="335"/>
      <c r="X634" s="335"/>
      <c r="Y634" s="335"/>
      <c r="Z634" s="335"/>
      <c r="AA634" s="335"/>
      <c r="AB634" s="335"/>
      <c r="AC634" s="335"/>
      <c r="AD634" s="335"/>
      <c r="AE634" s="335"/>
      <c r="AF634" s="335"/>
      <c r="AG634" s="124"/>
      <c r="AH634" s="125"/>
      <c r="AI634" s="125"/>
      <c r="AJ634" s="125"/>
      <c r="AK634" s="125"/>
      <c r="AL634" s="125"/>
    </row>
    <row r="635">
      <c r="A635" s="328" t="s">
        <v>571</v>
      </c>
      <c r="B635" s="310">
        <f t="shared" ref="B635:AF635" si="141">B539+B629</f>
        <v>2738.58887</v>
      </c>
      <c r="C635" s="310">
        <f t="shared" si="141"/>
        <v>-1747.831814</v>
      </c>
      <c r="D635" s="310">
        <f t="shared" si="141"/>
        <v>-370.2220767</v>
      </c>
      <c r="E635" s="310">
        <f t="shared" si="141"/>
        <v>390.4803088</v>
      </c>
      <c r="F635" s="310">
        <f t="shared" si="141"/>
        <v>1604.404487</v>
      </c>
      <c r="G635" s="310">
        <f t="shared" si="141"/>
        <v>556.644724</v>
      </c>
      <c r="H635" s="310">
        <f t="shared" si="141"/>
        <v>616.2640765</v>
      </c>
      <c r="I635" s="310">
        <f t="shared" si="141"/>
        <v>86.9412613</v>
      </c>
      <c r="J635" s="310">
        <f t="shared" si="141"/>
        <v>2374.990644</v>
      </c>
      <c r="K635" s="310">
        <f t="shared" si="141"/>
        <v>262.6990163</v>
      </c>
      <c r="L635" s="310">
        <f t="shared" si="141"/>
        <v>1482.879285</v>
      </c>
      <c r="M635" s="310">
        <f t="shared" si="141"/>
        <v>1292.178329</v>
      </c>
      <c r="N635" s="310">
        <f t="shared" si="141"/>
        <v>2357.57111</v>
      </c>
      <c r="O635" s="310">
        <f t="shared" si="141"/>
        <v>-290.4564801</v>
      </c>
      <c r="P635" s="310">
        <f t="shared" si="141"/>
        <v>28143.59084</v>
      </c>
      <c r="Q635" s="310">
        <f t="shared" si="141"/>
        <v>3855.284003</v>
      </c>
      <c r="R635" s="310">
        <f t="shared" si="141"/>
        <v>3776.070253</v>
      </c>
      <c r="S635" s="310">
        <f t="shared" si="141"/>
        <v>4574.605942</v>
      </c>
      <c r="T635" s="310">
        <f t="shared" si="141"/>
        <v>4017.664503</v>
      </c>
      <c r="U635" s="310">
        <f t="shared" si="141"/>
        <v>729.3308767</v>
      </c>
      <c r="V635" s="310">
        <f t="shared" si="141"/>
        <v>3073.373628</v>
      </c>
      <c r="W635" s="310">
        <f t="shared" si="141"/>
        <v>3550.964633</v>
      </c>
      <c r="X635" s="310">
        <f t="shared" si="141"/>
        <v>2149.522577</v>
      </c>
      <c r="Y635" s="310">
        <f t="shared" si="141"/>
        <v>811.5024141</v>
      </c>
      <c r="Z635" s="310">
        <f t="shared" si="141"/>
        <v>-14515.04927</v>
      </c>
      <c r="AA635" s="310">
        <f t="shared" si="141"/>
        <v>-10091.60935</v>
      </c>
      <c r="AB635" s="310">
        <f t="shared" si="141"/>
        <v>-11503.47646</v>
      </c>
      <c r="AC635" s="310">
        <f t="shared" si="141"/>
        <v>805.0767781</v>
      </c>
      <c r="AD635" s="310">
        <f t="shared" si="141"/>
        <v>3033.381564</v>
      </c>
      <c r="AE635" s="310">
        <f t="shared" si="141"/>
        <v>-1695.429903</v>
      </c>
      <c r="AF635" s="310">
        <f t="shared" si="141"/>
        <v>-15093.50211</v>
      </c>
      <c r="AG635" s="139">
        <f>SUM(B635:AF635)</f>
        <v>16976.43266</v>
      </c>
      <c r="AH635" s="140"/>
      <c r="AI635" s="140"/>
      <c r="AJ635" s="140"/>
      <c r="AK635" s="140"/>
      <c r="AL635" s="140"/>
    </row>
    <row r="636">
      <c r="A636" s="314">
        <f>SUM(B635:AF635)</f>
        <v>16976.43266</v>
      </c>
      <c r="B636" s="336"/>
      <c r="C636" s="336"/>
      <c r="D636" s="336"/>
      <c r="E636" s="336"/>
      <c r="F636" s="336"/>
      <c r="G636" s="336"/>
      <c r="H636" s="336"/>
      <c r="I636" s="336"/>
      <c r="J636" s="336"/>
      <c r="K636" s="336"/>
      <c r="L636" s="336"/>
      <c r="M636" s="336"/>
      <c r="N636" s="336"/>
      <c r="O636" s="336"/>
      <c r="P636" s="336"/>
      <c r="Q636" s="336"/>
      <c r="R636" s="336"/>
      <c r="S636" s="336"/>
      <c r="T636" s="336"/>
      <c r="U636" s="336"/>
      <c r="V636" s="336"/>
      <c r="W636" s="336"/>
      <c r="X636" s="336"/>
      <c r="Y636" s="336"/>
      <c r="Z636" s="336"/>
      <c r="AA636" s="336"/>
      <c r="AB636" s="336"/>
      <c r="AC636" s="336"/>
      <c r="AD636" s="336"/>
      <c r="AE636" s="336"/>
      <c r="AF636" s="336"/>
      <c r="AG636" s="139"/>
      <c r="AH636" s="140"/>
      <c r="AI636" s="140"/>
      <c r="AJ636" s="140"/>
      <c r="AK636" s="140"/>
      <c r="AL636" s="140"/>
    </row>
    <row r="637">
      <c r="A637" s="328" t="s">
        <v>572</v>
      </c>
      <c r="B637" s="316">
        <f t="shared" ref="B637:AF637" si="142">B635/B52</f>
        <v>0.2968711512</v>
      </c>
      <c r="C637" s="316">
        <f t="shared" si="142"/>
        <v>-0.2997070911</v>
      </c>
      <c r="D637" s="316">
        <f t="shared" si="142"/>
        <v>-0.05500204674</v>
      </c>
      <c r="E637" s="316">
        <f t="shared" si="142"/>
        <v>0.07567213203</v>
      </c>
      <c r="F637" s="316">
        <f t="shared" si="142"/>
        <v>0.2131923333</v>
      </c>
      <c r="G637" s="316">
        <f t="shared" si="142"/>
        <v>0.1060904124</v>
      </c>
      <c r="H637" s="316">
        <f t="shared" si="142"/>
        <v>0.1150111185</v>
      </c>
      <c r="I637" s="316">
        <f t="shared" si="142"/>
        <v>0.01752261568</v>
      </c>
      <c r="J637" s="316">
        <f t="shared" si="142"/>
        <v>0.2616510238</v>
      </c>
      <c r="K637" s="316">
        <f t="shared" si="142"/>
        <v>0.041746895</v>
      </c>
      <c r="L637" s="316">
        <f t="shared" si="142"/>
        <v>0.1900915263</v>
      </c>
      <c r="M637" s="316">
        <f t="shared" si="142"/>
        <v>0.2026755645</v>
      </c>
      <c r="N637" s="316">
        <f t="shared" si="142"/>
        <v>0.2871193101</v>
      </c>
      <c r="O637" s="316">
        <f t="shared" si="142"/>
        <v>-0.04484997021</v>
      </c>
      <c r="P637" s="316">
        <f t="shared" si="142"/>
        <v>0.6421741608</v>
      </c>
      <c r="Q637" s="316">
        <f t="shared" si="142"/>
        <v>0.138310122</v>
      </c>
      <c r="R637" s="316">
        <f t="shared" si="142"/>
        <v>0.1632310789</v>
      </c>
      <c r="S637" s="316">
        <f t="shared" si="142"/>
        <v>0.2739539264</v>
      </c>
      <c r="T637" s="316">
        <f t="shared" si="142"/>
        <v>0.2772261889</v>
      </c>
      <c r="U637" s="316">
        <f t="shared" si="142"/>
        <v>0.08288472507</v>
      </c>
      <c r="V637" s="316">
        <f t="shared" si="142"/>
        <v>0.2826321996</v>
      </c>
      <c r="W637" s="316">
        <f t="shared" si="142"/>
        <v>0.3733565872</v>
      </c>
      <c r="X637" s="316">
        <f t="shared" si="142"/>
        <v>0.1679811895</v>
      </c>
      <c r="Y637" s="316">
        <f t="shared" si="142"/>
        <v>0.0568835887</v>
      </c>
      <c r="Z637" s="316">
        <f t="shared" si="142"/>
        <v>-0.5411608678</v>
      </c>
      <c r="AA637" s="316">
        <f t="shared" si="142"/>
        <v>-0.2254971173</v>
      </c>
      <c r="AB637" s="316">
        <f t="shared" si="142"/>
        <v>-0.275885173</v>
      </c>
      <c r="AC637" s="316">
        <f t="shared" si="142"/>
        <v>0.03037404343</v>
      </c>
      <c r="AD637" s="316">
        <f t="shared" si="142"/>
        <v>0.1005028008</v>
      </c>
      <c r="AE637" s="316">
        <f t="shared" si="142"/>
        <v>-0.04817468237</v>
      </c>
      <c r="AF637" s="316">
        <f t="shared" si="142"/>
        <v>-0.3658937677</v>
      </c>
      <c r="AG637" s="139"/>
      <c r="AH637" s="140"/>
      <c r="AI637" s="140"/>
      <c r="AJ637" s="140"/>
      <c r="AK637" s="140"/>
      <c r="AL637" s="140"/>
    </row>
    <row r="638">
      <c r="A638" s="317">
        <f>A636/A538</f>
        <v>0.03246298445</v>
      </c>
      <c r="B638" s="336"/>
      <c r="C638" s="336"/>
      <c r="D638" s="336"/>
      <c r="E638" s="336"/>
      <c r="F638" s="336"/>
      <c r="G638" s="336"/>
      <c r="H638" s="336"/>
      <c r="I638" s="336"/>
      <c r="J638" s="336"/>
      <c r="K638" s="336"/>
      <c r="L638" s="336"/>
      <c r="M638" s="336"/>
      <c r="N638" s="336"/>
      <c r="O638" s="336"/>
      <c r="P638" s="336"/>
      <c r="Q638" s="336"/>
      <c r="R638" s="336"/>
      <c r="S638" s="336"/>
      <c r="T638" s="336"/>
      <c r="U638" s="336"/>
      <c r="V638" s="336"/>
      <c r="W638" s="336"/>
      <c r="X638" s="336"/>
      <c r="Y638" s="336"/>
      <c r="Z638" s="336"/>
      <c r="AA638" s="336"/>
      <c r="AB638" s="336"/>
      <c r="AC638" s="336"/>
      <c r="AD638" s="336"/>
      <c r="AE638" s="336"/>
      <c r="AF638" s="336"/>
      <c r="AG638" s="139"/>
      <c r="AH638" s="140"/>
      <c r="AI638" s="140"/>
      <c r="AJ638" s="140"/>
      <c r="AK638" s="140"/>
      <c r="AL638" s="140"/>
    </row>
    <row r="639">
      <c r="A639" s="318" t="s">
        <v>517</v>
      </c>
      <c r="B639" s="319">
        <f>Summary!B133</f>
        <v>4.027091553</v>
      </c>
      <c r="C639" s="319">
        <f>Summary!C133</f>
        <v>2.320197511</v>
      </c>
      <c r="D639" s="319">
        <f>Summary!D133</f>
        <v>3.131865136</v>
      </c>
      <c r="E639" s="319">
        <f>Summary!E133</f>
        <v>2.268262898</v>
      </c>
      <c r="F639" s="319">
        <f>Summary!F133</f>
        <v>3.322324928</v>
      </c>
      <c r="G639" s="319">
        <f>Summary!G133</f>
        <v>2.053431261</v>
      </c>
      <c r="H639" s="319">
        <f>Summary!H133</f>
        <v>2.441732443</v>
      </c>
      <c r="I639" s="319">
        <f>Summary!I133</f>
        <v>2.327597288</v>
      </c>
      <c r="J639" s="319">
        <f>Summary!J133</f>
        <v>3.253563196</v>
      </c>
      <c r="K639" s="319">
        <f>Summary!K133</f>
        <v>1.901532774</v>
      </c>
      <c r="L639" s="319">
        <f>Summary!L133</f>
        <v>2.658802055</v>
      </c>
      <c r="M639" s="319">
        <f>Summary!M133</f>
        <v>2.624312232</v>
      </c>
      <c r="N639" s="319">
        <f>Summary!N133</f>
        <v>2.994484472</v>
      </c>
      <c r="O639" s="319">
        <f>Summary!O133</f>
        <v>1.788720732</v>
      </c>
      <c r="P639" s="319">
        <f>Summary!P133</f>
        <v>11.34571988</v>
      </c>
      <c r="Q639" s="319">
        <f>Summary!Q133</f>
        <v>1.998846966</v>
      </c>
      <c r="R639" s="319">
        <f>Summary!R133</f>
        <v>2.256718423</v>
      </c>
      <c r="S639" s="319">
        <f>Summary!S133</f>
        <v>3.601593849</v>
      </c>
      <c r="T639" s="319">
        <f>Summary!T133</f>
        <v>3.099429345</v>
      </c>
      <c r="U639" s="319">
        <f>Summary!U133</f>
        <v>1.844707587</v>
      </c>
      <c r="V639" s="319">
        <f>Summary!V133</f>
        <v>3.393613504</v>
      </c>
      <c r="W639" s="319">
        <f>Summary!W133</f>
        <v>5.264181125</v>
      </c>
      <c r="X639" s="319">
        <f>Summary!X133</f>
        <v>2.612540272</v>
      </c>
      <c r="Y639" s="319">
        <f>Summary!Y133</f>
        <v>2.249332162</v>
      </c>
      <c r="Z639" s="319">
        <f>Summary!Z133</f>
        <v>0.9259977609</v>
      </c>
      <c r="AA639" s="319">
        <f>Summary!AA133</f>
        <v>1.326978573</v>
      </c>
      <c r="AB639" s="319">
        <f>Summary!AB133</f>
        <v>1.259834517</v>
      </c>
      <c r="AC639" s="319">
        <f>Summary!AC133</f>
        <v>2.038538932</v>
      </c>
      <c r="AD639" s="319">
        <f>Summary!AD133</f>
        <v>2.577057652</v>
      </c>
      <c r="AE639" s="319">
        <f>Summary!AE133</f>
        <v>1.881650507</v>
      </c>
      <c r="AF639" s="319">
        <f>Summary!AF133</f>
        <v>1.18536741</v>
      </c>
      <c r="AG639" s="320"/>
      <c r="AH639" s="140"/>
      <c r="AI639" s="140"/>
      <c r="AJ639" s="140"/>
      <c r="AK639" s="140"/>
      <c r="AL639" s="140"/>
    </row>
    <row r="640">
      <c r="A640" s="153"/>
      <c r="B640" s="336"/>
      <c r="C640" s="336"/>
      <c r="D640" s="336"/>
      <c r="E640" s="336"/>
      <c r="F640" s="336"/>
      <c r="G640" s="336"/>
      <c r="H640" s="336"/>
      <c r="I640" s="336"/>
      <c r="J640" s="336"/>
      <c r="K640" s="336"/>
      <c r="L640" s="336"/>
      <c r="M640" s="336"/>
      <c r="N640" s="336"/>
      <c r="O640" s="336"/>
      <c r="P640" s="336"/>
      <c r="Q640" s="336"/>
      <c r="R640" s="336"/>
      <c r="S640" s="336"/>
      <c r="T640" s="336"/>
      <c r="U640" s="336"/>
      <c r="V640" s="336"/>
      <c r="W640" s="336"/>
      <c r="X640" s="336"/>
      <c r="Y640" s="336"/>
      <c r="Z640" s="336"/>
      <c r="AA640" s="336"/>
      <c r="AB640" s="336"/>
      <c r="AC640" s="336"/>
      <c r="AD640" s="336"/>
      <c r="AE640" s="336"/>
      <c r="AF640" s="336"/>
      <c r="AG640" s="337"/>
      <c r="AH640" s="338"/>
      <c r="AI640" s="338"/>
      <c r="AJ640" s="338"/>
      <c r="AK640" s="338"/>
      <c r="AL640" s="338"/>
    </row>
    <row r="641">
      <c r="A641" s="153"/>
      <c r="B641" s="339"/>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c r="AD641" s="129"/>
      <c r="AE641" s="129"/>
      <c r="AF641" s="129"/>
      <c r="AG641" s="124"/>
      <c r="AH641" s="125"/>
      <c r="AI641" s="125"/>
      <c r="AJ641" s="125"/>
      <c r="AK641" s="125"/>
      <c r="AL641" s="125"/>
    </row>
    <row r="642">
      <c r="A642" s="153"/>
      <c r="AG642" s="308"/>
      <c r="AH642" s="309"/>
      <c r="AI642" s="309"/>
      <c r="AJ642" s="309"/>
      <c r="AK642" s="309"/>
      <c r="AL642" s="309"/>
    </row>
    <row r="643">
      <c r="A643" s="132" t="s">
        <v>573</v>
      </c>
      <c r="B643" s="255">
        <f t="shared" ref="B643:AF643" si="143">B539/B42</f>
        <v>57.77955811</v>
      </c>
      <c r="C643" s="255">
        <f t="shared" si="143"/>
        <v>28.09855378</v>
      </c>
      <c r="D643" s="255">
        <f t="shared" si="143"/>
        <v>54.89157638</v>
      </c>
      <c r="E643" s="255">
        <f t="shared" si="143"/>
        <v>23.42053537</v>
      </c>
      <c r="F643" s="255">
        <f t="shared" si="143"/>
        <v>54.64501798</v>
      </c>
      <c r="G643" s="255">
        <f t="shared" si="143"/>
        <v>17.62632626</v>
      </c>
      <c r="H643" s="255">
        <f t="shared" si="143"/>
        <v>33.69862333</v>
      </c>
      <c r="I643" s="255">
        <f t="shared" si="143"/>
        <v>26.40726894</v>
      </c>
      <c r="J643" s="255">
        <f t="shared" si="143"/>
        <v>57.60636986</v>
      </c>
      <c r="K643" s="255">
        <f t="shared" si="143"/>
        <v>9.126071817</v>
      </c>
      <c r="L643" s="255">
        <f t="shared" si="143"/>
        <v>45.17154353</v>
      </c>
      <c r="M643" s="255">
        <f t="shared" si="143"/>
        <v>36.91938083</v>
      </c>
      <c r="N643" s="255">
        <f t="shared" si="143"/>
        <v>57.50173438</v>
      </c>
      <c r="O643" s="255">
        <f t="shared" si="143"/>
        <v>6.982708886</v>
      </c>
      <c r="P643" s="255">
        <f t="shared" si="143"/>
        <v>121.6827421</v>
      </c>
      <c r="Q643" s="255">
        <f t="shared" si="143"/>
        <v>37.84491826</v>
      </c>
      <c r="R643" s="255">
        <f t="shared" si="143"/>
        <v>33.73508074</v>
      </c>
      <c r="S643" s="255">
        <f t="shared" si="143"/>
        <v>59.95260576</v>
      </c>
      <c r="T643" s="255">
        <f t="shared" si="143"/>
        <v>55.7633165</v>
      </c>
      <c r="U643" s="255">
        <f t="shared" si="143"/>
        <v>24.62474407</v>
      </c>
      <c r="V643" s="255">
        <f t="shared" si="143"/>
        <v>49.64888997</v>
      </c>
      <c r="W643" s="255">
        <f t="shared" si="143"/>
        <v>64.08254179</v>
      </c>
      <c r="X643" s="255">
        <f t="shared" si="143"/>
        <v>32.37235239</v>
      </c>
      <c r="Y643" s="255">
        <f t="shared" si="143"/>
        <v>21.46950505</v>
      </c>
      <c r="Z643" s="255">
        <f t="shared" si="143"/>
        <v>-108.1615668</v>
      </c>
      <c r="AA643" s="255">
        <f t="shared" si="143"/>
        <v>-54.35587627</v>
      </c>
      <c r="AB643" s="255">
        <f t="shared" si="143"/>
        <v>-67.66884109</v>
      </c>
      <c r="AC643" s="255">
        <f t="shared" si="143"/>
        <v>14.1456274</v>
      </c>
      <c r="AD643" s="255">
        <f t="shared" si="143"/>
        <v>29.71439651</v>
      </c>
      <c r="AE643" s="255">
        <f t="shared" si="143"/>
        <v>-6.142985022</v>
      </c>
      <c r="AF643" s="255">
        <f t="shared" si="143"/>
        <v>-91.12212335</v>
      </c>
      <c r="AG643" s="124"/>
      <c r="AH643" s="125"/>
      <c r="AI643" s="125"/>
      <c r="AJ643" s="125"/>
      <c r="AK643" s="125"/>
      <c r="AL643" s="125"/>
    </row>
    <row r="644">
      <c r="A644" s="132" t="s">
        <v>574</v>
      </c>
      <c r="B644" s="255">
        <f t="shared" ref="B644:AF644" si="144">B635/B42</f>
        <v>47.21704949</v>
      </c>
      <c r="C644" s="255">
        <f t="shared" si="144"/>
        <v>-48.55088372</v>
      </c>
      <c r="D644" s="255">
        <f t="shared" si="144"/>
        <v>-10.57777362</v>
      </c>
      <c r="E644" s="255">
        <f t="shared" si="144"/>
        <v>10.55352186</v>
      </c>
      <c r="F644" s="255">
        <f t="shared" si="144"/>
        <v>39.13181676</v>
      </c>
      <c r="G644" s="255">
        <f t="shared" si="144"/>
        <v>14.27294164</v>
      </c>
      <c r="H644" s="255">
        <f t="shared" si="144"/>
        <v>21.2504854</v>
      </c>
      <c r="I644" s="255">
        <f t="shared" si="144"/>
        <v>3.220046715</v>
      </c>
      <c r="J644" s="255">
        <f t="shared" si="144"/>
        <v>52.77756986</v>
      </c>
      <c r="K644" s="255">
        <f t="shared" si="144"/>
        <v>6.254738483</v>
      </c>
      <c r="L644" s="255">
        <f t="shared" si="144"/>
        <v>36.16778744</v>
      </c>
      <c r="M644" s="255">
        <f t="shared" si="144"/>
        <v>36.91938083</v>
      </c>
      <c r="N644" s="255">
        <f t="shared" si="144"/>
        <v>57.50173438</v>
      </c>
      <c r="O644" s="255">
        <f t="shared" si="144"/>
        <v>-8.068235558</v>
      </c>
      <c r="P644" s="255">
        <f t="shared" si="144"/>
        <v>116.7783852</v>
      </c>
      <c r="Q644" s="255">
        <f t="shared" si="144"/>
        <v>24.2470692</v>
      </c>
      <c r="R644" s="255">
        <f t="shared" si="144"/>
        <v>29.73283664</v>
      </c>
      <c r="S644" s="255">
        <f t="shared" si="144"/>
        <v>48.66602066</v>
      </c>
      <c r="T644" s="255">
        <f t="shared" si="144"/>
        <v>50.8565127</v>
      </c>
      <c r="U644" s="255">
        <f t="shared" si="144"/>
        <v>11.57668058</v>
      </c>
      <c r="V644" s="255">
        <f t="shared" si="144"/>
        <v>45.87124818</v>
      </c>
      <c r="W644" s="255">
        <f t="shared" si="144"/>
        <v>56.36451798</v>
      </c>
      <c r="X644" s="255">
        <f t="shared" si="144"/>
        <v>29.04760239</v>
      </c>
      <c r="Y644" s="255">
        <f t="shared" si="144"/>
        <v>9.896370904</v>
      </c>
      <c r="Z644" s="255">
        <f t="shared" si="144"/>
        <v>-120.9587439</v>
      </c>
      <c r="AA644" s="255">
        <f t="shared" si="144"/>
        <v>-56.37770588</v>
      </c>
      <c r="AB644" s="255">
        <f t="shared" si="144"/>
        <v>-68.88309258</v>
      </c>
      <c r="AC644" s="255">
        <f t="shared" si="144"/>
        <v>6.940317053</v>
      </c>
      <c r="AD644" s="255">
        <f t="shared" si="144"/>
        <v>24.26705251</v>
      </c>
      <c r="AE644" s="255">
        <f t="shared" si="144"/>
        <v>-12.11021359</v>
      </c>
      <c r="AF644" s="255">
        <f t="shared" si="144"/>
        <v>-92.59817242</v>
      </c>
      <c r="AG644" s="139"/>
      <c r="AH644" s="140"/>
      <c r="AI644" s="140"/>
      <c r="AJ644" s="140"/>
      <c r="AK644" s="140"/>
      <c r="AL644" s="140"/>
    </row>
    <row r="645">
      <c r="A645" s="153"/>
      <c r="AG645" s="308"/>
      <c r="AH645" s="309"/>
      <c r="AI645" s="309"/>
      <c r="AJ645" s="309"/>
      <c r="AK645" s="309"/>
      <c r="AL645" s="309"/>
    </row>
    <row r="646">
      <c r="A646" s="132" t="s">
        <v>575</v>
      </c>
      <c r="B646" s="255">
        <f t="shared" ref="B646:AF646" si="145">B539/B63</f>
        <v>209.4508981</v>
      </c>
      <c r="C646" s="255">
        <f t="shared" si="145"/>
        <v>77.81137969</v>
      </c>
      <c r="D646" s="255">
        <f t="shared" si="145"/>
        <v>120.0753233</v>
      </c>
      <c r="E646" s="255">
        <f t="shared" si="145"/>
        <v>86.65598088</v>
      </c>
      <c r="F646" s="255">
        <f t="shared" si="145"/>
        <v>160.0318384</v>
      </c>
      <c r="G646" s="255">
        <f t="shared" si="145"/>
        <v>68.7426724</v>
      </c>
      <c r="H646" s="255">
        <f t="shared" si="145"/>
        <v>97.72600765</v>
      </c>
      <c r="I646" s="255">
        <f t="shared" si="145"/>
        <v>64.81784194</v>
      </c>
      <c r="J646" s="255">
        <f t="shared" si="145"/>
        <v>162.0179152</v>
      </c>
      <c r="K646" s="255">
        <f t="shared" si="145"/>
        <v>27.37821545</v>
      </c>
      <c r="L646" s="255">
        <f t="shared" si="145"/>
        <v>168.3666623</v>
      </c>
      <c r="M646" s="255">
        <f t="shared" si="145"/>
        <v>143.5753699</v>
      </c>
      <c r="N646" s="255">
        <f t="shared" si="145"/>
        <v>168.3979364</v>
      </c>
      <c r="O646" s="255">
        <f t="shared" si="145"/>
        <v>25.13775199</v>
      </c>
      <c r="P646" s="255">
        <f t="shared" si="145"/>
        <v>1127.905417</v>
      </c>
      <c r="Q646" s="255">
        <f t="shared" si="145"/>
        <v>214.9050715</v>
      </c>
      <c r="R646" s="255">
        <f t="shared" si="145"/>
        <v>119.0098682</v>
      </c>
      <c r="S646" s="255">
        <f t="shared" si="145"/>
        <v>194.3291359</v>
      </c>
      <c r="T646" s="255">
        <f t="shared" si="145"/>
        <v>231.8580002</v>
      </c>
      <c r="U646" s="255">
        <f t="shared" si="145"/>
        <v>193.9198596</v>
      </c>
      <c r="V646" s="255">
        <f t="shared" si="145"/>
        <v>158.4036013</v>
      </c>
      <c r="W646" s="255">
        <f t="shared" si="145"/>
        <v>269.1466755</v>
      </c>
      <c r="X646" s="255">
        <f t="shared" si="145"/>
        <v>114.0740036</v>
      </c>
      <c r="Y646" s="255">
        <f t="shared" si="145"/>
        <v>70.41997656</v>
      </c>
      <c r="Z646" s="255">
        <f t="shared" si="145"/>
        <v>-235.988873</v>
      </c>
      <c r="AA646" s="255">
        <f t="shared" si="145"/>
        <v>-86.87233797</v>
      </c>
      <c r="AB646" s="255">
        <f t="shared" si="145"/>
        <v>-110.7911418</v>
      </c>
      <c r="AC646" s="255">
        <f t="shared" si="145"/>
        <v>27.811742</v>
      </c>
      <c r="AD646" s="255">
        <f t="shared" si="145"/>
        <v>50.19323736</v>
      </c>
      <c r="AE646" s="255">
        <f t="shared" si="145"/>
        <v>-9.772930717</v>
      </c>
      <c r="AF646" s="255">
        <f t="shared" si="145"/>
        <v>-130.28865</v>
      </c>
      <c r="AG646" s="139"/>
      <c r="AH646" s="140"/>
      <c r="AI646" s="140"/>
      <c r="AJ646" s="140"/>
      <c r="AK646" s="140"/>
      <c r="AL646" s="140"/>
    </row>
    <row r="647">
      <c r="A647" s="132" t="s">
        <v>576</v>
      </c>
      <c r="B647" s="255">
        <f t="shared" ref="B647:AF647" si="146">B635/B63</f>
        <v>171.1618044</v>
      </c>
      <c r="C647" s="255">
        <f t="shared" si="146"/>
        <v>-134.4486011</v>
      </c>
      <c r="D647" s="255">
        <f t="shared" si="146"/>
        <v>-23.13887979</v>
      </c>
      <c r="E647" s="255">
        <f t="shared" si="146"/>
        <v>39.04803088</v>
      </c>
      <c r="F647" s="255">
        <f t="shared" si="146"/>
        <v>114.6003205</v>
      </c>
      <c r="G647" s="255">
        <f t="shared" si="146"/>
        <v>55.6644724</v>
      </c>
      <c r="H647" s="255">
        <f t="shared" si="146"/>
        <v>61.62640765</v>
      </c>
      <c r="I647" s="255">
        <f t="shared" si="146"/>
        <v>7.903751027</v>
      </c>
      <c r="J647" s="255">
        <f t="shared" si="146"/>
        <v>148.4369152</v>
      </c>
      <c r="K647" s="255">
        <f t="shared" si="146"/>
        <v>18.76421545</v>
      </c>
      <c r="L647" s="255">
        <f t="shared" si="146"/>
        <v>134.8072077</v>
      </c>
      <c r="M647" s="255">
        <f t="shared" si="146"/>
        <v>143.5753699</v>
      </c>
      <c r="N647" s="255">
        <f t="shared" si="146"/>
        <v>168.3979364</v>
      </c>
      <c r="O647" s="255">
        <f t="shared" si="146"/>
        <v>-29.04564801</v>
      </c>
      <c r="P647" s="255">
        <f t="shared" si="146"/>
        <v>1082.445802</v>
      </c>
      <c r="Q647" s="255">
        <f t="shared" si="146"/>
        <v>137.6887144</v>
      </c>
      <c r="R647" s="255">
        <f t="shared" si="146"/>
        <v>104.8908404</v>
      </c>
      <c r="S647" s="255">
        <f t="shared" si="146"/>
        <v>157.7450325</v>
      </c>
      <c r="T647" s="255">
        <f t="shared" si="146"/>
        <v>211.4560265</v>
      </c>
      <c r="U647" s="255">
        <f t="shared" si="146"/>
        <v>91.16635959</v>
      </c>
      <c r="V647" s="255">
        <f t="shared" si="146"/>
        <v>146.3511251</v>
      </c>
      <c r="W647" s="255">
        <f t="shared" si="146"/>
        <v>236.7309755</v>
      </c>
      <c r="X647" s="255">
        <f t="shared" si="146"/>
        <v>102.3582179</v>
      </c>
      <c r="Y647" s="255">
        <f t="shared" si="146"/>
        <v>32.46009656</v>
      </c>
      <c r="Z647" s="255">
        <f t="shared" si="146"/>
        <v>-263.9099867</v>
      </c>
      <c r="AA647" s="255">
        <f t="shared" si="146"/>
        <v>-90.10365493</v>
      </c>
      <c r="AB647" s="255">
        <f t="shared" si="146"/>
        <v>-112.779181</v>
      </c>
      <c r="AC647" s="255">
        <f t="shared" si="146"/>
        <v>13.64536912</v>
      </c>
      <c r="AD647" s="255">
        <f t="shared" si="146"/>
        <v>40.99164276</v>
      </c>
      <c r="AE647" s="255">
        <f t="shared" si="146"/>
        <v>-19.2662489</v>
      </c>
      <c r="AF647" s="255">
        <f t="shared" si="146"/>
        <v>-132.3991413</v>
      </c>
      <c r="AG647" s="308"/>
      <c r="AH647" s="309"/>
      <c r="AI647" s="309"/>
      <c r="AJ647" s="309"/>
      <c r="AK647" s="309"/>
      <c r="AL647" s="309"/>
    </row>
    <row r="648">
      <c r="A648" s="153"/>
      <c r="AG648" s="308"/>
      <c r="AH648" s="309"/>
      <c r="AI648" s="309"/>
      <c r="AJ648" s="309"/>
      <c r="AK648" s="309"/>
      <c r="AL648" s="309"/>
    </row>
    <row r="649">
      <c r="A649" s="153"/>
      <c r="AG649" s="308"/>
      <c r="AH649" s="309"/>
      <c r="AI649" s="309"/>
      <c r="AJ649" s="309"/>
      <c r="AK649" s="309"/>
      <c r="AL649" s="309"/>
    </row>
    <row r="650">
      <c r="A650" s="211"/>
      <c r="B650" s="334"/>
      <c r="C650" s="334"/>
      <c r="D650" s="334"/>
      <c r="E650" s="334"/>
      <c r="F650" s="334"/>
      <c r="G650" s="334"/>
      <c r="H650" s="334"/>
      <c r="I650" s="334"/>
      <c r="J650" s="334"/>
      <c r="K650" s="334"/>
      <c r="L650" s="334"/>
      <c r="M650" s="334"/>
      <c r="N650" s="334"/>
      <c r="O650" s="334"/>
      <c r="P650" s="334"/>
      <c r="Q650" s="334"/>
      <c r="R650" s="334"/>
      <c r="S650" s="334"/>
      <c r="T650" s="334"/>
      <c r="U650" s="335"/>
      <c r="V650" s="335"/>
      <c r="W650" s="335"/>
      <c r="X650" s="335"/>
      <c r="Y650" s="335"/>
      <c r="Z650" s="335"/>
      <c r="AA650" s="335"/>
      <c r="AB650" s="335"/>
      <c r="AC650" s="335"/>
      <c r="AD650" s="335"/>
      <c r="AE650" s="335"/>
      <c r="AF650" s="335"/>
      <c r="AG650" s="124"/>
      <c r="AH650" s="125"/>
      <c r="AI650" s="125"/>
      <c r="AJ650" s="125"/>
      <c r="AK650" s="125"/>
      <c r="AL650" s="125"/>
    </row>
    <row r="651">
      <c r="A651" s="211"/>
      <c r="AG651" s="308"/>
      <c r="AH651" s="309"/>
      <c r="AI651" s="309"/>
      <c r="AJ651" s="309"/>
      <c r="AK651" s="309"/>
      <c r="AL651" s="309"/>
    </row>
    <row r="652">
      <c r="A652" s="153"/>
      <c r="AG652" s="308"/>
      <c r="AH652" s="309"/>
      <c r="AI652" s="309"/>
      <c r="AJ652" s="309"/>
      <c r="AK652" s="309"/>
      <c r="AL652" s="309"/>
    </row>
    <row r="653">
      <c r="A653" s="153"/>
      <c r="AG653" s="308"/>
      <c r="AH653" s="309"/>
      <c r="AI653" s="309"/>
      <c r="AJ653" s="309"/>
      <c r="AK653" s="309"/>
      <c r="AL653" s="309"/>
    </row>
    <row r="654">
      <c r="A654" s="153"/>
      <c r="AG654" s="308"/>
      <c r="AH654" s="309"/>
      <c r="AI654" s="309"/>
      <c r="AJ654" s="309"/>
      <c r="AK654" s="309"/>
      <c r="AL654" s="309"/>
    </row>
    <row r="655">
      <c r="A655" s="153"/>
      <c r="AG655" s="308"/>
      <c r="AH655" s="309"/>
      <c r="AI655" s="309"/>
      <c r="AJ655" s="309"/>
      <c r="AK655" s="309"/>
      <c r="AL655" s="309"/>
    </row>
    <row r="656">
      <c r="A656" s="153"/>
      <c r="AG656" s="308"/>
      <c r="AH656" s="309"/>
      <c r="AI656" s="309"/>
      <c r="AJ656" s="309"/>
      <c r="AK656" s="309"/>
      <c r="AL656" s="309"/>
    </row>
    <row r="657">
      <c r="A657" s="153"/>
      <c r="AG657" s="308"/>
      <c r="AH657" s="309"/>
      <c r="AI657" s="309"/>
      <c r="AJ657" s="309"/>
      <c r="AK657" s="309"/>
      <c r="AL657" s="309"/>
    </row>
    <row r="658">
      <c r="A658" s="153"/>
      <c r="AG658" s="308"/>
      <c r="AH658" s="309"/>
      <c r="AI658" s="309"/>
      <c r="AJ658" s="309"/>
      <c r="AK658" s="309"/>
      <c r="AL658" s="309"/>
    </row>
    <row r="659">
      <c r="A659" s="153"/>
      <c r="AG659" s="308"/>
      <c r="AH659" s="309"/>
      <c r="AI659" s="309"/>
      <c r="AJ659" s="309"/>
      <c r="AK659" s="309"/>
      <c r="AL659" s="309"/>
    </row>
    <row r="660">
      <c r="A660" s="153"/>
      <c r="AG660" s="308"/>
      <c r="AH660" s="309"/>
      <c r="AI660" s="309"/>
      <c r="AJ660" s="309"/>
      <c r="AK660" s="309"/>
      <c r="AL660" s="309"/>
    </row>
    <row r="661">
      <c r="A661" s="153"/>
      <c r="AG661" s="308"/>
      <c r="AH661" s="309"/>
      <c r="AI661" s="309"/>
      <c r="AJ661" s="309"/>
      <c r="AK661" s="309"/>
      <c r="AL661" s="309"/>
    </row>
    <row r="662">
      <c r="A662" s="153"/>
      <c r="AG662" s="308"/>
      <c r="AH662" s="309"/>
      <c r="AI662" s="309"/>
      <c r="AJ662" s="309"/>
      <c r="AK662" s="309"/>
      <c r="AL662" s="309"/>
    </row>
    <row r="663">
      <c r="A663" s="153"/>
      <c r="AG663" s="308"/>
      <c r="AH663" s="309"/>
      <c r="AI663" s="309"/>
      <c r="AJ663" s="309"/>
      <c r="AK663" s="309"/>
      <c r="AL663" s="309"/>
    </row>
    <row r="664">
      <c r="A664" s="153"/>
      <c r="AG664" s="308"/>
      <c r="AH664" s="309"/>
      <c r="AI664" s="309"/>
      <c r="AJ664" s="309"/>
      <c r="AK664" s="309"/>
      <c r="AL664" s="309"/>
    </row>
    <row r="665">
      <c r="A665" s="153"/>
      <c r="AG665" s="308"/>
      <c r="AH665" s="309"/>
      <c r="AI665" s="309"/>
      <c r="AJ665" s="309"/>
      <c r="AK665" s="309"/>
      <c r="AL665" s="309"/>
    </row>
    <row r="666">
      <c r="A666" s="153"/>
      <c r="AG666" s="308"/>
      <c r="AH666" s="309"/>
      <c r="AI666" s="309"/>
      <c r="AJ666" s="309"/>
      <c r="AK666" s="309"/>
      <c r="AL666" s="309"/>
    </row>
    <row r="667">
      <c r="A667" s="153"/>
      <c r="AG667" s="308"/>
      <c r="AH667" s="309"/>
      <c r="AI667" s="309"/>
      <c r="AJ667" s="309"/>
      <c r="AK667" s="309"/>
      <c r="AL667" s="309"/>
    </row>
    <row r="668">
      <c r="A668" s="153"/>
      <c r="AG668" s="308"/>
      <c r="AH668" s="309"/>
      <c r="AI668" s="309"/>
      <c r="AJ668" s="309"/>
      <c r="AK668" s="309"/>
      <c r="AL668" s="309"/>
    </row>
    <row r="669">
      <c r="A669" s="153"/>
      <c r="AG669" s="308"/>
      <c r="AH669" s="309"/>
      <c r="AI669" s="309"/>
      <c r="AJ669" s="309"/>
      <c r="AK669" s="309"/>
      <c r="AL669" s="309"/>
    </row>
    <row r="670">
      <c r="A670" s="153"/>
      <c r="AG670" s="308"/>
      <c r="AH670" s="309"/>
      <c r="AI670" s="309"/>
      <c r="AJ670" s="309"/>
      <c r="AK670" s="309"/>
      <c r="AL670" s="309"/>
    </row>
    <row r="671">
      <c r="A671" s="153"/>
      <c r="AG671" s="308"/>
      <c r="AH671" s="309"/>
      <c r="AI671" s="309"/>
      <c r="AJ671" s="309"/>
      <c r="AK671" s="309"/>
      <c r="AL671" s="309"/>
    </row>
    <row r="672">
      <c r="A672" s="153"/>
      <c r="AG672" s="308"/>
      <c r="AH672" s="309"/>
      <c r="AI672" s="309"/>
      <c r="AJ672" s="309"/>
      <c r="AK672" s="309"/>
      <c r="AL672" s="309"/>
    </row>
    <row r="673">
      <c r="A673" s="153"/>
      <c r="AG673" s="308"/>
      <c r="AH673" s="309"/>
      <c r="AI673" s="309"/>
      <c r="AJ673" s="309"/>
      <c r="AK673" s="309"/>
      <c r="AL673" s="309"/>
    </row>
    <row r="674">
      <c r="A674" s="153"/>
      <c r="AG674" s="308"/>
      <c r="AH674" s="309"/>
      <c r="AI674" s="309"/>
      <c r="AJ674" s="309"/>
      <c r="AK674" s="309"/>
      <c r="AL674" s="309"/>
    </row>
    <row r="675">
      <c r="A675" s="153"/>
      <c r="AG675" s="308"/>
      <c r="AH675" s="309"/>
      <c r="AI675" s="309"/>
      <c r="AJ675" s="309"/>
      <c r="AK675" s="309"/>
      <c r="AL675" s="309"/>
    </row>
    <row r="676">
      <c r="A676" s="153"/>
      <c r="AG676" s="308"/>
      <c r="AH676" s="309"/>
      <c r="AI676" s="309"/>
      <c r="AJ676" s="309"/>
      <c r="AK676" s="309"/>
      <c r="AL676" s="309"/>
    </row>
    <row r="677">
      <c r="A677" s="153"/>
      <c r="AG677" s="308"/>
      <c r="AH677" s="309"/>
      <c r="AI677" s="309"/>
      <c r="AJ677" s="309"/>
      <c r="AK677" s="309"/>
      <c r="AL677" s="309"/>
    </row>
    <row r="678">
      <c r="A678" s="153"/>
      <c r="AG678" s="308"/>
      <c r="AH678" s="309"/>
      <c r="AI678" s="309"/>
      <c r="AJ678" s="309"/>
      <c r="AK678" s="309"/>
      <c r="AL678" s="309"/>
    </row>
    <row r="679">
      <c r="A679" s="153"/>
      <c r="AG679" s="308"/>
      <c r="AH679" s="309"/>
      <c r="AI679" s="309"/>
      <c r="AJ679" s="309"/>
      <c r="AK679" s="309"/>
      <c r="AL679" s="309"/>
    </row>
    <row r="680">
      <c r="A680" s="153"/>
      <c r="AG680" s="308"/>
      <c r="AH680" s="309"/>
      <c r="AI680" s="309"/>
      <c r="AJ680" s="309"/>
      <c r="AK680" s="309"/>
      <c r="AL680" s="309"/>
    </row>
    <row r="681">
      <c r="A681" s="153"/>
      <c r="AG681" s="308"/>
      <c r="AH681" s="309"/>
      <c r="AI681" s="309"/>
      <c r="AJ681" s="309"/>
      <c r="AK681" s="309"/>
      <c r="AL681" s="309"/>
    </row>
    <row r="682">
      <c r="A682" s="153"/>
      <c r="AG682" s="308"/>
      <c r="AH682" s="309"/>
      <c r="AI682" s="309"/>
      <c r="AJ682" s="309"/>
      <c r="AK682" s="309"/>
      <c r="AL682" s="309"/>
    </row>
    <row r="683">
      <c r="A683" s="153"/>
      <c r="AG683" s="308"/>
      <c r="AH683" s="309"/>
      <c r="AI683" s="309"/>
      <c r="AJ683" s="309"/>
      <c r="AK683" s="309"/>
      <c r="AL683" s="309"/>
    </row>
    <row r="684">
      <c r="A684" s="153"/>
      <c r="AG684" s="308"/>
      <c r="AH684" s="309"/>
      <c r="AI684" s="309"/>
      <c r="AJ684" s="309"/>
      <c r="AK684" s="309"/>
      <c r="AL684" s="309"/>
    </row>
    <row r="685">
      <c r="A685" s="153"/>
      <c r="AG685" s="308"/>
      <c r="AH685" s="309"/>
      <c r="AI685" s="309"/>
      <c r="AJ685" s="309"/>
      <c r="AK685" s="309"/>
      <c r="AL685" s="309"/>
    </row>
    <row r="686">
      <c r="A686" s="153"/>
      <c r="AG686" s="308"/>
      <c r="AH686" s="309"/>
      <c r="AI686" s="309"/>
      <c r="AJ686" s="309"/>
      <c r="AK686" s="309"/>
      <c r="AL686" s="309"/>
    </row>
    <row r="687">
      <c r="A687" s="153"/>
      <c r="AG687" s="308"/>
      <c r="AH687" s="309"/>
      <c r="AI687" s="309"/>
      <c r="AJ687" s="309"/>
      <c r="AK687" s="309"/>
      <c r="AL687" s="309"/>
    </row>
    <row r="688">
      <c r="A688" s="153"/>
      <c r="AG688" s="308"/>
      <c r="AH688" s="309"/>
      <c r="AI688" s="309"/>
      <c r="AJ688" s="309"/>
      <c r="AK688" s="309"/>
      <c r="AL688" s="309"/>
    </row>
    <row r="689">
      <c r="A689" s="153"/>
      <c r="AG689" s="308"/>
      <c r="AH689" s="309"/>
      <c r="AI689" s="309"/>
      <c r="AJ689" s="309"/>
      <c r="AK689" s="309"/>
      <c r="AL689" s="309"/>
    </row>
    <row r="690">
      <c r="A690" s="153"/>
      <c r="AG690" s="308"/>
      <c r="AH690" s="309"/>
      <c r="AI690" s="309"/>
      <c r="AJ690" s="309"/>
      <c r="AK690" s="309"/>
      <c r="AL690" s="309"/>
    </row>
    <row r="691">
      <c r="A691" s="153"/>
      <c r="AG691" s="308"/>
      <c r="AH691" s="309"/>
      <c r="AI691" s="309"/>
      <c r="AJ691" s="309"/>
      <c r="AK691" s="309"/>
      <c r="AL691" s="309"/>
    </row>
    <row r="692">
      <c r="A692" s="153"/>
      <c r="AG692" s="308"/>
      <c r="AH692" s="309"/>
      <c r="AI692" s="309"/>
      <c r="AJ692" s="309"/>
      <c r="AK692" s="309"/>
      <c r="AL692" s="309"/>
    </row>
    <row r="693">
      <c r="A693" s="153"/>
      <c r="AG693" s="308"/>
      <c r="AH693" s="309"/>
      <c r="AI693" s="309"/>
      <c r="AJ693" s="309"/>
      <c r="AK693" s="309"/>
      <c r="AL693" s="309"/>
    </row>
    <row r="694">
      <c r="A694" s="153"/>
      <c r="AG694" s="308"/>
      <c r="AH694" s="309"/>
      <c r="AI694" s="309"/>
      <c r="AJ694" s="309"/>
      <c r="AK694" s="309"/>
      <c r="AL694" s="309"/>
    </row>
    <row r="695">
      <c r="A695" s="153"/>
      <c r="AG695" s="308"/>
      <c r="AH695" s="309"/>
      <c r="AI695" s="309"/>
      <c r="AJ695" s="309"/>
      <c r="AK695" s="309"/>
      <c r="AL695" s="309"/>
    </row>
    <row r="696">
      <c r="A696" s="153"/>
      <c r="AG696" s="308"/>
      <c r="AH696" s="309"/>
      <c r="AI696" s="309"/>
      <c r="AJ696" s="309"/>
      <c r="AK696" s="309"/>
      <c r="AL696" s="309"/>
    </row>
    <row r="697">
      <c r="A697" s="153"/>
      <c r="AG697" s="308"/>
      <c r="AH697" s="309"/>
      <c r="AI697" s="309"/>
      <c r="AJ697" s="309"/>
      <c r="AK697" s="309"/>
      <c r="AL697" s="309"/>
    </row>
    <row r="698">
      <c r="A698" s="153"/>
      <c r="AG698" s="308"/>
      <c r="AH698" s="309"/>
      <c r="AI698" s="309"/>
      <c r="AJ698" s="309"/>
      <c r="AK698" s="309"/>
      <c r="AL698" s="309"/>
    </row>
    <row r="699">
      <c r="A699" s="153"/>
      <c r="AG699" s="308"/>
      <c r="AH699" s="309"/>
      <c r="AI699" s="309"/>
      <c r="AJ699" s="309"/>
      <c r="AK699" s="309"/>
      <c r="AL699" s="309"/>
    </row>
    <row r="700">
      <c r="A700" s="153"/>
      <c r="AG700" s="308"/>
      <c r="AH700" s="309"/>
      <c r="AI700" s="309"/>
      <c r="AJ700" s="309"/>
      <c r="AK700" s="309"/>
      <c r="AL700" s="309"/>
    </row>
    <row r="701">
      <c r="A701" s="153"/>
      <c r="AG701" s="308"/>
      <c r="AH701" s="309"/>
      <c r="AI701" s="309"/>
      <c r="AJ701" s="309"/>
      <c r="AK701" s="309"/>
      <c r="AL701" s="309"/>
    </row>
    <row r="702">
      <c r="A702" s="153"/>
      <c r="AG702" s="308"/>
      <c r="AH702" s="309"/>
      <c r="AI702" s="309"/>
      <c r="AJ702" s="309"/>
      <c r="AK702" s="309"/>
      <c r="AL702" s="309"/>
    </row>
    <row r="703">
      <c r="A703" s="153"/>
      <c r="AG703" s="308"/>
      <c r="AH703" s="309"/>
      <c r="AI703" s="309"/>
      <c r="AJ703" s="309"/>
      <c r="AK703" s="309"/>
      <c r="AL703" s="309"/>
    </row>
    <row r="704">
      <c r="A704" s="153"/>
      <c r="AG704" s="308"/>
      <c r="AH704" s="309"/>
      <c r="AI704" s="309"/>
      <c r="AJ704" s="309"/>
      <c r="AK704" s="309"/>
      <c r="AL704" s="309"/>
    </row>
    <row r="705">
      <c r="A705" s="153"/>
      <c r="AG705" s="308"/>
      <c r="AH705" s="309"/>
      <c r="AI705" s="309"/>
      <c r="AJ705" s="309"/>
      <c r="AK705" s="309"/>
      <c r="AL705" s="309"/>
    </row>
    <row r="706">
      <c r="A706" s="153"/>
      <c r="AG706" s="308"/>
      <c r="AH706" s="309"/>
      <c r="AI706" s="309"/>
      <c r="AJ706" s="309"/>
      <c r="AK706" s="309"/>
      <c r="AL706" s="309"/>
    </row>
    <row r="707">
      <c r="A707" s="153"/>
      <c r="AG707" s="308"/>
      <c r="AH707" s="309"/>
      <c r="AI707" s="309"/>
      <c r="AJ707" s="309"/>
      <c r="AK707" s="309"/>
      <c r="AL707" s="309"/>
    </row>
    <row r="708">
      <c r="A708" s="153"/>
      <c r="AG708" s="308"/>
      <c r="AH708" s="309"/>
      <c r="AI708" s="309"/>
      <c r="AJ708" s="309"/>
      <c r="AK708" s="309"/>
      <c r="AL708" s="309"/>
    </row>
    <row r="709">
      <c r="A709" s="153"/>
      <c r="AG709" s="308"/>
      <c r="AH709" s="309"/>
      <c r="AI709" s="309"/>
      <c r="AJ709" s="309"/>
      <c r="AK709" s="309"/>
      <c r="AL709" s="309"/>
    </row>
    <row r="710">
      <c r="A710" s="153"/>
      <c r="AG710" s="308"/>
      <c r="AH710" s="309"/>
      <c r="AI710" s="309"/>
      <c r="AJ710" s="309"/>
      <c r="AK710" s="309"/>
      <c r="AL710" s="309"/>
    </row>
    <row r="711">
      <c r="A711" s="153"/>
      <c r="AG711" s="308"/>
      <c r="AH711" s="309"/>
      <c r="AI711" s="309"/>
      <c r="AJ711" s="309"/>
      <c r="AK711" s="309"/>
      <c r="AL711" s="309"/>
    </row>
    <row r="712">
      <c r="A712" s="153"/>
      <c r="AG712" s="308"/>
      <c r="AH712" s="309"/>
      <c r="AI712" s="309"/>
      <c r="AJ712" s="309"/>
      <c r="AK712" s="309"/>
      <c r="AL712" s="309"/>
    </row>
    <row r="713">
      <c r="A713" s="153"/>
      <c r="AG713" s="308"/>
      <c r="AH713" s="309"/>
      <c r="AI713" s="309"/>
      <c r="AJ713" s="309"/>
      <c r="AK713" s="309"/>
      <c r="AL713" s="309"/>
    </row>
    <row r="714">
      <c r="A714" s="153"/>
      <c r="AG714" s="308"/>
      <c r="AH714" s="309"/>
      <c r="AI714" s="309"/>
      <c r="AJ714" s="309"/>
      <c r="AK714" s="309"/>
      <c r="AL714" s="309"/>
    </row>
    <row r="715">
      <c r="A715" s="153"/>
      <c r="AG715" s="308"/>
      <c r="AH715" s="309"/>
      <c r="AI715" s="309"/>
      <c r="AJ715" s="309"/>
      <c r="AK715" s="309"/>
      <c r="AL715" s="309"/>
    </row>
    <row r="716">
      <c r="A716" s="153"/>
      <c r="AG716" s="308"/>
      <c r="AH716" s="309"/>
      <c r="AI716" s="309"/>
      <c r="AJ716" s="309"/>
      <c r="AK716" s="309"/>
      <c r="AL716" s="309"/>
    </row>
    <row r="717">
      <c r="A717" s="153"/>
      <c r="AG717" s="308"/>
      <c r="AH717" s="309"/>
      <c r="AI717" s="309"/>
      <c r="AJ717" s="309"/>
      <c r="AK717" s="309"/>
      <c r="AL717" s="309"/>
    </row>
    <row r="718">
      <c r="A718" s="153"/>
      <c r="AG718" s="308"/>
      <c r="AH718" s="309"/>
      <c r="AI718" s="309"/>
      <c r="AJ718" s="309"/>
      <c r="AK718" s="309"/>
      <c r="AL718" s="309"/>
    </row>
    <row r="719">
      <c r="A719" s="153"/>
      <c r="AG719" s="308"/>
      <c r="AH719" s="309"/>
      <c r="AI719" s="309"/>
      <c r="AJ719" s="309"/>
      <c r="AK719" s="309"/>
      <c r="AL719" s="309"/>
    </row>
    <row r="720">
      <c r="A720" s="153"/>
      <c r="AG720" s="308"/>
      <c r="AH720" s="309"/>
      <c r="AI720" s="309"/>
      <c r="AJ720" s="309"/>
      <c r="AK720" s="309"/>
      <c r="AL720" s="309"/>
    </row>
    <row r="721">
      <c r="A721" s="153"/>
      <c r="AG721" s="308"/>
      <c r="AH721" s="309"/>
      <c r="AI721" s="309"/>
      <c r="AJ721" s="309"/>
      <c r="AK721" s="309"/>
      <c r="AL721" s="309"/>
    </row>
    <row r="722">
      <c r="A722" s="153"/>
      <c r="AG722" s="308"/>
      <c r="AH722" s="309"/>
      <c r="AI722" s="309"/>
      <c r="AJ722" s="309"/>
      <c r="AK722" s="309"/>
      <c r="AL722" s="309"/>
    </row>
    <row r="723">
      <c r="A723" s="153"/>
      <c r="AG723" s="308"/>
      <c r="AH723" s="309"/>
      <c r="AI723" s="309"/>
      <c r="AJ723" s="309"/>
      <c r="AK723" s="309"/>
      <c r="AL723" s="309"/>
    </row>
    <row r="724">
      <c r="A724" s="153"/>
      <c r="AG724" s="308"/>
      <c r="AH724" s="309"/>
      <c r="AI724" s="309"/>
      <c r="AJ724" s="309"/>
      <c r="AK724" s="309"/>
      <c r="AL724" s="309"/>
    </row>
    <row r="725">
      <c r="A725" s="153"/>
      <c r="AG725" s="308"/>
      <c r="AH725" s="309"/>
      <c r="AI725" s="309"/>
      <c r="AJ725" s="309"/>
      <c r="AK725" s="309"/>
      <c r="AL725" s="309"/>
    </row>
    <row r="726">
      <c r="A726" s="153"/>
      <c r="AG726" s="308"/>
      <c r="AH726" s="309"/>
      <c r="AI726" s="309"/>
      <c r="AJ726" s="309"/>
      <c r="AK726" s="309"/>
      <c r="AL726" s="309"/>
    </row>
    <row r="727">
      <c r="A727" s="153"/>
      <c r="AG727" s="308"/>
      <c r="AH727" s="309"/>
      <c r="AI727" s="309"/>
      <c r="AJ727" s="309"/>
      <c r="AK727" s="309"/>
      <c r="AL727" s="309"/>
    </row>
    <row r="728">
      <c r="A728" s="153"/>
      <c r="AG728" s="308"/>
      <c r="AH728" s="309"/>
      <c r="AI728" s="309"/>
      <c r="AJ728" s="309"/>
      <c r="AK728" s="309"/>
      <c r="AL728" s="309"/>
    </row>
    <row r="729">
      <c r="A729" s="153"/>
      <c r="AG729" s="308"/>
      <c r="AH729" s="309"/>
      <c r="AI729" s="309"/>
      <c r="AJ729" s="309"/>
      <c r="AK729" s="309"/>
      <c r="AL729" s="309"/>
    </row>
    <row r="730">
      <c r="A730" s="153"/>
      <c r="AG730" s="308"/>
      <c r="AH730" s="309"/>
      <c r="AI730" s="309"/>
      <c r="AJ730" s="309"/>
      <c r="AK730" s="309"/>
      <c r="AL730" s="309"/>
    </row>
    <row r="731">
      <c r="A731" s="153"/>
      <c r="AG731" s="308"/>
      <c r="AH731" s="309"/>
      <c r="AI731" s="309"/>
      <c r="AJ731" s="309"/>
      <c r="AK731" s="309"/>
      <c r="AL731" s="309"/>
    </row>
    <row r="732">
      <c r="A732" s="153"/>
      <c r="AG732" s="308"/>
      <c r="AH732" s="309"/>
      <c r="AI732" s="309"/>
      <c r="AJ732" s="309"/>
      <c r="AK732" s="309"/>
      <c r="AL732" s="309"/>
    </row>
    <row r="733">
      <c r="A733" s="153"/>
      <c r="AG733" s="308"/>
      <c r="AH733" s="309"/>
      <c r="AI733" s="309"/>
      <c r="AJ733" s="309"/>
      <c r="AK733" s="309"/>
      <c r="AL733" s="309"/>
    </row>
    <row r="734">
      <c r="A734" s="153"/>
      <c r="AG734" s="308"/>
      <c r="AH734" s="309"/>
      <c r="AI734" s="309"/>
      <c r="AJ734" s="309"/>
      <c r="AK734" s="309"/>
      <c r="AL734" s="309"/>
    </row>
    <row r="735">
      <c r="A735" s="153"/>
      <c r="AG735" s="308"/>
      <c r="AH735" s="309"/>
      <c r="AI735" s="309"/>
      <c r="AJ735" s="309"/>
      <c r="AK735" s="309"/>
      <c r="AL735" s="309"/>
    </row>
    <row r="736">
      <c r="A736" s="153"/>
      <c r="AG736" s="308"/>
      <c r="AH736" s="309"/>
      <c r="AI736" s="309"/>
      <c r="AJ736" s="309"/>
      <c r="AK736" s="309"/>
      <c r="AL736" s="309"/>
    </row>
    <row r="737">
      <c r="A737" s="153"/>
      <c r="AG737" s="308"/>
      <c r="AH737" s="309"/>
      <c r="AI737" s="309"/>
      <c r="AJ737" s="309"/>
      <c r="AK737" s="309"/>
      <c r="AL737" s="309"/>
    </row>
    <row r="738">
      <c r="A738" s="153"/>
      <c r="AG738" s="308"/>
      <c r="AH738" s="309"/>
      <c r="AI738" s="309"/>
      <c r="AJ738" s="309"/>
      <c r="AK738" s="309"/>
      <c r="AL738" s="309"/>
    </row>
    <row r="739">
      <c r="A739" s="153"/>
      <c r="AG739" s="308"/>
      <c r="AH739" s="309"/>
      <c r="AI739" s="309"/>
      <c r="AJ739" s="309"/>
      <c r="AK739" s="309"/>
      <c r="AL739" s="309"/>
    </row>
    <row r="740">
      <c r="A740" s="153"/>
      <c r="AG740" s="308"/>
      <c r="AH740" s="309"/>
      <c r="AI740" s="309"/>
      <c r="AJ740" s="309"/>
      <c r="AK740" s="309"/>
      <c r="AL740" s="309"/>
    </row>
    <row r="741">
      <c r="A741" s="153"/>
      <c r="AG741" s="308"/>
      <c r="AH741" s="309"/>
      <c r="AI741" s="309"/>
      <c r="AJ741" s="309"/>
      <c r="AK741" s="309"/>
      <c r="AL741" s="309"/>
    </row>
    <row r="742">
      <c r="A742" s="153"/>
      <c r="AG742" s="308"/>
      <c r="AH742" s="309"/>
      <c r="AI742" s="309"/>
      <c r="AJ742" s="309"/>
      <c r="AK742" s="309"/>
      <c r="AL742" s="309"/>
    </row>
    <row r="743">
      <c r="A743" s="153"/>
      <c r="AG743" s="308"/>
      <c r="AH743" s="309"/>
      <c r="AI743" s="309"/>
      <c r="AJ743" s="309"/>
      <c r="AK743" s="309"/>
      <c r="AL743" s="309"/>
    </row>
    <row r="744">
      <c r="A744" s="153"/>
      <c r="AG744" s="308"/>
      <c r="AH744" s="309"/>
      <c r="AI744" s="309"/>
      <c r="AJ744" s="309"/>
      <c r="AK744" s="309"/>
      <c r="AL744" s="309"/>
    </row>
    <row r="745">
      <c r="A745" s="153"/>
      <c r="AG745" s="308"/>
      <c r="AH745" s="309"/>
      <c r="AI745" s="309"/>
      <c r="AJ745" s="309"/>
      <c r="AK745" s="309"/>
      <c r="AL745" s="309"/>
    </row>
    <row r="746">
      <c r="A746" s="153"/>
      <c r="AG746" s="308"/>
      <c r="AH746" s="309"/>
      <c r="AI746" s="309"/>
      <c r="AJ746" s="309"/>
      <c r="AK746" s="309"/>
      <c r="AL746" s="309"/>
    </row>
    <row r="747">
      <c r="A747" s="153"/>
      <c r="AG747" s="308"/>
      <c r="AH747" s="309"/>
      <c r="AI747" s="309"/>
      <c r="AJ747" s="309"/>
      <c r="AK747" s="309"/>
      <c r="AL747" s="309"/>
    </row>
    <row r="748">
      <c r="A748" s="153"/>
      <c r="AG748" s="308"/>
      <c r="AH748" s="309"/>
      <c r="AI748" s="309"/>
      <c r="AJ748" s="309"/>
      <c r="AK748" s="309"/>
      <c r="AL748" s="309"/>
    </row>
    <row r="749">
      <c r="A749" s="153"/>
      <c r="AG749" s="308"/>
      <c r="AH749" s="309"/>
      <c r="AI749" s="309"/>
      <c r="AJ749" s="309"/>
      <c r="AK749" s="309"/>
      <c r="AL749" s="309"/>
    </row>
    <row r="750">
      <c r="A750" s="153"/>
      <c r="AG750" s="308"/>
      <c r="AH750" s="309"/>
      <c r="AI750" s="309"/>
      <c r="AJ750" s="309"/>
      <c r="AK750" s="309"/>
      <c r="AL750" s="309"/>
    </row>
    <row r="751">
      <c r="A751" s="153"/>
      <c r="AG751" s="308"/>
      <c r="AH751" s="309"/>
      <c r="AI751" s="309"/>
      <c r="AJ751" s="309"/>
      <c r="AK751" s="309"/>
      <c r="AL751" s="309"/>
    </row>
    <row r="752">
      <c r="A752" s="153"/>
      <c r="AG752" s="308"/>
      <c r="AH752" s="309"/>
      <c r="AI752" s="309"/>
      <c r="AJ752" s="309"/>
      <c r="AK752" s="309"/>
      <c r="AL752" s="309"/>
    </row>
    <row r="753">
      <c r="A753" s="153"/>
      <c r="AG753" s="308"/>
      <c r="AH753" s="309"/>
      <c r="AI753" s="309"/>
      <c r="AJ753" s="309"/>
      <c r="AK753" s="309"/>
      <c r="AL753" s="309"/>
    </row>
    <row r="754">
      <c r="A754" s="153"/>
      <c r="AG754" s="308"/>
      <c r="AH754" s="309"/>
      <c r="AI754" s="309"/>
      <c r="AJ754" s="309"/>
      <c r="AK754" s="309"/>
      <c r="AL754" s="309"/>
    </row>
    <row r="755">
      <c r="A755" s="153"/>
      <c r="AG755" s="308"/>
      <c r="AH755" s="309"/>
      <c r="AI755" s="309"/>
      <c r="AJ755" s="309"/>
      <c r="AK755" s="309"/>
      <c r="AL755" s="309"/>
    </row>
    <row r="756">
      <c r="A756" s="153"/>
      <c r="AG756" s="308"/>
      <c r="AH756" s="309"/>
      <c r="AI756" s="309"/>
      <c r="AJ756" s="309"/>
      <c r="AK756" s="309"/>
      <c r="AL756" s="309"/>
    </row>
    <row r="757">
      <c r="A757" s="153"/>
      <c r="AG757" s="308"/>
      <c r="AH757" s="309"/>
      <c r="AI757" s="309"/>
      <c r="AJ757" s="309"/>
      <c r="AK757" s="309"/>
      <c r="AL757" s="309"/>
    </row>
    <row r="758">
      <c r="A758" s="153"/>
      <c r="AG758" s="308"/>
      <c r="AH758" s="309"/>
      <c r="AI758" s="309"/>
      <c r="AJ758" s="309"/>
      <c r="AK758" s="309"/>
      <c r="AL758" s="309"/>
    </row>
    <row r="759">
      <c r="A759" s="153"/>
      <c r="AG759" s="308"/>
      <c r="AH759" s="309"/>
      <c r="AI759" s="309"/>
      <c r="AJ759" s="309"/>
      <c r="AK759" s="309"/>
      <c r="AL759" s="309"/>
    </row>
    <row r="760">
      <c r="A760" s="153"/>
      <c r="AG760" s="308"/>
      <c r="AH760" s="309"/>
      <c r="AI760" s="309"/>
      <c r="AJ760" s="309"/>
      <c r="AK760" s="309"/>
      <c r="AL760" s="309"/>
    </row>
    <row r="761">
      <c r="A761" s="153"/>
      <c r="AG761" s="308"/>
      <c r="AH761" s="309"/>
      <c r="AI761" s="309"/>
      <c r="AJ761" s="309"/>
      <c r="AK761" s="309"/>
      <c r="AL761" s="309"/>
    </row>
    <row r="762">
      <c r="A762" s="153"/>
      <c r="AG762" s="308"/>
      <c r="AH762" s="309"/>
      <c r="AI762" s="309"/>
      <c r="AJ762" s="309"/>
      <c r="AK762" s="309"/>
      <c r="AL762" s="309"/>
    </row>
    <row r="763">
      <c r="A763" s="153"/>
      <c r="AG763" s="308"/>
      <c r="AH763" s="309"/>
      <c r="AI763" s="309"/>
      <c r="AJ763" s="309"/>
      <c r="AK763" s="309"/>
      <c r="AL763" s="309"/>
    </row>
    <row r="764">
      <c r="A764" s="153"/>
      <c r="AG764" s="308"/>
      <c r="AH764" s="309"/>
      <c r="AI764" s="309"/>
      <c r="AJ764" s="309"/>
      <c r="AK764" s="309"/>
      <c r="AL764" s="309"/>
    </row>
    <row r="765">
      <c r="A765" s="153"/>
      <c r="AG765" s="308"/>
      <c r="AH765" s="309"/>
      <c r="AI765" s="309"/>
      <c r="AJ765" s="309"/>
      <c r="AK765" s="309"/>
      <c r="AL765" s="309"/>
    </row>
    <row r="766">
      <c r="A766" s="153"/>
      <c r="AG766" s="308"/>
      <c r="AH766" s="309"/>
      <c r="AI766" s="309"/>
      <c r="AJ766" s="309"/>
      <c r="AK766" s="309"/>
      <c r="AL766" s="309"/>
    </row>
    <row r="767">
      <c r="A767" s="153"/>
      <c r="AG767" s="308"/>
      <c r="AH767" s="309"/>
      <c r="AI767" s="309"/>
      <c r="AJ767" s="309"/>
      <c r="AK767" s="309"/>
      <c r="AL767" s="309"/>
    </row>
    <row r="768">
      <c r="A768" s="153"/>
      <c r="AG768" s="308"/>
      <c r="AH768" s="309"/>
      <c r="AI768" s="309"/>
      <c r="AJ768" s="309"/>
      <c r="AK768" s="309"/>
      <c r="AL768" s="309"/>
    </row>
    <row r="769">
      <c r="A769" s="153"/>
      <c r="AG769" s="308"/>
      <c r="AH769" s="309"/>
      <c r="AI769" s="309"/>
      <c r="AJ769" s="309"/>
      <c r="AK769" s="309"/>
      <c r="AL769" s="309"/>
    </row>
    <row r="770">
      <c r="A770" s="153"/>
      <c r="AG770" s="308"/>
      <c r="AH770" s="309"/>
      <c r="AI770" s="309"/>
      <c r="AJ770" s="309"/>
      <c r="AK770" s="309"/>
      <c r="AL770" s="309"/>
    </row>
    <row r="771">
      <c r="A771" s="153"/>
      <c r="AG771" s="308"/>
      <c r="AH771" s="309"/>
      <c r="AI771" s="309"/>
      <c r="AJ771" s="309"/>
      <c r="AK771" s="309"/>
      <c r="AL771" s="309"/>
    </row>
    <row r="772">
      <c r="A772" s="153"/>
      <c r="AG772" s="308"/>
      <c r="AH772" s="309"/>
      <c r="AI772" s="309"/>
      <c r="AJ772" s="309"/>
      <c r="AK772" s="309"/>
      <c r="AL772" s="309"/>
    </row>
    <row r="773">
      <c r="A773" s="153"/>
      <c r="AG773" s="308"/>
      <c r="AH773" s="309"/>
      <c r="AI773" s="309"/>
      <c r="AJ773" s="309"/>
      <c r="AK773" s="309"/>
      <c r="AL773" s="309"/>
    </row>
    <row r="774">
      <c r="A774" s="153"/>
      <c r="AG774" s="308"/>
      <c r="AH774" s="309"/>
      <c r="AI774" s="309"/>
      <c r="AJ774" s="309"/>
      <c r="AK774" s="309"/>
      <c r="AL774" s="309"/>
    </row>
    <row r="775">
      <c r="A775" s="153"/>
      <c r="AG775" s="308"/>
      <c r="AH775" s="309"/>
      <c r="AI775" s="309"/>
      <c r="AJ775" s="309"/>
      <c r="AK775" s="309"/>
      <c r="AL775" s="309"/>
    </row>
    <row r="776">
      <c r="A776" s="153"/>
      <c r="AG776" s="308"/>
      <c r="AH776" s="309"/>
      <c r="AI776" s="309"/>
      <c r="AJ776" s="309"/>
      <c r="AK776" s="309"/>
      <c r="AL776" s="309"/>
    </row>
    <row r="777">
      <c r="A777" s="153"/>
      <c r="AG777" s="308"/>
      <c r="AH777" s="309"/>
      <c r="AI777" s="309"/>
      <c r="AJ777" s="309"/>
      <c r="AK777" s="309"/>
      <c r="AL777" s="309"/>
    </row>
    <row r="778">
      <c r="A778" s="153"/>
      <c r="AG778" s="308"/>
      <c r="AH778" s="309"/>
      <c r="AI778" s="309"/>
      <c r="AJ778" s="309"/>
      <c r="AK778" s="309"/>
      <c r="AL778" s="309"/>
    </row>
    <row r="779">
      <c r="A779" s="153"/>
      <c r="AG779" s="308"/>
      <c r="AH779" s="309"/>
      <c r="AI779" s="309"/>
      <c r="AJ779" s="309"/>
      <c r="AK779" s="309"/>
      <c r="AL779" s="309"/>
    </row>
    <row r="780">
      <c r="A780" s="153"/>
      <c r="AG780" s="308"/>
      <c r="AH780" s="309"/>
      <c r="AI780" s="309"/>
      <c r="AJ780" s="309"/>
      <c r="AK780" s="309"/>
      <c r="AL780" s="309"/>
    </row>
    <row r="781">
      <c r="A781" s="153"/>
      <c r="AG781" s="308"/>
      <c r="AH781" s="309"/>
      <c r="AI781" s="309"/>
      <c r="AJ781" s="309"/>
      <c r="AK781" s="309"/>
      <c r="AL781" s="309"/>
    </row>
    <row r="782">
      <c r="A782" s="153"/>
      <c r="AG782" s="308"/>
      <c r="AH782" s="309"/>
      <c r="AI782" s="309"/>
      <c r="AJ782" s="309"/>
      <c r="AK782" s="309"/>
      <c r="AL782" s="309"/>
    </row>
    <row r="783">
      <c r="A783" s="153"/>
      <c r="AG783" s="308"/>
      <c r="AH783" s="309"/>
      <c r="AI783" s="309"/>
      <c r="AJ783" s="309"/>
      <c r="AK783" s="309"/>
      <c r="AL783" s="309"/>
    </row>
    <row r="784">
      <c r="A784" s="153"/>
      <c r="AG784" s="308"/>
      <c r="AH784" s="309"/>
      <c r="AI784" s="309"/>
      <c r="AJ784" s="309"/>
      <c r="AK784" s="309"/>
      <c r="AL784" s="309"/>
    </row>
    <row r="785">
      <c r="A785" s="153"/>
      <c r="AG785" s="308"/>
      <c r="AH785" s="309"/>
      <c r="AI785" s="309"/>
      <c r="AJ785" s="309"/>
      <c r="AK785" s="309"/>
      <c r="AL785" s="309"/>
    </row>
    <row r="786">
      <c r="A786" s="153"/>
      <c r="AG786" s="308"/>
      <c r="AH786" s="309"/>
      <c r="AI786" s="309"/>
      <c r="AJ786" s="309"/>
      <c r="AK786" s="309"/>
      <c r="AL786" s="309"/>
    </row>
    <row r="787">
      <c r="A787" s="153"/>
      <c r="AG787" s="308"/>
      <c r="AH787" s="309"/>
      <c r="AI787" s="309"/>
      <c r="AJ787" s="309"/>
      <c r="AK787" s="309"/>
      <c r="AL787" s="309"/>
    </row>
    <row r="788">
      <c r="A788" s="153"/>
      <c r="AG788" s="308"/>
      <c r="AH788" s="309"/>
      <c r="AI788" s="309"/>
      <c r="AJ788" s="309"/>
      <c r="AK788" s="309"/>
      <c r="AL788" s="309"/>
    </row>
    <row r="789">
      <c r="A789" s="153"/>
      <c r="AG789" s="308"/>
      <c r="AH789" s="309"/>
      <c r="AI789" s="309"/>
      <c r="AJ789" s="309"/>
      <c r="AK789" s="309"/>
      <c r="AL789" s="309"/>
    </row>
    <row r="790">
      <c r="A790" s="153"/>
      <c r="AG790" s="308"/>
      <c r="AH790" s="309"/>
      <c r="AI790" s="309"/>
      <c r="AJ790" s="309"/>
      <c r="AK790" s="309"/>
      <c r="AL790" s="309"/>
    </row>
    <row r="791">
      <c r="A791" s="153"/>
      <c r="AG791" s="308"/>
      <c r="AH791" s="309"/>
      <c r="AI791" s="309"/>
      <c r="AJ791" s="309"/>
      <c r="AK791" s="309"/>
      <c r="AL791" s="309"/>
    </row>
    <row r="792">
      <c r="A792" s="153"/>
      <c r="AG792" s="308"/>
      <c r="AH792" s="309"/>
      <c r="AI792" s="309"/>
      <c r="AJ792" s="309"/>
      <c r="AK792" s="309"/>
      <c r="AL792" s="309"/>
    </row>
    <row r="793">
      <c r="A793" s="153"/>
      <c r="AG793" s="308"/>
      <c r="AH793" s="309"/>
      <c r="AI793" s="309"/>
      <c r="AJ793" s="309"/>
      <c r="AK793" s="309"/>
      <c r="AL793" s="309"/>
    </row>
    <row r="794">
      <c r="A794" s="153"/>
      <c r="AG794" s="308"/>
      <c r="AH794" s="309"/>
      <c r="AI794" s="309"/>
      <c r="AJ794" s="309"/>
      <c r="AK794" s="309"/>
      <c r="AL794" s="309"/>
    </row>
    <row r="795">
      <c r="A795" s="153"/>
      <c r="AG795" s="308"/>
      <c r="AH795" s="309"/>
      <c r="AI795" s="309"/>
      <c r="AJ795" s="309"/>
      <c r="AK795" s="309"/>
      <c r="AL795" s="309"/>
    </row>
    <row r="796">
      <c r="A796" s="153"/>
      <c r="AG796" s="308"/>
      <c r="AH796" s="309"/>
      <c r="AI796" s="309"/>
      <c r="AJ796" s="309"/>
      <c r="AK796" s="309"/>
      <c r="AL796" s="309"/>
    </row>
    <row r="797">
      <c r="A797" s="153"/>
      <c r="AG797" s="308"/>
      <c r="AH797" s="309"/>
      <c r="AI797" s="309"/>
      <c r="AJ797" s="309"/>
      <c r="AK797" s="309"/>
      <c r="AL797" s="309"/>
    </row>
    <row r="798">
      <c r="A798" s="153"/>
      <c r="AG798" s="308"/>
      <c r="AH798" s="309"/>
      <c r="AI798" s="309"/>
      <c r="AJ798" s="309"/>
      <c r="AK798" s="309"/>
      <c r="AL798" s="309"/>
    </row>
    <row r="799">
      <c r="A799" s="153"/>
      <c r="AG799" s="308"/>
      <c r="AH799" s="309"/>
      <c r="AI799" s="309"/>
      <c r="AJ799" s="309"/>
      <c r="AK799" s="309"/>
      <c r="AL799" s="309"/>
    </row>
    <row r="800">
      <c r="A800" s="153"/>
      <c r="AG800" s="308"/>
      <c r="AH800" s="309"/>
      <c r="AI800" s="309"/>
      <c r="AJ800" s="309"/>
      <c r="AK800" s="309"/>
      <c r="AL800" s="309"/>
    </row>
    <row r="801">
      <c r="A801" s="153"/>
      <c r="AG801" s="308"/>
      <c r="AH801" s="309"/>
      <c r="AI801" s="309"/>
      <c r="AJ801" s="309"/>
      <c r="AK801" s="309"/>
      <c r="AL801" s="309"/>
    </row>
    <row r="802">
      <c r="A802" s="153"/>
      <c r="AG802" s="308"/>
      <c r="AH802" s="309"/>
      <c r="AI802" s="309"/>
      <c r="AJ802" s="309"/>
      <c r="AK802" s="309"/>
      <c r="AL802" s="309"/>
    </row>
    <row r="803">
      <c r="A803" s="153"/>
      <c r="AG803" s="308"/>
      <c r="AH803" s="309"/>
      <c r="AI803" s="309"/>
      <c r="AJ803" s="309"/>
      <c r="AK803" s="309"/>
      <c r="AL803" s="309"/>
    </row>
    <row r="804">
      <c r="A804" s="153"/>
      <c r="AG804" s="308"/>
      <c r="AH804" s="309"/>
      <c r="AI804" s="309"/>
      <c r="AJ804" s="309"/>
      <c r="AK804" s="309"/>
      <c r="AL804" s="309"/>
    </row>
    <row r="805">
      <c r="A805" s="153"/>
      <c r="AG805" s="308"/>
      <c r="AH805" s="309"/>
      <c r="AI805" s="309"/>
      <c r="AJ805" s="309"/>
      <c r="AK805" s="309"/>
      <c r="AL805" s="309"/>
    </row>
    <row r="806">
      <c r="A806" s="153"/>
      <c r="AG806" s="308"/>
      <c r="AH806" s="309"/>
      <c r="AI806" s="309"/>
      <c r="AJ806" s="309"/>
      <c r="AK806" s="309"/>
      <c r="AL806" s="309"/>
    </row>
    <row r="807">
      <c r="A807" s="153"/>
      <c r="AG807" s="308"/>
      <c r="AH807" s="309"/>
      <c r="AI807" s="309"/>
      <c r="AJ807" s="309"/>
      <c r="AK807" s="309"/>
      <c r="AL807" s="309"/>
    </row>
    <row r="808">
      <c r="A808" s="153"/>
      <c r="AG808" s="308"/>
      <c r="AH808" s="309"/>
      <c r="AI808" s="309"/>
      <c r="AJ808" s="309"/>
      <c r="AK808" s="309"/>
      <c r="AL808" s="309"/>
    </row>
    <row r="809">
      <c r="A809" s="153"/>
      <c r="AG809" s="308"/>
      <c r="AH809" s="309"/>
      <c r="AI809" s="309"/>
      <c r="AJ809" s="309"/>
      <c r="AK809" s="309"/>
      <c r="AL809" s="309"/>
    </row>
    <row r="810">
      <c r="A810" s="153"/>
      <c r="AG810" s="308"/>
      <c r="AH810" s="309"/>
      <c r="AI810" s="309"/>
      <c r="AJ810" s="309"/>
      <c r="AK810" s="309"/>
      <c r="AL810" s="309"/>
    </row>
    <row r="811">
      <c r="A811" s="153"/>
      <c r="AG811" s="308"/>
      <c r="AH811" s="309"/>
      <c r="AI811" s="309"/>
      <c r="AJ811" s="309"/>
      <c r="AK811" s="309"/>
      <c r="AL811" s="309"/>
    </row>
    <row r="812">
      <c r="A812" s="153"/>
      <c r="AG812" s="308"/>
      <c r="AH812" s="309"/>
      <c r="AI812" s="309"/>
      <c r="AJ812" s="309"/>
      <c r="AK812" s="309"/>
      <c r="AL812" s="309"/>
    </row>
    <row r="813">
      <c r="A813" s="153"/>
      <c r="AG813" s="308"/>
      <c r="AH813" s="309"/>
      <c r="AI813" s="309"/>
      <c r="AJ813" s="309"/>
      <c r="AK813" s="309"/>
      <c r="AL813" s="309"/>
    </row>
    <row r="814">
      <c r="A814" s="153"/>
      <c r="AG814" s="308"/>
      <c r="AH814" s="309"/>
      <c r="AI814" s="309"/>
      <c r="AJ814" s="309"/>
      <c r="AK814" s="309"/>
      <c r="AL814" s="309"/>
    </row>
    <row r="815">
      <c r="A815" s="153"/>
      <c r="AG815" s="308"/>
      <c r="AH815" s="309"/>
      <c r="AI815" s="309"/>
      <c r="AJ815" s="309"/>
      <c r="AK815" s="309"/>
      <c r="AL815" s="309"/>
    </row>
    <row r="816">
      <c r="A816" s="153"/>
      <c r="AG816" s="308"/>
      <c r="AH816" s="309"/>
      <c r="AI816" s="309"/>
      <c r="AJ816" s="309"/>
      <c r="AK816" s="309"/>
      <c r="AL816" s="309"/>
    </row>
    <row r="817">
      <c r="A817" s="153"/>
      <c r="AG817" s="308"/>
      <c r="AH817" s="309"/>
      <c r="AI817" s="309"/>
      <c r="AJ817" s="309"/>
      <c r="AK817" s="309"/>
      <c r="AL817" s="309"/>
    </row>
    <row r="818">
      <c r="A818" s="153"/>
      <c r="AG818" s="308"/>
      <c r="AH818" s="309"/>
      <c r="AI818" s="309"/>
      <c r="AJ818" s="309"/>
      <c r="AK818" s="309"/>
      <c r="AL818" s="309"/>
    </row>
    <row r="819">
      <c r="A819" s="153"/>
      <c r="AG819" s="308"/>
      <c r="AH819" s="309"/>
      <c r="AI819" s="309"/>
      <c r="AJ819" s="309"/>
      <c r="AK819" s="309"/>
      <c r="AL819" s="309"/>
    </row>
    <row r="820">
      <c r="A820" s="153"/>
      <c r="AG820" s="308"/>
      <c r="AH820" s="309"/>
      <c r="AI820" s="309"/>
      <c r="AJ820" s="309"/>
      <c r="AK820" s="309"/>
      <c r="AL820" s="309"/>
    </row>
    <row r="821">
      <c r="A821" s="153"/>
      <c r="AG821" s="308"/>
      <c r="AH821" s="309"/>
      <c r="AI821" s="309"/>
      <c r="AJ821" s="309"/>
      <c r="AK821" s="309"/>
      <c r="AL821" s="309"/>
    </row>
    <row r="822">
      <c r="A822" s="153"/>
      <c r="AG822" s="308"/>
      <c r="AH822" s="309"/>
      <c r="AI822" s="309"/>
      <c r="AJ822" s="309"/>
      <c r="AK822" s="309"/>
      <c r="AL822" s="309"/>
    </row>
    <row r="823">
      <c r="A823" s="153"/>
      <c r="AG823" s="308"/>
      <c r="AH823" s="309"/>
      <c r="AI823" s="309"/>
      <c r="AJ823" s="309"/>
      <c r="AK823" s="309"/>
      <c r="AL823" s="309"/>
    </row>
    <row r="824">
      <c r="A824" s="153"/>
      <c r="AG824" s="308"/>
      <c r="AH824" s="309"/>
      <c r="AI824" s="309"/>
      <c r="AJ824" s="309"/>
      <c r="AK824" s="309"/>
      <c r="AL824" s="309"/>
    </row>
    <row r="825">
      <c r="A825" s="153"/>
      <c r="AG825" s="308"/>
      <c r="AH825" s="309"/>
      <c r="AI825" s="309"/>
      <c r="AJ825" s="309"/>
      <c r="AK825" s="309"/>
      <c r="AL825" s="309"/>
    </row>
    <row r="826">
      <c r="A826" s="153"/>
      <c r="AG826" s="308"/>
      <c r="AH826" s="309"/>
      <c r="AI826" s="309"/>
      <c r="AJ826" s="309"/>
      <c r="AK826" s="309"/>
      <c r="AL826" s="309"/>
    </row>
    <row r="827">
      <c r="A827" s="153"/>
      <c r="AG827" s="308"/>
      <c r="AH827" s="309"/>
      <c r="AI827" s="309"/>
      <c r="AJ827" s="309"/>
      <c r="AK827" s="309"/>
      <c r="AL827" s="309"/>
    </row>
    <row r="828">
      <c r="A828" s="153"/>
      <c r="AG828" s="308"/>
      <c r="AH828" s="309"/>
      <c r="AI828" s="309"/>
      <c r="AJ828" s="309"/>
      <c r="AK828" s="309"/>
      <c r="AL828" s="309"/>
    </row>
    <row r="829">
      <c r="A829" s="153"/>
      <c r="AG829" s="308"/>
      <c r="AH829" s="309"/>
      <c r="AI829" s="309"/>
      <c r="AJ829" s="309"/>
      <c r="AK829" s="309"/>
      <c r="AL829" s="309"/>
    </row>
    <row r="830">
      <c r="A830" s="153"/>
      <c r="AG830" s="308"/>
      <c r="AH830" s="309"/>
      <c r="AI830" s="309"/>
      <c r="AJ830" s="309"/>
      <c r="AK830" s="309"/>
      <c r="AL830" s="309"/>
    </row>
    <row r="831">
      <c r="A831" s="153"/>
      <c r="AG831" s="308"/>
      <c r="AH831" s="309"/>
      <c r="AI831" s="309"/>
      <c r="AJ831" s="309"/>
      <c r="AK831" s="309"/>
      <c r="AL831" s="309"/>
    </row>
    <row r="832">
      <c r="A832" s="153"/>
      <c r="AG832" s="308"/>
      <c r="AH832" s="309"/>
      <c r="AI832" s="309"/>
      <c r="AJ832" s="309"/>
      <c r="AK832" s="309"/>
      <c r="AL832" s="309"/>
    </row>
    <row r="833">
      <c r="A833" s="153"/>
      <c r="AG833" s="308"/>
      <c r="AH833" s="309"/>
      <c r="AI833" s="309"/>
      <c r="AJ833" s="309"/>
      <c r="AK833" s="309"/>
      <c r="AL833" s="309"/>
    </row>
    <row r="834">
      <c r="A834" s="153"/>
      <c r="AG834" s="308"/>
      <c r="AH834" s="309"/>
      <c r="AI834" s="309"/>
      <c r="AJ834" s="309"/>
      <c r="AK834" s="309"/>
      <c r="AL834" s="309"/>
    </row>
    <row r="835">
      <c r="A835" s="153"/>
      <c r="AG835" s="308"/>
      <c r="AH835" s="309"/>
      <c r="AI835" s="309"/>
      <c r="AJ835" s="309"/>
      <c r="AK835" s="309"/>
      <c r="AL835" s="309"/>
    </row>
    <row r="836">
      <c r="A836" s="153"/>
      <c r="AG836" s="308"/>
      <c r="AH836" s="309"/>
      <c r="AI836" s="309"/>
      <c r="AJ836" s="309"/>
      <c r="AK836" s="309"/>
      <c r="AL836" s="309"/>
    </row>
    <row r="837">
      <c r="A837" s="153"/>
      <c r="AG837" s="308"/>
      <c r="AH837" s="309"/>
      <c r="AI837" s="309"/>
      <c r="AJ837" s="309"/>
      <c r="AK837" s="309"/>
      <c r="AL837" s="309"/>
    </row>
    <row r="838">
      <c r="A838" s="153"/>
      <c r="AG838" s="308"/>
      <c r="AH838" s="309"/>
      <c r="AI838" s="309"/>
      <c r="AJ838" s="309"/>
      <c r="AK838" s="309"/>
      <c r="AL838" s="309"/>
    </row>
    <row r="839">
      <c r="A839" s="153"/>
      <c r="AG839" s="308"/>
      <c r="AH839" s="309"/>
      <c r="AI839" s="309"/>
      <c r="AJ839" s="309"/>
      <c r="AK839" s="309"/>
      <c r="AL839" s="309"/>
    </row>
    <row r="840">
      <c r="A840" s="153"/>
      <c r="AG840" s="308"/>
      <c r="AH840" s="309"/>
      <c r="AI840" s="309"/>
      <c r="AJ840" s="309"/>
      <c r="AK840" s="309"/>
      <c r="AL840" s="309"/>
    </row>
    <row r="841">
      <c r="A841" s="153"/>
      <c r="AG841" s="308"/>
      <c r="AH841" s="309"/>
      <c r="AI841" s="309"/>
      <c r="AJ841" s="309"/>
      <c r="AK841" s="309"/>
      <c r="AL841" s="309"/>
    </row>
    <row r="842">
      <c r="A842" s="153"/>
      <c r="AG842" s="308"/>
      <c r="AH842" s="309"/>
      <c r="AI842" s="309"/>
      <c r="AJ842" s="309"/>
      <c r="AK842" s="309"/>
      <c r="AL842" s="309"/>
    </row>
    <row r="843">
      <c r="A843" s="153"/>
      <c r="AG843" s="308"/>
      <c r="AH843" s="309"/>
      <c r="AI843" s="309"/>
      <c r="AJ843" s="309"/>
      <c r="AK843" s="309"/>
      <c r="AL843" s="309"/>
    </row>
    <row r="844">
      <c r="A844" s="153"/>
      <c r="AG844" s="308"/>
      <c r="AH844" s="309"/>
      <c r="AI844" s="309"/>
      <c r="AJ844" s="309"/>
      <c r="AK844" s="309"/>
      <c r="AL844" s="309"/>
    </row>
    <row r="845">
      <c r="A845" s="153"/>
      <c r="AG845" s="308"/>
      <c r="AH845" s="309"/>
      <c r="AI845" s="309"/>
      <c r="AJ845" s="309"/>
      <c r="AK845" s="309"/>
      <c r="AL845" s="309"/>
    </row>
    <row r="846">
      <c r="A846" s="153"/>
      <c r="AG846" s="308"/>
      <c r="AH846" s="309"/>
      <c r="AI846" s="309"/>
      <c r="AJ846" s="309"/>
      <c r="AK846" s="309"/>
      <c r="AL846" s="309"/>
    </row>
    <row r="847">
      <c r="A847" s="153"/>
      <c r="AG847" s="308"/>
      <c r="AH847" s="309"/>
      <c r="AI847" s="309"/>
      <c r="AJ847" s="309"/>
      <c r="AK847" s="309"/>
      <c r="AL847" s="309"/>
    </row>
    <row r="848">
      <c r="A848" s="153"/>
      <c r="AG848" s="308"/>
      <c r="AH848" s="309"/>
      <c r="AI848" s="309"/>
      <c r="AJ848" s="309"/>
      <c r="AK848" s="309"/>
      <c r="AL848" s="309"/>
    </row>
    <row r="849">
      <c r="A849" s="153"/>
      <c r="AG849" s="308"/>
      <c r="AH849" s="309"/>
      <c r="AI849" s="309"/>
      <c r="AJ849" s="309"/>
      <c r="AK849" s="309"/>
      <c r="AL849" s="309"/>
    </row>
    <row r="850">
      <c r="A850" s="153"/>
      <c r="AG850" s="308"/>
      <c r="AH850" s="309"/>
      <c r="AI850" s="309"/>
      <c r="AJ850" s="309"/>
      <c r="AK850" s="309"/>
      <c r="AL850" s="309"/>
    </row>
    <row r="851">
      <c r="A851" s="153"/>
      <c r="AG851" s="308"/>
      <c r="AH851" s="309"/>
      <c r="AI851" s="309"/>
      <c r="AJ851" s="309"/>
      <c r="AK851" s="309"/>
      <c r="AL851" s="309"/>
    </row>
    <row r="852">
      <c r="A852" s="153"/>
      <c r="AG852" s="308"/>
      <c r="AH852" s="309"/>
      <c r="AI852" s="309"/>
      <c r="AJ852" s="309"/>
      <c r="AK852" s="309"/>
      <c r="AL852" s="309"/>
    </row>
    <row r="853">
      <c r="A853" s="153"/>
      <c r="AG853" s="308"/>
      <c r="AH853" s="309"/>
      <c r="AI853" s="309"/>
      <c r="AJ853" s="309"/>
      <c r="AK853" s="309"/>
      <c r="AL853" s="309"/>
    </row>
    <row r="854">
      <c r="A854" s="153"/>
      <c r="AG854" s="308"/>
      <c r="AH854" s="309"/>
      <c r="AI854" s="309"/>
      <c r="AJ854" s="309"/>
      <c r="AK854" s="309"/>
      <c r="AL854" s="309"/>
    </row>
    <row r="855">
      <c r="A855" s="153"/>
      <c r="AG855" s="308"/>
      <c r="AH855" s="309"/>
      <c r="AI855" s="309"/>
      <c r="AJ855" s="309"/>
      <c r="AK855" s="309"/>
      <c r="AL855" s="309"/>
    </row>
    <row r="856">
      <c r="A856" s="153"/>
      <c r="AG856" s="308"/>
      <c r="AH856" s="309"/>
      <c r="AI856" s="309"/>
      <c r="AJ856" s="309"/>
      <c r="AK856" s="309"/>
      <c r="AL856" s="309"/>
    </row>
    <row r="857">
      <c r="A857" s="153"/>
      <c r="AG857" s="308"/>
      <c r="AH857" s="309"/>
      <c r="AI857" s="309"/>
      <c r="AJ857" s="309"/>
      <c r="AK857" s="309"/>
      <c r="AL857" s="309"/>
    </row>
    <row r="858">
      <c r="A858" s="153"/>
      <c r="AG858" s="308"/>
      <c r="AH858" s="309"/>
      <c r="AI858" s="309"/>
      <c r="AJ858" s="309"/>
      <c r="AK858" s="309"/>
      <c r="AL858" s="309"/>
    </row>
    <row r="859">
      <c r="A859" s="153"/>
      <c r="AG859" s="308"/>
      <c r="AH859" s="309"/>
      <c r="AI859" s="309"/>
      <c r="AJ859" s="309"/>
      <c r="AK859" s="309"/>
      <c r="AL859" s="309"/>
    </row>
    <row r="860">
      <c r="A860" s="153"/>
      <c r="AG860" s="308"/>
      <c r="AH860" s="309"/>
      <c r="AI860" s="309"/>
      <c r="AJ860" s="309"/>
      <c r="AK860" s="309"/>
      <c r="AL860" s="309"/>
    </row>
    <row r="861">
      <c r="A861" s="153"/>
      <c r="AG861" s="308"/>
      <c r="AH861" s="309"/>
      <c r="AI861" s="309"/>
      <c r="AJ861" s="309"/>
      <c r="AK861" s="309"/>
      <c r="AL861" s="309"/>
    </row>
    <row r="862">
      <c r="A862" s="153"/>
      <c r="AG862" s="308"/>
      <c r="AH862" s="309"/>
      <c r="AI862" s="309"/>
      <c r="AJ862" s="309"/>
      <c r="AK862" s="309"/>
      <c r="AL862" s="309"/>
    </row>
    <row r="863">
      <c r="A863" s="153"/>
      <c r="AG863" s="308"/>
      <c r="AH863" s="309"/>
      <c r="AI863" s="309"/>
      <c r="AJ863" s="309"/>
      <c r="AK863" s="309"/>
      <c r="AL863" s="309"/>
    </row>
    <row r="864">
      <c r="A864" s="153"/>
      <c r="AG864" s="308"/>
      <c r="AH864" s="309"/>
      <c r="AI864" s="309"/>
      <c r="AJ864" s="309"/>
      <c r="AK864" s="309"/>
      <c r="AL864" s="309"/>
    </row>
    <row r="865">
      <c r="A865" s="153"/>
      <c r="AG865" s="308"/>
      <c r="AH865" s="309"/>
      <c r="AI865" s="309"/>
      <c r="AJ865" s="309"/>
      <c r="AK865" s="309"/>
      <c r="AL865" s="309"/>
    </row>
    <row r="866">
      <c r="A866" s="153"/>
      <c r="AG866" s="308"/>
      <c r="AH866" s="309"/>
      <c r="AI866" s="309"/>
      <c r="AJ866" s="309"/>
      <c r="AK866" s="309"/>
      <c r="AL866" s="309"/>
    </row>
    <row r="867">
      <c r="A867" s="153"/>
      <c r="AG867" s="308"/>
      <c r="AH867" s="309"/>
      <c r="AI867" s="309"/>
      <c r="AJ867" s="309"/>
      <c r="AK867" s="309"/>
      <c r="AL867" s="309"/>
    </row>
    <row r="868">
      <c r="A868" s="153"/>
      <c r="AG868" s="308"/>
      <c r="AH868" s="309"/>
      <c r="AI868" s="309"/>
      <c r="AJ868" s="309"/>
      <c r="AK868" s="309"/>
      <c r="AL868" s="309"/>
    </row>
    <row r="869">
      <c r="A869" s="153"/>
      <c r="AG869" s="308"/>
      <c r="AH869" s="309"/>
      <c r="AI869" s="309"/>
      <c r="AJ869" s="309"/>
      <c r="AK869" s="309"/>
      <c r="AL869" s="309"/>
    </row>
    <row r="870">
      <c r="A870" s="153"/>
      <c r="AG870" s="308"/>
      <c r="AH870" s="309"/>
      <c r="AI870" s="309"/>
      <c r="AJ870" s="309"/>
      <c r="AK870" s="309"/>
      <c r="AL870" s="309"/>
    </row>
    <row r="871">
      <c r="A871" s="153"/>
      <c r="AG871" s="308"/>
      <c r="AH871" s="309"/>
      <c r="AI871" s="309"/>
      <c r="AJ871" s="309"/>
      <c r="AK871" s="309"/>
      <c r="AL871" s="309"/>
    </row>
    <row r="872">
      <c r="A872" s="153"/>
      <c r="AG872" s="308"/>
      <c r="AH872" s="309"/>
      <c r="AI872" s="309"/>
      <c r="AJ872" s="309"/>
      <c r="AK872" s="309"/>
      <c r="AL872" s="309"/>
    </row>
    <row r="873">
      <c r="A873" s="153"/>
      <c r="AG873" s="308"/>
      <c r="AH873" s="309"/>
      <c r="AI873" s="309"/>
      <c r="AJ873" s="309"/>
      <c r="AK873" s="309"/>
      <c r="AL873" s="309"/>
    </row>
    <row r="874">
      <c r="A874" s="153"/>
      <c r="AG874" s="308"/>
      <c r="AH874" s="309"/>
      <c r="AI874" s="309"/>
      <c r="AJ874" s="309"/>
      <c r="AK874" s="309"/>
      <c r="AL874" s="309"/>
    </row>
    <row r="875">
      <c r="A875" s="153"/>
      <c r="AG875" s="308"/>
      <c r="AH875" s="309"/>
      <c r="AI875" s="309"/>
      <c r="AJ875" s="309"/>
      <c r="AK875" s="309"/>
      <c r="AL875" s="309"/>
    </row>
    <row r="876">
      <c r="A876" s="153"/>
      <c r="AG876" s="308"/>
      <c r="AH876" s="309"/>
      <c r="AI876" s="309"/>
      <c r="AJ876" s="309"/>
      <c r="AK876" s="309"/>
      <c r="AL876" s="309"/>
    </row>
    <row r="877">
      <c r="A877" s="153"/>
      <c r="AG877" s="308"/>
      <c r="AH877" s="309"/>
      <c r="AI877" s="309"/>
      <c r="AJ877" s="309"/>
      <c r="AK877" s="309"/>
      <c r="AL877" s="309"/>
    </row>
    <row r="878">
      <c r="A878" s="153"/>
      <c r="AG878" s="308"/>
      <c r="AH878" s="309"/>
      <c r="AI878" s="309"/>
      <c r="AJ878" s="309"/>
      <c r="AK878" s="309"/>
      <c r="AL878" s="309"/>
    </row>
    <row r="879">
      <c r="A879" s="153"/>
      <c r="AG879" s="308"/>
      <c r="AH879" s="309"/>
      <c r="AI879" s="309"/>
      <c r="AJ879" s="309"/>
      <c r="AK879" s="309"/>
      <c r="AL879" s="309"/>
    </row>
    <row r="880">
      <c r="A880" s="153"/>
      <c r="AG880" s="308"/>
      <c r="AH880" s="309"/>
      <c r="AI880" s="309"/>
      <c r="AJ880" s="309"/>
      <c r="AK880" s="309"/>
      <c r="AL880" s="309"/>
    </row>
    <row r="881">
      <c r="A881" s="153"/>
      <c r="AG881" s="308"/>
      <c r="AH881" s="309"/>
      <c r="AI881" s="309"/>
      <c r="AJ881" s="309"/>
      <c r="AK881" s="309"/>
      <c r="AL881" s="309"/>
    </row>
    <row r="882">
      <c r="A882" s="153"/>
      <c r="AG882" s="308"/>
      <c r="AH882" s="309"/>
      <c r="AI882" s="309"/>
      <c r="AJ882" s="309"/>
      <c r="AK882" s="309"/>
      <c r="AL882" s="309"/>
    </row>
    <row r="883">
      <c r="A883" s="153"/>
      <c r="AG883" s="308"/>
      <c r="AH883" s="309"/>
      <c r="AI883" s="309"/>
      <c r="AJ883" s="309"/>
      <c r="AK883" s="309"/>
      <c r="AL883" s="309"/>
    </row>
    <row r="884">
      <c r="A884" s="153"/>
      <c r="AG884" s="308"/>
      <c r="AH884" s="309"/>
      <c r="AI884" s="309"/>
      <c r="AJ884" s="309"/>
      <c r="AK884" s="309"/>
      <c r="AL884" s="309"/>
    </row>
    <row r="885">
      <c r="A885" s="153"/>
      <c r="AG885" s="308"/>
      <c r="AH885" s="309"/>
      <c r="AI885" s="309"/>
      <c r="AJ885" s="309"/>
      <c r="AK885" s="309"/>
      <c r="AL885" s="309"/>
    </row>
    <row r="886">
      <c r="A886" s="153"/>
      <c r="AG886" s="308"/>
      <c r="AH886" s="309"/>
      <c r="AI886" s="309"/>
      <c r="AJ886" s="309"/>
      <c r="AK886" s="309"/>
      <c r="AL886" s="309"/>
    </row>
    <row r="887">
      <c r="A887" s="153"/>
      <c r="AG887" s="308"/>
      <c r="AH887" s="309"/>
      <c r="AI887" s="309"/>
      <c r="AJ887" s="309"/>
      <c r="AK887" s="309"/>
      <c r="AL887" s="309"/>
    </row>
    <row r="888">
      <c r="A888" s="153"/>
      <c r="AG888" s="308"/>
      <c r="AH888" s="309"/>
      <c r="AI888" s="309"/>
      <c r="AJ888" s="309"/>
      <c r="AK888" s="309"/>
      <c r="AL888" s="309"/>
    </row>
    <row r="889">
      <c r="A889" s="153"/>
      <c r="AG889" s="308"/>
      <c r="AH889" s="309"/>
      <c r="AI889" s="309"/>
      <c r="AJ889" s="309"/>
      <c r="AK889" s="309"/>
      <c r="AL889" s="309"/>
    </row>
    <row r="890">
      <c r="A890" s="153"/>
      <c r="AG890" s="308"/>
      <c r="AH890" s="309"/>
      <c r="AI890" s="309"/>
      <c r="AJ890" s="309"/>
      <c r="AK890" s="309"/>
      <c r="AL890" s="309"/>
    </row>
    <row r="891">
      <c r="A891" s="153"/>
      <c r="AG891" s="308"/>
      <c r="AH891" s="309"/>
      <c r="AI891" s="309"/>
      <c r="AJ891" s="309"/>
      <c r="AK891" s="309"/>
      <c r="AL891" s="309"/>
    </row>
    <row r="892">
      <c r="A892" s="153"/>
      <c r="AG892" s="308"/>
      <c r="AH892" s="309"/>
      <c r="AI892" s="309"/>
      <c r="AJ892" s="309"/>
      <c r="AK892" s="309"/>
      <c r="AL892" s="309"/>
    </row>
    <row r="893">
      <c r="A893" s="153"/>
      <c r="AG893" s="308"/>
      <c r="AH893" s="309"/>
      <c r="AI893" s="309"/>
      <c r="AJ893" s="309"/>
      <c r="AK893" s="309"/>
      <c r="AL893" s="309"/>
    </row>
    <row r="894">
      <c r="A894" s="153"/>
      <c r="AG894" s="308"/>
      <c r="AH894" s="309"/>
      <c r="AI894" s="309"/>
      <c r="AJ894" s="309"/>
      <c r="AK894" s="309"/>
      <c r="AL894" s="309"/>
    </row>
    <row r="895">
      <c r="A895" s="153"/>
      <c r="AG895" s="308"/>
      <c r="AH895" s="309"/>
      <c r="AI895" s="309"/>
      <c r="AJ895" s="309"/>
      <c r="AK895" s="309"/>
      <c r="AL895" s="309"/>
    </row>
    <row r="896">
      <c r="A896" s="153"/>
      <c r="AG896" s="308"/>
      <c r="AH896" s="309"/>
      <c r="AI896" s="309"/>
      <c r="AJ896" s="309"/>
      <c r="AK896" s="309"/>
      <c r="AL896" s="309"/>
    </row>
    <row r="897">
      <c r="A897" s="153"/>
      <c r="AG897" s="308"/>
      <c r="AH897" s="309"/>
      <c r="AI897" s="309"/>
      <c r="AJ897" s="309"/>
      <c r="AK897" s="309"/>
      <c r="AL897" s="309"/>
    </row>
    <row r="898">
      <c r="A898" s="153"/>
      <c r="AG898" s="308"/>
      <c r="AH898" s="309"/>
      <c r="AI898" s="309"/>
      <c r="AJ898" s="309"/>
      <c r="AK898" s="309"/>
      <c r="AL898" s="309"/>
    </row>
    <row r="899">
      <c r="A899" s="153"/>
      <c r="AG899" s="308"/>
      <c r="AH899" s="309"/>
      <c r="AI899" s="309"/>
      <c r="AJ899" s="309"/>
      <c r="AK899" s="309"/>
      <c r="AL899" s="309"/>
    </row>
    <row r="900">
      <c r="A900" s="153"/>
      <c r="AG900" s="308"/>
      <c r="AH900" s="309"/>
      <c r="AI900" s="309"/>
      <c r="AJ900" s="309"/>
      <c r="AK900" s="309"/>
      <c r="AL900" s="309"/>
    </row>
    <row r="901">
      <c r="A901" s="153"/>
      <c r="AG901" s="308"/>
      <c r="AH901" s="309"/>
      <c r="AI901" s="309"/>
      <c r="AJ901" s="309"/>
      <c r="AK901" s="309"/>
      <c r="AL901" s="309"/>
    </row>
    <row r="902">
      <c r="A902" s="153"/>
      <c r="AG902" s="308"/>
      <c r="AH902" s="309"/>
      <c r="AI902" s="309"/>
      <c r="AJ902" s="309"/>
      <c r="AK902" s="309"/>
      <c r="AL902" s="309"/>
    </row>
    <row r="903">
      <c r="A903" s="153"/>
      <c r="AG903" s="308"/>
      <c r="AH903" s="309"/>
      <c r="AI903" s="309"/>
      <c r="AJ903" s="309"/>
      <c r="AK903" s="309"/>
      <c r="AL903" s="309"/>
    </row>
    <row r="904">
      <c r="A904" s="153"/>
      <c r="AG904" s="308"/>
      <c r="AH904" s="309"/>
      <c r="AI904" s="309"/>
      <c r="AJ904" s="309"/>
      <c r="AK904" s="309"/>
      <c r="AL904" s="309"/>
    </row>
    <row r="905">
      <c r="A905" s="153"/>
      <c r="AG905" s="308"/>
      <c r="AH905" s="309"/>
      <c r="AI905" s="309"/>
      <c r="AJ905" s="309"/>
      <c r="AK905" s="309"/>
      <c r="AL905" s="309"/>
    </row>
    <row r="906">
      <c r="A906" s="153"/>
      <c r="AG906" s="308"/>
      <c r="AH906" s="309"/>
      <c r="AI906" s="309"/>
      <c r="AJ906" s="309"/>
      <c r="AK906" s="309"/>
      <c r="AL906" s="309"/>
    </row>
    <row r="907">
      <c r="A907" s="153"/>
      <c r="AG907" s="308"/>
      <c r="AH907" s="309"/>
      <c r="AI907" s="309"/>
      <c r="AJ907" s="309"/>
      <c r="AK907" s="309"/>
      <c r="AL907" s="309"/>
    </row>
    <row r="908">
      <c r="A908" s="153"/>
      <c r="AG908" s="308"/>
      <c r="AH908" s="309"/>
      <c r="AI908" s="309"/>
      <c r="AJ908" s="309"/>
      <c r="AK908" s="309"/>
      <c r="AL908" s="309"/>
    </row>
    <row r="909">
      <c r="A909" s="153"/>
      <c r="AG909" s="308"/>
      <c r="AH909" s="309"/>
      <c r="AI909" s="309"/>
      <c r="AJ909" s="309"/>
      <c r="AK909" s="309"/>
      <c r="AL909" s="309"/>
    </row>
    <row r="910">
      <c r="A910" s="153"/>
      <c r="AG910" s="308"/>
      <c r="AH910" s="309"/>
      <c r="AI910" s="309"/>
      <c r="AJ910" s="309"/>
      <c r="AK910" s="309"/>
      <c r="AL910" s="309"/>
    </row>
    <row r="911">
      <c r="A911" s="153"/>
      <c r="AG911" s="308"/>
      <c r="AH911" s="309"/>
      <c r="AI911" s="309"/>
      <c r="AJ911" s="309"/>
      <c r="AK911" s="309"/>
      <c r="AL911" s="309"/>
    </row>
    <row r="912">
      <c r="A912" s="153"/>
      <c r="AG912" s="308"/>
      <c r="AH912" s="309"/>
      <c r="AI912" s="309"/>
      <c r="AJ912" s="309"/>
      <c r="AK912" s="309"/>
      <c r="AL912" s="309"/>
    </row>
    <row r="913">
      <c r="A913" s="153"/>
      <c r="AG913" s="308"/>
      <c r="AH913" s="309"/>
      <c r="AI913" s="309"/>
      <c r="AJ913" s="309"/>
      <c r="AK913" s="309"/>
      <c r="AL913" s="309"/>
    </row>
    <row r="914">
      <c r="A914" s="153"/>
      <c r="AG914" s="308"/>
      <c r="AH914" s="309"/>
      <c r="AI914" s="309"/>
      <c r="AJ914" s="309"/>
      <c r="AK914" s="309"/>
      <c r="AL914" s="309"/>
    </row>
    <row r="915">
      <c r="A915" s="153"/>
      <c r="AG915" s="308"/>
      <c r="AH915" s="309"/>
      <c r="AI915" s="309"/>
      <c r="AJ915" s="309"/>
      <c r="AK915" s="309"/>
      <c r="AL915" s="309"/>
    </row>
    <row r="916">
      <c r="A916" s="153"/>
      <c r="AG916" s="308"/>
      <c r="AH916" s="309"/>
      <c r="AI916" s="309"/>
      <c r="AJ916" s="309"/>
      <c r="AK916" s="309"/>
      <c r="AL916" s="309"/>
    </row>
    <row r="917">
      <c r="A917" s="153"/>
      <c r="AG917" s="308"/>
      <c r="AH917" s="309"/>
      <c r="AI917" s="309"/>
      <c r="AJ917" s="309"/>
      <c r="AK917" s="309"/>
      <c r="AL917" s="309"/>
    </row>
    <row r="918">
      <c r="A918" s="153"/>
      <c r="AG918" s="308"/>
      <c r="AH918" s="309"/>
      <c r="AI918" s="309"/>
      <c r="AJ918" s="309"/>
      <c r="AK918" s="309"/>
      <c r="AL918" s="309"/>
    </row>
    <row r="919">
      <c r="A919" s="153"/>
      <c r="AG919" s="308"/>
      <c r="AH919" s="309"/>
      <c r="AI919" s="309"/>
      <c r="AJ919" s="309"/>
      <c r="AK919" s="309"/>
      <c r="AL919" s="309"/>
    </row>
    <row r="920">
      <c r="A920" s="153"/>
      <c r="AG920" s="308"/>
      <c r="AH920" s="309"/>
      <c r="AI920" s="309"/>
      <c r="AJ920" s="309"/>
      <c r="AK920" s="309"/>
      <c r="AL920" s="309"/>
    </row>
    <row r="921">
      <c r="A921" s="153"/>
      <c r="AG921" s="308"/>
      <c r="AH921" s="309"/>
      <c r="AI921" s="309"/>
      <c r="AJ921" s="309"/>
      <c r="AK921" s="309"/>
      <c r="AL921" s="309"/>
    </row>
    <row r="922">
      <c r="A922" s="153"/>
      <c r="AG922" s="308"/>
      <c r="AH922" s="309"/>
      <c r="AI922" s="309"/>
      <c r="AJ922" s="309"/>
      <c r="AK922" s="309"/>
      <c r="AL922" s="309"/>
    </row>
    <row r="923">
      <c r="A923" s="153"/>
      <c r="AG923" s="308"/>
      <c r="AH923" s="309"/>
      <c r="AI923" s="309"/>
      <c r="AJ923" s="309"/>
      <c r="AK923" s="309"/>
      <c r="AL923" s="309"/>
    </row>
    <row r="924">
      <c r="A924" s="153"/>
      <c r="AG924" s="308"/>
      <c r="AH924" s="309"/>
      <c r="AI924" s="309"/>
      <c r="AJ924" s="309"/>
      <c r="AK924" s="309"/>
      <c r="AL924" s="309"/>
    </row>
    <row r="925">
      <c r="A925" s="153"/>
      <c r="AG925" s="308"/>
      <c r="AH925" s="309"/>
      <c r="AI925" s="309"/>
      <c r="AJ925" s="309"/>
      <c r="AK925" s="309"/>
      <c r="AL925" s="309"/>
    </row>
    <row r="926">
      <c r="A926" s="153"/>
      <c r="AG926" s="308"/>
      <c r="AH926" s="309"/>
      <c r="AI926" s="309"/>
      <c r="AJ926" s="309"/>
      <c r="AK926" s="309"/>
      <c r="AL926" s="309"/>
    </row>
    <row r="927">
      <c r="A927" s="153"/>
      <c r="AG927" s="308"/>
      <c r="AH927" s="309"/>
      <c r="AI927" s="309"/>
      <c r="AJ927" s="309"/>
      <c r="AK927" s="309"/>
      <c r="AL927" s="309"/>
    </row>
    <row r="928">
      <c r="A928" s="153"/>
      <c r="AG928" s="308"/>
      <c r="AH928" s="309"/>
      <c r="AI928" s="309"/>
      <c r="AJ928" s="309"/>
      <c r="AK928" s="309"/>
      <c r="AL928" s="309"/>
    </row>
    <row r="929">
      <c r="A929" s="153"/>
      <c r="AG929" s="308"/>
      <c r="AH929" s="309"/>
      <c r="AI929" s="309"/>
      <c r="AJ929" s="309"/>
      <c r="AK929" s="309"/>
      <c r="AL929" s="309"/>
    </row>
    <row r="930">
      <c r="A930" s="153"/>
      <c r="AG930" s="308"/>
      <c r="AH930" s="309"/>
      <c r="AI930" s="309"/>
      <c r="AJ930" s="309"/>
      <c r="AK930" s="309"/>
      <c r="AL930" s="309"/>
    </row>
    <row r="931">
      <c r="A931" s="153"/>
      <c r="AG931" s="308"/>
      <c r="AH931" s="309"/>
      <c r="AI931" s="309"/>
      <c r="AJ931" s="309"/>
      <c r="AK931" s="309"/>
      <c r="AL931" s="309"/>
    </row>
    <row r="932">
      <c r="A932" s="153"/>
      <c r="AG932" s="308"/>
      <c r="AH932" s="309"/>
      <c r="AI932" s="309"/>
      <c r="AJ932" s="309"/>
      <c r="AK932" s="309"/>
      <c r="AL932" s="309"/>
    </row>
    <row r="933">
      <c r="A933" s="153"/>
      <c r="AG933" s="308"/>
      <c r="AH933" s="309"/>
      <c r="AI933" s="309"/>
      <c r="AJ933" s="309"/>
      <c r="AK933" s="309"/>
      <c r="AL933" s="309"/>
    </row>
    <row r="934">
      <c r="A934" s="153"/>
      <c r="AG934" s="308"/>
      <c r="AH934" s="309"/>
      <c r="AI934" s="309"/>
      <c r="AJ934" s="309"/>
      <c r="AK934" s="309"/>
      <c r="AL934" s="309"/>
    </row>
    <row r="935">
      <c r="A935" s="153"/>
      <c r="AG935" s="308"/>
      <c r="AH935" s="309"/>
      <c r="AI935" s="309"/>
      <c r="AJ935" s="309"/>
      <c r="AK935" s="309"/>
      <c r="AL935" s="309"/>
    </row>
    <row r="936">
      <c r="A936" s="153"/>
      <c r="AG936" s="308"/>
      <c r="AH936" s="309"/>
      <c r="AI936" s="309"/>
      <c r="AJ936" s="309"/>
      <c r="AK936" s="309"/>
      <c r="AL936" s="309"/>
    </row>
    <row r="937">
      <c r="A937" s="153"/>
      <c r="AG937" s="308"/>
      <c r="AH937" s="309"/>
      <c r="AI937" s="309"/>
      <c r="AJ937" s="309"/>
      <c r="AK937" s="309"/>
      <c r="AL937" s="309"/>
    </row>
    <row r="938">
      <c r="A938" s="153"/>
      <c r="AG938" s="308"/>
      <c r="AH938" s="309"/>
      <c r="AI938" s="309"/>
      <c r="AJ938" s="309"/>
      <c r="AK938" s="309"/>
      <c r="AL938" s="309"/>
    </row>
    <row r="939">
      <c r="A939" s="153"/>
      <c r="AG939" s="308"/>
      <c r="AH939" s="309"/>
      <c r="AI939" s="309"/>
      <c r="AJ939" s="309"/>
      <c r="AK939" s="309"/>
      <c r="AL939" s="309"/>
    </row>
    <row r="940">
      <c r="A940" s="153"/>
      <c r="AG940" s="308"/>
      <c r="AH940" s="309"/>
      <c r="AI940" s="309"/>
      <c r="AJ940" s="309"/>
      <c r="AK940" s="309"/>
      <c r="AL940" s="309"/>
    </row>
    <row r="941">
      <c r="A941" s="153"/>
      <c r="AG941" s="308"/>
      <c r="AH941" s="309"/>
      <c r="AI941" s="309"/>
      <c r="AJ941" s="309"/>
      <c r="AK941" s="309"/>
      <c r="AL941" s="309"/>
    </row>
    <row r="942">
      <c r="A942" s="153"/>
      <c r="AG942" s="308"/>
      <c r="AH942" s="309"/>
      <c r="AI942" s="309"/>
      <c r="AJ942" s="309"/>
      <c r="AK942" s="309"/>
      <c r="AL942" s="309"/>
    </row>
    <row r="943">
      <c r="A943" s="153"/>
      <c r="AG943" s="308"/>
      <c r="AH943" s="309"/>
      <c r="AI943" s="309"/>
      <c r="AJ943" s="309"/>
      <c r="AK943" s="309"/>
      <c r="AL943" s="309"/>
    </row>
    <row r="944">
      <c r="A944" s="153"/>
      <c r="AG944" s="308"/>
      <c r="AH944" s="309"/>
      <c r="AI944" s="309"/>
      <c r="AJ944" s="309"/>
      <c r="AK944" s="309"/>
      <c r="AL944" s="309"/>
    </row>
    <row r="945">
      <c r="A945" s="153"/>
      <c r="AG945" s="308"/>
      <c r="AH945" s="309"/>
      <c r="AI945" s="309"/>
      <c r="AJ945" s="309"/>
      <c r="AK945" s="309"/>
      <c r="AL945" s="309"/>
    </row>
    <row r="946">
      <c r="A946" s="153"/>
      <c r="AG946" s="308"/>
      <c r="AH946" s="309"/>
      <c r="AI946" s="309"/>
      <c r="AJ946" s="309"/>
      <c r="AK946" s="309"/>
      <c r="AL946" s="309"/>
    </row>
    <row r="947">
      <c r="A947" s="153"/>
      <c r="AG947" s="308"/>
      <c r="AH947" s="309"/>
      <c r="AI947" s="309"/>
      <c r="AJ947" s="309"/>
      <c r="AK947" s="309"/>
      <c r="AL947" s="309"/>
    </row>
    <row r="948">
      <c r="A948" s="153"/>
      <c r="AG948" s="308"/>
      <c r="AH948" s="309"/>
      <c r="AI948" s="309"/>
      <c r="AJ948" s="309"/>
      <c r="AK948" s="309"/>
      <c r="AL948" s="309"/>
    </row>
    <row r="949">
      <c r="A949" s="153"/>
      <c r="AG949" s="308"/>
      <c r="AH949" s="309"/>
      <c r="AI949" s="309"/>
      <c r="AJ949" s="309"/>
      <c r="AK949" s="309"/>
      <c r="AL949" s="309"/>
    </row>
    <row r="950">
      <c r="A950" s="153"/>
      <c r="AG950" s="308"/>
      <c r="AH950" s="309"/>
      <c r="AI950" s="309"/>
      <c r="AJ950" s="309"/>
      <c r="AK950" s="309"/>
      <c r="AL950" s="309"/>
    </row>
    <row r="951">
      <c r="A951" s="153"/>
      <c r="AG951" s="308"/>
      <c r="AH951" s="309"/>
      <c r="AI951" s="309"/>
      <c r="AJ951" s="309"/>
      <c r="AK951" s="309"/>
      <c r="AL951" s="309"/>
    </row>
    <row r="952">
      <c r="A952" s="153"/>
      <c r="AG952" s="308"/>
      <c r="AH952" s="309"/>
      <c r="AI952" s="309"/>
      <c r="AJ952" s="309"/>
      <c r="AK952" s="309"/>
      <c r="AL952" s="309"/>
    </row>
    <row r="953">
      <c r="A953" s="153"/>
      <c r="AG953" s="308"/>
      <c r="AH953" s="309"/>
      <c r="AI953" s="309"/>
      <c r="AJ953" s="309"/>
      <c r="AK953" s="309"/>
      <c r="AL953" s="309"/>
    </row>
    <row r="954">
      <c r="A954" s="153"/>
      <c r="AG954" s="308"/>
      <c r="AH954" s="309"/>
      <c r="AI954" s="309"/>
      <c r="AJ954" s="309"/>
      <c r="AK954" s="309"/>
      <c r="AL954" s="309"/>
    </row>
    <row r="955">
      <c r="A955" s="153"/>
      <c r="AG955" s="308"/>
      <c r="AH955" s="309"/>
      <c r="AI955" s="309"/>
      <c r="AJ955" s="309"/>
      <c r="AK955" s="309"/>
      <c r="AL955" s="309"/>
    </row>
    <row r="956">
      <c r="A956" s="153"/>
      <c r="AG956" s="308"/>
      <c r="AH956" s="309"/>
      <c r="AI956" s="309"/>
      <c r="AJ956" s="309"/>
      <c r="AK956" s="309"/>
      <c r="AL956" s="309"/>
    </row>
    <row r="957">
      <c r="A957" s="153"/>
      <c r="AG957" s="308"/>
      <c r="AH957" s="309"/>
      <c r="AI957" s="309"/>
      <c r="AJ957" s="309"/>
      <c r="AK957" s="309"/>
      <c r="AL957" s="309"/>
    </row>
    <row r="958">
      <c r="A958" s="153"/>
      <c r="AG958" s="308"/>
      <c r="AH958" s="309"/>
      <c r="AI958" s="309"/>
      <c r="AJ958" s="309"/>
      <c r="AK958" s="309"/>
      <c r="AL958" s="309"/>
    </row>
    <row r="959">
      <c r="A959" s="153"/>
      <c r="AG959" s="308"/>
      <c r="AH959" s="309"/>
      <c r="AI959" s="309"/>
      <c r="AJ959" s="309"/>
      <c r="AK959" s="309"/>
      <c r="AL959" s="309"/>
    </row>
    <row r="960">
      <c r="A960" s="153"/>
      <c r="AG960" s="308"/>
      <c r="AH960" s="309"/>
      <c r="AI960" s="309"/>
      <c r="AJ960" s="309"/>
      <c r="AK960" s="309"/>
      <c r="AL960" s="309"/>
    </row>
    <row r="961">
      <c r="A961" s="153"/>
      <c r="AG961" s="308"/>
      <c r="AH961" s="309"/>
      <c r="AI961" s="309"/>
      <c r="AJ961" s="309"/>
      <c r="AK961" s="309"/>
      <c r="AL961" s="309"/>
    </row>
    <row r="962">
      <c r="A962" s="153"/>
      <c r="AG962" s="308"/>
      <c r="AH962" s="309"/>
      <c r="AI962" s="309"/>
      <c r="AJ962" s="309"/>
      <c r="AK962" s="309"/>
      <c r="AL962" s="309"/>
    </row>
    <row r="963">
      <c r="A963" s="153"/>
      <c r="AG963" s="308"/>
      <c r="AH963" s="309"/>
      <c r="AI963" s="309"/>
      <c r="AJ963" s="309"/>
      <c r="AK963" s="309"/>
      <c r="AL963" s="309"/>
    </row>
    <row r="964">
      <c r="A964" s="153"/>
      <c r="AG964" s="308"/>
      <c r="AH964" s="309"/>
      <c r="AI964" s="309"/>
      <c r="AJ964" s="309"/>
      <c r="AK964" s="309"/>
      <c r="AL964" s="309"/>
    </row>
    <row r="965">
      <c r="A965" s="153"/>
      <c r="AG965" s="308"/>
      <c r="AH965" s="309"/>
      <c r="AI965" s="309"/>
      <c r="AJ965" s="309"/>
      <c r="AK965" s="309"/>
      <c r="AL965" s="309"/>
    </row>
    <row r="966">
      <c r="A966" s="153"/>
      <c r="AG966" s="308"/>
      <c r="AH966" s="309"/>
      <c r="AI966" s="309"/>
      <c r="AJ966" s="309"/>
      <c r="AK966" s="309"/>
      <c r="AL966" s="309"/>
    </row>
    <row r="967">
      <c r="A967" s="153"/>
      <c r="AG967" s="308"/>
      <c r="AH967" s="309"/>
      <c r="AI967" s="309"/>
      <c r="AJ967" s="309"/>
      <c r="AK967" s="309"/>
      <c r="AL967" s="309"/>
    </row>
    <row r="968">
      <c r="A968" s="153"/>
      <c r="AG968" s="308"/>
      <c r="AH968" s="309"/>
      <c r="AI968" s="309"/>
      <c r="AJ968" s="309"/>
      <c r="AK968" s="309"/>
      <c r="AL968" s="309"/>
    </row>
    <row r="969">
      <c r="A969" s="153"/>
      <c r="AG969" s="308"/>
      <c r="AH969" s="309"/>
      <c r="AI969" s="309"/>
      <c r="AJ969" s="309"/>
      <c r="AK969" s="309"/>
      <c r="AL969" s="309"/>
    </row>
    <row r="970">
      <c r="A970" s="153"/>
      <c r="AG970" s="308"/>
      <c r="AH970" s="309"/>
      <c r="AI970" s="309"/>
      <c r="AJ970" s="309"/>
      <c r="AK970" s="309"/>
      <c r="AL970" s="309"/>
    </row>
    <row r="971">
      <c r="A971" s="153"/>
      <c r="AG971" s="308"/>
      <c r="AH971" s="309"/>
      <c r="AI971" s="309"/>
      <c r="AJ971" s="309"/>
      <c r="AK971" s="309"/>
      <c r="AL971" s="309"/>
    </row>
    <row r="972">
      <c r="A972" s="153"/>
      <c r="AG972" s="308"/>
      <c r="AH972" s="309"/>
      <c r="AI972" s="309"/>
      <c r="AJ972" s="309"/>
      <c r="AK972" s="309"/>
      <c r="AL972" s="309"/>
    </row>
    <row r="973">
      <c r="A973" s="153"/>
      <c r="AG973" s="308"/>
      <c r="AH973" s="309"/>
      <c r="AI973" s="309"/>
      <c r="AJ973" s="309"/>
      <c r="AK973" s="309"/>
      <c r="AL973" s="309"/>
    </row>
    <row r="974">
      <c r="A974" s="153"/>
      <c r="AG974" s="308"/>
      <c r="AH974" s="309"/>
      <c r="AI974" s="309"/>
      <c r="AJ974" s="309"/>
      <c r="AK974" s="309"/>
      <c r="AL974" s="309"/>
    </row>
    <row r="975">
      <c r="A975" s="153"/>
      <c r="AG975" s="308"/>
      <c r="AH975" s="309"/>
      <c r="AI975" s="309"/>
      <c r="AJ975" s="309"/>
      <c r="AK975" s="309"/>
      <c r="AL975" s="309"/>
    </row>
    <row r="976">
      <c r="A976" s="153"/>
      <c r="AG976" s="308"/>
      <c r="AH976" s="309"/>
      <c r="AI976" s="309"/>
      <c r="AJ976" s="309"/>
      <c r="AK976" s="309"/>
      <c r="AL976" s="309"/>
    </row>
    <row r="977">
      <c r="A977" s="153"/>
      <c r="AG977" s="308"/>
      <c r="AH977" s="309"/>
      <c r="AI977" s="309"/>
      <c r="AJ977" s="309"/>
      <c r="AK977" s="309"/>
      <c r="AL977" s="309"/>
    </row>
    <row r="978">
      <c r="A978" s="153"/>
      <c r="AG978" s="308"/>
      <c r="AH978" s="309"/>
      <c r="AI978" s="309"/>
      <c r="AJ978" s="309"/>
      <c r="AK978" s="309"/>
      <c r="AL978" s="309"/>
    </row>
    <row r="979">
      <c r="A979" s="153"/>
      <c r="AG979" s="308"/>
      <c r="AH979" s="309"/>
      <c r="AI979" s="309"/>
      <c r="AJ979" s="309"/>
      <c r="AK979" s="309"/>
      <c r="AL979" s="309"/>
    </row>
    <row r="980">
      <c r="A980" s="153"/>
      <c r="AG980" s="308"/>
      <c r="AH980" s="309"/>
      <c r="AI980" s="309"/>
      <c r="AJ980" s="309"/>
      <c r="AK980" s="309"/>
      <c r="AL980" s="309"/>
    </row>
    <row r="981">
      <c r="A981" s="153"/>
      <c r="AG981" s="308"/>
      <c r="AH981" s="309"/>
      <c r="AI981" s="309"/>
      <c r="AJ981" s="309"/>
      <c r="AK981" s="309"/>
      <c r="AL981" s="309"/>
    </row>
    <row r="982">
      <c r="A982" s="153"/>
      <c r="AG982" s="308"/>
      <c r="AH982" s="309"/>
      <c r="AI982" s="309"/>
      <c r="AJ982" s="309"/>
      <c r="AK982" s="309"/>
      <c r="AL982" s="309"/>
    </row>
    <row r="983">
      <c r="A983" s="153"/>
      <c r="AG983" s="308"/>
      <c r="AH983" s="309"/>
      <c r="AI983" s="309"/>
      <c r="AJ983" s="309"/>
      <c r="AK983" s="309"/>
      <c r="AL983" s="309"/>
    </row>
    <row r="984">
      <c r="A984" s="153"/>
      <c r="AG984" s="308"/>
      <c r="AH984" s="309"/>
      <c r="AI984" s="309"/>
      <c r="AJ984" s="309"/>
      <c r="AK984" s="309"/>
      <c r="AL984" s="309"/>
    </row>
    <row r="985">
      <c r="A985" s="153"/>
      <c r="AG985" s="308"/>
      <c r="AH985" s="309"/>
      <c r="AI985" s="309"/>
      <c r="AJ985" s="309"/>
      <c r="AK985" s="309"/>
      <c r="AL985" s="309"/>
    </row>
    <row r="986">
      <c r="A986" s="153"/>
      <c r="AG986" s="308"/>
      <c r="AH986" s="309"/>
      <c r="AI986" s="309"/>
      <c r="AJ986" s="309"/>
      <c r="AK986" s="309"/>
      <c r="AL986" s="309"/>
    </row>
    <row r="987">
      <c r="A987" s="153"/>
      <c r="AG987" s="308"/>
      <c r="AH987" s="309"/>
      <c r="AI987" s="309"/>
      <c r="AJ987" s="309"/>
      <c r="AK987" s="309"/>
      <c r="AL987" s="309"/>
    </row>
    <row r="988">
      <c r="A988" s="153"/>
      <c r="AG988" s="308"/>
      <c r="AH988" s="309"/>
      <c r="AI988" s="309"/>
      <c r="AJ988" s="309"/>
      <c r="AK988" s="309"/>
      <c r="AL988" s="309"/>
    </row>
    <row r="989">
      <c r="A989" s="153"/>
      <c r="AG989" s="308"/>
      <c r="AH989" s="309"/>
      <c r="AI989" s="309"/>
      <c r="AJ989" s="309"/>
      <c r="AK989" s="309"/>
      <c r="AL989" s="309"/>
    </row>
    <row r="990">
      <c r="A990" s="153"/>
      <c r="AG990" s="308"/>
      <c r="AH990" s="309"/>
      <c r="AI990" s="309"/>
      <c r="AJ990" s="309"/>
      <c r="AK990" s="309"/>
      <c r="AL990" s="309"/>
    </row>
    <row r="991">
      <c r="A991" s="153"/>
      <c r="AG991" s="308"/>
      <c r="AH991" s="309"/>
      <c r="AI991" s="309"/>
      <c r="AJ991" s="309"/>
      <c r="AK991" s="309"/>
      <c r="AL991" s="309"/>
    </row>
    <row r="992">
      <c r="A992" s="153"/>
      <c r="AG992" s="308"/>
      <c r="AH992" s="309"/>
      <c r="AI992" s="309"/>
      <c r="AJ992" s="309"/>
      <c r="AK992" s="309"/>
      <c r="AL992" s="309"/>
    </row>
    <row r="993">
      <c r="A993" s="153"/>
      <c r="AG993" s="308"/>
      <c r="AH993" s="309"/>
      <c r="AI993" s="309"/>
      <c r="AJ993" s="309"/>
      <c r="AK993" s="309"/>
      <c r="AL993" s="309"/>
    </row>
    <row r="994">
      <c r="A994" s="153"/>
      <c r="AG994" s="308"/>
      <c r="AH994" s="309"/>
      <c r="AI994" s="309"/>
      <c r="AJ994" s="309"/>
      <c r="AK994" s="309"/>
      <c r="AL994" s="309"/>
    </row>
    <row r="995">
      <c r="A995" s="153"/>
      <c r="AG995" s="308"/>
      <c r="AH995" s="309"/>
      <c r="AI995" s="309"/>
      <c r="AJ995" s="309"/>
      <c r="AK995" s="309"/>
      <c r="AL995" s="309"/>
    </row>
    <row r="996">
      <c r="A996" s="153"/>
      <c r="AG996" s="308"/>
      <c r="AH996" s="309"/>
      <c r="AI996" s="309"/>
      <c r="AJ996" s="309"/>
      <c r="AK996" s="309"/>
      <c r="AL996" s="309"/>
    </row>
    <row r="997">
      <c r="A997" s="153"/>
      <c r="AG997" s="308"/>
      <c r="AH997" s="309"/>
      <c r="AI997" s="309"/>
      <c r="AJ997" s="309"/>
      <c r="AK997" s="309"/>
      <c r="AL997" s="309"/>
    </row>
    <row r="998">
      <c r="A998" s="153"/>
      <c r="AG998" s="308"/>
      <c r="AH998" s="309"/>
      <c r="AI998" s="309"/>
      <c r="AJ998" s="309"/>
      <c r="AK998" s="309"/>
      <c r="AL998" s="309"/>
    </row>
    <row r="999">
      <c r="A999" s="153"/>
      <c r="AG999" s="308"/>
      <c r="AH999" s="309"/>
      <c r="AI999" s="309"/>
      <c r="AJ999" s="309"/>
      <c r="AK999" s="309"/>
      <c r="AL999" s="309"/>
    </row>
    <row r="1000">
      <c r="A1000" s="153"/>
      <c r="AG1000" s="308"/>
      <c r="AH1000" s="309"/>
      <c r="AI1000" s="309"/>
      <c r="AJ1000" s="309"/>
      <c r="AK1000" s="309"/>
      <c r="AL1000" s="309"/>
    </row>
    <row r="1001">
      <c r="A1001" s="153"/>
      <c r="AG1001" s="308"/>
      <c r="AH1001" s="309"/>
      <c r="AI1001" s="309"/>
      <c r="AJ1001" s="309"/>
      <c r="AK1001" s="309"/>
      <c r="AL1001" s="309"/>
    </row>
    <row r="1002">
      <c r="A1002" s="153"/>
      <c r="AG1002" s="308"/>
      <c r="AH1002" s="309"/>
      <c r="AI1002" s="309"/>
      <c r="AJ1002" s="309"/>
      <c r="AK1002" s="309"/>
      <c r="AL1002" s="309"/>
    </row>
    <row r="1003">
      <c r="A1003" s="153"/>
      <c r="AG1003" s="308"/>
      <c r="AH1003" s="309"/>
      <c r="AI1003" s="309"/>
      <c r="AJ1003" s="309"/>
      <c r="AK1003" s="309"/>
      <c r="AL1003" s="309"/>
    </row>
    <row r="1004">
      <c r="A1004" s="153"/>
      <c r="AG1004" s="308"/>
      <c r="AH1004" s="309"/>
      <c r="AI1004" s="309"/>
      <c r="AJ1004" s="309"/>
      <c r="AK1004" s="309"/>
      <c r="AL1004" s="309"/>
    </row>
    <row r="1005">
      <c r="A1005" s="153"/>
      <c r="AG1005" s="308"/>
      <c r="AH1005" s="309"/>
      <c r="AI1005" s="309"/>
      <c r="AJ1005" s="309"/>
      <c r="AK1005" s="309"/>
      <c r="AL1005" s="309"/>
    </row>
    <row r="1006">
      <c r="A1006" s="153"/>
      <c r="AG1006" s="308"/>
      <c r="AH1006" s="309"/>
      <c r="AI1006" s="309"/>
      <c r="AJ1006" s="309"/>
      <c r="AK1006" s="309"/>
      <c r="AL1006" s="309"/>
    </row>
    <row r="1007">
      <c r="A1007" s="153"/>
      <c r="AG1007" s="308"/>
      <c r="AH1007" s="309"/>
      <c r="AI1007" s="309"/>
      <c r="AJ1007" s="309"/>
      <c r="AK1007" s="309"/>
      <c r="AL1007" s="309"/>
    </row>
    <row r="1008">
      <c r="A1008" s="153"/>
      <c r="AG1008" s="308"/>
      <c r="AH1008" s="309"/>
      <c r="AI1008" s="309"/>
      <c r="AJ1008" s="309"/>
      <c r="AK1008" s="309"/>
      <c r="AL1008" s="309"/>
    </row>
    <row r="1009">
      <c r="A1009" s="153"/>
      <c r="AG1009" s="308"/>
      <c r="AH1009" s="309"/>
      <c r="AI1009" s="309"/>
      <c r="AJ1009" s="309"/>
      <c r="AK1009" s="309"/>
      <c r="AL1009" s="309"/>
    </row>
    <row r="1010">
      <c r="A1010" s="153"/>
      <c r="AG1010" s="308"/>
      <c r="AH1010" s="309"/>
      <c r="AI1010" s="309"/>
      <c r="AJ1010" s="309"/>
      <c r="AK1010" s="309"/>
      <c r="AL1010" s="309"/>
    </row>
    <row r="1011">
      <c r="A1011" s="153"/>
      <c r="AG1011" s="308"/>
      <c r="AH1011" s="309"/>
      <c r="AI1011" s="309"/>
      <c r="AJ1011" s="309"/>
      <c r="AK1011" s="309"/>
      <c r="AL1011" s="309"/>
    </row>
    <row r="1012">
      <c r="A1012" s="153"/>
      <c r="AG1012" s="308"/>
      <c r="AH1012" s="309"/>
      <c r="AI1012" s="309"/>
      <c r="AJ1012" s="309"/>
      <c r="AK1012" s="309"/>
      <c r="AL1012" s="309"/>
    </row>
    <row r="1013">
      <c r="A1013" s="153"/>
      <c r="AG1013" s="308"/>
      <c r="AH1013" s="309"/>
      <c r="AI1013" s="309"/>
      <c r="AJ1013" s="309"/>
      <c r="AK1013" s="309"/>
      <c r="AL1013" s="309"/>
    </row>
    <row r="1014">
      <c r="A1014" s="153"/>
      <c r="AG1014" s="308"/>
      <c r="AH1014" s="309"/>
      <c r="AI1014" s="309"/>
      <c r="AJ1014" s="309"/>
      <c r="AK1014" s="309"/>
      <c r="AL1014" s="309"/>
    </row>
    <row r="1015">
      <c r="A1015" s="153"/>
      <c r="AG1015" s="308"/>
      <c r="AH1015" s="309"/>
      <c r="AI1015" s="309"/>
      <c r="AJ1015" s="309"/>
      <c r="AK1015" s="309"/>
      <c r="AL1015" s="309"/>
    </row>
    <row r="1016">
      <c r="A1016" s="153"/>
      <c r="AG1016" s="308"/>
      <c r="AH1016" s="309"/>
      <c r="AI1016" s="309"/>
      <c r="AJ1016" s="309"/>
      <c r="AK1016" s="309"/>
      <c r="AL1016" s="309"/>
    </row>
    <row r="1017">
      <c r="A1017" s="153"/>
      <c r="AG1017" s="308"/>
      <c r="AH1017" s="309"/>
      <c r="AI1017" s="309"/>
      <c r="AJ1017" s="309"/>
      <c r="AK1017" s="309"/>
      <c r="AL1017" s="309"/>
    </row>
    <row r="1018">
      <c r="A1018" s="153"/>
      <c r="AG1018" s="308"/>
      <c r="AH1018" s="309"/>
      <c r="AI1018" s="309"/>
      <c r="AJ1018" s="309"/>
      <c r="AK1018" s="309"/>
      <c r="AL1018" s="309"/>
    </row>
    <row r="1019">
      <c r="A1019" s="153"/>
      <c r="AG1019" s="308"/>
      <c r="AH1019" s="309"/>
      <c r="AI1019" s="309"/>
      <c r="AJ1019" s="309"/>
      <c r="AK1019" s="309"/>
      <c r="AL1019" s="309"/>
    </row>
    <row r="1020">
      <c r="A1020" s="153"/>
      <c r="AG1020" s="308"/>
      <c r="AH1020" s="309"/>
      <c r="AI1020" s="309"/>
      <c r="AJ1020" s="309"/>
      <c r="AK1020" s="309"/>
      <c r="AL1020" s="309"/>
    </row>
    <row r="1021">
      <c r="A1021" s="153"/>
      <c r="AG1021" s="308"/>
      <c r="AH1021" s="309"/>
      <c r="AI1021" s="309"/>
      <c r="AJ1021" s="309"/>
      <c r="AK1021" s="309"/>
      <c r="AL1021" s="309"/>
    </row>
    <row r="1022">
      <c r="A1022" s="153"/>
      <c r="AG1022" s="308"/>
      <c r="AH1022" s="309"/>
      <c r="AI1022" s="309"/>
      <c r="AJ1022" s="309"/>
      <c r="AK1022" s="309"/>
      <c r="AL1022" s="309"/>
    </row>
    <row r="1023">
      <c r="A1023" s="153"/>
      <c r="AG1023" s="308"/>
      <c r="AH1023" s="309"/>
      <c r="AI1023" s="309"/>
      <c r="AJ1023" s="309"/>
      <c r="AK1023" s="309"/>
      <c r="AL1023" s="309"/>
    </row>
    <row r="1024">
      <c r="A1024" s="153"/>
      <c r="AG1024" s="308"/>
      <c r="AH1024" s="309"/>
      <c r="AI1024" s="309"/>
      <c r="AJ1024" s="309"/>
      <c r="AK1024" s="309"/>
      <c r="AL1024" s="309"/>
    </row>
    <row r="1025">
      <c r="A1025" s="153"/>
      <c r="AG1025" s="308"/>
      <c r="AH1025" s="309"/>
      <c r="AI1025" s="309"/>
      <c r="AJ1025" s="309"/>
      <c r="AK1025" s="309"/>
      <c r="AL1025" s="309"/>
    </row>
    <row r="1026">
      <c r="A1026" s="153"/>
      <c r="AG1026" s="308"/>
      <c r="AH1026" s="309"/>
      <c r="AI1026" s="309"/>
      <c r="AJ1026" s="309"/>
      <c r="AK1026" s="309"/>
      <c r="AL1026" s="309"/>
    </row>
    <row r="1027">
      <c r="A1027" s="153"/>
      <c r="AG1027" s="308"/>
      <c r="AH1027" s="309"/>
      <c r="AI1027" s="309"/>
      <c r="AJ1027" s="309"/>
      <c r="AK1027" s="309"/>
      <c r="AL1027" s="309"/>
    </row>
    <row r="1028">
      <c r="A1028" s="153"/>
      <c r="AG1028" s="308"/>
      <c r="AH1028" s="309"/>
      <c r="AI1028" s="309"/>
      <c r="AJ1028" s="309"/>
      <c r="AK1028" s="309"/>
      <c r="AL1028" s="309"/>
    </row>
    <row r="1029">
      <c r="A1029" s="153"/>
      <c r="AG1029" s="308"/>
      <c r="AH1029" s="309"/>
      <c r="AI1029" s="309"/>
      <c r="AJ1029" s="309"/>
      <c r="AK1029" s="309"/>
      <c r="AL1029" s="309"/>
    </row>
    <row r="1030">
      <c r="A1030" s="153"/>
      <c r="AG1030" s="308"/>
      <c r="AH1030" s="309"/>
      <c r="AI1030" s="309"/>
      <c r="AJ1030" s="309"/>
      <c r="AK1030" s="309"/>
      <c r="AL1030" s="309"/>
    </row>
    <row r="1031">
      <c r="A1031" s="153"/>
      <c r="AG1031" s="308"/>
      <c r="AH1031" s="309"/>
      <c r="AI1031" s="309"/>
      <c r="AJ1031" s="309"/>
      <c r="AK1031" s="309"/>
      <c r="AL1031" s="309"/>
    </row>
    <row r="1032">
      <c r="A1032" s="153"/>
      <c r="AG1032" s="308"/>
      <c r="AH1032" s="309"/>
      <c r="AI1032" s="309"/>
      <c r="AJ1032" s="309"/>
      <c r="AK1032" s="309"/>
      <c r="AL1032" s="309"/>
    </row>
    <row r="1033">
      <c r="A1033" s="153"/>
      <c r="AG1033" s="308"/>
      <c r="AH1033" s="309"/>
      <c r="AI1033" s="309"/>
      <c r="AJ1033" s="309"/>
      <c r="AK1033" s="309"/>
      <c r="AL1033" s="309"/>
    </row>
    <row r="1034">
      <c r="A1034" s="153"/>
      <c r="AG1034" s="308"/>
      <c r="AH1034" s="309"/>
      <c r="AI1034" s="309"/>
      <c r="AJ1034" s="309"/>
      <c r="AK1034" s="309"/>
      <c r="AL1034" s="309"/>
    </row>
    <row r="1035">
      <c r="A1035" s="153"/>
      <c r="AG1035" s="308"/>
      <c r="AH1035" s="309"/>
      <c r="AI1035" s="309"/>
      <c r="AJ1035" s="309"/>
      <c r="AK1035" s="309"/>
      <c r="AL1035" s="309"/>
    </row>
    <row r="1036">
      <c r="A1036" s="153"/>
      <c r="AG1036" s="308"/>
      <c r="AH1036" s="309"/>
      <c r="AI1036" s="309"/>
      <c r="AJ1036" s="309"/>
      <c r="AK1036" s="309"/>
      <c r="AL1036" s="309"/>
    </row>
    <row r="1037">
      <c r="A1037" s="153"/>
      <c r="AG1037" s="308"/>
      <c r="AH1037" s="309"/>
      <c r="AI1037" s="309"/>
      <c r="AJ1037" s="309"/>
      <c r="AK1037" s="309"/>
      <c r="AL1037" s="309"/>
    </row>
    <row r="1038">
      <c r="A1038" s="153"/>
      <c r="AG1038" s="308"/>
      <c r="AH1038" s="309"/>
      <c r="AI1038" s="309"/>
      <c r="AJ1038" s="309"/>
      <c r="AK1038" s="309"/>
      <c r="AL1038" s="309"/>
    </row>
    <row r="1039">
      <c r="A1039" s="153"/>
      <c r="AG1039" s="308"/>
      <c r="AH1039" s="309"/>
      <c r="AI1039" s="309"/>
      <c r="AJ1039" s="309"/>
      <c r="AK1039" s="309"/>
      <c r="AL1039" s="309"/>
    </row>
    <row r="1040">
      <c r="A1040" s="153"/>
      <c r="AG1040" s="308"/>
      <c r="AH1040" s="309"/>
      <c r="AI1040" s="309"/>
      <c r="AJ1040" s="309"/>
      <c r="AK1040" s="309"/>
      <c r="AL1040" s="309"/>
    </row>
    <row r="1041">
      <c r="A1041" s="153"/>
      <c r="AG1041" s="308"/>
      <c r="AH1041" s="309"/>
      <c r="AI1041" s="309"/>
      <c r="AJ1041" s="309"/>
      <c r="AK1041" s="309"/>
      <c r="AL1041" s="309"/>
    </row>
    <row r="1042">
      <c r="A1042" s="153"/>
      <c r="AG1042" s="308"/>
      <c r="AH1042" s="309"/>
      <c r="AI1042" s="309"/>
      <c r="AJ1042" s="309"/>
      <c r="AK1042" s="309"/>
      <c r="AL1042" s="309"/>
    </row>
    <row r="1043">
      <c r="A1043" s="153"/>
      <c r="AG1043" s="308"/>
      <c r="AH1043" s="309"/>
      <c r="AI1043" s="309"/>
      <c r="AJ1043" s="309"/>
      <c r="AK1043" s="309"/>
      <c r="AL1043" s="309"/>
    </row>
    <row r="1044">
      <c r="A1044" s="153"/>
      <c r="AG1044" s="308"/>
      <c r="AH1044" s="309"/>
      <c r="AI1044" s="309"/>
      <c r="AJ1044" s="309"/>
      <c r="AK1044" s="309"/>
      <c r="AL1044" s="309"/>
    </row>
    <row r="1045">
      <c r="A1045" s="153"/>
      <c r="AG1045" s="308"/>
      <c r="AH1045" s="309"/>
      <c r="AI1045" s="309"/>
      <c r="AJ1045" s="309"/>
      <c r="AK1045" s="309"/>
      <c r="AL1045" s="309"/>
    </row>
    <row r="1046">
      <c r="A1046" s="153"/>
      <c r="AG1046" s="308"/>
      <c r="AH1046" s="309"/>
      <c r="AI1046" s="309"/>
      <c r="AJ1046" s="309"/>
      <c r="AK1046" s="309"/>
      <c r="AL1046" s="309"/>
    </row>
    <row r="1047">
      <c r="A1047" s="153"/>
      <c r="AG1047" s="308"/>
      <c r="AH1047" s="309"/>
      <c r="AI1047" s="309"/>
      <c r="AJ1047" s="309"/>
      <c r="AK1047" s="309"/>
      <c r="AL1047" s="309"/>
    </row>
    <row r="1048">
      <c r="A1048" s="153"/>
      <c r="AG1048" s="308"/>
      <c r="AH1048" s="309"/>
      <c r="AI1048" s="309"/>
      <c r="AJ1048" s="309"/>
      <c r="AK1048" s="309"/>
      <c r="AL1048" s="309"/>
    </row>
    <row r="1049">
      <c r="A1049" s="153"/>
      <c r="AG1049" s="308"/>
      <c r="AH1049" s="309"/>
      <c r="AI1049" s="309"/>
      <c r="AJ1049" s="309"/>
      <c r="AK1049" s="309"/>
      <c r="AL1049" s="309"/>
    </row>
    <row r="1050">
      <c r="A1050" s="153"/>
      <c r="AG1050" s="308"/>
      <c r="AH1050" s="309"/>
      <c r="AI1050" s="309"/>
      <c r="AJ1050" s="309"/>
      <c r="AK1050" s="309"/>
      <c r="AL1050" s="309"/>
    </row>
    <row r="1051">
      <c r="A1051" s="153"/>
      <c r="AG1051" s="308"/>
      <c r="AH1051" s="309"/>
      <c r="AI1051" s="309"/>
      <c r="AJ1051" s="309"/>
      <c r="AK1051" s="309"/>
      <c r="AL1051" s="309"/>
    </row>
    <row r="1052">
      <c r="A1052" s="153"/>
      <c r="AG1052" s="308"/>
      <c r="AH1052" s="309"/>
      <c r="AI1052" s="309"/>
      <c r="AJ1052" s="309"/>
      <c r="AK1052" s="309"/>
      <c r="AL1052" s="309"/>
    </row>
    <row r="1053">
      <c r="A1053" s="153"/>
      <c r="AG1053" s="308"/>
      <c r="AH1053" s="309"/>
      <c r="AI1053" s="309"/>
      <c r="AJ1053" s="309"/>
      <c r="AK1053" s="309"/>
      <c r="AL1053" s="309"/>
    </row>
    <row r="1054">
      <c r="A1054" s="153"/>
      <c r="AG1054" s="308"/>
      <c r="AH1054" s="309"/>
      <c r="AI1054" s="309"/>
      <c r="AJ1054" s="309"/>
      <c r="AK1054" s="309"/>
      <c r="AL1054" s="309"/>
    </row>
    <row r="1055">
      <c r="A1055" s="153"/>
      <c r="AG1055" s="308"/>
      <c r="AH1055" s="309"/>
      <c r="AI1055" s="309"/>
      <c r="AJ1055" s="309"/>
      <c r="AK1055" s="309"/>
      <c r="AL1055" s="309"/>
    </row>
    <row r="1056">
      <c r="A1056" s="153"/>
      <c r="AG1056" s="308"/>
      <c r="AH1056" s="309"/>
      <c r="AI1056" s="309"/>
      <c r="AJ1056" s="309"/>
      <c r="AK1056" s="309"/>
      <c r="AL1056" s="309"/>
    </row>
    <row r="1057">
      <c r="A1057" s="153"/>
      <c r="AG1057" s="308"/>
      <c r="AH1057" s="309"/>
      <c r="AI1057" s="309"/>
      <c r="AJ1057" s="309"/>
      <c r="AK1057" s="309"/>
      <c r="AL1057" s="309"/>
    </row>
    <row r="1058">
      <c r="A1058" s="153"/>
      <c r="AG1058" s="308"/>
      <c r="AH1058" s="309"/>
      <c r="AI1058" s="309"/>
      <c r="AJ1058" s="309"/>
      <c r="AK1058" s="309"/>
      <c r="AL1058" s="309"/>
    </row>
    <row r="1059">
      <c r="A1059" s="153"/>
      <c r="AG1059" s="308"/>
      <c r="AH1059" s="309"/>
      <c r="AI1059" s="309"/>
      <c r="AJ1059" s="309"/>
      <c r="AK1059" s="309"/>
      <c r="AL1059" s="309"/>
    </row>
    <row r="1060">
      <c r="A1060" s="153"/>
      <c r="AG1060" s="308"/>
      <c r="AH1060" s="309"/>
      <c r="AI1060" s="309"/>
      <c r="AJ1060" s="309"/>
      <c r="AK1060" s="309"/>
      <c r="AL1060" s="309"/>
    </row>
    <row r="1061">
      <c r="A1061" s="153"/>
      <c r="AG1061" s="308"/>
      <c r="AH1061" s="309"/>
      <c r="AI1061" s="309"/>
      <c r="AJ1061" s="309"/>
      <c r="AK1061" s="309"/>
      <c r="AL1061" s="309"/>
    </row>
    <row r="1062">
      <c r="A1062" s="153"/>
      <c r="AG1062" s="308"/>
      <c r="AH1062" s="309"/>
      <c r="AI1062" s="309"/>
      <c r="AJ1062" s="309"/>
      <c r="AK1062" s="309"/>
      <c r="AL1062" s="309"/>
    </row>
    <row r="1063">
      <c r="A1063" s="153"/>
      <c r="AG1063" s="308"/>
      <c r="AH1063" s="309"/>
      <c r="AI1063" s="309"/>
      <c r="AJ1063" s="309"/>
      <c r="AK1063" s="309"/>
      <c r="AL1063" s="309"/>
    </row>
    <row r="1064">
      <c r="A1064" s="153"/>
      <c r="AG1064" s="308"/>
      <c r="AH1064" s="309"/>
      <c r="AI1064" s="309"/>
      <c r="AJ1064" s="309"/>
      <c r="AK1064" s="309"/>
      <c r="AL1064" s="309"/>
    </row>
    <row r="1065">
      <c r="A1065" s="153"/>
      <c r="AG1065" s="308"/>
      <c r="AH1065" s="309"/>
      <c r="AI1065" s="309"/>
      <c r="AJ1065" s="309"/>
      <c r="AK1065" s="309"/>
      <c r="AL1065" s="309"/>
    </row>
    <row r="1066">
      <c r="A1066" s="153"/>
      <c r="AG1066" s="308"/>
      <c r="AH1066" s="309"/>
      <c r="AI1066" s="309"/>
      <c r="AJ1066" s="309"/>
      <c r="AK1066" s="309"/>
      <c r="AL1066" s="309"/>
    </row>
    <row r="1067">
      <c r="A1067" s="153"/>
      <c r="AG1067" s="308"/>
      <c r="AH1067" s="309"/>
      <c r="AI1067" s="309"/>
      <c r="AJ1067" s="309"/>
      <c r="AK1067" s="309"/>
      <c r="AL1067" s="309"/>
    </row>
    <row r="1068">
      <c r="A1068" s="153"/>
      <c r="AG1068" s="308"/>
      <c r="AH1068" s="309"/>
      <c r="AI1068" s="309"/>
      <c r="AJ1068" s="309"/>
      <c r="AK1068" s="309"/>
      <c r="AL1068" s="309"/>
    </row>
    <row r="1069">
      <c r="A1069" s="153"/>
      <c r="AG1069" s="308"/>
      <c r="AH1069" s="309"/>
      <c r="AI1069" s="309"/>
      <c r="AJ1069" s="309"/>
      <c r="AK1069" s="309"/>
      <c r="AL1069" s="309"/>
    </row>
    <row r="1070">
      <c r="A1070" s="153"/>
      <c r="AG1070" s="308"/>
      <c r="AH1070" s="309"/>
      <c r="AI1070" s="309"/>
      <c r="AJ1070" s="309"/>
      <c r="AK1070" s="309"/>
      <c r="AL1070" s="309"/>
    </row>
    <row r="1071">
      <c r="A1071" s="153"/>
      <c r="AG1071" s="308"/>
      <c r="AH1071" s="309"/>
      <c r="AI1071" s="309"/>
      <c r="AJ1071" s="309"/>
      <c r="AK1071" s="309"/>
      <c r="AL1071" s="309"/>
    </row>
    <row r="1072">
      <c r="A1072" s="153"/>
      <c r="AG1072" s="308"/>
      <c r="AH1072" s="309"/>
      <c r="AI1072" s="309"/>
      <c r="AJ1072" s="309"/>
      <c r="AK1072" s="309"/>
      <c r="AL1072" s="309"/>
    </row>
    <row r="1073">
      <c r="A1073" s="153"/>
      <c r="AG1073" s="308"/>
      <c r="AH1073" s="309"/>
      <c r="AI1073" s="309"/>
      <c r="AJ1073" s="309"/>
      <c r="AK1073" s="309"/>
      <c r="AL1073" s="309"/>
    </row>
    <row r="1074">
      <c r="A1074" s="153"/>
      <c r="AG1074" s="308"/>
      <c r="AH1074" s="309"/>
      <c r="AI1074" s="309"/>
      <c r="AJ1074" s="309"/>
      <c r="AK1074" s="309"/>
      <c r="AL1074" s="309"/>
    </row>
    <row r="1075">
      <c r="A1075" s="153"/>
      <c r="AG1075" s="308"/>
      <c r="AH1075" s="309"/>
      <c r="AI1075" s="309"/>
      <c r="AJ1075" s="309"/>
      <c r="AK1075" s="309"/>
      <c r="AL1075" s="309"/>
    </row>
    <row r="1076">
      <c r="A1076" s="153"/>
      <c r="AG1076" s="308"/>
      <c r="AH1076" s="309"/>
      <c r="AI1076" s="309"/>
      <c r="AJ1076" s="309"/>
      <c r="AK1076" s="309"/>
      <c r="AL1076" s="309"/>
    </row>
    <row r="1077">
      <c r="A1077" s="153"/>
      <c r="AG1077" s="308"/>
      <c r="AH1077" s="309"/>
      <c r="AI1077" s="309"/>
      <c r="AJ1077" s="309"/>
      <c r="AK1077" s="309"/>
      <c r="AL1077" s="309"/>
    </row>
    <row r="1078">
      <c r="A1078" s="153"/>
      <c r="AG1078" s="308"/>
      <c r="AH1078" s="309"/>
      <c r="AI1078" s="309"/>
      <c r="AJ1078" s="309"/>
      <c r="AK1078" s="309"/>
      <c r="AL1078" s="309"/>
    </row>
    <row r="1079">
      <c r="A1079" s="153"/>
      <c r="AG1079" s="308"/>
      <c r="AH1079" s="309"/>
      <c r="AI1079" s="309"/>
      <c r="AJ1079" s="309"/>
      <c r="AK1079" s="309"/>
      <c r="AL1079" s="309"/>
    </row>
    <row r="1080">
      <c r="A1080" s="153"/>
      <c r="AG1080" s="308"/>
      <c r="AH1080" s="309"/>
      <c r="AI1080" s="309"/>
      <c r="AJ1080" s="309"/>
      <c r="AK1080" s="309"/>
      <c r="AL1080" s="309"/>
    </row>
    <row r="1081">
      <c r="A1081" s="153"/>
      <c r="AG1081" s="308"/>
      <c r="AH1081" s="309"/>
      <c r="AI1081" s="309"/>
      <c r="AJ1081" s="309"/>
      <c r="AK1081" s="309"/>
      <c r="AL1081" s="309"/>
    </row>
    <row r="1082">
      <c r="A1082" s="153"/>
      <c r="AG1082" s="308"/>
      <c r="AH1082" s="309"/>
      <c r="AI1082" s="309"/>
      <c r="AJ1082" s="309"/>
      <c r="AK1082" s="309"/>
      <c r="AL1082" s="309"/>
    </row>
    <row r="1083">
      <c r="A1083" s="153"/>
      <c r="AG1083" s="308"/>
      <c r="AH1083" s="309"/>
      <c r="AI1083" s="309"/>
      <c r="AJ1083" s="309"/>
      <c r="AK1083" s="309"/>
      <c r="AL1083" s="309"/>
    </row>
    <row r="1084">
      <c r="A1084" s="153"/>
      <c r="AG1084" s="308"/>
      <c r="AH1084" s="309"/>
      <c r="AI1084" s="309"/>
      <c r="AJ1084" s="309"/>
      <c r="AK1084" s="309"/>
      <c r="AL1084" s="309"/>
    </row>
    <row r="1085">
      <c r="A1085" s="153"/>
      <c r="AG1085" s="308"/>
      <c r="AH1085" s="309"/>
      <c r="AI1085" s="309"/>
      <c r="AJ1085" s="309"/>
      <c r="AK1085" s="309"/>
      <c r="AL1085" s="309"/>
    </row>
    <row r="1086">
      <c r="A1086" s="153"/>
      <c r="AG1086" s="308"/>
      <c r="AH1086" s="309"/>
      <c r="AI1086" s="309"/>
      <c r="AJ1086" s="309"/>
      <c r="AK1086" s="309"/>
      <c r="AL1086" s="309"/>
    </row>
    <row r="1087">
      <c r="A1087" s="153"/>
      <c r="AG1087" s="308"/>
      <c r="AH1087" s="309"/>
      <c r="AI1087" s="309"/>
      <c r="AJ1087" s="309"/>
      <c r="AK1087" s="309"/>
      <c r="AL1087" s="309"/>
    </row>
    <row r="1088">
      <c r="A1088" s="153"/>
      <c r="AG1088" s="308"/>
      <c r="AH1088" s="309"/>
      <c r="AI1088" s="309"/>
      <c r="AJ1088" s="309"/>
      <c r="AK1088" s="309"/>
      <c r="AL1088" s="309"/>
    </row>
    <row r="1089">
      <c r="A1089" s="153"/>
      <c r="AG1089" s="308"/>
      <c r="AH1089" s="309"/>
      <c r="AI1089" s="309"/>
      <c r="AJ1089" s="309"/>
      <c r="AK1089" s="309"/>
      <c r="AL1089" s="309"/>
    </row>
    <row r="1090">
      <c r="A1090" s="153"/>
      <c r="AG1090" s="308"/>
      <c r="AH1090" s="309"/>
      <c r="AI1090" s="309"/>
      <c r="AJ1090" s="309"/>
      <c r="AK1090" s="309"/>
      <c r="AL1090" s="309"/>
    </row>
    <row r="1091">
      <c r="A1091" s="153"/>
      <c r="AG1091" s="308"/>
      <c r="AH1091" s="309"/>
      <c r="AI1091" s="309"/>
      <c r="AJ1091" s="309"/>
      <c r="AK1091" s="309"/>
      <c r="AL1091" s="309"/>
    </row>
    <row r="1092">
      <c r="A1092" s="153"/>
      <c r="AG1092" s="308"/>
      <c r="AH1092" s="309"/>
      <c r="AI1092" s="309"/>
      <c r="AJ1092" s="309"/>
      <c r="AK1092" s="309"/>
      <c r="AL1092" s="309"/>
    </row>
    <row r="1093">
      <c r="A1093" s="153"/>
      <c r="AG1093" s="308"/>
      <c r="AH1093" s="309"/>
      <c r="AI1093" s="309"/>
      <c r="AJ1093" s="309"/>
      <c r="AK1093" s="309"/>
      <c r="AL1093" s="309"/>
    </row>
    <row r="1094">
      <c r="A1094" s="153"/>
      <c r="AG1094" s="308"/>
      <c r="AH1094" s="309"/>
      <c r="AI1094" s="309"/>
      <c r="AJ1094" s="309"/>
      <c r="AK1094" s="309"/>
      <c r="AL1094" s="309"/>
    </row>
    <row r="1095">
      <c r="A1095" s="153"/>
      <c r="AG1095" s="308"/>
      <c r="AH1095" s="309"/>
      <c r="AI1095" s="309"/>
      <c r="AJ1095" s="309"/>
      <c r="AK1095" s="309"/>
      <c r="AL1095" s="309"/>
    </row>
    <row r="1096">
      <c r="A1096" s="153"/>
      <c r="AG1096" s="308"/>
      <c r="AH1096" s="309"/>
      <c r="AI1096" s="309"/>
      <c r="AJ1096" s="309"/>
      <c r="AK1096" s="309"/>
      <c r="AL1096" s="309"/>
    </row>
    <row r="1097">
      <c r="A1097" s="153"/>
      <c r="AG1097" s="308"/>
      <c r="AH1097" s="309"/>
      <c r="AI1097" s="309"/>
      <c r="AJ1097" s="309"/>
      <c r="AK1097" s="309"/>
      <c r="AL1097" s="309"/>
    </row>
    <row r="1098">
      <c r="A1098" s="153"/>
      <c r="AG1098" s="308"/>
      <c r="AH1098" s="309"/>
      <c r="AI1098" s="309"/>
      <c r="AJ1098" s="309"/>
      <c r="AK1098" s="309"/>
      <c r="AL1098" s="309"/>
    </row>
    <row r="1099">
      <c r="A1099" s="153"/>
      <c r="AG1099" s="308"/>
      <c r="AH1099" s="309"/>
      <c r="AI1099" s="309"/>
      <c r="AJ1099" s="309"/>
      <c r="AK1099" s="309"/>
      <c r="AL1099" s="309"/>
    </row>
    <row r="1100">
      <c r="A1100" s="153"/>
      <c r="AG1100" s="308"/>
      <c r="AH1100" s="309"/>
      <c r="AI1100" s="309"/>
      <c r="AJ1100" s="309"/>
      <c r="AK1100" s="309"/>
      <c r="AL1100" s="309"/>
    </row>
    <row r="1101">
      <c r="A1101" s="153"/>
      <c r="AG1101" s="308"/>
      <c r="AH1101" s="309"/>
      <c r="AI1101" s="309"/>
      <c r="AJ1101" s="309"/>
      <c r="AK1101" s="309"/>
      <c r="AL1101" s="309"/>
    </row>
    <row r="1102">
      <c r="A1102" s="153"/>
      <c r="AG1102" s="308"/>
      <c r="AH1102" s="309"/>
      <c r="AI1102" s="309"/>
      <c r="AJ1102" s="309"/>
      <c r="AK1102" s="309"/>
      <c r="AL1102" s="309"/>
    </row>
    <row r="1103">
      <c r="A1103" s="153"/>
      <c r="AG1103" s="308"/>
      <c r="AH1103" s="309"/>
      <c r="AI1103" s="309"/>
      <c r="AJ1103" s="309"/>
      <c r="AK1103" s="309"/>
      <c r="AL1103" s="309"/>
    </row>
    <row r="1104">
      <c r="A1104" s="153"/>
      <c r="AG1104" s="308"/>
      <c r="AH1104" s="309"/>
      <c r="AI1104" s="309"/>
      <c r="AJ1104" s="309"/>
      <c r="AK1104" s="309"/>
      <c r="AL1104" s="309"/>
    </row>
    <row r="1105">
      <c r="A1105" s="153"/>
      <c r="AG1105" s="308"/>
      <c r="AH1105" s="309"/>
      <c r="AI1105" s="309"/>
      <c r="AJ1105" s="309"/>
      <c r="AK1105" s="309"/>
      <c r="AL1105" s="309"/>
    </row>
    <row r="1106">
      <c r="A1106" s="153"/>
      <c r="AG1106" s="308"/>
      <c r="AH1106" s="309"/>
      <c r="AI1106" s="309"/>
      <c r="AJ1106" s="309"/>
      <c r="AK1106" s="309"/>
      <c r="AL1106" s="309"/>
    </row>
    <row r="1107">
      <c r="A1107" s="153"/>
      <c r="AG1107" s="308"/>
      <c r="AH1107" s="309"/>
      <c r="AI1107" s="309"/>
      <c r="AJ1107" s="309"/>
      <c r="AK1107" s="309"/>
      <c r="AL1107" s="309"/>
    </row>
    <row r="1108">
      <c r="A1108" s="153"/>
      <c r="AG1108" s="308"/>
      <c r="AH1108" s="309"/>
      <c r="AI1108" s="309"/>
      <c r="AJ1108" s="309"/>
      <c r="AK1108" s="309"/>
      <c r="AL1108" s="309"/>
    </row>
    <row r="1109">
      <c r="A1109" s="153"/>
      <c r="AG1109" s="308"/>
      <c r="AH1109" s="309"/>
      <c r="AI1109" s="309"/>
      <c r="AJ1109" s="309"/>
      <c r="AK1109" s="309"/>
      <c r="AL1109" s="309"/>
    </row>
    <row r="1110">
      <c r="A1110" s="153"/>
      <c r="AG1110" s="308"/>
      <c r="AH1110" s="309"/>
      <c r="AI1110" s="309"/>
      <c r="AJ1110" s="309"/>
      <c r="AK1110" s="309"/>
      <c r="AL1110" s="309"/>
    </row>
    <row r="1111">
      <c r="A1111" s="153"/>
      <c r="AG1111" s="308"/>
      <c r="AH1111" s="309"/>
      <c r="AI1111" s="309"/>
      <c r="AJ1111" s="309"/>
      <c r="AK1111" s="309"/>
      <c r="AL1111" s="309"/>
    </row>
    <row r="1112">
      <c r="A1112" s="153"/>
      <c r="AG1112" s="308"/>
      <c r="AH1112" s="309"/>
      <c r="AI1112" s="309"/>
      <c r="AJ1112" s="309"/>
      <c r="AK1112" s="309"/>
      <c r="AL1112" s="309"/>
    </row>
    <row r="1113">
      <c r="A1113" s="153"/>
      <c r="AG1113" s="308"/>
      <c r="AH1113" s="309"/>
      <c r="AI1113" s="309"/>
      <c r="AJ1113" s="309"/>
      <c r="AK1113" s="309"/>
      <c r="AL1113" s="309"/>
    </row>
    <row r="1114">
      <c r="A1114" s="153"/>
      <c r="AG1114" s="308"/>
      <c r="AH1114" s="309"/>
      <c r="AI1114" s="309"/>
      <c r="AJ1114" s="309"/>
      <c r="AK1114" s="309"/>
      <c r="AL1114" s="309"/>
    </row>
    <row r="1115">
      <c r="A1115" s="153"/>
      <c r="AG1115" s="308"/>
      <c r="AH1115" s="309"/>
      <c r="AI1115" s="309"/>
      <c r="AJ1115" s="309"/>
      <c r="AK1115" s="309"/>
      <c r="AL1115" s="309"/>
    </row>
    <row r="1116">
      <c r="A1116" s="153"/>
      <c r="AG1116" s="308"/>
      <c r="AH1116" s="309"/>
      <c r="AI1116" s="309"/>
      <c r="AJ1116" s="309"/>
      <c r="AK1116" s="309"/>
      <c r="AL1116" s="309"/>
    </row>
    <row r="1117">
      <c r="A1117" s="153"/>
      <c r="AG1117" s="308"/>
      <c r="AH1117" s="309"/>
      <c r="AI1117" s="309"/>
      <c r="AJ1117" s="309"/>
      <c r="AK1117" s="309"/>
      <c r="AL1117" s="309"/>
    </row>
    <row r="1118">
      <c r="A1118" s="153"/>
      <c r="AG1118" s="308"/>
      <c r="AH1118" s="309"/>
      <c r="AI1118" s="309"/>
      <c r="AJ1118" s="309"/>
      <c r="AK1118" s="309"/>
      <c r="AL1118" s="309"/>
    </row>
    <row r="1119">
      <c r="A1119" s="153"/>
      <c r="AG1119" s="308"/>
      <c r="AH1119" s="309"/>
      <c r="AI1119" s="309"/>
      <c r="AJ1119" s="309"/>
      <c r="AK1119" s="309"/>
      <c r="AL1119" s="309"/>
    </row>
    <row r="1120">
      <c r="A1120" s="153"/>
      <c r="AG1120" s="308"/>
      <c r="AH1120" s="309"/>
      <c r="AI1120" s="309"/>
      <c r="AJ1120" s="309"/>
      <c r="AK1120" s="309"/>
      <c r="AL1120" s="309"/>
    </row>
    <row r="1121">
      <c r="A1121" s="153"/>
      <c r="AG1121" s="308"/>
      <c r="AH1121" s="309"/>
      <c r="AI1121" s="309"/>
      <c r="AJ1121" s="309"/>
      <c r="AK1121" s="309"/>
      <c r="AL1121" s="309"/>
    </row>
    <row r="1122">
      <c r="A1122" s="153"/>
      <c r="AG1122" s="308"/>
      <c r="AH1122" s="309"/>
      <c r="AI1122" s="309"/>
      <c r="AJ1122" s="309"/>
      <c r="AK1122" s="309"/>
      <c r="AL1122" s="309"/>
    </row>
    <row r="1123">
      <c r="A1123" s="153"/>
      <c r="AG1123" s="308"/>
      <c r="AH1123" s="309"/>
      <c r="AI1123" s="309"/>
      <c r="AJ1123" s="309"/>
      <c r="AK1123" s="309"/>
      <c r="AL1123" s="309"/>
    </row>
    <row r="1124">
      <c r="A1124" s="153"/>
      <c r="AG1124" s="308"/>
      <c r="AH1124" s="309"/>
      <c r="AI1124" s="309"/>
      <c r="AJ1124" s="309"/>
      <c r="AK1124" s="309"/>
      <c r="AL1124" s="309"/>
    </row>
    <row r="1125">
      <c r="A1125" s="153"/>
      <c r="AG1125" s="308"/>
      <c r="AH1125" s="309"/>
      <c r="AI1125" s="309"/>
      <c r="AJ1125" s="309"/>
      <c r="AK1125" s="309"/>
      <c r="AL1125" s="309"/>
    </row>
    <row r="1126">
      <c r="A1126" s="153"/>
      <c r="AG1126" s="308"/>
      <c r="AH1126" s="309"/>
      <c r="AI1126" s="309"/>
      <c r="AJ1126" s="309"/>
      <c r="AK1126" s="309"/>
      <c r="AL1126" s="309"/>
    </row>
    <row r="1127">
      <c r="A1127" s="153"/>
      <c r="AG1127" s="308"/>
      <c r="AH1127" s="309"/>
      <c r="AI1127" s="309"/>
      <c r="AJ1127" s="309"/>
      <c r="AK1127" s="309"/>
      <c r="AL1127" s="309"/>
    </row>
    <row r="1128">
      <c r="A1128" s="153"/>
      <c r="AG1128" s="308"/>
      <c r="AH1128" s="309"/>
      <c r="AI1128" s="309"/>
      <c r="AJ1128" s="309"/>
      <c r="AK1128" s="309"/>
      <c r="AL1128" s="309"/>
    </row>
    <row r="1129">
      <c r="A1129" s="153"/>
      <c r="AG1129" s="308"/>
      <c r="AH1129" s="309"/>
      <c r="AI1129" s="309"/>
      <c r="AJ1129" s="309"/>
      <c r="AK1129" s="309"/>
      <c r="AL1129" s="309"/>
    </row>
    <row r="1130">
      <c r="A1130" s="153"/>
      <c r="AG1130" s="308"/>
      <c r="AH1130" s="309"/>
      <c r="AI1130" s="309"/>
      <c r="AJ1130" s="309"/>
      <c r="AK1130" s="309"/>
      <c r="AL1130" s="309"/>
    </row>
    <row r="1131">
      <c r="A1131" s="153"/>
      <c r="AG1131" s="308"/>
      <c r="AH1131" s="309"/>
      <c r="AI1131" s="309"/>
      <c r="AJ1131" s="309"/>
      <c r="AK1131" s="309"/>
      <c r="AL1131" s="309"/>
    </row>
    <row r="1132">
      <c r="A1132" s="153"/>
      <c r="AG1132" s="308"/>
      <c r="AH1132" s="309"/>
      <c r="AI1132" s="309"/>
      <c r="AJ1132" s="309"/>
      <c r="AK1132" s="309"/>
      <c r="AL1132" s="309"/>
    </row>
    <row r="1133">
      <c r="A1133" s="153"/>
      <c r="AG1133" s="308"/>
      <c r="AH1133" s="309"/>
      <c r="AI1133" s="309"/>
      <c r="AJ1133" s="309"/>
      <c r="AK1133" s="309"/>
      <c r="AL1133" s="309"/>
    </row>
    <row r="1134">
      <c r="A1134" s="153"/>
      <c r="AG1134" s="308"/>
      <c r="AH1134" s="309"/>
      <c r="AI1134" s="309"/>
      <c r="AJ1134" s="309"/>
      <c r="AK1134" s="309"/>
      <c r="AL1134" s="309"/>
    </row>
    <row r="1135">
      <c r="A1135" s="153"/>
      <c r="AG1135" s="308"/>
      <c r="AH1135" s="309"/>
      <c r="AI1135" s="309"/>
      <c r="AJ1135" s="309"/>
      <c r="AK1135" s="309"/>
      <c r="AL1135" s="309"/>
    </row>
    <row r="1136">
      <c r="A1136" s="153"/>
      <c r="AG1136" s="308"/>
      <c r="AH1136" s="309"/>
      <c r="AI1136" s="309"/>
      <c r="AJ1136" s="309"/>
      <c r="AK1136" s="309"/>
      <c r="AL1136" s="309"/>
    </row>
    <row r="1137">
      <c r="A1137" s="153"/>
      <c r="AG1137" s="308"/>
      <c r="AH1137" s="309"/>
      <c r="AI1137" s="309"/>
      <c r="AJ1137" s="309"/>
      <c r="AK1137" s="309"/>
      <c r="AL1137" s="309"/>
    </row>
    <row r="1138">
      <c r="A1138" s="153"/>
      <c r="AG1138" s="308"/>
      <c r="AH1138" s="309"/>
      <c r="AI1138" s="309"/>
      <c r="AJ1138" s="309"/>
      <c r="AK1138" s="309"/>
      <c r="AL1138" s="309"/>
    </row>
    <row r="1139">
      <c r="A1139" s="153"/>
      <c r="AG1139" s="308"/>
      <c r="AH1139" s="309"/>
      <c r="AI1139" s="309"/>
      <c r="AJ1139" s="309"/>
      <c r="AK1139" s="309"/>
      <c r="AL1139" s="309"/>
    </row>
    <row r="1140">
      <c r="A1140" s="153"/>
      <c r="AG1140" s="308"/>
      <c r="AH1140" s="309"/>
      <c r="AI1140" s="309"/>
      <c r="AJ1140" s="309"/>
      <c r="AK1140" s="309"/>
      <c r="AL1140" s="309"/>
    </row>
    <row r="1141">
      <c r="A1141" s="153"/>
      <c r="AG1141" s="308"/>
      <c r="AH1141" s="309"/>
      <c r="AI1141" s="309"/>
      <c r="AJ1141" s="309"/>
      <c r="AK1141" s="309"/>
      <c r="AL1141" s="309"/>
    </row>
    <row r="1142">
      <c r="A1142" s="153"/>
      <c r="AG1142" s="308"/>
      <c r="AH1142" s="309"/>
      <c r="AI1142" s="309"/>
      <c r="AJ1142" s="309"/>
      <c r="AK1142" s="309"/>
      <c r="AL1142" s="309"/>
    </row>
    <row r="1143">
      <c r="A1143" s="153"/>
      <c r="AG1143" s="308"/>
      <c r="AH1143" s="309"/>
      <c r="AI1143" s="309"/>
      <c r="AJ1143" s="309"/>
      <c r="AK1143" s="309"/>
      <c r="AL1143" s="309"/>
    </row>
    <row r="1144">
      <c r="A1144" s="153"/>
      <c r="AG1144" s="308"/>
      <c r="AH1144" s="309"/>
      <c r="AI1144" s="309"/>
      <c r="AJ1144" s="309"/>
      <c r="AK1144" s="309"/>
      <c r="AL1144" s="309"/>
    </row>
    <row r="1145">
      <c r="A1145" s="153"/>
      <c r="AG1145" s="308"/>
      <c r="AH1145" s="309"/>
      <c r="AI1145" s="309"/>
      <c r="AJ1145" s="309"/>
      <c r="AK1145" s="309"/>
      <c r="AL1145" s="309"/>
    </row>
    <row r="1146">
      <c r="A1146" s="153"/>
      <c r="AG1146" s="308"/>
      <c r="AH1146" s="309"/>
      <c r="AI1146" s="309"/>
      <c r="AJ1146" s="309"/>
      <c r="AK1146" s="309"/>
      <c r="AL1146" s="309"/>
    </row>
    <row r="1147">
      <c r="A1147" s="153"/>
      <c r="AG1147" s="308"/>
      <c r="AH1147" s="309"/>
      <c r="AI1147" s="309"/>
      <c r="AJ1147" s="309"/>
      <c r="AK1147" s="309"/>
      <c r="AL1147" s="309"/>
    </row>
    <row r="1148">
      <c r="A1148" s="153"/>
      <c r="AG1148" s="308"/>
      <c r="AH1148" s="309"/>
      <c r="AI1148" s="309"/>
      <c r="AJ1148" s="309"/>
      <c r="AK1148" s="309"/>
      <c r="AL1148" s="309"/>
    </row>
    <row r="1149">
      <c r="A1149" s="153"/>
      <c r="AG1149" s="308"/>
      <c r="AH1149" s="309"/>
      <c r="AI1149" s="309"/>
      <c r="AJ1149" s="309"/>
      <c r="AK1149" s="309"/>
      <c r="AL1149" s="309"/>
    </row>
    <row r="1150">
      <c r="A1150" s="153"/>
      <c r="AG1150" s="308"/>
      <c r="AH1150" s="309"/>
      <c r="AI1150" s="309"/>
      <c r="AJ1150" s="309"/>
      <c r="AK1150" s="309"/>
      <c r="AL1150" s="309"/>
    </row>
    <row r="1151">
      <c r="A1151" s="153"/>
      <c r="AG1151" s="308"/>
      <c r="AH1151" s="309"/>
      <c r="AI1151" s="309"/>
      <c r="AJ1151" s="309"/>
      <c r="AK1151" s="309"/>
      <c r="AL1151" s="309"/>
    </row>
    <row r="1152">
      <c r="A1152" s="153"/>
      <c r="AG1152" s="308"/>
      <c r="AH1152" s="309"/>
      <c r="AI1152" s="309"/>
      <c r="AJ1152" s="309"/>
      <c r="AK1152" s="309"/>
      <c r="AL1152" s="309"/>
    </row>
    <row r="1153">
      <c r="A1153" s="153"/>
      <c r="AG1153" s="308"/>
      <c r="AH1153" s="309"/>
      <c r="AI1153" s="309"/>
      <c r="AJ1153" s="309"/>
      <c r="AK1153" s="309"/>
      <c r="AL1153" s="309"/>
    </row>
    <row r="1154">
      <c r="A1154" s="153"/>
      <c r="AG1154" s="308"/>
      <c r="AH1154" s="309"/>
      <c r="AI1154" s="309"/>
      <c r="AJ1154" s="309"/>
      <c r="AK1154" s="309"/>
      <c r="AL1154" s="309"/>
    </row>
    <row r="1155">
      <c r="A1155" s="153"/>
      <c r="AG1155" s="308"/>
      <c r="AH1155" s="309"/>
      <c r="AI1155" s="309"/>
      <c r="AJ1155" s="309"/>
      <c r="AK1155" s="309"/>
      <c r="AL1155" s="309"/>
    </row>
    <row r="1156">
      <c r="A1156" s="153"/>
      <c r="AG1156" s="308"/>
      <c r="AH1156" s="309"/>
      <c r="AI1156" s="309"/>
      <c r="AJ1156" s="309"/>
      <c r="AK1156" s="309"/>
      <c r="AL1156" s="309"/>
    </row>
    <row r="1157">
      <c r="A1157" s="153"/>
      <c r="AG1157" s="308"/>
      <c r="AH1157" s="309"/>
      <c r="AI1157" s="309"/>
      <c r="AJ1157" s="309"/>
      <c r="AK1157" s="309"/>
      <c r="AL1157" s="309"/>
    </row>
    <row r="1158">
      <c r="A1158" s="153"/>
      <c r="AG1158" s="308"/>
      <c r="AH1158" s="309"/>
      <c r="AI1158" s="309"/>
      <c r="AJ1158" s="309"/>
      <c r="AK1158" s="309"/>
      <c r="AL1158" s="309"/>
    </row>
    <row r="1159">
      <c r="A1159" s="153"/>
      <c r="AG1159" s="308"/>
      <c r="AH1159" s="309"/>
      <c r="AI1159" s="309"/>
      <c r="AJ1159" s="309"/>
      <c r="AK1159" s="309"/>
      <c r="AL1159" s="309"/>
    </row>
    <row r="1160">
      <c r="A1160" s="153"/>
      <c r="AG1160" s="308"/>
      <c r="AH1160" s="309"/>
      <c r="AI1160" s="309"/>
      <c r="AJ1160" s="309"/>
      <c r="AK1160" s="309"/>
      <c r="AL1160" s="309"/>
    </row>
    <row r="1161">
      <c r="A1161" s="153"/>
      <c r="AG1161" s="308"/>
      <c r="AH1161" s="309"/>
      <c r="AI1161" s="309"/>
      <c r="AJ1161" s="309"/>
      <c r="AK1161" s="309"/>
      <c r="AL1161" s="309"/>
    </row>
    <row r="1162">
      <c r="A1162" s="153"/>
      <c r="AG1162" s="308"/>
      <c r="AH1162" s="309"/>
      <c r="AI1162" s="309"/>
      <c r="AJ1162" s="309"/>
      <c r="AK1162" s="309"/>
      <c r="AL1162" s="309"/>
    </row>
    <row r="1163">
      <c r="A1163" s="153"/>
      <c r="AG1163" s="308"/>
      <c r="AH1163" s="309"/>
      <c r="AI1163" s="309"/>
      <c r="AJ1163" s="309"/>
      <c r="AK1163" s="309"/>
      <c r="AL1163" s="309"/>
    </row>
    <row r="1164">
      <c r="A1164" s="153"/>
      <c r="AG1164" s="308"/>
      <c r="AH1164" s="309"/>
      <c r="AI1164" s="309"/>
      <c r="AJ1164" s="309"/>
      <c r="AK1164" s="309"/>
      <c r="AL1164" s="309"/>
    </row>
    <row r="1165">
      <c r="A1165" s="153"/>
      <c r="AG1165" s="308"/>
      <c r="AH1165" s="309"/>
      <c r="AI1165" s="309"/>
      <c r="AJ1165" s="309"/>
      <c r="AK1165" s="309"/>
      <c r="AL1165" s="309"/>
    </row>
    <row r="1166">
      <c r="A1166" s="153"/>
      <c r="AG1166" s="308"/>
      <c r="AH1166" s="309"/>
      <c r="AI1166" s="309"/>
      <c r="AJ1166" s="309"/>
      <c r="AK1166" s="309"/>
      <c r="AL1166" s="309"/>
    </row>
    <row r="1167">
      <c r="A1167" s="153"/>
      <c r="AG1167" s="308"/>
      <c r="AH1167" s="309"/>
      <c r="AI1167" s="309"/>
      <c r="AJ1167" s="309"/>
      <c r="AK1167" s="309"/>
      <c r="AL1167" s="309"/>
    </row>
    <row r="1168">
      <c r="A1168" s="153"/>
      <c r="AG1168" s="308"/>
      <c r="AH1168" s="309"/>
      <c r="AI1168" s="309"/>
      <c r="AJ1168" s="309"/>
      <c r="AK1168" s="309"/>
      <c r="AL1168" s="309"/>
    </row>
    <row r="1169">
      <c r="A1169" s="153"/>
      <c r="AG1169" s="308"/>
      <c r="AH1169" s="309"/>
      <c r="AI1169" s="309"/>
      <c r="AJ1169" s="309"/>
      <c r="AK1169" s="309"/>
      <c r="AL1169" s="309"/>
    </row>
    <row r="1170">
      <c r="A1170" s="153"/>
      <c r="AG1170" s="308"/>
      <c r="AH1170" s="309"/>
      <c r="AI1170" s="309"/>
      <c r="AJ1170" s="309"/>
      <c r="AK1170" s="309"/>
      <c r="AL1170" s="309"/>
    </row>
    <row r="1171">
      <c r="A1171" s="153"/>
      <c r="AG1171" s="308"/>
      <c r="AH1171" s="309"/>
      <c r="AI1171" s="309"/>
      <c r="AJ1171" s="309"/>
      <c r="AK1171" s="309"/>
      <c r="AL1171" s="309"/>
    </row>
    <row r="1172">
      <c r="A1172" s="153"/>
      <c r="AG1172" s="308"/>
      <c r="AH1172" s="309"/>
      <c r="AI1172" s="309"/>
      <c r="AJ1172" s="309"/>
      <c r="AK1172" s="309"/>
      <c r="AL1172" s="309"/>
    </row>
    <row r="1173">
      <c r="A1173" s="153"/>
      <c r="AG1173" s="308"/>
      <c r="AH1173" s="309"/>
      <c r="AI1173" s="309"/>
      <c r="AJ1173" s="309"/>
      <c r="AK1173" s="309"/>
      <c r="AL1173" s="309"/>
    </row>
    <row r="1174">
      <c r="A1174" s="153"/>
      <c r="AG1174" s="308"/>
      <c r="AH1174" s="309"/>
      <c r="AI1174" s="309"/>
      <c r="AJ1174" s="309"/>
      <c r="AK1174" s="309"/>
      <c r="AL1174" s="309"/>
    </row>
    <row r="1175">
      <c r="A1175" s="153"/>
      <c r="AG1175" s="308"/>
      <c r="AH1175" s="309"/>
      <c r="AI1175" s="309"/>
      <c r="AJ1175" s="309"/>
      <c r="AK1175" s="309"/>
      <c r="AL1175" s="309"/>
    </row>
    <row r="1176">
      <c r="A1176" s="153"/>
      <c r="AG1176" s="308"/>
      <c r="AH1176" s="309"/>
      <c r="AI1176" s="309"/>
      <c r="AJ1176" s="309"/>
      <c r="AK1176" s="309"/>
      <c r="AL1176" s="309"/>
    </row>
    <row r="1177">
      <c r="A1177" s="153"/>
      <c r="AG1177" s="308"/>
      <c r="AH1177" s="309"/>
      <c r="AI1177" s="309"/>
      <c r="AJ1177" s="309"/>
      <c r="AK1177" s="309"/>
      <c r="AL1177" s="309"/>
    </row>
    <row r="1178">
      <c r="A1178" s="153"/>
      <c r="AG1178" s="308"/>
      <c r="AH1178" s="309"/>
      <c r="AI1178" s="309"/>
      <c r="AJ1178" s="309"/>
      <c r="AK1178" s="309"/>
      <c r="AL1178" s="309"/>
    </row>
    <row r="1179">
      <c r="A1179" s="153"/>
      <c r="AG1179" s="308"/>
      <c r="AH1179" s="309"/>
      <c r="AI1179" s="309"/>
      <c r="AJ1179" s="309"/>
      <c r="AK1179" s="309"/>
      <c r="AL1179" s="309"/>
    </row>
    <row r="1180">
      <c r="A1180" s="153"/>
      <c r="AG1180" s="308"/>
      <c r="AH1180" s="309"/>
      <c r="AI1180" s="309"/>
      <c r="AJ1180" s="309"/>
      <c r="AK1180" s="309"/>
      <c r="AL1180" s="309"/>
    </row>
    <row r="1181">
      <c r="A1181" s="153"/>
      <c r="AG1181" s="308"/>
      <c r="AH1181" s="309"/>
      <c r="AI1181" s="309"/>
      <c r="AJ1181" s="309"/>
      <c r="AK1181" s="309"/>
      <c r="AL1181" s="309"/>
    </row>
    <row r="1182">
      <c r="A1182" s="153"/>
      <c r="AG1182" s="308"/>
      <c r="AH1182" s="309"/>
      <c r="AI1182" s="309"/>
      <c r="AJ1182" s="309"/>
      <c r="AK1182" s="309"/>
      <c r="AL1182" s="309"/>
    </row>
    <row r="1183">
      <c r="A1183" s="153"/>
      <c r="AG1183" s="308"/>
      <c r="AH1183" s="309"/>
      <c r="AI1183" s="309"/>
      <c r="AJ1183" s="309"/>
      <c r="AK1183" s="309"/>
      <c r="AL1183" s="309"/>
    </row>
    <row r="1184">
      <c r="A1184" s="153"/>
      <c r="AG1184" s="308"/>
      <c r="AH1184" s="309"/>
      <c r="AI1184" s="309"/>
      <c r="AJ1184" s="309"/>
      <c r="AK1184" s="309"/>
      <c r="AL1184" s="309"/>
    </row>
    <row r="1185">
      <c r="A1185" s="153"/>
      <c r="AG1185" s="308"/>
      <c r="AH1185" s="309"/>
      <c r="AI1185" s="309"/>
      <c r="AJ1185" s="309"/>
      <c r="AK1185" s="309"/>
      <c r="AL1185" s="309"/>
    </row>
    <row r="1186">
      <c r="A1186" s="153"/>
      <c r="AG1186" s="308"/>
      <c r="AH1186" s="309"/>
      <c r="AI1186" s="309"/>
      <c r="AJ1186" s="309"/>
      <c r="AK1186" s="309"/>
      <c r="AL1186" s="309"/>
    </row>
    <row r="1187">
      <c r="A1187" s="153"/>
      <c r="AG1187" s="308"/>
      <c r="AH1187" s="309"/>
      <c r="AI1187" s="309"/>
      <c r="AJ1187" s="309"/>
      <c r="AK1187" s="309"/>
      <c r="AL1187" s="309"/>
    </row>
    <row r="1188">
      <c r="A1188" s="153"/>
      <c r="AG1188" s="308"/>
      <c r="AH1188" s="309"/>
      <c r="AI1188" s="309"/>
      <c r="AJ1188" s="309"/>
      <c r="AK1188" s="309"/>
      <c r="AL1188" s="309"/>
    </row>
    <row r="1189">
      <c r="A1189" s="153"/>
      <c r="AG1189" s="308"/>
      <c r="AH1189" s="309"/>
      <c r="AI1189" s="309"/>
      <c r="AJ1189" s="309"/>
      <c r="AK1189" s="309"/>
      <c r="AL1189" s="309"/>
    </row>
    <row r="1190">
      <c r="A1190" s="153"/>
      <c r="AG1190" s="308"/>
      <c r="AH1190" s="309"/>
      <c r="AI1190" s="309"/>
      <c r="AJ1190" s="309"/>
      <c r="AK1190" s="309"/>
      <c r="AL1190" s="309"/>
    </row>
    <row r="1191">
      <c r="A1191" s="153"/>
      <c r="AG1191" s="308"/>
      <c r="AH1191" s="309"/>
      <c r="AI1191" s="309"/>
      <c r="AJ1191" s="309"/>
      <c r="AK1191" s="309"/>
      <c r="AL1191" s="309"/>
    </row>
    <row r="1192">
      <c r="A1192" s="153"/>
      <c r="AG1192" s="308"/>
      <c r="AH1192" s="309"/>
      <c r="AI1192" s="309"/>
      <c r="AJ1192" s="309"/>
      <c r="AK1192" s="309"/>
      <c r="AL1192" s="309"/>
    </row>
    <row r="1193">
      <c r="A1193" s="153"/>
      <c r="AG1193" s="308"/>
      <c r="AH1193" s="309"/>
      <c r="AI1193" s="309"/>
      <c r="AJ1193" s="309"/>
      <c r="AK1193" s="309"/>
      <c r="AL1193" s="309"/>
    </row>
    <row r="1194">
      <c r="A1194" s="153"/>
      <c r="AG1194" s="308"/>
      <c r="AH1194" s="309"/>
      <c r="AI1194" s="309"/>
      <c r="AJ1194" s="309"/>
      <c r="AK1194" s="309"/>
      <c r="AL1194" s="309"/>
    </row>
    <row r="1195">
      <c r="A1195" s="153"/>
      <c r="AG1195" s="308"/>
      <c r="AH1195" s="309"/>
      <c r="AI1195" s="309"/>
      <c r="AJ1195" s="309"/>
      <c r="AK1195" s="309"/>
      <c r="AL1195" s="309"/>
    </row>
    <row r="1196">
      <c r="A1196" s="153"/>
      <c r="AG1196" s="308"/>
      <c r="AH1196" s="309"/>
      <c r="AI1196" s="309"/>
      <c r="AJ1196" s="309"/>
      <c r="AK1196" s="309"/>
      <c r="AL1196" s="309"/>
    </row>
    <row r="1197">
      <c r="A1197" s="153"/>
      <c r="AG1197" s="308"/>
      <c r="AH1197" s="309"/>
      <c r="AI1197" s="309"/>
      <c r="AJ1197" s="309"/>
      <c r="AK1197" s="309"/>
      <c r="AL1197" s="309"/>
    </row>
  </sheetData>
  <conditionalFormatting sqref="B507:AF507">
    <cfRule type="colorScale" priority="1">
      <colorScale>
        <cfvo type="min"/>
        <cfvo type="max"/>
        <color rgb="FFFFFFFF"/>
        <color rgb="FFE67C73"/>
      </colorScale>
    </cfRule>
  </conditionalFormatting>
  <conditionalFormatting sqref="B543:AF543 B639:AF639">
    <cfRule type="colorScale" priority="2">
      <colorScale>
        <cfvo type="min"/>
        <cfvo type="max"/>
        <color rgb="FFFFFFFF"/>
        <color rgb="FF57BB8A"/>
      </colorScale>
    </cfRule>
  </conditionalFormatting>
  <conditionalFormatting sqref="B637:AF637">
    <cfRule type="cellIs" dxfId="0" priority="3" operator="greaterThan">
      <formula>0</formula>
    </cfRule>
  </conditionalFormatting>
  <conditionalFormatting sqref="B637:AF637">
    <cfRule type="cellIs" dxfId="1" priority="4" operator="lessThan">
      <formula>0</formula>
    </cfRule>
  </conditionalFormatting>
  <conditionalFormatting sqref="B635:AF635">
    <cfRule type="cellIs" dxfId="0" priority="5" operator="greaterThan">
      <formula>0</formula>
    </cfRule>
  </conditionalFormatting>
  <conditionalFormatting sqref="B635:AF635">
    <cfRule type="cellIs" dxfId="1" priority="6" operator="lessThan">
      <formula>0</formula>
    </cfRule>
  </conditionalFormatting>
  <conditionalFormatting sqref="B539:AF539">
    <cfRule type="cellIs" dxfId="0" priority="7" operator="greaterThan">
      <formula>0</formula>
    </cfRule>
  </conditionalFormatting>
  <conditionalFormatting sqref="B539:AF539">
    <cfRule type="cellIs" dxfId="1" priority="8" operator="lessThan">
      <formula>0</formula>
    </cfRule>
  </conditionalFormatting>
  <conditionalFormatting sqref="B541:AF541">
    <cfRule type="cellIs" dxfId="0" priority="9" operator="greaterThan">
      <formula>0</formula>
    </cfRule>
  </conditionalFormatting>
  <conditionalFormatting sqref="B541:AF541">
    <cfRule type="cellIs" dxfId="1" priority="10" operator="lessThan">
      <formula>0</formula>
    </cfRule>
  </conditionalFormatting>
  <conditionalFormatting sqref="B627:AF627">
    <cfRule type="colorScale" priority="11">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3" width="16.25"/>
  </cols>
  <sheetData>
    <row r="1">
      <c r="A1" s="123" t="s">
        <v>145</v>
      </c>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c r="AG1" s="124"/>
    </row>
    <row r="2">
      <c r="A2" s="126" t="s">
        <v>146</v>
      </c>
      <c r="B2" s="127" t="s">
        <v>3</v>
      </c>
      <c r="C2" s="127" t="s">
        <v>4</v>
      </c>
      <c r="D2" s="127" t="s">
        <v>5</v>
      </c>
      <c r="E2" s="127" t="s">
        <v>6</v>
      </c>
      <c r="F2" s="127" t="s">
        <v>7</v>
      </c>
      <c r="G2" s="127" t="s">
        <v>8</v>
      </c>
      <c r="H2" s="127" t="s">
        <v>9</v>
      </c>
      <c r="I2" s="127" t="s">
        <v>3</v>
      </c>
      <c r="J2" s="127" t="s">
        <v>4</v>
      </c>
      <c r="K2" s="127" t="s">
        <v>5</v>
      </c>
      <c r="L2" s="127" t="s">
        <v>6</v>
      </c>
      <c r="M2" s="127" t="s">
        <v>7</v>
      </c>
      <c r="N2" s="127" t="s">
        <v>8</v>
      </c>
      <c r="O2" s="127" t="s">
        <v>9</v>
      </c>
      <c r="P2" s="127" t="s">
        <v>3</v>
      </c>
      <c r="Q2" s="127" t="s">
        <v>4</v>
      </c>
      <c r="R2" s="127" t="s">
        <v>5</v>
      </c>
      <c r="S2" s="127" t="s">
        <v>6</v>
      </c>
      <c r="T2" s="127" t="s">
        <v>7</v>
      </c>
      <c r="U2" s="127" t="s">
        <v>8</v>
      </c>
      <c r="V2" s="127" t="s">
        <v>9</v>
      </c>
      <c r="W2" s="127" t="s">
        <v>3</v>
      </c>
      <c r="X2" s="127" t="s">
        <v>4</v>
      </c>
      <c r="Y2" s="127" t="s">
        <v>5</v>
      </c>
      <c r="Z2" s="127" t="s">
        <v>6</v>
      </c>
      <c r="AA2" s="127" t="s">
        <v>7</v>
      </c>
      <c r="AB2" s="127" t="s">
        <v>8</v>
      </c>
      <c r="AC2" s="127" t="s">
        <v>9</v>
      </c>
      <c r="AD2" s="127" t="s">
        <v>3</v>
      </c>
      <c r="AE2" s="127" t="s">
        <v>4</v>
      </c>
      <c r="AF2" s="127" t="s">
        <v>5</v>
      </c>
      <c r="AG2" s="124"/>
    </row>
    <row r="3">
      <c r="A3" s="153"/>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24"/>
    </row>
    <row r="4">
      <c r="A4" s="180" t="s">
        <v>131</v>
      </c>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4"/>
    </row>
    <row r="5">
      <c r="A5" s="181" t="s">
        <v>159</v>
      </c>
      <c r="B5" s="182">
        <f>Summary!B9</f>
        <v>9224.84</v>
      </c>
      <c r="C5" s="182">
        <f>Summary!C9</f>
        <v>5831.8</v>
      </c>
      <c r="D5" s="182">
        <f>Summary!D9</f>
        <v>6731.06</v>
      </c>
      <c r="E5" s="182">
        <f>Summary!E9</f>
        <v>5160.16</v>
      </c>
      <c r="F5" s="182">
        <f>Summary!F9</f>
        <v>7525.62</v>
      </c>
      <c r="G5" s="182">
        <f>Summary!G9</f>
        <v>5246.89</v>
      </c>
      <c r="H5" s="182">
        <f>Summary!H9</f>
        <v>5358.3</v>
      </c>
      <c r="I5" s="182">
        <f>Summary!I9</f>
        <v>4961.66</v>
      </c>
      <c r="J5" s="182">
        <f>Summary!J9</f>
        <v>9076.94</v>
      </c>
      <c r="K5" s="182">
        <f>Summary!K9</f>
        <v>5693.47</v>
      </c>
      <c r="L5" s="182">
        <f>Summary!L9</f>
        <v>7800.87</v>
      </c>
      <c r="M5" s="182">
        <f>Summary!M9</f>
        <v>6375.6</v>
      </c>
      <c r="N5" s="182">
        <f>Summary!N9</f>
        <v>8211.12</v>
      </c>
      <c r="O5" s="182">
        <f>Summary!O9</f>
        <v>6476.18</v>
      </c>
      <c r="P5" s="182">
        <f>Summary!P9</f>
        <v>43825.48</v>
      </c>
      <c r="Q5" s="182">
        <f>Summary!Q9</f>
        <v>26294.21</v>
      </c>
      <c r="R5" s="182">
        <f>Summary!R9</f>
        <v>17238.83</v>
      </c>
      <c r="S5" s="182">
        <f>Summary!S9</f>
        <v>12750.96</v>
      </c>
      <c r="T5" s="182">
        <f>Summary!T9</f>
        <v>12450.25</v>
      </c>
      <c r="U5" s="182">
        <f>Summary!U9</f>
        <v>8447.19</v>
      </c>
      <c r="V5" s="182">
        <f>Summary!V9</f>
        <v>9298.07</v>
      </c>
      <c r="W5" s="182">
        <f>Summary!W9</f>
        <v>8592</v>
      </c>
      <c r="X5" s="182">
        <f>Summary!X9</f>
        <v>12796.21</v>
      </c>
      <c r="Y5" s="182">
        <f>Summary!Y9</f>
        <v>12683.98</v>
      </c>
      <c r="Z5" s="182">
        <f>Summary!Z9</f>
        <v>25618.94</v>
      </c>
      <c r="AA5" s="182">
        <f>Summary!AA9</f>
        <v>44372.52</v>
      </c>
      <c r="AB5" s="182">
        <f>Summary!AB9</f>
        <v>39668.94</v>
      </c>
      <c r="AC5" s="182">
        <f>Summary!AC9</f>
        <v>23871.97</v>
      </c>
      <c r="AD5" s="182">
        <f>Summary!AD9</f>
        <v>24412.09</v>
      </c>
      <c r="AE5" s="182">
        <f>Summary!AE9</f>
        <v>29838.81</v>
      </c>
      <c r="AF5" s="182">
        <f>Summary!AF9</f>
        <v>34342.97</v>
      </c>
      <c r="AG5" s="139">
        <f t="shared" ref="AG5:AG6" si="2">SUM(B5:AF5)</f>
        <v>480177.93</v>
      </c>
    </row>
    <row r="6">
      <c r="A6" s="183" t="s">
        <v>160</v>
      </c>
      <c r="B6" s="184">
        <f t="shared" ref="B6:AF6" si="1">SUM(B5)</f>
        <v>9224.84</v>
      </c>
      <c r="C6" s="184">
        <f t="shared" si="1"/>
        <v>5831.8</v>
      </c>
      <c r="D6" s="184">
        <f t="shared" si="1"/>
        <v>6731.06</v>
      </c>
      <c r="E6" s="184">
        <f t="shared" si="1"/>
        <v>5160.16</v>
      </c>
      <c r="F6" s="184">
        <f t="shared" si="1"/>
        <v>7525.62</v>
      </c>
      <c r="G6" s="184">
        <f t="shared" si="1"/>
        <v>5246.89</v>
      </c>
      <c r="H6" s="184">
        <f t="shared" si="1"/>
        <v>5358.3</v>
      </c>
      <c r="I6" s="184">
        <f t="shared" si="1"/>
        <v>4961.66</v>
      </c>
      <c r="J6" s="184">
        <f t="shared" si="1"/>
        <v>9076.94</v>
      </c>
      <c r="K6" s="184">
        <f t="shared" si="1"/>
        <v>5693.47</v>
      </c>
      <c r="L6" s="184">
        <f t="shared" si="1"/>
        <v>7800.87</v>
      </c>
      <c r="M6" s="184">
        <f t="shared" si="1"/>
        <v>6375.6</v>
      </c>
      <c r="N6" s="184">
        <f t="shared" si="1"/>
        <v>8211.12</v>
      </c>
      <c r="O6" s="184">
        <f t="shared" si="1"/>
        <v>6476.18</v>
      </c>
      <c r="P6" s="184">
        <f t="shared" si="1"/>
        <v>43825.48</v>
      </c>
      <c r="Q6" s="184">
        <f t="shared" si="1"/>
        <v>26294.21</v>
      </c>
      <c r="R6" s="184">
        <f t="shared" si="1"/>
        <v>17238.83</v>
      </c>
      <c r="S6" s="184">
        <f t="shared" si="1"/>
        <v>12750.96</v>
      </c>
      <c r="T6" s="184">
        <f t="shared" si="1"/>
        <v>12450.25</v>
      </c>
      <c r="U6" s="184">
        <f t="shared" si="1"/>
        <v>8447.19</v>
      </c>
      <c r="V6" s="184">
        <f t="shared" si="1"/>
        <v>9298.07</v>
      </c>
      <c r="W6" s="184">
        <f t="shared" si="1"/>
        <v>8592</v>
      </c>
      <c r="X6" s="184">
        <f t="shared" si="1"/>
        <v>12796.21</v>
      </c>
      <c r="Y6" s="184">
        <f t="shared" si="1"/>
        <v>12683.98</v>
      </c>
      <c r="Z6" s="184">
        <f t="shared" si="1"/>
        <v>25618.94</v>
      </c>
      <c r="AA6" s="184">
        <f t="shared" si="1"/>
        <v>44372.52</v>
      </c>
      <c r="AB6" s="184">
        <f t="shared" si="1"/>
        <v>39668.94</v>
      </c>
      <c r="AC6" s="184">
        <f t="shared" si="1"/>
        <v>23871.97</v>
      </c>
      <c r="AD6" s="184">
        <f t="shared" si="1"/>
        <v>24412.09</v>
      </c>
      <c r="AE6" s="184">
        <f t="shared" si="1"/>
        <v>29838.81</v>
      </c>
      <c r="AF6" s="184">
        <f t="shared" si="1"/>
        <v>34342.97</v>
      </c>
      <c r="AG6" s="139">
        <f t="shared" si="2"/>
        <v>480177.93</v>
      </c>
    </row>
    <row r="7">
      <c r="A7" s="153"/>
      <c r="B7" s="129"/>
      <c r="C7" s="129"/>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85"/>
    </row>
    <row r="8">
      <c r="A8" s="187" t="s">
        <v>137</v>
      </c>
      <c r="B8" s="129"/>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85"/>
    </row>
    <row r="9">
      <c r="A9" s="188" t="s">
        <v>161</v>
      </c>
      <c r="B9" s="189">
        <f>Summary!B70</f>
        <v>58</v>
      </c>
      <c r="C9" s="189">
        <f>Summary!C70</f>
        <v>36</v>
      </c>
      <c r="D9" s="189">
        <f>Summary!D70</f>
        <v>35</v>
      </c>
      <c r="E9" s="189">
        <f>Summary!E70</f>
        <v>37</v>
      </c>
      <c r="F9" s="189">
        <f>Summary!F70</f>
        <v>41</v>
      </c>
      <c r="G9" s="189">
        <f>Summary!G70</f>
        <v>39</v>
      </c>
      <c r="H9" s="189">
        <f>Summary!H70</f>
        <v>29</v>
      </c>
      <c r="I9" s="189">
        <f>Summary!I70</f>
        <v>27</v>
      </c>
      <c r="J9" s="189">
        <f>Summary!J70</f>
        <v>45</v>
      </c>
      <c r="K9" s="189">
        <f>Summary!K70</f>
        <v>41</v>
      </c>
      <c r="L9" s="189">
        <f>Summary!L70</f>
        <v>41</v>
      </c>
      <c r="M9" s="189">
        <f>Summary!M70</f>
        <v>35</v>
      </c>
      <c r="N9" s="189">
        <f>Summary!N70</f>
        <v>41</v>
      </c>
      <c r="O9" s="189">
        <f>Summary!O70</f>
        <v>36</v>
      </c>
      <c r="P9" s="189">
        <f>Summary!P70</f>
        <v>241</v>
      </c>
      <c r="Q9" s="189">
        <f>Summary!Q70</f>
        <v>156</v>
      </c>
      <c r="R9" s="189">
        <f>Summary!R70</f>
        <v>111</v>
      </c>
      <c r="S9" s="189">
        <f>Summary!S70</f>
        <v>81</v>
      </c>
      <c r="T9" s="189">
        <f>Summary!T70</f>
        <v>72</v>
      </c>
      <c r="U9" s="189">
        <f>Summary!U70</f>
        <v>62</v>
      </c>
      <c r="V9" s="189">
        <f>Summary!V70</f>
        <v>61</v>
      </c>
      <c r="W9" s="189">
        <f>Summary!W70</f>
        <v>60</v>
      </c>
      <c r="X9" s="189">
        <f>Summary!X70</f>
        <v>74</v>
      </c>
      <c r="Y9" s="189">
        <f>Summary!Y70</f>
        <v>75</v>
      </c>
      <c r="Z9" s="189">
        <f>Summary!Z70</f>
        <v>116</v>
      </c>
      <c r="AA9" s="189">
        <f>Summary!AA70</f>
        <v>177</v>
      </c>
      <c r="AB9" s="189">
        <f>Summary!AB70</f>
        <v>159</v>
      </c>
      <c r="AC9" s="189">
        <f>Summary!AC70</f>
        <v>109</v>
      </c>
      <c r="AD9" s="189">
        <f>Summary!AD70</f>
        <v>104</v>
      </c>
      <c r="AE9" s="189">
        <f>Summary!AE70</f>
        <v>121</v>
      </c>
      <c r="AF9" s="189">
        <f>Summary!AF70</f>
        <v>144</v>
      </c>
      <c r="AG9" s="139">
        <f t="shared" ref="AG9:AG10" si="4">SUM(B9:AF9)</f>
        <v>2464</v>
      </c>
    </row>
    <row r="10">
      <c r="A10" s="190" t="s">
        <v>160</v>
      </c>
      <c r="B10" s="191">
        <f t="shared" ref="B10:AF10" si="3">SUM(B9)</f>
        <v>58</v>
      </c>
      <c r="C10" s="191">
        <f t="shared" si="3"/>
        <v>36</v>
      </c>
      <c r="D10" s="191">
        <f t="shared" si="3"/>
        <v>35</v>
      </c>
      <c r="E10" s="191">
        <f t="shared" si="3"/>
        <v>37</v>
      </c>
      <c r="F10" s="191">
        <f t="shared" si="3"/>
        <v>41</v>
      </c>
      <c r="G10" s="191">
        <f t="shared" si="3"/>
        <v>39</v>
      </c>
      <c r="H10" s="191">
        <f t="shared" si="3"/>
        <v>29</v>
      </c>
      <c r="I10" s="191">
        <f t="shared" si="3"/>
        <v>27</v>
      </c>
      <c r="J10" s="191">
        <f t="shared" si="3"/>
        <v>45</v>
      </c>
      <c r="K10" s="191">
        <f t="shared" si="3"/>
        <v>41</v>
      </c>
      <c r="L10" s="191">
        <f t="shared" si="3"/>
        <v>41</v>
      </c>
      <c r="M10" s="191">
        <f t="shared" si="3"/>
        <v>35</v>
      </c>
      <c r="N10" s="191">
        <f t="shared" si="3"/>
        <v>41</v>
      </c>
      <c r="O10" s="191">
        <f t="shared" si="3"/>
        <v>36</v>
      </c>
      <c r="P10" s="191">
        <f t="shared" si="3"/>
        <v>241</v>
      </c>
      <c r="Q10" s="191">
        <f t="shared" si="3"/>
        <v>156</v>
      </c>
      <c r="R10" s="191">
        <f t="shared" si="3"/>
        <v>111</v>
      </c>
      <c r="S10" s="191">
        <f t="shared" si="3"/>
        <v>81</v>
      </c>
      <c r="T10" s="191">
        <f t="shared" si="3"/>
        <v>72</v>
      </c>
      <c r="U10" s="191">
        <f t="shared" si="3"/>
        <v>62</v>
      </c>
      <c r="V10" s="191">
        <f t="shared" si="3"/>
        <v>61</v>
      </c>
      <c r="W10" s="191">
        <f t="shared" si="3"/>
        <v>60</v>
      </c>
      <c r="X10" s="191">
        <f t="shared" si="3"/>
        <v>74</v>
      </c>
      <c r="Y10" s="191">
        <f t="shared" si="3"/>
        <v>75</v>
      </c>
      <c r="Z10" s="191">
        <f t="shared" si="3"/>
        <v>116</v>
      </c>
      <c r="AA10" s="191">
        <f t="shared" si="3"/>
        <v>177</v>
      </c>
      <c r="AB10" s="191">
        <f t="shared" si="3"/>
        <v>159</v>
      </c>
      <c r="AC10" s="191">
        <f t="shared" si="3"/>
        <v>109</v>
      </c>
      <c r="AD10" s="191">
        <f t="shared" si="3"/>
        <v>104</v>
      </c>
      <c r="AE10" s="191">
        <f t="shared" si="3"/>
        <v>121</v>
      </c>
      <c r="AF10" s="191">
        <f t="shared" si="3"/>
        <v>144</v>
      </c>
      <c r="AG10" s="139">
        <f t="shared" si="4"/>
        <v>2464</v>
      </c>
    </row>
    <row r="11">
      <c r="A11" s="153"/>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85"/>
    </row>
    <row r="12">
      <c r="A12" s="192" t="s">
        <v>162</v>
      </c>
      <c r="B12" s="193"/>
      <c r="C12" s="193"/>
      <c r="D12" s="193"/>
      <c r="E12" s="193"/>
      <c r="F12" s="193"/>
      <c r="G12" s="193"/>
      <c r="H12" s="193"/>
      <c r="I12" s="193"/>
      <c r="J12" s="193"/>
      <c r="K12" s="193"/>
      <c r="L12" s="193"/>
      <c r="M12" s="193"/>
      <c r="N12" s="193"/>
      <c r="O12" s="193"/>
      <c r="P12" s="193"/>
      <c r="Q12" s="193"/>
      <c r="R12" s="193"/>
      <c r="S12" s="193"/>
      <c r="T12" s="193"/>
      <c r="U12" s="193"/>
      <c r="V12" s="193"/>
      <c r="W12" s="193"/>
      <c r="X12" s="193"/>
      <c r="Y12" s="193"/>
      <c r="Z12" s="193"/>
      <c r="AA12" s="193"/>
      <c r="AB12" s="193"/>
      <c r="AC12" s="193"/>
      <c r="AD12" s="193"/>
      <c r="AE12" s="193"/>
      <c r="AF12" s="193"/>
      <c r="AG12" s="185"/>
    </row>
    <row r="13">
      <c r="A13" s="194" t="s">
        <v>25</v>
      </c>
      <c r="B13" s="195">
        <f>Summary!B10</f>
        <v>4811</v>
      </c>
      <c r="C13" s="195">
        <f>Summary!C10</f>
        <v>3876</v>
      </c>
      <c r="D13" s="195">
        <f>Summary!D10</f>
        <v>4654.3</v>
      </c>
      <c r="E13" s="195">
        <f>Summary!E10</f>
        <v>3588.1</v>
      </c>
      <c r="F13" s="195">
        <f>Summary!F10</f>
        <v>5412.2</v>
      </c>
      <c r="G13" s="195">
        <f>Summary!G10</f>
        <v>3259</v>
      </c>
      <c r="H13" s="195">
        <f>Summary!H10</f>
        <v>3872.1</v>
      </c>
      <c r="I13" s="195">
        <f>Summary!I10</f>
        <v>3757.75</v>
      </c>
      <c r="J13" s="195">
        <f>Summary!J10</f>
        <v>5611.3</v>
      </c>
      <c r="K13" s="195">
        <f>Summary!K10</f>
        <v>3465.6</v>
      </c>
      <c r="L13" s="195">
        <f>Summary!L10</f>
        <v>5010.15</v>
      </c>
      <c r="M13" s="195">
        <f>Summary!M10</f>
        <v>4547.33</v>
      </c>
      <c r="N13" s="195">
        <f>Summary!N10</f>
        <v>5509.5</v>
      </c>
      <c r="O13" s="195">
        <f>Summary!O10</f>
        <v>4655.3</v>
      </c>
      <c r="P13" s="195">
        <f>Summary!P10</f>
        <v>10914.08</v>
      </c>
      <c r="Q13" s="195">
        <f>Summary!Q10</f>
        <v>8053.92</v>
      </c>
      <c r="R13" s="195">
        <f>Summary!R10</f>
        <v>5712.39</v>
      </c>
      <c r="S13" s="195">
        <f>Summary!S10</f>
        <v>5078.73</v>
      </c>
      <c r="T13" s="195">
        <f>Summary!T10</f>
        <v>5641.73</v>
      </c>
      <c r="U13" s="195">
        <f>Summary!U10</f>
        <v>2441</v>
      </c>
      <c r="V13" s="195">
        <f>Summary!V10</f>
        <v>4891.03</v>
      </c>
      <c r="W13" s="195">
        <f>Summary!W10</f>
        <v>3616.79</v>
      </c>
      <c r="X13" s="195">
        <f>Summary!X10</f>
        <v>7532.83</v>
      </c>
      <c r="Y13" s="195">
        <f>Summary!Y10</f>
        <v>7031.9</v>
      </c>
      <c r="Z13" s="195">
        <f>Summary!Z10</f>
        <v>15306.2</v>
      </c>
      <c r="AA13" s="195">
        <f>Summary!AA10</f>
        <v>31544.15</v>
      </c>
      <c r="AB13" s="195">
        <f>Summary!AB10</f>
        <v>29064.2</v>
      </c>
      <c r="AC13" s="195">
        <f>Summary!AC10</f>
        <v>14646.15</v>
      </c>
      <c r="AD13" s="195">
        <f>Summary!AD10</f>
        <v>15626.2</v>
      </c>
      <c r="AE13" s="195">
        <f>Summary!AE10</f>
        <v>20290.15</v>
      </c>
      <c r="AF13" s="195">
        <f>Summary!AF10</f>
        <v>25189.9</v>
      </c>
      <c r="AG13" s="139">
        <f t="shared" ref="AG13:AG20" si="5">SUM(B13:AF13)</f>
        <v>274610.98</v>
      </c>
    </row>
    <row r="14">
      <c r="A14" s="194" t="s">
        <v>26</v>
      </c>
      <c r="B14" s="195">
        <f>Summary!B11</f>
        <v>2000.3</v>
      </c>
      <c r="C14" s="195">
        <f>Summary!C11</f>
        <v>485.9</v>
      </c>
      <c r="D14" s="195">
        <f>Summary!D11</f>
        <v>519</v>
      </c>
      <c r="E14" s="195">
        <f>Summary!E11</f>
        <v>243</v>
      </c>
      <c r="F14" s="195">
        <f>Summary!F11</f>
        <v>409.1</v>
      </c>
      <c r="G14" s="195">
        <f>Summary!G11</f>
        <v>739.3</v>
      </c>
      <c r="H14" s="195">
        <f>Summary!H11</f>
        <v>418.9</v>
      </c>
      <c r="I14" s="195">
        <f>Summary!I11</f>
        <v>235.9</v>
      </c>
      <c r="J14" s="195">
        <f>Summary!J11</f>
        <v>1190.8</v>
      </c>
      <c r="K14" s="195">
        <f>Summary!K11</f>
        <v>841.5</v>
      </c>
      <c r="L14" s="195">
        <f>Summary!L11</f>
        <v>1078.1</v>
      </c>
      <c r="M14" s="195">
        <f>Summary!M11</f>
        <v>531.57</v>
      </c>
      <c r="N14" s="195">
        <f>Summary!N11</f>
        <v>883.2</v>
      </c>
      <c r="O14" s="195">
        <f>Summary!O11</f>
        <v>373</v>
      </c>
      <c r="P14" s="195">
        <f>Summary!P11</f>
        <v>26637.02</v>
      </c>
      <c r="Q14" s="195">
        <f>Summary!Q11</f>
        <v>14171.58</v>
      </c>
      <c r="R14" s="195">
        <f>Summary!R11</f>
        <v>8502.81</v>
      </c>
      <c r="S14" s="195">
        <f>Summary!S11</f>
        <v>5676.69</v>
      </c>
      <c r="T14" s="195">
        <f>Summary!T11</f>
        <v>4650.41</v>
      </c>
      <c r="U14" s="195">
        <f>Summary!U11</f>
        <v>4263.22</v>
      </c>
      <c r="V14" s="195">
        <f>Summary!V11</f>
        <v>2624.12</v>
      </c>
      <c r="W14" s="195">
        <f>Summary!W11</f>
        <v>3253.65</v>
      </c>
      <c r="X14" s="195">
        <f>Summary!X11</f>
        <v>2763.36</v>
      </c>
      <c r="Y14" s="195">
        <f>Summary!Y11</f>
        <v>3341.44</v>
      </c>
      <c r="Z14" s="195">
        <f>Summary!Z11</f>
        <v>6222.2</v>
      </c>
      <c r="AA14" s="195">
        <f>Summary!AA11</f>
        <v>5600.9</v>
      </c>
      <c r="AB14" s="195">
        <f>Summary!AB11</f>
        <v>3983.2</v>
      </c>
      <c r="AC14" s="195">
        <f>Summary!AC11</f>
        <v>5283.29</v>
      </c>
      <c r="AD14" s="195">
        <f>Summary!AD11</f>
        <v>4530.45</v>
      </c>
      <c r="AE14" s="195">
        <f>Summary!AE11</f>
        <v>4753.45</v>
      </c>
      <c r="AF14" s="195">
        <f>Summary!AF11</f>
        <v>3108.63</v>
      </c>
      <c r="AG14" s="139">
        <f t="shared" si="5"/>
        <v>119315.99</v>
      </c>
    </row>
    <row r="15">
      <c r="A15" s="194" t="s">
        <v>27</v>
      </c>
      <c r="B15" s="195">
        <f>Summary!B12</f>
        <v>0</v>
      </c>
      <c r="C15" s="195">
        <f>Summary!C12</f>
        <v>0</v>
      </c>
      <c r="D15" s="195">
        <f>Summary!D12</f>
        <v>0</v>
      </c>
      <c r="E15" s="195">
        <f>Summary!E12</f>
        <v>0</v>
      </c>
      <c r="F15" s="195">
        <f>Summary!F12</f>
        <v>0</v>
      </c>
      <c r="G15" s="195">
        <f>Summary!G12</f>
        <v>0</v>
      </c>
      <c r="H15" s="195">
        <f>Summary!H12</f>
        <v>0</v>
      </c>
      <c r="I15" s="195">
        <f>Summary!I12</f>
        <v>0</v>
      </c>
      <c r="J15" s="195">
        <f>Summary!J12</f>
        <v>514.79</v>
      </c>
      <c r="K15" s="195">
        <f>Summary!K12</f>
        <v>0</v>
      </c>
      <c r="L15" s="195">
        <f>Summary!L12</f>
        <v>0</v>
      </c>
      <c r="M15" s="195">
        <f>Summary!M12</f>
        <v>0</v>
      </c>
      <c r="N15" s="195">
        <f>Summary!N12</f>
        <v>0</v>
      </c>
      <c r="O15" s="195">
        <f>Summary!O12</f>
        <v>0</v>
      </c>
      <c r="P15" s="195">
        <f>Summary!P12</f>
        <v>0</v>
      </c>
      <c r="Q15" s="195">
        <f>Summary!Q12</f>
        <v>0</v>
      </c>
      <c r="R15" s="195">
        <f>Summary!R12</f>
        <v>0</v>
      </c>
      <c r="S15" s="195">
        <f>Summary!S12</f>
        <v>0</v>
      </c>
      <c r="T15" s="195">
        <f>Summary!T12</f>
        <v>0</v>
      </c>
      <c r="U15" s="195">
        <f>Summary!U12</f>
        <v>0</v>
      </c>
      <c r="V15" s="195">
        <f>Summary!V12</f>
        <v>0</v>
      </c>
      <c r="W15" s="195">
        <f>Summary!W12</f>
        <v>0</v>
      </c>
      <c r="X15" s="195">
        <f>Summary!X12</f>
        <v>0</v>
      </c>
      <c r="Y15" s="195">
        <f>Summary!Y12</f>
        <v>0</v>
      </c>
      <c r="Z15" s="195">
        <f>Summary!Z12</f>
        <v>0</v>
      </c>
      <c r="AA15" s="195">
        <f>Summary!AA12</f>
        <v>0</v>
      </c>
      <c r="AB15" s="195">
        <f>Summary!AB12</f>
        <v>0</v>
      </c>
      <c r="AC15" s="195">
        <f>Summary!AC12</f>
        <v>0</v>
      </c>
      <c r="AD15" s="195">
        <f>Summary!AD12</f>
        <v>24.99</v>
      </c>
      <c r="AE15" s="195">
        <f>Summary!AE12</f>
        <v>0</v>
      </c>
      <c r="AF15" s="195">
        <f>Summary!AF12</f>
        <v>0</v>
      </c>
      <c r="AG15" s="139">
        <f t="shared" si="5"/>
        <v>539.78</v>
      </c>
    </row>
    <row r="16">
      <c r="A16" s="194" t="s">
        <v>28</v>
      </c>
      <c r="B16" s="195">
        <f>Summary!B13</f>
        <v>710.7</v>
      </c>
      <c r="C16" s="195">
        <f>Summary!C13</f>
        <v>439.3</v>
      </c>
      <c r="D16" s="195">
        <f>Summary!D13</f>
        <v>555.1</v>
      </c>
      <c r="E16" s="195">
        <f>Summary!E13</f>
        <v>621.8</v>
      </c>
      <c r="F16" s="195">
        <f>Summary!F13</f>
        <v>672.7</v>
      </c>
      <c r="G16" s="195">
        <f>Summary!G13</f>
        <v>477.1</v>
      </c>
      <c r="H16" s="195">
        <f>Summary!H13</f>
        <v>344.6</v>
      </c>
      <c r="I16" s="195">
        <f>Summary!I13</f>
        <v>256.1</v>
      </c>
      <c r="J16" s="195">
        <f>Summary!J13</f>
        <v>389.5</v>
      </c>
      <c r="K16" s="195">
        <f>Summary!K13</f>
        <v>415.6</v>
      </c>
      <c r="L16" s="195">
        <f>Summary!L13</f>
        <v>400.7</v>
      </c>
      <c r="M16" s="195">
        <f>Summary!M13</f>
        <v>209.2</v>
      </c>
      <c r="N16" s="195">
        <f>Summary!N13</f>
        <v>246.3</v>
      </c>
      <c r="O16" s="195">
        <f>Summary!O13</f>
        <v>221.2</v>
      </c>
      <c r="P16" s="195">
        <f>Summary!P13</f>
        <v>620</v>
      </c>
      <c r="Q16" s="195">
        <f>Summary!Q13</f>
        <v>423.6</v>
      </c>
      <c r="R16" s="195">
        <f>Summary!R13</f>
        <v>401.6</v>
      </c>
      <c r="S16" s="195">
        <f>Summary!S13</f>
        <v>179.3</v>
      </c>
      <c r="T16" s="195">
        <f>Summary!T13</f>
        <v>179.3</v>
      </c>
      <c r="U16" s="195">
        <f>Summary!U13</f>
        <v>296</v>
      </c>
      <c r="V16" s="195">
        <f>Summary!V13</f>
        <v>455.2</v>
      </c>
      <c r="W16" s="195">
        <f>Summary!W13</f>
        <v>233.2</v>
      </c>
      <c r="X16" s="195">
        <f>Summary!X13</f>
        <v>235.2</v>
      </c>
      <c r="Y16" s="195">
        <f>Summary!Y13</f>
        <v>343.8</v>
      </c>
      <c r="Z16" s="195">
        <f>Summary!Z13</f>
        <v>263.2</v>
      </c>
      <c r="AA16" s="195">
        <f>Summary!AA13</f>
        <v>409.6</v>
      </c>
      <c r="AB16" s="195">
        <f>Summary!AB13</f>
        <v>464.2</v>
      </c>
      <c r="AC16" s="195">
        <f>Summary!AC13</f>
        <v>325.9</v>
      </c>
      <c r="AD16" s="195">
        <f>Summary!AD13</f>
        <v>203.3</v>
      </c>
      <c r="AE16" s="195">
        <f>Summary!AE13</f>
        <v>179.4</v>
      </c>
      <c r="AF16" s="195">
        <f>Summary!AF13</f>
        <v>439.5</v>
      </c>
      <c r="AG16" s="139">
        <f t="shared" si="5"/>
        <v>11612.2</v>
      </c>
    </row>
    <row r="17">
      <c r="A17" s="194" t="s">
        <v>29</v>
      </c>
      <c r="B17" s="195">
        <f>Summary!B14</f>
        <v>479.92</v>
      </c>
      <c r="C17" s="195">
        <f>Summary!C14</f>
        <v>299.95</v>
      </c>
      <c r="D17" s="195">
        <f>Summary!D14</f>
        <v>239.96</v>
      </c>
      <c r="E17" s="195">
        <f>Summary!E14</f>
        <v>0</v>
      </c>
      <c r="F17" s="195">
        <f>Summary!F14</f>
        <v>59.99</v>
      </c>
      <c r="G17" s="195">
        <f>Summary!G14</f>
        <v>59.99</v>
      </c>
      <c r="H17" s="195">
        <f>Summary!H14</f>
        <v>0</v>
      </c>
      <c r="I17" s="195">
        <f>Summary!I14</f>
        <v>59.99</v>
      </c>
      <c r="J17" s="195">
        <f>Summary!J14</f>
        <v>59.99</v>
      </c>
      <c r="K17" s="195">
        <f>Summary!K14</f>
        <v>179.97</v>
      </c>
      <c r="L17" s="195">
        <f>Summary!L14</f>
        <v>119.98</v>
      </c>
      <c r="M17" s="195">
        <f>Summary!M14</f>
        <v>239.96</v>
      </c>
      <c r="N17" s="195">
        <f>Summary!N14</f>
        <v>539.91</v>
      </c>
      <c r="O17" s="195">
        <f>Summary!O14</f>
        <v>419.93</v>
      </c>
      <c r="P17" s="195">
        <f>Summary!P14</f>
        <v>179.97</v>
      </c>
      <c r="Q17" s="195">
        <f>Summary!Q14</f>
        <v>179.97</v>
      </c>
      <c r="R17" s="195">
        <f>Summary!R14</f>
        <v>299.95</v>
      </c>
      <c r="S17" s="195">
        <f>Summary!S14</f>
        <v>59.99</v>
      </c>
      <c r="T17" s="195">
        <f>Summary!T14</f>
        <v>239.96</v>
      </c>
      <c r="U17" s="195">
        <f>Summary!U14</f>
        <v>359.94</v>
      </c>
      <c r="V17" s="195">
        <f>Summary!V14</f>
        <v>59.99</v>
      </c>
      <c r="W17" s="195">
        <f>Summary!W14</f>
        <v>299.95</v>
      </c>
      <c r="X17" s="195">
        <f>Summary!X14</f>
        <v>299.95</v>
      </c>
      <c r="Y17" s="195">
        <f>Summary!Y14</f>
        <v>179.97</v>
      </c>
      <c r="Z17" s="195">
        <f>Summary!Z14</f>
        <v>239.96</v>
      </c>
      <c r="AA17" s="195">
        <f>Summary!AA14</f>
        <v>299.95</v>
      </c>
      <c r="AB17" s="195">
        <f>Summary!AB14</f>
        <v>299.95</v>
      </c>
      <c r="AC17" s="195">
        <f>Summary!AC14</f>
        <v>239.96</v>
      </c>
      <c r="AD17" s="195">
        <f>Summary!AD14</f>
        <v>59.99</v>
      </c>
      <c r="AE17" s="195">
        <f>Summary!AE14</f>
        <v>0</v>
      </c>
      <c r="AF17" s="195">
        <f>Summary!AF14</f>
        <v>179.97</v>
      </c>
      <c r="AG17" s="139">
        <f t="shared" si="5"/>
        <v>6238.96</v>
      </c>
    </row>
    <row r="18">
      <c r="A18" s="194" t="s">
        <v>30</v>
      </c>
      <c r="B18" s="195">
        <f>Summary!B15</f>
        <v>557.92</v>
      </c>
      <c r="C18" s="195">
        <f>Summary!C15</f>
        <v>353.65</v>
      </c>
      <c r="D18" s="195">
        <f>Summary!D15</f>
        <v>385.26</v>
      </c>
      <c r="E18" s="195">
        <f>Summary!E15</f>
        <v>305.76</v>
      </c>
      <c r="F18" s="195">
        <f>Summary!F15</f>
        <v>501.63</v>
      </c>
      <c r="G18" s="195">
        <f>Summary!G15</f>
        <v>334.5</v>
      </c>
      <c r="H18" s="195">
        <f>Summary!H15</f>
        <v>350.7</v>
      </c>
      <c r="I18" s="195">
        <f>Summary!I15</f>
        <v>297.71</v>
      </c>
      <c r="J18" s="195">
        <f>Summary!J15</f>
        <v>569.74</v>
      </c>
      <c r="K18" s="195">
        <f>Summary!K15</f>
        <v>361.64</v>
      </c>
      <c r="L18" s="195">
        <f>Summary!L15</f>
        <v>530.35</v>
      </c>
      <c r="M18" s="195">
        <f>Summary!M15</f>
        <v>447.54</v>
      </c>
      <c r="N18" s="195">
        <f>Summary!N15</f>
        <v>420.75</v>
      </c>
      <c r="O18" s="195">
        <f>Summary!O15</f>
        <v>411.75</v>
      </c>
      <c r="P18" s="195">
        <f>Summary!P15</f>
        <v>2594.41</v>
      </c>
      <c r="Q18" s="195">
        <f>Summary!Q15</f>
        <v>1561.32</v>
      </c>
      <c r="R18" s="195">
        <f>Summary!R15</f>
        <v>1055.71</v>
      </c>
      <c r="S18" s="195">
        <f>Summary!S15</f>
        <v>784.71</v>
      </c>
      <c r="T18" s="195">
        <f>Summary!T15</f>
        <v>779.03</v>
      </c>
      <c r="U18" s="195">
        <f>Summary!U15</f>
        <v>522.03</v>
      </c>
      <c r="V18" s="195">
        <f>Summary!V15</f>
        <v>537.96</v>
      </c>
      <c r="W18" s="195">
        <f>Summary!W15</f>
        <v>446.39</v>
      </c>
      <c r="X18" s="195">
        <f>Summary!X15</f>
        <v>823.26</v>
      </c>
      <c r="Y18" s="195">
        <f>Summary!Y15</f>
        <v>745.87</v>
      </c>
      <c r="Z18" s="195">
        <f>Summary!Z15</f>
        <v>1624.01</v>
      </c>
      <c r="AA18" s="195">
        <f>Summary!AA15</f>
        <v>2757.99</v>
      </c>
      <c r="AB18" s="195">
        <f>Summary!AB15</f>
        <v>2514.29</v>
      </c>
      <c r="AC18" s="195">
        <f>Summary!AC15</f>
        <v>1549.41</v>
      </c>
      <c r="AD18" s="195">
        <f>Summary!AD15</f>
        <v>1606.93</v>
      </c>
      <c r="AE18" s="195">
        <f>Summary!AE15</f>
        <v>1800.97</v>
      </c>
      <c r="AF18" s="195">
        <f>Summary!AF15</f>
        <v>2207.84</v>
      </c>
      <c r="AG18" s="139">
        <f t="shared" si="5"/>
        <v>29741.03</v>
      </c>
    </row>
    <row r="19">
      <c r="A19" s="194" t="s">
        <v>31</v>
      </c>
      <c r="B19" s="195">
        <f>Summary!B16</f>
        <v>665</v>
      </c>
      <c r="C19" s="195">
        <f>Summary!C16</f>
        <v>377</v>
      </c>
      <c r="D19" s="195">
        <f>Summary!D16</f>
        <v>377.44</v>
      </c>
      <c r="E19" s="195">
        <f>Summary!E16</f>
        <v>401.5</v>
      </c>
      <c r="F19" s="195">
        <f>Summary!F16</f>
        <v>470</v>
      </c>
      <c r="G19" s="195">
        <f>Summary!G16</f>
        <v>377</v>
      </c>
      <c r="H19" s="195">
        <f>Summary!H16</f>
        <v>372</v>
      </c>
      <c r="I19" s="195">
        <f>Summary!I16</f>
        <v>354.21</v>
      </c>
      <c r="J19" s="195">
        <f>Summary!J16</f>
        <v>740.82</v>
      </c>
      <c r="K19" s="195">
        <f>Summary!K16</f>
        <v>429.16</v>
      </c>
      <c r="L19" s="195">
        <f>Summary!L16</f>
        <v>661.59</v>
      </c>
      <c r="M19" s="195">
        <f>Summary!M16</f>
        <v>400</v>
      </c>
      <c r="N19" s="195">
        <f>Summary!N16</f>
        <v>611.46</v>
      </c>
      <c r="O19" s="195">
        <f>Summary!O16</f>
        <v>395</v>
      </c>
      <c r="P19" s="195">
        <f>Summary!P16</f>
        <v>2880</v>
      </c>
      <c r="Q19" s="195">
        <f>Summary!Q16</f>
        <v>1903.82</v>
      </c>
      <c r="R19" s="195">
        <f>Summary!R16</f>
        <v>1266.37</v>
      </c>
      <c r="S19" s="195">
        <f>Summary!S16</f>
        <v>971.54</v>
      </c>
      <c r="T19" s="195">
        <f>Summary!T16</f>
        <v>959.82</v>
      </c>
      <c r="U19" s="195">
        <f>Summary!U16</f>
        <v>565</v>
      </c>
      <c r="V19" s="195">
        <f>Summary!V16</f>
        <v>729.77</v>
      </c>
      <c r="W19" s="195">
        <f>Summary!W16</f>
        <v>742.02</v>
      </c>
      <c r="X19" s="195">
        <f>Summary!X16</f>
        <v>1141.61</v>
      </c>
      <c r="Y19" s="195">
        <f>Summary!Y16</f>
        <v>1041</v>
      </c>
      <c r="Z19" s="195">
        <f>Summary!Z16</f>
        <v>1963.37</v>
      </c>
      <c r="AA19" s="195">
        <f>Summary!AA16</f>
        <v>3759.93</v>
      </c>
      <c r="AB19" s="195">
        <f>Summary!AB16</f>
        <v>3343.1</v>
      </c>
      <c r="AC19" s="195">
        <f>Summary!AC16</f>
        <v>1827.26</v>
      </c>
      <c r="AD19" s="195">
        <f>Summary!AD16</f>
        <v>2360.23</v>
      </c>
      <c r="AE19" s="195">
        <f>Summary!AE16</f>
        <v>2814.84</v>
      </c>
      <c r="AF19" s="195">
        <f>Summary!AF16</f>
        <v>3217.13</v>
      </c>
      <c r="AG19" s="139">
        <f t="shared" si="5"/>
        <v>38118.99</v>
      </c>
    </row>
    <row r="20">
      <c r="A20" s="196" t="s">
        <v>160</v>
      </c>
      <c r="B20" s="197">
        <f t="shared" ref="B20:AF20" si="6">SUM(B13:B19)</f>
        <v>9224.84</v>
      </c>
      <c r="C20" s="197">
        <f t="shared" si="6"/>
        <v>5831.8</v>
      </c>
      <c r="D20" s="197">
        <f t="shared" si="6"/>
        <v>6731.06</v>
      </c>
      <c r="E20" s="197">
        <f t="shared" si="6"/>
        <v>5160.16</v>
      </c>
      <c r="F20" s="197">
        <f t="shared" si="6"/>
        <v>7525.62</v>
      </c>
      <c r="G20" s="197">
        <f t="shared" si="6"/>
        <v>5246.89</v>
      </c>
      <c r="H20" s="197">
        <f t="shared" si="6"/>
        <v>5358.3</v>
      </c>
      <c r="I20" s="197">
        <f t="shared" si="6"/>
        <v>4961.66</v>
      </c>
      <c r="J20" s="197">
        <f t="shared" si="6"/>
        <v>9076.94</v>
      </c>
      <c r="K20" s="197">
        <f t="shared" si="6"/>
        <v>5693.47</v>
      </c>
      <c r="L20" s="197">
        <f t="shared" si="6"/>
        <v>7800.87</v>
      </c>
      <c r="M20" s="197">
        <f t="shared" si="6"/>
        <v>6375.6</v>
      </c>
      <c r="N20" s="197">
        <f t="shared" si="6"/>
        <v>8211.12</v>
      </c>
      <c r="O20" s="197">
        <f t="shared" si="6"/>
        <v>6476.18</v>
      </c>
      <c r="P20" s="197">
        <f t="shared" si="6"/>
        <v>43825.48</v>
      </c>
      <c r="Q20" s="197">
        <f t="shared" si="6"/>
        <v>26294.21</v>
      </c>
      <c r="R20" s="197">
        <f t="shared" si="6"/>
        <v>17238.83</v>
      </c>
      <c r="S20" s="197">
        <f t="shared" si="6"/>
        <v>12750.96</v>
      </c>
      <c r="T20" s="197">
        <f t="shared" si="6"/>
        <v>12450.25</v>
      </c>
      <c r="U20" s="197">
        <f t="shared" si="6"/>
        <v>8447.19</v>
      </c>
      <c r="V20" s="197">
        <f t="shared" si="6"/>
        <v>9298.07</v>
      </c>
      <c r="W20" s="197">
        <f t="shared" si="6"/>
        <v>8592</v>
      </c>
      <c r="X20" s="197">
        <f t="shared" si="6"/>
        <v>12796.21</v>
      </c>
      <c r="Y20" s="197">
        <f t="shared" si="6"/>
        <v>12683.98</v>
      </c>
      <c r="Z20" s="197">
        <f t="shared" si="6"/>
        <v>25618.94</v>
      </c>
      <c r="AA20" s="197">
        <f t="shared" si="6"/>
        <v>44372.52</v>
      </c>
      <c r="AB20" s="197">
        <f t="shared" si="6"/>
        <v>39668.94</v>
      </c>
      <c r="AC20" s="197">
        <f t="shared" si="6"/>
        <v>23871.97</v>
      </c>
      <c r="AD20" s="197">
        <f t="shared" si="6"/>
        <v>24412.09</v>
      </c>
      <c r="AE20" s="197">
        <f t="shared" si="6"/>
        <v>29838.81</v>
      </c>
      <c r="AF20" s="197">
        <f t="shared" si="6"/>
        <v>34342.97</v>
      </c>
      <c r="AG20" s="139">
        <f t="shared" si="5"/>
        <v>480177.93</v>
      </c>
    </row>
    <row r="21">
      <c r="A21" s="153"/>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85"/>
    </row>
    <row r="22">
      <c r="A22" s="192" t="s">
        <v>163</v>
      </c>
      <c r="B22" s="198"/>
      <c r="C22" s="193"/>
      <c r="D22" s="193"/>
      <c r="E22" s="193"/>
      <c r="F22" s="193"/>
      <c r="G22" s="193"/>
      <c r="H22" s="193"/>
      <c r="I22" s="193"/>
      <c r="J22" s="193"/>
      <c r="K22" s="193"/>
      <c r="L22" s="193"/>
      <c r="M22" s="193"/>
      <c r="N22" s="193"/>
      <c r="O22" s="193"/>
      <c r="P22" s="193"/>
      <c r="Q22" s="193"/>
      <c r="R22" s="193"/>
      <c r="S22" s="193"/>
      <c r="T22" s="193"/>
      <c r="U22" s="193"/>
      <c r="V22" s="193"/>
      <c r="W22" s="193"/>
      <c r="X22" s="193"/>
      <c r="Y22" s="193"/>
      <c r="Z22" s="193"/>
      <c r="AA22" s="193"/>
      <c r="AB22" s="193"/>
      <c r="AC22" s="193"/>
      <c r="AD22" s="193"/>
      <c r="AE22" s="193"/>
      <c r="AF22" s="193"/>
      <c r="AG22" s="199"/>
    </row>
    <row r="23">
      <c r="A23" s="201" t="s">
        <v>577</v>
      </c>
      <c r="B23" s="202">
        <v>16.0</v>
      </c>
      <c r="C23" s="216">
        <v>6.0</v>
      </c>
      <c r="D23" s="216">
        <v>0.0</v>
      </c>
      <c r="E23" s="216">
        <v>0.0</v>
      </c>
      <c r="F23" s="202">
        <v>0.0</v>
      </c>
      <c r="G23" s="216">
        <v>0.0</v>
      </c>
      <c r="H23" s="216">
        <v>0.0</v>
      </c>
      <c r="I23" s="282">
        <v>0.0</v>
      </c>
      <c r="J23" s="282">
        <v>0.0</v>
      </c>
      <c r="K23" s="282">
        <v>0.0</v>
      </c>
      <c r="L23" s="282">
        <v>0.0</v>
      </c>
      <c r="M23" s="282">
        <v>0.0</v>
      </c>
      <c r="N23" s="282">
        <v>0.0</v>
      </c>
      <c r="O23" s="189">
        <v>0.0</v>
      </c>
      <c r="P23" s="282">
        <v>0.0</v>
      </c>
      <c r="Q23" s="282">
        <v>0.0</v>
      </c>
      <c r="R23" s="282">
        <v>0.0</v>
      </c>
      <c r="S23" s="130">
        <v>0.0</v>
      </c>
      <c r="T23" s="282">
        <v>0.0</v>
      </c>
      <c r="U23" s="130">
        <v>0.0</v>
      </c>
      <c r="V23" s="130">
        <v>0.0</v>
      </c>
      <c r="W23" s="130">
        <v>0.0</v>
      </c>
      <c r="X23" s="130">
        <v>0.0</v>
      </c>
      <c r="Y23" s="130">
        <v>1.0</v>
      </c>
      <c r="Z23" s="340">
        <v>2.0</v>
      </c>
      <c r="AA23" s="282">
        <v>14.0</v>
      </c>
      <c r="AB23" s="130">
        <v>11.0</v>
      </c>
      <c r="AC23" s="340">
        <v>5.0</v>
      </c>
      <c r="AD23" s="340">
        <v>13.0</v>
      </c>
      <c r="AE23" s="340">
        <v>7.0</v>
      </c>
      <c r="AF23" s="340">
        <v>17.0</v>
      </c>
      <c r="AG23" s="199">
        <f t="shared" ref="AG23:AG31" si="7">SUM(B23:AF23)</f>
        <v>92</v>
      </c>
    </row>
    <row r="24">
      <c r="A24" s="201" t="s">
        <v>578</v>
      </c>
      <c r="B24" s="202">
        <v>0.0</v>
      </c>
      <c r="C24" s="202">
        <v>0.0</v>
      </c>
      <c r="D24" s="202">
        <v>0.0</v>
      </c>
      <c r="E24" s="202">
        <v>0.0</v>
      </c>
      <c r="F24" s="202">
        <v>0.0</v>
      </c>
      <c r="G24" s="216">
        <v>0.0</v>
      </c>
      <c r="H24" s="216">
        <v>0.0</v>
      </c>
      <c r="I24" s="282">
        <v>0.0</v>
      </c>
      <c r="J24" s="282">
        <v>0.0</v>
      </c>
      <c r="K24" s="282">
        <v>0.0</v>
      </c>
      <c r="L24" s="282">
        <v>0.0</v>
      </c>
      <c r="M24" s="282">
        <v>0.0</v>
      </c>
      <c r="N24" s="282">
        <v>0.0</v>
      </c>
      <c r="O24" s="189">
        <v>0.0</v>
      </c>
      <c r="P24" s="282">
        <v>0.0</v>
      </c>
      <c r="Q24" s="282">
        <v>0.0</v>
      </c>
      <c r="R24" s="282">
        <v>0.0</v>
      </c>
      <c r="S24" s="130">
        <v>0.0</v>
      </c>
      <c r="T24" s="282">
        <v>0.0</v>
      </c>
      <c r="U24" s="130">
        <v>0.0</v>
      </c>
      <c r="V24" s="130">
        <v>0.0</v>
      </c>
      <c r="W24" s="130">
        <v>0.0</v>
      </c>
      <c r="X24" s="130">
        <v>0.0</v>
      </c>
      <c r="Y24" s="130">
        <v>0.0</v>
      </c>
      <c r="Z24" s="340">
        <v>0.0</v>
      </c>
      <c r="AA24" s="282">
        <v>0.0</v>
      </c>
      <c r="AB24" s="130">
        <v>0.0</v>
      </c>
      <c r="AC24" s="340">
        <v>0.0</v>
      </c>
      <c r="AD24" s="340">
        <v>0.0</v>
      </c>
      <c r="AE24" s="340">
        <v>0.0</v>
      </c>
      <c r="AF24" s="340">
        <v>0.0</v>
      </c>
      <c r="AG24" s="199">
        <f t="shared" si="7"/>
        <v>0</v>
      </c>
    </row>
    <row r="25">
      <c r="A25" s="201" t="s">
        <v>579</v>
      </c>
      <c r="B25" s="216">
        <v>0.0</v>
      </c>
      <c r="C25" s="216">
        <v>7.0</v>
      </c>
      <c r="D25" s="216">
        <v>16.0</v>
      </c>
      <c r="E25" s="216">
        <v>10.0</v>
      </c>
      <c r="F25" s="216">
        <v>14.0</v>
      </c>
      <c r="G25" s="216">
        <v>10.0</v>
      </c>
      <c r="H25" s="216">
        <v>10.0</v>
      </c>
      <c r="I25" s="282">
        <v>11.0</v>
      </c>
      <c r="J25" s="282">
        <v>16.0</v>
      </c>
      <c r="K25" s="282">
        <v>12.0</v>
      </c>
      <c r="L25" s="282">
        <v>11.0</v>
      </c>
      <c r="M25" s="282">
        <v>9.0</v>
      </c>
      <c r="N25" s="282">
        <v>14.0</v>
      </c>
      <c r="O25" s="189">
        <v>10.0</v>
      </c>
      <c r="P25" s="282">
        <v>3.0</v>
      </c>
      <c r="Q25" s="282">
        <v>3.0</v>
      </c>
      <c r="R25" s="282">
        <v>8.0</v>
      </c>
      <c r="S25" s="130">
        <v>6.0</v>
      </c>
      <c r="T25" s="282">
        <v>3.0</v>
      </c>
      <c r="U25" s="130">
        <v>4.0</v>
      </c>
      <c r="V25" s="130">
        <v>4.0</v>
      </c>
      <c r="W25" s="130">
        <v>10.0</v>
      </c>
      <c r="X25" s="130">
        <v>14.0</v>
      </c>
      <c r="Y25" s="130">
        <v>6.0</v>
      </c>
      <c r="Z25" s="341">
        <v>10.0</v>
      </c>
      <c r="AA25" s="282">
        <v>28.0</v>
      </c>
      <c r="AB25" s="130">
        <v>27.0</v>
      </c>
      <c r="AC25" s="130">
        <v>11.0</v>
      </c>
      <c r="AD25" s="130">
        <v>17.0</v>
      </c>
      <c r="AE25" s="130">
        <v>13.0</v>
      </c>
      <c r="AF25" s="130">
        <v>28.0</v>
      </c>
      <c r="AG25" s="199">
        <f t="shared" si="7"/>
        <v>345</v>
      </c>
    </row>
    <row r="26">
      <c r="A26" s="201" t="s">
        <v>580</v>
      </c>
      <c r="B26" s="202">
        <v>0.0</v>
      </c>
      <c r="C26" s="202">
        <v>0.0</v>
      </c>
      <c r="D26" s="202">
        <v>0.0</v>
      </c>
      <c r="E26" s="202">
        <v>0.0</v>
      </c>
      <c r="F26" s="202">
        <v>0.0</v>
      </c>
      <c r="G26" s="216">
        <v>0.0</v>
      </c>
      <c r="H26" s="216">
        <v>0.0</v>
      </c>
      <c r="I26" s="282">
        <v>0.0</v>
      </c>
      <c r="J26" s="282">
        <v>0.0</v>
      </c>
      <c r="K26" s="282">
        <v>0.0</v>
      </c>
      <c r="L26" s="282">
        <v>0.0</v>
      </c>
      <c r="M26" s="189">
        <v>0.0</v>
      </c>
      <c r="N26" s="282">
        <v>0.0</v>
      </c>
      <c r="O26" s="189">
        <v>0.0</v>
      </c>
      <c r="P26" s="282">
        <v>0.0</v>
      </c>
      <c r="Q26" s="282">
        <v>0.0</v>
      </c>
      <c r="R26" s="282">
        <v>0.0</v>
      </c>
      <c r="S26" s="130">
        <v>0.0</v>
      </c>
      <c r="T26" s="282">
        <v>0.0</v>
      </c>
      <c r="U26" s="130">
        <v>0.0</v>
      </c>
      <c r="V26" s="130">
        <v>0.0</v>
      </c>
      <c r="W26" s="130">
        <v>0.0</v>
      </c>
      <c r="X26" s="130">
        <v>0.0</v>
      </c>
      <c r="Y26" s="130">
        <v>0.0</v>
      </c>
      <c r="Z26" s="341">
        <v>0.0</v>
      </c>
      <c r="AA26" s="282">
        <v>0.0</v>
      </c>
      <c r="AB26" s="130">
        <v>0.0</v>
      </c>
      <c r="AC26" s="130">
        <v>0.0</v>
      </c>
      <c r="AD26" s="130">
        <v>0.0</v>
      </c>
      <c r="AE26" s="130">
        <v>0.0</v>
      </c>
      <c r="AF26" s="130">
        <v>0.0</v>
      </c>
      <c r="AG26" s="199">
        <f t="shared" si="7"/>
        <v>0</v>
      </c>
    </row>
    <row r="27">
      <c r="A27" s="201" t="s">
        <v>581</v>
      </c>
      <c r="B27" s="205"/>
      <c r="C27" s="205"/>
      <c r="D27" s="205"/>
      <c r="E27" s="205"/>
      <c r="F27" s="205"/>
      <c r="G27" s="206"/>
      <c r="H27" s="206"/>
      <c r="I27" s="207"/>
      <c r="J27" s="207"/>
      <c r="K27" s="207"/>
      <c r="L27" s="207"/>
      <c r="M27" s="208"/>
      <c r="N27" s="207"/>
      <c r="O27" s="208"/>
      <c r="P27" s="282">
        <v>3.0</v>
      </c>
      <c r="Q27" s="282">
        <v>7.0</v>
      </c>
      <c r="R27" s="282">
        <v>2.0</v>
      </c>
      <c r="S27" s="130">
        <v>2.0</v>
      </c>
      <c r="T27" s="282">
        <v>4.0</v>
      </c>
      <c r="U27" s="130">
        <v>1.0</v>
      </c>
      <c r="V27" s="130">
        <v>3.0</v>
      </c>
      <c r="W27" s="130">
        <v>1.0</v>
      </c>
      <c r="X27" s="130">
        <v>2.0</v>
      </c>
      <c r="Y27" s="130">
        <v>4.0</v>
      </c>
      <c r="Z27" s="341">
        <v>6.0</v>
      </c>
      <c r="AA27" s="282">
        <v>16.0</v>
      </c>
      <c r="AB27" s="130">
        <v>8.0</v>
      </c>
      <c r="AC27" s="130">
        <v>8.0</v>
      </c>
      <c r="AD27" s="130">
        <v>5.0</v>
      </c>
      <c r="AE27" s="130">
        <v>22.0</v>
      </c>
      <c r="AF27" s="130">
        <v>10.0</v>
      </c>
      <c r="AG27" s="199">
        <f t="shared" si="7"/>
        <v>104</v>
      </c>
    </row>
    <row r="28">
      <c r="A28" s="201" t="s">
        <v>582</v>
      </c>
      <c r="B28" s="205"/>
      <c r="C28" s="205"/>
      <c r="D28" s="205"/>
      <c r="E28" s="205"/>
      <c r="F28" s="205"/>
      <c r="G28" s="206"/>
      <c r="H28" s="206"/>
      <c r="I28" s="207"/>
      <c r="J28" s="207"/>
      <c r="K28" s="207"/>
      <c r="L28" s="207"/>
      <c r="M28" s="208"/>
      <c r="N28" s="207"/>
      <c r="O28" s="208"/>
      <c r="P28" s="282">
        <v>0.0</v>
      </c>
      <c r="Q28" s="282">
        <v>0.0</v>
      </c>
      <c r="R28" s="282">
        <v>0.0</v>
      </c>
      <c r="S28" s="130">
        <v>0.0</v>
      </c>
      <c r="T28" s="282">
        <v>0.0</v>
      </c>
      <c r="U28" s="130">
        <v>0.0</v>
      </c>
      <c r="V28" s="130">
        <v>0.0</v>
      </c>
      <c r="W28" s="130">
        <v>0.0</v>
      </c>
      <c r="X28" s="130">
        <v>0.0</v>
      </c>
      <c r="Y28" s="130">
        <v>0.0</v>
      </c>
      <c r="Z28" s="341">
        <v>0.0</v>
      </c>
      <c r="AA28" s="282">
        <v>0.0</v>
      </c>
      <c r="AB28" s="130">
        <v>0.0</v>
      </c>
      <c r="AC28" s="130">
        <v>0.0</v>
      </c>
      <c r="AD28" s="130">
        <v>0.0</v>
      </c>
      <c r="AE28" s="130">
        <v>0.0</v>
      </c>
      <c r="AF28" s="130">
        <v>0.0</v>
      </c>
      <c r="AG28" s="199">
        <f t="shared" si="7"/>
        <v>0</v>
      </c>
    </row>
    <row r="29">
      <c r="A29" s="201" t="s">
        <v>583</v>
      </c>
      <c r="B29" s="205"/>
      <c r="C29" s="205"/>
      <c r="D29" s="205"/>
      <c r="E29" s="205"/>
      <c r="F29" s="205"/>
      <c r="G29" s="206"/>
      <c r="H29" s="206"/>
      <c r="I29" s="207"/>
      <c r="J29" s="207"/>
      <c r="K29" s="207"/>
      <c r="L29" s="207"/>
      <c r="M29" s="208"/>
      <c r="N29" s="207"/>
      <c r="O29" s="208"/>
      <c r="P29" s="282">
        <v>20.0</v>
      </c>
      <c r="Q29" s="282">
        <v>14.0</v>
      </c>
      <c r="R29" s="282">
        <v>7.0</v>
      </c>
      <c r="S29" s="130">
        <v>8.0</v>
      </c>
      <c r="T29" s="282">
        <v>6.0</v>
      </c>
      <c r="U29" s="130">
        <v>2.0</v>
      </c>
      <c r="V29" s="130">
        <v>9.0</v>
      </c>
      <c r="W29" s="130">
        <v>1.0</v>
      </c>
      <c r="X29" s="130">
        <v>5.0</v>
      </c>
      <c r="Y29" s="130">
        <v>10.0</v>
      </c>
      <c r="Z29" s="341">
        <v>34.0</v>
      </c>
      <c r="AA29" s="282">
        <v>53.0</v>
      </c>
      <c r="AB29" s="130">
        <v>50.0</v>
      </c>
      <c r="AC29" s="130">
        <v>28.0</v>
      </c>
      <c r="AD29" s="130">
        <v>20.0</v>
      </c>
      <c r="AE29" s="130">
        <v>30.0</v>
      </c>
      <c r="AF29" s="130">
        <v>37.0</v>
      </c>
      <c r="AG29" s="199">
        <f t="shared" si="7"/>
        <v>334</v>
      </c>
    </row>
    <row r="30">
      <c r="A30" s="201" t="s">
        <v>584</v>
      </c>
      <c r="B30" s="205"/>
      <c r="C30" s="205"/>
      <c r="D30" s="205"/>
      <c r="E30" s="205"/>
      <c r="F30" s="205"/>
      <c r="G30" s="206"/>
      <c r="H30" s="206"/>
      <c r="I30" s="207"/>
      <c r="J30" s="207"/>
      <c r="K30" s="207"/>
      <c r="L30" s="207"/>
      <c r="M30" s="208"/>
      <c r="N30" s="207"/>
      <c r="O30" s="208"/>
      <c r="P30" s="282">
        <v>0.0</v>
      </c>
      <c r="Q30" s="282">
        <v>0.0</v>
      </c>
      <c r="R30" s="282">
        <v>0.0</v>
      </c>
      <c r="S30" s="130">
        <v>0.0</v>
      </c>
      <c r="T30" s="282">
        <v>0.0</v>
      </c>
      <c r="U30" s="130">
        <v>0.0</v>
      </c>
      <c r="V30" s="130">
        <v>0.0</v>
      </c>
      <c r="W30" s="130">
        <v>0.0</v>
      </c>
      <c r="X30" s="130">
        <v>0.0</v>
      </c>
      <c r="Y30" s="130">
        <v>0.0</v>
      </c>
      <c r="Z30" s="341">
        <v>0.0</v>
      </c>
      <c r="AA30" s="282">
        <v>0.0</v>
      </c>
      <c r="AB30" s="130">
        <v>0.0</v>
      </c>
      <c r="AC30" s="130">
        <v>0.0</v>
      </c>
      <c r="AD30" s="130">
        <v>0.0</v>
      </c>
      <c r="AE30" s="130">
        <v>0.0</v>
      </c>
      <c r="AF30" s="130">
        <v>0.0</v>
      </c>
      <c r="AG30" s="199">
        <f t="shared" si="7"/>
        <v>0</v>
      </c>
    </row>
    <row r="31">
      <c r="A31" s="209" t="s">
        <v>172</v>
      </c>
      <c r="B31" s="210">
        <f t="shared" ref="B31:AF31" si="8">SUM(B23:B30)</f>
        <v>16</v>
      </c>
      <c r="C31" s="210">
        <f t="shared" si="8"/>
        <v>13</v>
      </c>
      <c r="D31" s="210">
        <f t="shared" si="8"/>
        <v>16</v>
      </c>
      <c r="E31" s="210">
        <f t="shared" si="8"/>
        <v>10</v>
      </c>
      <c r="F31" s="210">
        <f t="shared" si="8"/>
        <v>14</v>
      </c>
      <c r="G31" s="210">
        <f t="shared" si="8"/>
        <v>10</v>
      </c>
      <c r="H31" s="210">
        <f t="shared" si="8"/>
        <v>10</v>
      </c>
      <c r="I31" s="210">
        <f t="shared" si="8"/>
        <v>11</v>
      </c>
      <c r="J31" s="210">
        <f t="shared" si="8"/>
        <v>16</v>
      </c>
      <c r="K31" s="210">
        <f t="shared" si="8"/>
        <v>12</v>
      </c>
      <c r="L31" s="210">
        <f t="shared" si="8"/>
        <v>11</v>
      </c>
      <c r="M31" s="210">
        <f t="shared" si="8"/>
        <v>9</v>
      </c>
      <c r="N31" s="210">
        <f t="shared" si="8"/>
        <v>14</v>
      </c>
      <c r="O31" s="210">
        <f t="shared" si="8"/>
        <v>10</v>
      </c>
      <c r="P31" s="210">
        <f t="shared" si="8"/>
        <v>26</v>
      </c>
      <c r="Q31" s="210">
        <f t="shared" si="8"/>
        <v>24</v>
      </c>
      <c r="R31" s="210">
        <f t="shared" si="8"/>
        <v>17</v>
      </c>
      <c r="S31" s="210">
        <f t="shared" si="8"/>
        <v>16</v>
      </c>
      <c r="T31" s="210">
        <f t="shared" si="8"/>
        <v>13</v>
      </c>
      <c r="U31" s="210">
        <f t="shared" si="8"/>
        <v>7</v>
      </c>
      <c r="V31" s="210">
        <f t="shared" si="8"/>
        <v>16</v>
      </c>
      <c r="W31" s="210">
        <f t="shared" si="8"/>
        <v>12</v>
      </c>
      <c r="X31" s="210">
        <f t="shared" si="8"/>
        <v>21</v>
      </c>
      <c r="Y31" s="210">
        <f t="shared" si="8"/>
        <v>21</v>
      </c>
      <c r="Z31" s="210">
        <f t="shared" si="8"/>
        <v>52</v>
      </c>
      <c r="AA31" s="210">
        <f t="shared" si="8"/>
        <v>111</v>
      </c>
      <c r="AB31" s="210">
        <f t="shared" si="8"/>
        <v>96</v>
      </c>
      <c r="AC31" s="210">
        <f t="shared" si="8"/>
        <v>52</v>
      </c>
      <c r="AD31" s="210">
        <f t="shared" si="8"/>
        <v>55</v>
      </c>
      <c r="AE31" s="210">
        <f t="shared" si="8"/>
        <v>72</v>
      </c>
      <c r="AF31" s="210">
        <f t="shared" si="8"/>
        <v>92</v>
      </c>
      <c r="AG31" s="199">
        <f t="shared" si="7"/>
        <v>875</v>
      </c>
    </row>
    <row r="32">
      <c r="A32" s="211"/>
      <c r="B32" s="152"/>
      <c r="C32" s="152"/>
      <c r="D32" s="152"/>
      <c r="E32" s="152"/>
      <c r="F32" s="152"/>
      <c r="G32" s="152"/>
      <c r="H32" s="152"/>
      <c r="I32" s="152"/>
      <c r="J32" s="152"/>
      <c r="K32" s="152"/>
      <c r="L32" s="152"/>
      <c r="M32" s="152"/>
      <c r="N32" s="152"/>
      <c r="O32" s="152"/>
      <c r="P32" s="152"/>
      <c r="Q32" s="152"/>
      <c r="R32" s="152"/>
      <c r="S32" s="152"/>
      <c r="T32" s="152"/>
      <c r="U32" s="152"/>
      <c r="V32" s="152"/>
      <c r="W32" s="152"/>
      <c r="X32" s="152"/>
      <c r="Y32" s="152"/>
      <c r="Z32" s="152"/>
      <c r="AA32" s="152"/>
      <c r="AB32" s="152"/>
      <c r="AC32" s="152"/>
      <c r="AD32" s="152"/>
      <c r="AE32" s="152"/>
      <c r="AF32" s="152"/>
      <c r="AG32" s="199"/>
    </row>
    <row r="33">
      <c r="A33" s="201" t="s">
        <v>585</v>
      </c>
      <c r="B33" s="212">
        <v>1.0</v>
      </c>
      <c r="C33" s="212">
        <v>0.0</v>
      </c>
      <c r="D33" s="212">
        <v>0.0</v>
      </c>
      <c r="E33" s="212">
        <v>0.0</v>
      </c>
      <c r="F33" s="212">
        <v>2.0</v>
      </c>
      <c r="G33" s="212">
        <v>1.0</v>
      </c>
      <c r="H33" s="212">
        <v>2.0</v>
      </c>
      <c r="I33" s="212">
        <v>0.0</v>
      </c>
      <c r="J33" s="130">
        <v>2.0</v>
      </c>
      <c r="K33" s="130">
        <v>0.0</v>
      </c>
      <c r="L33" s="130">
        <v>0.0</v>
      </c>
      <c r="M33" s="130">
        <v>0.0</v>
      </c>
      <c r="N33" s="130">
        <v>1.0</v>
      </c>
      <c r="O33" s="130">
        <v>0.0</v>
      </c>
      <c r="P33" s="130">
        <v>5.0</v>
      </c>
      <c r="Q33" s="130">
        <v>1.0</v>
      </c>
      <c r="R33" s="130">
        <v>0.0</v>
      </c>
      <c r="S33" s="130">
        <v>0.0</v>
      </c>
      <c r="T33" s="130">
        <v>4.0</v>
      </c>
      <c r="U33" s="130">
        <v>1.0</v>
      </c>
      <c r="V33" s="130">
        <v>2.0</v>
      </c>
      <c r="W33" s="130">
        <v>1.0</v>
      </c>
      <c r="X33" s="130">
        <v>2.0</v>
      </c>
      <c r="Y33" s="130">
        <v>2.0</v>
      </c>
      <c r="Z33" s="130">
        <v>0.0</v>
      </c>
      <c r="AA33" s="130">
        <v>9.0</v>
      </c>
      <c r="AB33" s="130">
        <v>3.0</v>
      </c>
      <c r="AC33" s="130">
        <v>1.0</v>
      </c>
      <c r="AD33" s="342">
        <v>2.0</v>
      </c>
      <c r="AE33" s="342">
        <v>3.0</v>
      </c>
      <c r="AF33" s="342">
        <v>1.0</v>
      </c>
      <c r="AG33" s="199">
        <f t="shared" ref="AG33:AG35" si="9">SUM(B33:AF33)</f>
        <v>46</v>
      </c>
    </row>
    <row r="34">
      <c r="A34" s="201" t="s">
        <v>586</v>
      </c>
      <c r="B34" s="212">
        <v>2.0</v>
      </c>
      <c r="C34" s="212">
        <v>1.0</v>
      </c>
      <c r="D34" s="212">
        <v>0.0</v>
      </c>
      <c r="E34" s="212">
        <v>2.0</v>
      </c>
      <c r="F34" s="212">
        <v>2.0</v>
      </c>
      <c r="G34" s="212">
        <v>0.0</v>
      </c>
      <c r="H34" s="212">
        <v>1.0</v>
      </c>
      <c r="I34" s="212">
        <v>2.0</v>
      </c>
      <c r="J34" s="130">
        <v>1.0</v>
      </c>
      <c r="K34" s="130">
        <v>0.0</v>
      </c>
      <c r="L34" s="130">
        <v>5.0</v>
      </c>
      <c r="M34" s="130">
        <v>6.0</v>
      </c>
      <c r="N34" s="130">
        <v>3.0</v>
      </c>
      <c r="O34" s="130">
        <v>5.0</v>
      </c>
      <c r="P34" s="130">
        <v>9.0</v>
      </c>
      <c r="Q34" s="130">
        <v>5.0</v>
      </c>
      <c r="R34" s="130">
        <v>5.0</v>
      </c>
      <c r="S34" s="130">
        <v>3.0</v>
      </c>
      <c r="T34" s="130">
        <v>5.0</v>
      </c>
      <c r="U34" s="130">
        <v>1.0</v>
      </c>
      <c r="V34" s="130">
        <v>1.0</v>
      </c>
      <c r="W34" s="130">
        <v>2.0</v>
      </c>
      <c r="X34" s="130">
        <v>9.0</v>
      </c>
      <c r="Y34" s="130">
        <v>6.0</v>
      </c>
      <c r="Z34" s="130">
        <v>7.0</v>
      </c>
      <c r="AA34" s="130">
        <v>10.0</v>
      </c>
      <c r="AB34" s="130">
        <v>19.0</v>
      </c>
      <c r="AC34" s="130">
        <v>6.0</v>
      </c>
      <c r="AD34" s="342">
        <v>9.0</v>
      </c>
      <c r="AE34" s="342">
        <v>10.0</v>
      </c>
      <c r="AF34" s="342">
        <v>12.0</v>
      </c>
      <c r="AG34" s="199">
        <f t="shared" si="9"/>
        <v>149</v>
      </c>
    </row>
    <row r="35">
      <c r="A35" s="209" t="s">
        <v>175</v>
      </c>
      <c r="B35" s="210">
        <f t="shared" ref="B35:AF35" si="10">SUM(B33:B34)</f>
        <v>3</v>
      </c>
      <c r="C35" s="210">
        <f t="shared" si="10"/>
        <v>1</v>
      </c>
      <c r="D35" s="210">
        <f t="shared" si="10"/>
        <v>0</v>
      </c>
      <c r="E35" s="210">
        <f t="shared" si="10"/>
        <v>2</v>
      </c>
      <c r="F35" s="210">
        <f t="shared" si="10"/>
        <v>4</v>
      </c>
      <c r="G35" s="210">
        <f t="shared" si="10"/>
        <v>1</v>
      </c>
      <c r="H35" s="210">
        <f t="shared" si="10"/>
        <v>3</v>
      </c>
      <c r="I35" s="210">
        <f t="shared" si="10"/>
        <v>2</v>
      </c>
      <c r="J35" s="210">
        <f t="shared" si="10"/>
        <v>3</v>
      </c>
      <c r="K35" s="210">
        <f t="shared" si="10"/>
        <v>0</v>
      </c>
      <c r="L35" s="210">
        <f t="shared" si="10"/>
        <v>5</v>
      </c>
      <c r="M35" s="210">
        <f t="shared" si="10"/>
        <v>6</v>
      </c>
      <c r="N35" s="210">
        <f t="shared" si="10"/>
        <v>4</v>
      </c>
      <c r="O35" s="210">
        <f t="shared" si="10"/>
        <v>5</v>
      </c>
      <c r="P35" s="210">
        <f t="shared" si="10"/>
        <v>14</v>
      </c>
      <c r="Q35" s="210">
        <f t="shared" si="10"/>
        <v>6</v>
      </c>
      <c r="R35" s="210">
        <f t="shared" si="10"/>
        <v>5</v>
      </c>
      <c r="S35" s="210">
        <f t="shared" si="10"/>
        <v>3</v>
      </c>
      <c r="T35" s="210">
        <f t="shared" si="10"/>
        <v>9</v>
      </c>
      <c r="U35" s="210">
        <f t="shared" si="10"/>
        <v>2</v>
      </c>
      <c r="V35" s="210">
        <f t="shared" si="10"/>
        <v>3</v>
      </c>
      <c r="W35" s="210">
        <f t="shared" si="10"/>
        <v>3</v>
      </c>
      <c r="X35" s="210">
        <f t="shared" si="10"/>
        <v>11</v>
      </c>
      <c r="Y35" s="210">
        <f t="shared" si="10"/>
        <v>8</v>
      </c>
      <c r="Z35" s="210">
        <f t="shared" si="10"/>
        <v>7</v>
      </c>
      <c r="AA35" s="210">
        <f t="shared" si="10"/>
        <v>19</v>
      </c>
      <c r="AB35" s="210">
        <f t="shared" si="10"/>
        <v>22</v>
      </c>
      <c r="AC35" s="210">
        <f t="shared" si="10"/>
        <v>7</v>
      </c>
      <c r="AD35" s="210">
        <f t="shared" si="10"/>
        <v>11</v>
      </c>
      <c r="AE35" s="210">
        <f t="shared" si="10"/>
        <v>13</v>
      </c>
      <c r="AF35" s="210">
        <f t="shared" si="10"/>
        <v>13</v>
      </c>
      <c r="AG35" s="199">
        <f t="shared" si="9"/>
        <v>195</v>
      </c>
    </row>
    <row r="36">
      <c r="A36" s="153"/>
      <c r="B36" s="213"/>
      <c r="C36" s="213"/>
      <c r="D36" s="213"/>
      <c r="E36" s="213"/>
      <c r="F36" s="213"/>
      <c r="G36" s="213"/>
      <c r="H36" s="213"/>
      <c r="I36" s="213"/>
      <c r="J36" s="129"/>
      <c r="K36" s="129"/>
      <c r="L36" s="129"/>
      <c r="M36" s="129"/>
      <c r="N36" s="129"/>
      <c r="O36" s="129"/>
      <c r="P36" s="129"/>
      <c r="Q36" s="129"/>
      <c r="R36" s="129"/>
      <c r="S36" s="129"/>
      <c r="T36" s="129"/>
      <c r="U36" s="129"/>
      <c r="V36" s="129"/>
      <c r="W36" s="129"/>
      <c r="X36" s="129"/>
      <c r="Y36" s="129"/>
      <c r="Z36" s="129"/>
      <c r="AA36" s="129"/>
      <c r="AB36" s="129"/>
      <c r="AC36" s="129"/>
      <c r="AD36" s="129"/>
      <c r="AE36" s="129"/>
      <c r="AF36" s="129"/>
      <c r="AG36" s="214"/>
    </row>
    <row r="37">
      <c r="A37" s="201" t="s">
        <v>176</v>
      </c>
      <c r="B37" s="216">
        <v>7.0</v>
      </c>
      <c r="C37" s="216">
        <v>1.0</v>
      </c>
      <c r="D37" s="216">
        <v>5.0</v>
      </c>
      <c r="E37" s="216">
        <v>2.0</v>
      </c>
      <c r="F37" s="216">
        <v>2.0</v>
      </c>
      <c r="G37" s="216">
        <v>1.0</v>
      </c>
      <c r="H37" s="216">
        <v>1.0</v>
      </c>
      <c r="I37" s="282">
        <v>2.0</v>
      </c>
      <c r="J37" s="282">
        <v>3.0</v>
      </c>
      <c r="K37" s="282">
        <v>3.0</v>
      </c>
      <c r="L37" s="282">
        <v>2.0</v>
      </c>
      <c r="M37" s="282">
        <v>2.0</v>
      </c>
      <c r="N37" s="282">
        <v>1.0</v>
      </c>
      <c r="O37" s="282">
        <v>3.0</v>
      </c>
      <c r="P37" s="282">
        <v>2.0</v>
      </c>
      <c r="Q37" s="282">
        <v>2.0</v>
      </c>
      <c r="R37" s="282">
        <v>1.0</v>
      </c>
      <c r="S37" s="130">
        <v>0.0</v>
      </c>
      <c r="T37" s="130">
        <v>0.0</v>
      </c>
      <c r="U37" s="130">
        <v>2.0</v>
      </c>
      <c r="V37" s="130">
        <v>4.0</v>
      </c>
      <c r="W37" s="130">
        <v>4.0</v>
      </c>
      <c r="X37" s="130">
        <v>6.0</v>
      </c>
      <c r="Y37" s="130">
        <v>3.0</v>
      </c>
      <c r="Z37" s="343">
        <v>8.0</v>
      </c>
      <c r="AA37" s="130">
        <v>15.0</v>
      </c>
      <c r="AB37" s="130">
        <v>21.0</v>
      </c>
      <c r="AC37" s="343">
        <v>30.0</v>
      </c>
      <c r="AD37" s="343">
        <v>35.0</v>
      </c>
      <c r="AE37" s="343">
        <v>60.0</v>
      </c>
      <c r="AF37" s="343">
        <v>76.0</v>
      </c>
      <c r="AG37" s="199">
        <f t="shared" ref="AG37:AG48" si="11">SUM(B37:AF37)</f>
        <v>304</v>
      </c>
    </row>
    <row r="38">
      <c r="A38" s="201" t="s">
        <v>177</v>
      </c>
      <c r="B38" s="216">
        <v>5.0</v>
      </c>
      <c r="C38" s="216">
        <v>2.0</v>
      </c>
      <c r="D38" s="216">
        <v>0.0</v>
      </c>
      <c r="E38" s="216">
        <v>2.0</v>
      </c>
      <c r="F38" s="216">
        <v>2.0</v>
      </c>
      <c r="G38" s="216">
        <v>0.0</v>
      </c>
      <c r="H38" s="216">
        <v>2.0</v>
      </c>
      <c r="I38" s="282">
        <v>2.0</v>
      </c>
      <c r="J38" s="282">
        <v>6.0</v>
      </c>
      <c r="K38" s="282">
        <v>9.0</v>
      </c>
      <c r="L38" s="282">
        <v>4.0</v>
      </c>
      <c r="M38" s="282">
        <v>5.0</v>
      </c>
      <c r="N38" s="216">
        <v>4.0</v>
      </c>
      <c r="O38" s="282">
        <v>4.0</v>
      </c>
      <c r="P38" s="216">
        <v>6.0</v>
      </c>
      <c r="Q38" s="282">
        <v>7.0</v>
      </c>
      <c r="R38" s="282">
        <v>5.0</v>
      </c>
      <c r="S38" s="130">
        <v>3.0</v>
      </c>
      <c r="T38" s="130">
        <v>2.0</v>
      </c>
      <c r="U38" s="130">
        <v>4.0</v>
      </c>
      <c r="V38" s="130">
        <v>4.0</v>
      </c>
      <c r="W38" s="130">
        <v>10.0</v>
      </c>
      <c r="X38" s="130">
        <v>6.0</v>
      </c>
      <c r="Y38" s="130">
        <v>7.0</v>
      </c>
      <c r="Z38" s="340">
        <v>7.0</v>
      </c>
      <c r="AA38" s="130">
        <v>17.0</v>
      </c>
      <c r="AB38" s="130">
        <v>16.0</v>
      </c>
      <c r="AC38" s="342">
        <v>10.0</v>
      </c>
      <c r="AD38" s="342">
        <v>8.0</v>
      </c>
      <c r="AE38" s="342">
        <v>16.0</v>
      </c>
      <c r="AF38" s="342">
        <v>9.0</v>
      </c>
      <c r="AG38" s="199">
        <f t="shared" si="11"/>
        <v>184</v>
      </c>
    </row>
    <row r="39">
      <c r="A39" s="201" t="s">
        <v>587</v>
      </c>
      <c r="B39" s="216">
        <v>3.0</v>
      </c>
      <c r="C39" s="216">
        <v>2.0</v>
      </c>
      <c r="D39" s="216">
        <v>4.0</v>
      </c>
      <c r="E39" s="216">
        <v>0.0</v>
      </c>
      <c r="F39" s="216">
        <v>1.0</v>
      </c>
      <c r="G39" s="216">
        <v>2.0</v>
      </c>
      <c r="H39" s="216">
        <v>3.0</v>
      </c>
      <c r="I39" s="216">
        <v>1.0</v>
      </c>
      <c r="J39" s="216">
        <v>9.0</v>
      </c>
      <c r="K39" s="216">
        <v>4.0</v>
      </c>
      <c r="L39" s="216">
        <v>5.0</v>
      </c>
      <c r="M39" s="216">
        <v>2.0</v>
      </c>
      <c r="N39" s="216">
        <v>4.0</v>
      </c>
      <c r="O39" s="216">
        <v>3.0</v>
      </c>
      <c r="P39" s="216">
        <v>1.0</v>
      </c>
      <c r="Q39" s="216">
        <v>2.0</v>
      </c>
      <c r="R39" s="216">
        <v>1.0</v>
      </c>
      <c r="S39" s="216">
        <v>0.0</v>
      </c>
      <c r="T39" s="216">
        <v>0.0</v>
      </c>
      <c r="U39" s="216">
        <v>1.0</v>
      </c>
      <c r="V39" s="216">
        <v>1.0</v>
      </c>
      <c r="W39" s="216">
        <v>5.0</v>
      </c>
      <c r="X39" s="216">
        <v>2.0</v>
      </c>
      <c r="Y39" s="216">
        <v>7.0</v>
      </c>
      <c r="Z39" s="344">
        <v>4.0</v>
      </c>
      <c r="AA39" s="216">
        <v>11.0</v>
      </c>
      <c r="AB39" s="216">
        <v>16.0</v>
      </c>
      <c r="AC39" s="344">
        <v>9.0</v>
      </c>
      <c r="AD39" s="344">
        <v>7.0</v>
      </c>
      <c r="AE39" s="344">
        <v>9.0</v>
      </c>
      <c r="AF39" s="344">
        <v>15.0</v>
      </c>
      <c r="AG39" s="199">
        <f t="shared" si="11"/>
        <v>134</v>
      </c>
    </row>
    <row r="40">
      <c r="A40" s="201" t="s">
        <v>588</v>
      </c>
      <c r="B40" s="202">
        <v>0.0</v>
      </c>
      <c r="C40" s="216">
        <v>1.0</v>
      </c>
      <c r="D40" s="216">
        <v>0.0</v>
      </c>
      <c r="E40" s="216">
        <v>0.0</v>
      </c>
      <c r="F40" s="216">
        <v>1.0</v>
      </c>
      <c r="G40" s="216">
        <v>0.0</v>
      </c>
      <c r="H40" s="216">
        <v>0.0</v>
      </c>
      <c r="I40" s="282">
        <v>0.0</v>
      </c>
      <c r="J40" s="282">
        <v>0.0</v>
      </c>
      <c r="K40" s="282">
        <v>0.0</v>
      </c>
      <c r="L40" s="282">
        <v>0.0</v>
      </c>
      <c r="M40" s="282">
        <v>0.0</v>
      </c>
      <c r="N40" s="282">
        <v>0.0</v>
      </c>
      <c r="O40" s="189">
        <v>0.0</v>
      </c>
      <c r="P40" s="282">
        <v>0.0</v>
      </c>
      <c r="Q40" s="282">
        <v>0.0</v>
      </c>
      <c r="R40" s="282">
        <v>0.0</v>
      </c>
      <c r="S40" s="130">
        <v>0.0</v>
      </c>
      <c r="T40" s="212">
        <v>0.0</v>
      </c>
      <c r="U40" s="216">
        <v>0.0</v>
      </c>
      <c r="V40" s="216">
        <v>0.0</v>
      </c>
      <c r="W40" s="216">
        <v>1.0</v>
      </c>
      <c r="X40" s="216">
        <v>0.0</v>
      </c>
      <c r="Y40" s="216">
        <v>0.0</v>
      </c>
      <c r="Z40" s="344">
        <v>0.0</v>
      </c>
      <c r="AA40" s="216">
        <v>0.0</v>
      </c>
      <c r="AB40" s="216">
        <v>0.0</v>
      </c>
      <c r="AC40" s="344">
        <v>0.0</v>
      </c>
      <c r="AD40" s="344">
        <v>0.0</v>
      </c>
      <c r="AE40" s="344">
        <v>0.0</v>
      </c>
      <c r="AF40" s="344">
        <v>0.0</v>
      </c>
      <c r="AG40" s="199">
        <f t="shared" si="11"/>
        <v>3</v>
      </c>
    </row>
    <row r="41">
      <c r="A41" s="201" t="s">
        <v>589</v>
      </c>
      <c r="B41" s="216">
        <v>18.0</v>
      </c>
      <c r="C41" s="216">
        <v>5.0</v>
      </c>
      <c r="D41" s="216">
        <v>0.0</v>
      </c>
      <c r="E41" s="216">
        <v>1.0</v>
      </c>
      <c r="F41" s="216">
        <v>2.0</v>
      </c>
      <c r="G41" s="216">
        <v>4.0</v>
      </c>
      <c r="H41" s="216">
        <v>3.0</v>
      </c>
      <c r="I41" s="216">
        <v>2.0</v>
      </c>
      <c r="J41" s="216">
        <v>7.0</v>
      </c>
      <c r="K41" s="216">
        <v>4.0</v>
      </c>
      <c r="L41" s="216">
        <v>6.0</v>
      </c>
      <c r="M41" s="216">
        <v>1.0</v>
      </c>
      <c r="N41" s="216">
        <v>2.0</v>
      </c>
      <c r="O41" s="216">
        <v>1.0</v>
      </c>
      <c r="P41" s="216">
        <v>2.0</v>
      </c>
      <c r="Q41" s="216">
        <v>3.0</v>
      </c>
      <c r="R41" s="216">
        <v>7.0</v>
      </c>
      <c r="S41" s="216">
        <v>6.0</v>
      </c>
      <c r="T41" s="216">
        <v>3.0</v>
      </c>
      <c r="U41" s="216">
        <v>2.0</v>
      </c>
      <c r="V41" s="216">
        <v>2.0</v>
      </c>
      <c r="W41" s="216">
        <v>5.0</v>
      </c>
      <c r="X41" s="216">
        <v>3.0</v>
      </c>
      <c r="Y41" s="216">
        <v>3.0</v>
      </c>
      <c r="Z41" s="216">
        <v>1.0</v>
      </c>
      <c r="AA41" s="130">
        <v>11.0</v>
      </c>
      <c r="AB41" s="216">
        <v>1.0</v>
      </c>
      <c r="AC41" s="344">
        <v>2.0</v>
      </c>
      <c r="AD41" s="344">
        <v>8.0</v>
      </c>
      <c r="AE41" s="344">
        <v>7.0</v>
      </c>
      <c r="AF41" s="344">
        <v>5.0</v>
      </c>
      <c r="AG41" s="199">
        <f t="shared" si="11"/>
        <v>127</v>
      </c>
    </row>
    <row r="42">
      <c r="A42" s="201" t="s">
        <v>590</v>
      </c>
      <c r="B42" s="202">
        <v>1.0</v>
      </c>
      <c r="C42" s="216">
        <v>0.0</v>
      </c>
      <c r="D42" s="216">
        <v>0.0</v>
      </c>
      <c r="E42" s="216">
        <v>0.0</v>
      </c>
      <c r="F42" s="216">
        <v>0.0</v>
      </c>
      <c r="G42" s="216">
        <v>2.0</v>
      </c>
      <c r="H42" s="216">
        <v>0.0</v>
      </c>
      <c r="I42" s="282">
        <v>0.0</v>
      </c>
      <c r="J42" s="282">
        <v>2.0</v>
      </c>
      <c r="K42" s="282">
        <v>1.0</v>
      </c>
      <c r="L42" s="282">
        <v>0.0</v>
      </c>
      <c r="M42" s="282">
        <v>1.0</v>
      </c>
      <c r="N42" s="282">
        <v>1.0</v>
      </c>
      <c r="O42" s="189">
        <v>1.0</v>
      </c>
      <c r="P42" s="282">
        <v>0.0</v>
      </c>
      <c r="Q42" s="282">
        <v>0.0</v>
      </c>
      <c r="R42" s="282">
        <v>1.0</v>
      </c>
      <c r="S42" s="130">
        <v>0.0</v>
      </c>
      <c r="T42" s="212">
        <v>1.0</v>
      </c>
      <c r="U42" s="216">
        <v>1.0</v>
      </c>
      <c r="V42" s="216">
        <v>1.0</v>
      </c>
      <c r="W42" s="216">
        <v>1.0</v>
      </c>
      <c r="X42" s="216">
        <v>0.0</v>
      </c>
      <c r="Y42" s="216">
        <v>2.0</v>
      </c>
      <c r="Z42" s="216">
        <v>0.0</v>
      </c>
      <c r="AA42" s="130">
        <v>1.0</v>
      </c>
      <c r="AB42" s="216">
        <v>1.0</v>
      </c>
      <c r="AC42" s="344">
        <v>1.0</v>
      </c>
      <c r="AD42" s="344">
        <v>1.0</v>
      </c>
      <c r="AE42" s="344">
        <v>2.0</v>
      </c>
      <c r="AF42" s="344">
        <v>2.0</v>
      </c>
      <c r="AG42" s="199">
        <f t="shared" si="11"/>
        <v>24</v>
      </c>
    </row>
    <row r="43">
      <c r="A43" s="201" t="s">
        <v>591</v>
      </c>
      <c r="B43" s="216">
        <v>0.0</v>
      </c>
      <c r="C43" s="216">
        <v>0.0</v>
      </c>
      <c r="D43" s="216">
        <v>0.0</v>
      </c>
      <c r="E43" s="216">
        <v>0.0</v>
      </c>
      <c r="F43" s="216">
        <v>0.0</v>
      </c>
      <c r="G43" s="216">
        <v>0.0</v>
      </c>
      <c r="H43" s="216">
        <v>0.0</v>
      </c>
      <c r="I43" s="216">
        <v>0.0</v>
      </c>
      <c r="J43" s="216">
        <v>0.0</v>
      </c>
      <c r="K43" s="216">
        <v>0.0</v>
      </c>
      <c r="L43" s="216">
        <v>1.0</v>
      </c>
      <c r="M43" s="216">
        <v>4.0</v>
      </c>
      <c r="N43" s="216">
        <v>2.0</v>
      </c>
      <c r="O43" s="216">
        <v>3.0</v>
      </c>
      <c r="P43" s="216">
        <v>8.0</v>
      </c>
      <c r="Q43" s="216">
        <v>6.0</v>
      </c>
      <c r="R43" s="216">
        <v>5.0</v>
      </c>
      <c r="S43" s="216">
        <v>6.0</v>
      </c>
      <c r="T43" s="216">
        <v>6.0</v>
      </c>
      <c r="U43" s="216">
        <v>4.0</v>
      </c>
      <c r="V43" s="216">
        <v>8.0</v>
      </c>
      <c r="W43" s="216">
        <v>11.0</v>
      </c>
      <c r="X43" s="216">
        <v>6.0</v>
      </c>
      <c r="Y43" s="216">
        <v>10.0</v>
      </c>
      <c r="Z43" s="216">
        <v>9.0</v>
      </c>
      <c r="AA43" s="130">
        <v>27.0</v>
      </c>
      <c r="AB43" s="216">
        <v>22.0</v>
      </c>
      <c r="AC43" s="344">
        <v>18.0</v>
      </c>
      <c r="AD43" s="344">
        <v>17.0</v>
      </c>
      <c r="AE43" s="344">
        <v>24.0</v>
      </c>
      <c r="AF43" s="344">
        <v>20.0</v>
      </c>
      <c r="AG43" s="199">
        <f t="shared" si="11"/>
        <v>217</v>
      </c>
    </row>
    <row r="44">
      <c r="A44" s="201" t="s">
        <v>592</v>
      </c>
      <c r="B44" s="216">
        <v>3.0</v>
      </c>
      <c r="C44" s="216">
        <v>0.0</v>
      </c>
      <c r="D44" s="216">
        <v>0.0</v>
      </c>
      <c r="E44" s="216">
        <v>2.0</v>
      </c>
      <c r="F44" s="216">
        <v>1.0</v>
      </c>
      <c r="G44" s="216">
        <v>5.0</v>
      </c>
      <c r="H44" s="216">
        <v>0.0</v>
      </c>
      <c r="I44" s="216">
        <v>1.0</v>
      </c>
      <c r="J44" s="216">
        <v>0.0</v>
      </c>
      <c r="K44" s="216">
        <v>3.0</v>
      </c>
      <c r="L44" s="216">
        <v>1.0</v>
      </c>
      <c r="M44" s="216">
        <v>0.0</v>
      </c>
      <c r="N44" s="216">
        <v>1.0</v>
      </c>
      <c r="O44" s="216">
        <v>0.0</v>
      </c>
      <c r="P44" s="216">
        <v>1.0</v>
      </c>
      <c r="Q44" s="216">
        <v>0.0</v>
      </c>
      <c r="R44" s="216">
        <v>0.0</v>
      </c>
      <c r="S44" s="130">
        <v>1.0</v>
      </c>
      <c r="T44" s="130">
        <v>2.0</v>
      </c>
      <c r="U44" s="216">
        <v>0.0</v>
      </c>
      <c r="V44" s="216">
        <v>0.0</v>
      </c>
      <c r="W44" s="216">
        <v>0.0</v>
      </c>
      <c r="X44" s="216">
        <v>0.0</v>
      </c>
      <c r="Y44" s="216">
        <v>2.0</v>
      </c>
      <c r="Z44" s="216">
        <v>0.0</v>
      </c>
      <c r="AA44" s="130">
        <v>0.0</v>
      </c>
      <c r="AB44" s="216">
        <v>1.0</v>
      </c>
      <c r="AC44" s="344">
        <v>2.0</v>
      </c>
      <c r="AD44" s="344">
        <v>0.0</v>
      </c>
      <c r="AE44" s="344">
        <v>2.0</v>
      </c>
      <c r="AF44" s="344">
        <v>0.0</v>
      </c>
      <c r="AG44" s="199">
        <f t="shared" si="11"/>
        <v>28</v>
      </c>
    </row>
    <row r="45">
      <c r="A45" s="201" t="s">
        <v>593</v>
      </c>
      <c r="B45" s="216">
        <v>3.0</v>
      </c>
      <c r="C45" s="216">
        <v>0.0</v>
      </c>
      <c r="D45" s="216">
        <v>1.0</v>
      </c>
      <c r="E45" s="216">
        <v>0.0</v>
      </c>
      <c r="F45" s="216">
        <v>1.0</v>
      </c>
      <c r="G45" s="216">
        <v>0.0</v>
      </c>
      <c r="H45" s="216">
        <v>0.0</v>
      </c>
      <c r="I45" s="216">
        <v>0.0</v>
      </c>
      <c r="J45" s="216">
        <v>0.0</v>
      </c>
      <c r="K45" s="216">
        <v>0.0</v>
      </c>
      <c r="L45" s="216">
        <v>1.0</v>
      </c>
      <c r="M45" s="216">
        <v>1.0</v>
      </c>
      <c r="N45" s="216">
        <v>1.0</v>
      </c>
      <c r="O45" s="216">
        <v>0.0</v>
      </c>
      <c r="P45" s="216">
        <v>1.0</v>
      </c>
      <c r="Q45" s="216">
        <v>2.0</v>
      </c>
      <c r="R45" s="216">
        <v>2.0</v>
      </c>
      <c r="S45" s="216">
        <v>0.0</v>
      </c>
      <c r="T45" s="216">
        <v>2.0</v>
      </c>
      <c r="U45" s="216">
        <v>0.0</v>
      </c>
      <c r="V45" s="216">
        <v>0.0</v>
      </c>
      <c r="W45" s="216">
        <v>0.0</v>
      </c>
      <c r="X45" s="216">
        <v>0.0</v>
      </c>
      <c r="Y45" s="216">
        <v>2.0</v>
      </c>
      <c r="Z45" s="216">
        <v>1.0</v>
      </c>
      <c r="AA45" s="216">
        <v>1.0</v>
      </c>
      <c r="AB45" s="130">
        <v>0.0</v>
      </c>
      <c r="AC45" s="216">
        <v>0.0</v>
      </c>
      <c r="AD45" s="216">
        <v>2.0</v>
      </c>
      <c r="AE45" s="216">
        <v>2.0</v>
      </c>
      <c r="AF45" s="216">
        <v>1.0</v>
      </c>
      <c r="AG45" s="199">
        <f t="shared" si="11"/>
        <v>24</v>
      </c>
    </row>
    <row r="46">
      <c r="A46" s="201" t="s">
        <v>594</v>
      </c>
      <c r="B46" s="216">
        <v>1.0</v>
      </c>
      <c r="C46" s="216">
        <v>0.0</v>
      </c>
      <c r="D46" s="216">
        <v>1.0</v>
      </c>
      <c r="E46" s="216">
        <v>0.0</v>
      </c>
      <c r="F46" s="216">
        <v>0.0</v>
      </c>
      <c r="G46" s="216">
        <v>0.0</v>
      </c>
      <c r="H46" s="216">
        <v>0.0</v>
      </c>
      <c r="I46" s="216">
        <v>0.0</v>
      </c>
      <c r="J46" s="216">
        <v>0.0</v>
      </c>
      <c r="K46" s="216">
        <v>0.0</v>
      </c>
      <c r="L46" s="216">
        <v>1.0</v>
      </c>
      <c r="M46" s="216">
        <v>0.0</v>
      </c>
      <c r="N46" s="216">
        <v>2.0</v>
      </c>
      <c r="O46" s="216">
        <v>0.0</v>
      </c>
      <c r="P46" s="216">
        <v>2.0</v>
      </c>
      <c r="Q46" s="216">
        <v>1.0</v>
      </c>
      <c r="R46" s="216">
        <v>2.0</v>
      </c>
      <c r="S46" s="216">
        <v>0.0</v>
      </c>
      <c r="T46" s="216">
        <v>0.0</v>
      </c>
      <c r="U46" s="216">
        <v>0.0</v>
      </c>
      <c r="V46" s="216">
        <v>0.0</v>
      </c>
      <c r="W46" s="216">
        <v>0.0</v>
      </c>
      <c r="X46" s="216">
        <v>0.0</v>
      </c>
      <c r="Y46" s="216">
        <v>2.0</v>
      </c>
      <c r="Z46" s="216">
        <v>0.0</v>
      </c>
      <c r="AA46" s="216">
        <v>0.0</v>
      </c>
      <c r="AB46" s="130">
        <v>0.0</v>
      </c>
      <c r="AC46" s="216">
        <v>0.0</v>
      </c>
      <c r="AD46" s="216">
        <v>1.0</v>
      </c>
      <c r="AE46" s="216">
        <v>0.0</v>
      </c>
      <c r="AF46" s="216">
        <v>1.0</v>
      </c>
      <c r="AG46" s="199">
        <f t="shared" si="11"/>
        <v>14</v>
      </c>
    </row>
    <row r="47">
      <c r="A47" s="201" t="s">
        <v>186</v>
      </c>
      <c r="B47" s="206"/>
      <c r="C47" s="206"/>
      <c r="D47" s="206"/>
      <c r="E47" s="206"/>
      <c r="F47" s="206"/>
      <c r="G47" s="206"/>
      <c r="H47" s="206"/>
      <c r="I47" s="206"/>
      <c r="J47" s="206"/>
      <c r="K47" s="206"/>
      <c r="L47" s="206"/>
      <c r="M47" s="206"/>
      <c r="N47" s="206"/>
      <c r="O47" s="206"/>
      <c r="P47" s="216">
        <v>212.0</v>
      </c>
      <c r="Q47" s="216">
        <v>117.0</v>
      </c>
      <c r="R47" s="216">
        <v>68.0</v>
      </c>
      <c r="S47" s="216">
        <v>46.0</v>
      </c>
      <c r="T47" s="216">
        <v>34.0</v>
      </c>
      <c r="U47" s="216">
        <v>34.0</v>
      </c>
      <c r="V47" s="216">
        <v>18.0</v>
      </c>
      <c r="W47" s="216">
        <v>23.0</v>
      </c>
      <c r="X47" s="216">
        <v>25.0</v>
      </c>
      <c r="Y47" s="216">
        <v>20.0</v>
      </c>
      <c r="Z47" s="216">
        <v>52.0</v>
      </c>
      <c r="AA47" s="216">
        <v>30.0</v>
      </c>
      <c r="AB47" s="130">
        <v>21.0</v>
      </c>
      <c r="AC47" s="216">
        <v>36.0</v>
      </c>
      <c r="AD47" s="216">
        <v>28.0</v>
      </c>
      <c r="AE47" s="216">
        <v>27.0</v>
      </c>
      <c r="AF47" s="216">
        <v>15.0</v>
      </c>
      <c r="AG47" s="199">
        <f t="shared" si="11"/>
        <v>806</v>
      </c>
    </row>
    <row r="48">
      <c r="A48" s="209" t="s">
        <v>187</v>
      </c>
      <c r="B48" s="210">
        <f t="shared" ref="B48:AF48" si="12">SUM(B37:B47)</f>
        <v>41</v>
      </c>
      <c r="C48" s="210">
        <f t="shared" si="12"/>
        <v>11</v>
      </c>
      <c r="D48" s="210">
        <f t="shared" si="12"/>
        <v>11</v>
      </c>
      <c r="E48" s="210">
        <f t="shared" si="12"/>
        <v>7</v>
      </c>
      <c r="F48" s="210">
        <f t="shared" si="12"/>
        <v>10</v>
      </c>
      <c r="G48" s="210">
        <f t="shared" si="12"/>
        <v>14</v>
      </c>
      <c r="H48" s="210">
        <f t="shared" si="12"/>
        <v>9</v>
      </c>
      <c r="I48" s="210">
        <f t="shared" si="12"/>
        <v>8</v>
      </c>
      <c r="J48" s="210">
        <f t="shared" si="12"/>
        <v>27</v>
      </c>
      <c r="K48" s="210">
        <f t="shared" si="12"/>
        <v>24</v>
      </c>
      <c r="L48" s="210">
        <f t="shared" si="12"/>
        <v>21</v>
      </c>
      <c r="M48" s="210">
        <f t="shared" si="12"/>
        <v>16</v>
      </c>
      <c r="N48" s="210">
        <f t="shared" si="12"/>
        <v>18</v>
      </c>
      <c r="O48" s="210">
        <f t="shared" si="12"/>
        <v>15</v>
      </c>
      <c r="P48" s="210">
        <f t="shared" si="12"/>
        <v>235</v>
      </c>
      <c r="Q48" s="210">
        <f t="shared" si="12"/>
        <v>140</v>
      </c>
      <c r="R48" s="210">
        <f t="shared" si="12"/>
        <v>92</v>
      </c>
      <c r="S48" s="210">
        <f t="shared" si="12"/>
        <v>62</v>
      </c>
      <c r="T48" s="210">
        <f t="shared" si="12"/>
        <v>50</v>
      </c>
      <c r="U48" s="210">
        <f t="shared" si="12"/>
        <v>48</v>
      </c>
      <c r="V48" s="210">
        <f t="shared" si="12"/>
        <v>38</v>
      </c>
      <c r="W48" s="210">
        <f t="shared" si="12"/>
        <v>60</v>
      </c>
      <c r="X48" s="210">
        <f t="shared" si="12"/>
        <v>48</v>
      </c>
      <c r="Y48" s="210">
        <f t="shared" si="12"/>
        <v>58</v>
      </c>
      <c r="Z48" s="210">
        <f t="shared" si="12"/>
        <v>82</v>
      </c>
      <c r="AA48" s="210">
        <f t="shared" si="12"/>
        <v>113</v>
      </c>
      <c r="AB48" s="210">
        <f t="shared" si="12"/>
        <v>99</v>
      </c>
      <c r="AC48" s="210">
        <f t="shared" si="12"/>
        <v>108</v>
      </c>
      <c r="AD48" s="210">
        <f t="shared" si="12"/>
        <v>107</v>
      </c>
      <c r="AE48" s="210">
        <f t="shared" si="12"/>
        <v>149</v>
      </c>
      <c r="AF48" s="210">
        <f t="shared" si="12"/>
        <v>144</v>
      </c>
      <c r="AG48" s="199">
        <f t="shared" si="11"/>
        <v>1865</v>
      </c>
    </row>
    <row r="49">
      <c r="A49" s="153"/>
      <c r="AG49" s="199"/>
    </row>
    <row r="50">
      <c r="A50" s="201" t="s">
        <v>595</v>
      </c>
      <c r="B50" s="202">
        <v>19.0</v>
      </c>
      <c r="C50" s="202">
        <v>13.0</v>
      </c>
      <c r="D50" s="202">
        <v>16.0</v>
      </c>
      <c r="E50" s="202">
        <v>20.0</v>
      </c>
      <c r="F50" s="202">
        <v>18.0</v>
      </c>
      <c r="G50" s="202">
        <v>14.0</v>
      </c>
      <c r="H50" s="202">
        <v>12.0</v>
      </c>
      <c r="I50" s="202">
        <v>7.0</v>
      </c>
      <c r="J50" s="202">
        <v>12.0</v>
      </c>
      <c r="K50" s="202">
        <v>13.0</v>
      </c>
      <c r="L50" s="202">
        <v>12.0</v>
      </c>
      <c r="M50" s="202">
        <v>8.0</v>
      </c>
      <c r="N50" s="202">
        <v>5.0</v>
      </c>
      <c r="O50" s="202">
        <v>8.0</v>
      </c>
      <c r="P50" s="202">
        <v>16.0</v>
      </c>
      <c r="Q50" s="202">
        <v>13.0</v>
      </c>
      <c r="R50" s="202">
        <v>12.0</v>
      </c>
      <c r="S50" s="202">
        <v>5.0</v>
      </c>
      <c r="T50" s="202">
        <v>5.0</v>
      </c>
      <c r="U50" s="202">
        <v>10.0</v>
      </c>
      <c r="V50" s="202">
        <v>15.0</v>
      </c>
      <c r="W50" s="202">
        <v>8.0</v>
      </c>
      <c r="X50" s="202">
        <v>6.0</v>
      </c>
      <c r="Y50" s="202">
        <v>11.0</v>
      </c>
      <c r="Z50" s="202">
        <v>6.0</v>
      </c>
      <c r="AA50" s="202">
        <v>16.0</v>
      </c>
      <c r="AB50" s="202">
        <v>16.0</v>
      </c>
      <c r="AC50" s="202">
        <v>11.0</v>
      </c>
      <c r="AD50" s="202">
        <v>6.0</v>
      </c>
      <c r="AE50" s="202">
        <v>3.0</v>
      </c>
      <c r="AF50" s="202">
        <v>14.0</v>
      </c>
      <c r="AG50" s="199">
        <f t="shared" ref="AG50:AG58" si="13">SUM(B50:AF50)</f>
        <v>350</v>
      </c>
    </row>
    <row r="51">
      <c r="A51" s="201" t="s">
        <v>596</v>
      </c>
      <c r="B51" s="202">
        <v>1.0</v>
      </c>
      <c r="C51" s="202">
        <v>1.0</v>
      </c>
      <c r="D51" s="202">
        <v>2.0</v>
      </c>
      <c r="E51" s="202">
        <v>1.0</v>
      </c>
      <c r="F51" s="202">
        <v>1.0</v>
      </c>
      <c r="G51" s="202">
        <v>1.0</v>
      </c>
      <c r="H51" s="202">
        <v>0.0</v>
      </c>
      <c r="I51" s="202">
        <v>1.0</v>
      </c>
      <c r="J51" s="202">
        <v>1.0</v>
      </c>
      <c r="K51" s="202">
        <v>0.0</v>
      </c>
      <c r="L51" s="202">
        <v>1.0</v>
      </c>
      <c r="M51" s="202">
        <v>0.0</v>
      </c>
      <c r="N51" s="202">
        <v>2.0</v>
      </c>
      <c r="O51" s="202">
        <v>0.0</v>
      </c>
      <c r="P51" s="202">
        <v>2.0</v>
      </c>
      <c r="Q51" s="202">
        <v>1.0</v>
      </c>
      <c r="R51" s="202">
        <v>1.0</v>
      </c>
      <c r="S51" s="202">
        <v>1.0</v>
      </c>
      <c r="T51" s="202">
        <v>1.0</v>
      </c>
      <c r="U51" s="202">
        <v>0.0</v>
      </c>
      <c r="V51" s="202">
        <v>0.0</v>
      </c>
      <c r="W51" s="202">
        <v>0.0</v>
      </c>
      <c r="X51" s="202">
        <v>1.0</v>
      </c>
      <c r="Y51" s="202">
        <v>0.0</v>
      </c>
      <c r="Z51" s="202">
        <v>1.0</v>
      </c>
      <c r="AA51" s="202">
        <v>0.0</v>
      </c>
      <c r="AB51" s="202">
        <v>0.0</v>
      </c>
      <c r="AC51" s="202">
        <v>0.0</v>
      </c>
      <c r="AD51" s="202">
        <v>0.0</v>
      </c>
      <c r="AE51" s="202">
        <v>0.0</v>
      </c>
      <c r="AF51" s="202">
        <v>0.0</v>
      </c>
      <c r="AG51" s="199">
        <f t="shared" si="13"/>
        <v>20</v>
      </c>
    </row>
    <row r="52">
      <c r="A52" s="201" t="s">
        <v>597</v>
      </c>
      <c r="B52" s="202">
        <v>0.0</v>
      </c>
      <c r="C52" s="202">
        <v>0.0</v>
      </c>
      <c r="D52" s="202">
        <v>0.0</v>
      </c>
      <c r="E52" s="202">
        <v>0.0</v>
      </c>
      <c r="F52" s="202">
        <v>2.0</v>
      </c>
      <c r="G52" s="202">
        <v>1.0</v>
      </c>
      <c r="H52" s="202">
        <v>0.0</v>
      </c>
      <c r="I52" s="202">
        <v>1.0</v>
      </c>
      <c r="J52" s="202">
        <v>0.0</v>
      </c>
      <c r="K52" s="202">
        <v>0.0</v>
      </c>
      <c r="L52" s="202">
        <v>0.0</v>
      </c>
      <c r="M52" s="202">
        <v>0.0</v>
      </c>
      <c r="N52" s="202">
        <v>0.0</v>
      </c>
      <c r="O52" s="202">
        <v>0.0</v>
      </c>
      <c r="P52" s="202">
        <v>1.0</v>
      </c>
      <c r="Q52" s="202">
        <v>0.0</v>
      </c>
      <c r="R52" s="202">
        <v>0.0</v>
      </c>
      <c r="S52" s="202">
        <v>0.0</v>
      </c>
      <c r="T52" s="202">
        <v>0.0</v>
      </c>
      <c r="U52" s="202">
        <v>0.0</v>
      </c>
      <c r="V52" s="202">
        <v>0.0</v>
      </c>
      <c r="W52" s="202">
        <v>0.0</v>
      </c>
      <c r="X52" s="202">
        <v>0.0</v>
      </c>
      <c r="Y52" s="202">
        <v>0.0</v>
      </c>
      <c r="Z52" s="202">
        <v>0.0</v>
      </c>
      <c r="AA52" s="202">
        <v>0.0</v>
      </c>
      <c r="AB52" s="202">
        <v>2.0</v>
      </c>
      <c r="AC52" s="202">
        <v>0.0</v>
      </c>
      <c r="AD52" s="202">
        <v>0.0</v>
      </c>
      <c r="AE52" s="202">
        <v>3.0</v>
      </c>
      <c r="AF52" s="202">
        <v>1.0</v>
      </c>
      <c r="AG52" s="199">
        <f t="shared" si="13"/>
        <v>11</v>
      </c>
    </row>
    <row r="53">
      <c r="A53" s="201" t="s">
        <v>598</v>
      </c>
      <c r="B53" s="202">
        <v>0.0</v>
      </c>
      <c r="C53" s="202">
        <v>0.0</v>
      </c>
      <c r="D53" s="202">
        <v>0.0</v>
      </c>
      <c r="E53" s="202">
        <v>0.0</v>
      </c>
      <c r="F53" s="202">
        <v>0.0</v>
      </c>
      <c r="G53" s="202">
        <v>0.0</v>
      </c>
      <c r="H53" s="202">
        <v>0.0</v>
      </c>
      <c r="I53" s="202">
        <v>0.0</v>
      </c>
      <c r="J53" s="202">
        <v>0.0</v>
      </c>
      <c r="K53" s="202">
        <v>1.0</v>
      </c>
      <c r="L53" s="202">
        <v>0.0</v>
      </c>
      <c r="M53" s="202">
        <v>0.0</v>
      </c>
      <c r="N53" s="202">
        <v>0.0</v>
      </c>
      <c r="O53" s="202">
        <v>0.0</v>
      </c>
      <c r="P53" s="202">
        <v>0.0</v>
      </c>
      <c r="Q53" s="202">
        <v>0.0</v>
      </c>
      <c r="R53" s="202">
        <v>0.0</v>
      </c>
      <c r="S53" s="202">
        <v>0.0</v>
      </c>
      <c r="T53" s="202">
        <v>0.0</v>
      </c>
      <c r="U53" s="202">
        <v>0.0</v>
      </c>
      <c r="V53" s="202">
        <v>0.0</v>
      </c>
      <c r="W53" s="202">
        <v>0.0</v>
      </c>
      <c r="X53" s="202">
        <v>0.0</v>
      </c>
      <c r="Y53" s="202">
        <v>0.0</v>
      </c>
      <c r="Z53" s="202">
        <v>0.0</v>
      </c>
      <c r="AA53" s="202">
        <v>0.0</v>
      </c>
      <c r="AB53" s="202">
        <v>0.0</v>
      </c>
      <c r="AC53" s="202">
        <v>0.0</v>
      </c>
      <c r="AD53" s="202">
        <v>0.0</v>
      </c>
      <c r="AE53" s="202">
        <v>1.0</v>
      </c>
      <c r="AF53" s="202">
        <v>0.0</v>
      </c>
      <c r="AG53" s="199">
        <f t="shared" si="13"/>
        <v>2</v>
      </c>
    </row>
    <row r="54">
      <c r="A54" s="201" t="s">
        <v>599</v>
      </c>
      <c r="B54" s="202">
        <v>0.0</v>
      </c>
      <c r="C54" s="202">
        <v>0.0</v>
      </c>
      <c r="D54" s="202">
        <v>0.0</v>
      </c>
      <c r="E54" s="202">
        <v>0.0</v>
      </c>
      <c r="F54" s="202">
        <v>0.0</v>
      </c>
      <c r="G54" s="202">
        <v>0.0</v>
      </c>
      <c r="H54" s="202">
        <v>0.0</v>
      </c>
      <c r="I54" s="202">
        <v>0.0</v>
      </c>
      <c r="J54" s="202">
        <v>1.0</v>
      </c>
      <c r="K54" s="202">
        <v>0.0</v>
      </c>
      <c r="L54" s="202">
        <v>0.0</v>
      </c>
      <c r="M54" s="202">
        <v>0.0</v>
      </c>
      <c r="N54" s="202">
        <v>1.0</v>
      </c>
      <c r="O54" s="202">
        <v>0.0</v>
      </c>
      <c r="P54" s="202">
        <v>1.0</v>
      </c>
      <c r="Q54" s="202">
        <v>0.0</v>
      </c>
      <c r="R54" s="202">
        <v>0.0</v>
      </c>
      <c r="S54" s="202">
        <v>0.0</v>
      </c>
      <c r="T54" s="202">
        <v>0.0</v>
      </c>
      <c r="U54" s="202">
        <v>0.0</v>
      </c>
      <c r="V54" s="202">
        <v>0.0</v>
      </c>
      <c r="W54" s="202">
        <v>0.0</v>
      </c>
      <c r="X54" s="202">
        <v>1.0</v>
      </c>
      <c r="Y54" s="202">
        <v>1.0</v>
      </c>
      <c r="Z54" s="202">
        <v>0.0</v>
      </c>
      <c r="AA54" s="202">
        <v>0.0</v>
      </c>
      <c r="AB54" s="202">
        <v>0.0</v>
      </c>
      <c r="AC54" s="202">
        <v>0.0</v>
      </c>
      <c r="AD54" s="202">
        <v>0.0</v>
      </c>
      <c r="AE54" s="202">
        <v>0.0</v>
      </c>
      <c r="AF54" s="202">
        <v>1.0</v>
      </c>
      <c r="AG54" s="199">
        <f t="shared" si="13"/>
        <v>6</v>
      </c>
    </row>
    <row r="55">
      <c r="A55" s="201" t="s">
        <v>600</v>
      </c>
      <c r="B55" s="202">
        <v>1.0</v>
      </c>
      <c r="C55" s="202">
        <v>0.0</v>
      </c>
      <c r="D55" s="202">
        <v>0.0</v>
      </c>
      <c r="E55" s="202">
        <v>0.0</v>
      </c>
      <c r="F55" s="202">
        <v>0.0</v>
      </c>
      <c r="G55" s="202">
        <v>0.0</v>
      </c>
      <c r="H55" s="202">
        <v>0.0</v>
      </c>
      <c r="I55" s="202">
        <v>0.0</v>
      </c>
      <c r="J55" s="202">
        <v>0.0</v>
      </c>
      <c r="K55" s="202">
        <v>0.0</v>
      </c>
      <c r="L55" s="202">
        <v>0.0</v>
      </c>
      <c r="M55" s="202">
        <v>0.0</v>
      </c>
      <c r="N55" s="202">
        <v>0.0</v>
      </c>
      <c r="O55" s="202">
        <v>0.0</v>
      </c>
      <c r="P55" s="202">
        <v>0.0</v>
      </c>
      <c r="Q55" s="202">
        <v>0.0</v>
      </c>
      <c r="R55" s="202">
        <v>0.0</v>
      </c>
      <c r="S55" s="202">
        <v>0.0</v>
      </c>
      <c r="T55" s="202">
        <v>0.0</v>
      </c>
      <c r="U55" s="202">
        <v>0.0</v>
      </c>
      <c r="V55" s="202">
        <v>0.0</v>
      </c>
      <c r="W55" s="202">
        <v>0.0</v>
      </c>
      <c r="X55" s="202">
        <v>0.0</v>
      </c>
      <c r="Y55" s="202">
        <v>0.0</v>
      </c>
      <c r="Z55" s="202">
        <v>1.0</v>
      </c>
      <c r="AA55" s="202">
        <v>0.0</v>
      </c>
      <c r="AB55" s="202">
        <v>0.0</v>
      </c>
      <c r="AC55" s="202">
        <v>0.0</v>
      </c>
      <c r="AD55" s="202">
        <v>0.0</v>
      </c>
      <c r="AE55" s="202">
        <v>0.0</v>
      </c>
      <c r="AF55" s="202">
        <v>0.0</v>
      </c>
      <c r="AG55" s="199">
        <f t="shared" si="13"/>
        <v>2</v>
      </c>
    </row>
    <row r="56">
      <c r="A56" s="201" t="s">
        <v>601</v>
      </c>
      <c r="B56" s="202">
        <v>2.0</v>
      </c>
      <c r="C56" s="202">
        <v>1.0</v>
      </c>
      <c r="D56" s="202">
        <v>0.0</v>
      </c>
      <c r="E56" s="202">
        <v>0.0</v>
      </c>
      <c r="F56" s="202">
        <v>2.0</v>
      </c>
      <c r="G56" s="202">
        <v>1.0</v>
      </c>
      <c r="H56" s="202">
        <v>0.0</v>
      </c>
      <c r="I56" s="202">
        <v>0.0</v>
      </c>
      <c r="J56" s="202">
        <v>0.0</v>
      </c>
      <c r="K56" s="202">
        <v>0.0</v>
      </c>
      <c r="L56" s="202">
        <v>0.0</v>
      </c>
      <c r="M56" s="202">
        <v>0.0</v>
      </c>
      <c r="N56" s="202">
        <v>0.0</v>
      </c>
      <c r="O56" s="202">
        <v>0.0</v>
      </c>
      <c r="P56" s="202">
        <v>1.0</v>
      </c>
      <c r="Q56" s="202">
        <v>0.0</v>
      </c>
      <c r="R56" s="202">
        <v>1.0</v>
      </c>
      <c r="S56" s="202">
        <v>0.0</v>
      </c>
      <c r="T56" s="202">
        <v>0.0</v>
      </c>
      <c r="U56" s="202">
        <v>0.0</v>
      </c>
      <c r="V56" s="202">
        <v>1.0</v>
      </c>
      <c r="W56" s="202">
        <v>0.0</v>
      </c>
      <c r="X56" s="202">
        <v>0.0</v>
      </c>
      <c r="Y56" s="202">
        <v>0.0</v>
      </c>
      <c r="Z56" s="202">
        <v>0.0</v>
      </c>
      <c r="AA56" s="202">
        <v>0.0</v>
      </c>
      <c r="AB56" s="202">
        <v>0.0</v>
      </c>
      <c r="AC56" s="202">
        <v>1.0</v>
      </c>
      <c r="AD56" s="202">
        <v>2.0</v>
      </c>
      <c r="AE56" s="202">
        <v>1.0</v>
      </c>
      <c r="AF56" s="202">
        <v>1.0</v>
      </c>
      <c r="AG56" s="199">
        <f t="shared" si="13"/>
        <v>14</v>
      </c>
    </row>
    <row r="57">
      <c r="A57" s="201" t="s">
        <v>602</v>
      </c>
      <c r="B57" s="202">
        <v>0.0</v>
      </c>
      <c r="C57" s="202">
        <v>0.0</v>
      </c>
      <c r="D57" s="202">
        <v>0.0</v>
      </c>
      <c r="E57" s="202">
        <v>0.0</v>
      </c>
      <c r="F57" s="202">
        <v>0.0</v>
      </c>
      <c r="G57" s="202">
        <v>0.0</v>
      </c>
      <c r="H57" s="202">
        <v>0.0</v>
      </c>
      <c r="I57" s="202">
        <v>0.0</v>
      </c>
      <c r="J57" s="202">
        <v>0.0</v>
      </c>
      <c r="K57" s="202">
        <v>0.0</v>
      </c>
      <c r="L57" s="202">
        <v>0.0</v>
      </c>
      <c r="M57" s="202">
        <v>0.0</v>
      </c>
      <c r="N57" s="202">
        <v>0.0</v>
      </c>
      <c r="O57" s="202">
        <v>0.0</v>
      </c>
      <c r="P57" s="202">
        <v>0.0</v>
      </c>
      <c r="Q57" s="202">
        <v>0.0</v>
      </c>
      <c r="R57" s="202">
        <v>0.0</v>
      </c>
      <c r="S57" s="202">
        <v>0.0</v>
      </c>
      <c r="T57" s="202">
        <v>0.0</v>
      </c>
      <c r="U57" s="202">
        <v>0.0</v>
      </c>
      <c r="V57" s="202">
        <v>0.0</v>
      </c>
      <c r="W57" s="202">
        <v>0.0</v>
      </c>
      <c r="X57" s="202">
        <v>0.0</v>
      </c>
      <c r="Y57" s="202">
        <v>0.0</v>
      </c>
      <c r="Z57" s="202">
        <v>0.0</v>
      </c>
      <c r="AA57" s="202">
        <v>0.0</v>
      </c>
      <c r="AB57" s="202">
        <v>1.0</v>
      </c>
      <c r="AC57" s="202">
        <v>0.0</v>
      </c>
      <c r="AD57" s="202">
        <v>0.0</v>
      </c>
      <c r="AE57" s="202">
        <v>0.0</v>
      </c>
      <c r="AF57" s="202">
        <v>0.0</v>
      </c>
      <c r="AG57" s="199">
        <f t="shared" si="13"/>
        <v>1</v>
      </c>
    </row>
    <row r="58">
      <c r="A58" s="209" t="s">
        <v>196</v>
      </c>
      <c r="B58" s="210">
        <f t="shared" ref="B58:AF58" si="14">SUM(B50:B57)</f>
        <v>23</v>
      </c>
      <c r="C58" s="210">
        <f t="shared" si="14"/>
        <v>15</v>
      </c>
      <c r="D58" s="210">
        <f t="shared" si="14"/>
        <v>18</v>
      </c>
      <c r="E58" s="210">
        <f t="shared" si="14"/>
        <v>21</v>
      </c>
      <c r="F58" s="210">
        <f t="shared" si="14"/>
        <v>23</v>
      </c>
      <c r="G58" s="210">
        <f t="shared" si="14"/>
        <v>17</v>
      </c>
      <c r="H58" s="210">
        <f t="shared" si="14"/>
        <v>12</v>
      </c>
      <c r="I58" s="210">
        <f t="shared" si="14"/>
        <v>9</v>
      </c>
      <c r="J58" s="210">
        <f t="shared" si="14"/>
        <v>14</v>
      </c>
      <c r="K58" s="210">
        <f t="shared" si="14"/>
        <v>14</v>
      </c>
      <c r="L58" s="210">
        <f t="shared" si="14"/>
        <v>13</v>
      </c>
      <c r="M58" s="210">
        <f t="shared" si="14"/>
        <v>8</v>
      </c>
      <c r="N58" s="210">
        <f t="shared" si="14"/>
        <v>8</v>
      </c>
      <c r="O58" s="210">
        <f t="shared" si="14"/>
        <v>8</v>
      </c>
      <c r="P58" s="210">
        <f t="shared" si="14"/>
        <v>21</v>
      </c>
      <c r="Q58" s="210">
        <f t="shared" si="14"/>
        <v>14</v>
      </c>
      <c r="R58" s="210">
        <f t="shared" si="14"/>
        <v>14</v>
      </c>
      <c r="S58" s="210">
        <f t="shared" si="14"/>
        <v>6</v>
      </c>
      <c r="T58" s="210">
        <f t="shared" si="14"/>
        <v>6</v>
      </c>
      <c r="U58" s="210">
        <f t="shared" si="14"/>
        <v>10</v>
      </c>
      <c r="V58" s="210">
        <f t="shared" si="14"/>
        <v>16</v>
      </c>
      <c r="W58" s="210">
        <f t="shared" si="14"/>
        <v>8</v>
      </c>
      <c r="X58" s="210">
        <f t="shared" si="14"/>
        <v>8</v>
      </c>
      <c r="Y58" s="210">
        <f t="shared" si="14"/>
        <v>12</v>
      </c>
      <c r="Z58" s="210">
        <f t="shared" si="14"/>
        <v>8</v>
      </c>
      <c r="AA58" s="210">
        <f t="shared" si="14"/>
        <v>16</v>
      </c>
      <c r="AB58" s="210">
        <f t="shared" si="14"/>
        <v>19</v>
      </c>
      <c r="AC58" s="210">
        <f t="shared" si="14"/>
        <v>12</v>
      </c>
      <c r="AD58" s="210">
        <f t="shared" si="14"/>
        <v>8</v>
      </c>
      <c r="AE58" s="210">
        <f t="shared" si="14"/>
        <v>8</v>
      </c>
      <c r="AF58" s="210">
        <f t="shared" si="14"/>
        <v>17</v>
      </c>
      <c r="AG58" s="199">
        <f t="shared" si="13"/>
        <v>406</v>
      </c>
    </row>
    <row r="59">
      <c r="A59" s="153"/>
      <c r="AG59" s="199"/>
    </row>
    <row r="60">
      <c r="A60" s="192" t="s">
        <v>197</v>
      </c>
      <c r="AG60" s="199"/>
    </row>
    <row r="61">
      <c r="A61" s="217" t="s">
        <v>198</v>
      </c>
      <c r="B61" s="218">
        <v>0.0</v>
      </c>
      <c r="C61" s="345">
        <v>0.0</v>
      </c>
      <c r="D61" s="345">
        <v>0.0</v>
      </c>
      <c r="E61" s="345">
        <v>0.0</v>
      </c>
      <c r="F61" s="345">
        <v>0.0</v>
      </c>
      <c r="G61" s="345">
        <v>0.0</v>
      </c>
      <c r="H61" s="345">
        <v>0.0</v>
      </c>
      <c r="I61" s="345">
        <v>0.0</v>
      </c>
      <c r="J61" s="345">
        <v>21.0</v>
      </c>
      <c r="K61" s="345">
        <v>0.0</v>
      </c>
      <c r="L61" s="345">
        <v>0.0</v>
      </c>
      <c r="M61" s="345">
        <v>0.0</v>
      </c>
      <c r="N61" s="345">
        <v>0.0</v>
      </c>
      <c r="O61" s="345">
        <v>0.0</v>
      </c>
      <c r="P61" s="345">
        <v>0.0</v>
      </c>
      <c r="Q61" s="345">
        <v>0.0</v>
      </c>
      <c r="R61" s="345">
        <v>0.0</v>
      </c>
      <c r="S61" s="345">
        <v>0.0</v>
      </c>
      <c r="T61" s="345">
        <v>0.0</v>
      </c>
      <c r="U61" s="345">
        <v>0.0</v>
      </c>
      <c r="V61" s="345">
        <v>0.0</v>
      </c>
      <c r="W61" s="345">
        <v>0.0</v>
      </c>
      <c r="X61" s="345">
        <v>0.0</v>
      </c>
      <c r="Y61" s="345">
        <v>0.0</v>
      </c>
      <c r="Z61" s="345">
        <v>0.0</v>
      </c>
      <c r="AA61" s="345">
        <v>0.0</v>
      </c>
      <c r="AB61" s="345">
        <v>0.0</v>
      </c>
      <c r="AC61" s="345">
        <v>0.0</v>
      </c>
      <c r="AD61" s="345">
        <v>1.0</v>
      </c>
      <c r="AE61" s="345">
        <v>0.0</v>
      </c>
      <c r="AF61" s="345">
        <v>0.0</v>
      </c>
      <c r="AG61" s="199">
        <f>SUM(B61:AF61)</f>
        <v>22</v>
      </c>
    </row>
    <row r="62">
      <c r="A62" s="153"/>
      <c r="AG62" s="199"/>
    </row>
    <row r="63">
      <c r="A63" s="192" t="s">
        <v>199</v>
      </c>
      <c r="B63" s="219"/>
      <c r="C63" s="219"/>
      <c r="D63" s="219"/>
      <c r="E63" s="219"/>
      <c r="F63" s="219"/>
      <c r="G63" s="219"/>
      <c r="H63" s="219"/>
      <c r="I63" s="219"/>
      <c r="J63" s="219"/>
      <c r="K63" s="219"/>
      <c r="L63" s="219"/>
      <c r="M63" s="219"/>
      <c r="N63" s="219"/>
      <c r="O63" s="219"/>
      <c r="P63" s="219"/>
      <c r="Q63" s="219"/>
      <c r="R63" s="219"/>
      <c r="S63" s="219"/>
      <c r="T63" s="219"/>
      <c r="U63" s="219"/>
      <c r="V63" s="219"/>
      <c r="W63" s="219"/>
      <c r="X63" s="219"/>
      <c r="Y63" s="219"/>
      <c r="Z63" s="219"/>
      <c r="AA63" s="219"/>
      <c r="AB63" s="219"/>
      <c r="AC63" s="219"/>
      <c r="AD63" s="219"/>
      <c r="AE63" s="219"/>
      <c r="AF63" s="219"/>
      <c r="AG63" s="199"/>
    </row>
    <row r="64">
      <c r="A64" s="201" t="s">
        <v>603</v>
      </c>
      <c r="B64" s="220">
        <f t="shared" ref="B64:AF64" si="15">B23-B92</f>
        <v>14</v>
      </c>
      <c r="C64" s="221">
        <f t="shared" si="15"/>
        <v>4</v>
      </c>
      <c r="D64" s="221">
        <f t="shared" si="15"/>
        <v>0</v>
      </c>
      <c r="E64" s="221">
        <f t="shared" si="15"/>
        <v>0</v>
      </c>
      <c r="F64" s="221">
        <f t="shared" si="15"/>
        <v>0</v>
      </c>
      <c r="G64" s="221">
        <f t="shared" si="15"/>
        <v>0</v>
      </c>
      <c r="H64" s="221">
        <f t="shared" si="15"/>
        <v>0</v>
      </c>
      <c r="I64" s="221">
        <f t="shared" si="15"/>
        <v>0</v>
      </c>
      <c r="J64" s="221">
        <f t="shared" si="15"/>
        <v>0</v>
      </c>
      <c r="K64" s="221">
        <f t="shared" si="15"/>
        <v>0</v>
      </c>
      <c r="L64" s="221">
        <f t="shared" si="15"/>
        <v>0</v>
      </c>
      <c r="M64" s="221">
        <f t="shared" si="15"/>
        <v>0</v>
      </c>
      <c r="N64" s="221">
        <f t="shared" si="15"/>
        <v>0</v>
      </c>
      <c r="O64" s="221">
        <f t="shared" si="15"/>
        <v>0</v>
      </c>
      <c r="P64" s="221">
        <f t="shared" si="15"/>
        <v>0</v>
      </c>
      <c r="Q64" s="221">
        <f t="shared" si="15"/>
        <v>0</v>
      </c>
      <c r="R64" s="221">
        <f t="shared" si="15"/>
        <v>0</v>
      </c>
      <c r="S64" s="221">
        <f t="shared" si="15"/>
        <v>0</v>
      </c>
      <c r="T64" s="221">
        <f t="shared" si="15"/>
        <v>0</v>
      </c>
      <c r="U64" s="221">
        <f t="shared" si="15"/>
        <v>0</v>
      </c>
      <c r="V64" s="221">
        <f t="shared" si="15"/>
        <v>0</v>
      </c>
      <c r="W64" s="221">
        <f t="shared" si="15"/>
        <v>0</v>
      </c>
      <c r="X64" s="221">
        <f t="shared" si="15"/>
        <v>0</v>
      </c>
      <c r="Y64" s="221">
        <f t="shared" si="15"/>
        <v>1</v>
      </c>
      <c r="Z64" s="221">
        <f t="shared" si="15"/>
        <v>2</v>
      </c>
      <c r="AA64" s="221">
        <f t="shared" si="15"/>
        <v>14</v>
      </c>
      <c r="AB64" s="221">
        <f t="shared" si="15"/>
        <v>10</v>
      </c>
      <c r="AC64" s="221">
        <f t="shared" si="15"/>
        <v>4</v>
      </c>
      <c r="AD64" s="221">
        <f t="shared" si="15"/>
        <v>13</v>
      </c>
      <c r="AE64" s="221">
        <f t="shared" si="15"/>
        <v>5</v>
      </c>
      <c r="AF64" s="220">
        <f t="shared" si="15"/>
        <v>17</v>
      </c>
      <c r="AG64" s="199">
        <f t="shared" ref="AG64:AG72" si="17">SUM(B64:AF64)</f>
        <v>84</v>
      </c>
    </row>
    <row r="65">
      <c r="A65" s="201" t="s">
        <v>604</v>
      </c>
      <c r="B65" s="220">
        <f t="shared" ref="B65:AF65" si="16">B24-B93</f>
        <v>0</v>
      </c>
      <c r="C65" s="221">
        <f t="shared" si="16"/>
        <v>0</v>
      </c>
      <c r="D65" s="221">
        <f t="shared" si="16"/>
        <v>0</v>
      </c>
      <c r="E65" s="221">
        <f t="shared" si="16"/>
        <v>0</v>
      </c>
      <c r="F65" s="221">
        <f t="shared" si="16"/>
        <v>0</v>
      </c>
      <c r="G65" s="221">
        <f t="shared" si="16"/>
        <v>0</v>
      </c>
      <c r="H65" s="221">
        <f t="shared" si="16"/>
        <v>0</v>
      </c>
      <c r="I65" s="221">
        <f t="shared" si="16"/>
        <v>0</v>
      </c>
      <c r="J65" s="221">
        <f t="shared" si="16"/>
        <v>0</v>
      </c>
      <c r="K65" s="221">
        <f t="shared" si="16"/>
        <v>0</v>
      </c>
      <c r="L65" s="221">
        <f t="shared" si="16"/>
        <v>0</v>
      </c>
      <c r="M65" s="221">
        <f t="shared" si="16"/>
        <v>0</v>
      </c>
      <c r="N65" s="221">
        <f t="shared" si="16"/>
        <v>0</v>
      </c>
      <c r="O65" s="221">
        <f t="shared" si="16"/>
        <v>0</v>
      </c>
      <c r="P65" s="221">
        <f t="shared" si="16"/>
        <v>0</v>
      </c>
      <c r="Q65" s="221">
        <f t="shared" si="16"/>
        <v>0</v>
      </c>
      <c r="R65" s="221">
        <f t="shared" si="16"/>
        <v>0</v>
      </c>
      <c r="S65" s="221">
        <f t="shared" si="16"/>
        <v>0</v>
      </c>
      <c r="T65" s="221">
        <f t="shared" si="16"/>
        <v>0</v>
      </c>
      <c r="U65" s="221">
        <f t="shared" si="16"/>
        <v>0</v>
      </c>
      <c r="V65" s="221">
        <f t="shared" si="16"/>
        <v>0</v>
      </c>
      <c r="W65" s="221">
        <f t="shared" si="16"/>
        <v>0</v>
      </c>
      <c r="X65" s="221">
        <f t="shared" si="16"/>
        <v>0</v>
      </c>
      <c r="Y65" s="221">
        <f t="shared" si="16"/>
        <v>0</v>
      </c>
      <c r="Z65" s="221">
        <f t="shared" si="16"/>
        <v>0</v>
      </c>
      <c r="AA65" s="221">
        <f t="shared" si="16"/>
        <v>0</v>
      </c>
      <c r="AB65" s="221">
        <f t="shared" si="16"/>
        <v>0</v>
      </c>
      <c r="AC65" s="221">
        <f t="shared" si="16"/>
        <v>0</v>
      </c>
      <c r="AD65" s="221">
        <f t="shared" si="16"/>
        <v>0</v>
      </c>
      <c r="AE65" s="221">
        <f t="shared" si="16"/>
        <v>0</v>
      </c>
      <c r="AF65" s="220">
        <f t="shared" si="16"/>
        <v>0</v>
      </c>
      <c r="AG65" s="199">
        <f t="shared" si="17"/>
        <v>0</v>
      </c>
    </row>
    <row r="66">
      <c r="A66" s="201" t="s">
        <v>605</v>
      </c>
      <c r="B66" s="220">
        <f t="shared" ref="B66:AF66" si="18">B25-B94</f>
        <v>0</v>
      </c>
      <c r="C66" s="221">
        <f t="shared" si="18"/>
        <v>7</v>
      </c>
      <c r="D66" s="221">
        <f t="shared" si="18"/>
        <v>15</v>
      </c>
      <c r="E66" s="221">
        <f t="shared" si="18"/>
        <v>9</v>
      </c>
      <c r="F66" s="221">
        <f t="shared" si="18"/>
        <v>11</v>
      </c>
      <c r="G66" s="221">
        <f t="shared" si="18"/>
        <v>8</v>
      </c>
      <c r="H66" s="221">
        <f t="shared" si="18"/>
        <v>9</v>
      </c>
      <c r="I66" s="221">
        <f t="shared" si="18"/>
        <v>11</v>
      </c>
      <c r="J66" s="221">
        <f t="shared" si="18"/>
        <v>15</v>
      </c>
      <c r="K66" s="221">
        <f t="shared" si="18"/>
        <v>11</v>
      </c>
      <c r="L66" s="221">
        <f t="shared" si="18"/>
        <v>9</v>
      </c>
      <c r="M66" s="221">
        <f t="shared" si="18"/>
        <v>9</v>
      </c>
      <c r="N66" s="221">
        <f t="shared" si="18"/>
        <v>14</v>
      </c>
      <c r="O66" s="221">
        <f t="shared" si="18"/>
        <v>10</v>
      </c>
      <c r="P66" s="221">
        <f t="shared" si="18"/>
        <v>3</v>
      </c>
      <c r="Q66" s="221">
        <f t="shared" si="18"/>
        <v>2</v>
      </c>
      <c r="R66" s="221">
        <f t="shared" si="18"/>
        <v>8</v>
      </c>
      <c r="S66" s="221">
        <f t="shared" si="18"/>
        <v>4</v>
      </c>
      <c r="T66" s="221">
        <f t="shared" si="18"/>
        <v>2</v>
      </c>
      <c r="U66" s="221">
        <f t="shared" si="18"/>
        <v>3</v>
      </c>
      <c r="V66" s="221">
        <f t="shared" si="18"/>
        <v>3</v>
      </c>
      <c r="W66" s="221">
        <f t="shared" si="18"/>
        <v>6</v>
      </c>
      <c r="X66" s="221">
        <f t="shared" si="18"/>
        <v>14</v>
      </c>
      <c r="Y66" s="221">
        <f t="shared" si="18"/>
        <v>5</v>
      </c>
      <c r="Z66" s="221">
        <f t="shared" si="18"/>
        <v>10</v>
      </c>
      <c r="AA66" s="221">
        <f t="shared" si="18"/>
        <v>27</v>
      </c>
      <c r="AB66" s="221">
        <f t="shared" si="18"/>
        <v>27</v>
      </c>
      <c r="AC66" s="221">
        <f t="shared" si="18"/>
        <v>11</v>
      </c>
      <c r="AD66" s="221">
        <f t="shared" si="18"/>
        <v>16</v>
      </c>
      <c r="AE66" s="221">
        <f t="shared" si="18"/>
        <v>12</v>
      </c>
      <c r="AF66" s="220">
        <f t="shared" si="18"/>
        <v>27</v>
      </c>
      <c r="AG66" s="199">
        <f t="shared" si="17"/>
        <v>318</v>
      </c>
    </row>
    <row r="67">
      <c r="A67" s="201" t="s">
        <v>606</v>
      </c>
      <c r="B67" s="220">
        <f t="shared" ref="B67:AF67" si="19">B26-B95</f>
        <v>0</v>
      </c>
      <c r="C67" s="221">
        <f t="shared" si="19"/>
        <v>0</v>
      </c>
      <c r="D67" s="221">
        <f t="shared" si="19"/>
        <v>0</v>
      </c>
      <c r="E67" s="221">
        <f t="shared" si="19"/>
        <v>0</v>
      </c>
      <c r="F67" s="221">
        <f t="shared" si="19"/>
        <v>0</v>
      </c>
      <c r="G67" s="221">
        <f t="shared" si="19"/>
        <v>0</v>
      </c>
      <c r="H67" s="221">
        <f t="shared" si="19"/>
        <v>0</v>
      </c>
      <c r="I67" s="221">
        <f t="shared" si="19"/>
        <v>0</v>
      </c>
      <c r="J67" s="221">
        <f t="shared" si="19"/>
        <v>0</v>
      </c>
      <c r="K67" s="221">
        <f t="shared" si="19"/>
        <v>0</v>
      </c>
      <c r="L67" s="221">
        <f t="shared" si="19"/>
        <v>0</v>
      </c>
      <c r="M67" s="221">
        <f t="shared" si="19"/>
        <v>0</v>
      </c>
      <c r="N67" s="221">
        <f t="shared" si="19"/>
        <v>0</v>
      </c>
      <c r="O67" s="221">
        <f t="shared" si="19"/>
        <v>0</v>
      </c>
      <c r="P67" s="221">
        <f t="shared" si="19"/>
        <v>0</v>
      </c>
      <c r="Q67" s="221">
        <f t="shared" si="19"/>
        <v>0</v>
      </c>
      <c r="R67" s="221">
        <f t="shared" si="19"/>
        <v>0</v>
      </c>
      <c r="S67" s="221">
        <f t="shared" si="19"/>
        <v>0</v>
      </c>
      <c r="T67" s="221">
        <f t="shared" si="19"/>
        <v>0</v>
      </c>
      <c r="U67" s="221">
        <f t="shared" si="19"/>
        <v>0</v>
      </c>
      <c r="V67" s="221">
        <f t="shared" si="19"/>
        <v>0</v>
      </c>
      <c r="W67" s="221">
        <f t="shared" si="19"/>
        <v>0</v>
      </c>
      <c r="X67" s="221">
        <f t="shared" si="19"/>
        <v>0</v>
      </c>
      <c r="Y67" s="221">
        <f t="shared" si="19"/>
        <v>0</v>
      </c>
      <c r="Z67" s="221">
        <f t="shared" si="19"/>
        <v>0</v>
      </c>
      <c r="AA67" s="221">
        <f t="shared" si="19"/>
        <v>0</v>
      </c>
      <c r="AB67" s="221">
        <f t="shared" si="19"/>
        <v>0</v>
      </c>
      <c r="AC67" s="221">
        <f t="shared" si="19"/>
        <v>0</v>
      </c>
      <c r="AD67" s="221">
        <f t="shared" si="19"/>
        <v>0</v>
      </c>
      <c r="AE67" s="221">
        <f t="shared" si="19"/>
        <v>0</v>
      </c>
      <c r="AF67" s="221">
        <f t="shared" si="19"/>
        <v>0</v>
      </c>
      <c r="AG67" s="199">
        <f t="shared" si="17"/>
        <v>0</v>
      </c>
    </row>
    <row r="68">
      <c r="A68" s="201" t="s">
        <v>607</v>
      </c>
      <c r="B68" s="222"/>
      <c r="C68" s="222"/>
      <c r="D68" s="222"/>
      <c r="E68" s="222"/>
      <c r="F68" s="222"/>
      <c r="G68" s="222"/>
      <c r="H68" s="222"/>
      <c r="I68" s="222"/>
      <c r="J68" s="222"/>
      <c r="K68" s="222"/>
      <c r="L68" s="222"/>
      <c r="M68" s="222"/>
      <c r="N68" s="222"/>
      <c r="O68" s="222"/>
      <c r="P68" s="221">
        <f t="shared" ref="P68:AF68" si="20">P27-P96</f>
        <v>2</v>
      </c>
      <c r="Q68" s="221">
        <f t="shared" si="20"/>
        <v>6</v>
      </c>
      <c r="R68" s="221">
        <f t="shared" si="20"/>
        <v>2</v>
      </c>
      <c r="S68" s="221">
        <f t="shared" si="20"/>
        <v>2</v>
      </c>
      <c r="T68" s="221">
        <f t="shared" si="20"/>
        <v>4</v>
      </c>
      <c r="U68" s="221">
        <f t="shared" si="20"/>
        <v>1</v>
      </c>
      <c r="V68" s="221">
        <f t="shared" si="20"/>
        <v>3</v>
      </c>
      <c r="W68" s="221">
        <f t="shared" si="20"/>
        <v>1</v>
      </c>
      <c r="X68" s="221">
        <f t="shared" si="20"/>
        <v>2</v>
      </c>
      <c r="Y68" s="221">
        <f t="shared" si="20"/>
        <v>4</v>
      </c>
      <c r="Z68" s="221">
        <f t="shared" si="20"/>
        <v>5</v>
      </c>
      <c r="AA68" s="221">
        <f t="shared" si="20"/>
        <v>12</v>
      </c>
      <c r="AB68" s="221">
        <f t="shared" si="20"/>
        <v>8</v>
      </c>
      <c r="AC68" s="221">
        <f t="shared" si="20"/>
        <v>6</v>
      </c>
      <c r="AD68" s="221">
        <f t="shared" si="20"/>
        <v>5</v>
      </c>
      <c r="AE68" s="221">
        <f t="shared" si="20"/>
        <v>22</v>
      </c>
      <c r="AF68" s="221">
        <f t="shared" si="20"/>
        <v>9</v>
      </c>
      <c r="AG68" s="199">
        <f t="shared" si="17"/>
        <v>94</v>
      </c>
    </row>
    <row r="69">
      <c r="A69" s="201" t="s">
        <v>608</v>
      </c>
      <c r="B69" s="222"/>
      <c r="C69" s="222"/>
      <c r="D69" s="222"/>
      <c r="E69" s="222"/>
      <c r="F69" s="222"/>
      <c r="G69" s="222"/>
      <c r="H69" s="222"/>
      <c r="I69" s="222"/>
      <c r="J69" s="222"/>
      <c r="K69" s="222"/>
      <c r="L69" s="222"/>
      <c r="M69" s="222"/>
      <c r="N69" s="222"/>
      <c r="O69" s="222"/>
      <c r="P69" s="221">
        <f t="shared" ref="P69:AF69" si="21">P28-P97</f>
        <v>0</v>
      </c>
      <c r="Q69" s="221">
        <f t="shared" si="21"/>
        <v>0</v>
      </c>
      <c r="R69" s="221">
        <f t="shared" si="21"/>
        <v>0</v>
      </c>
      <c r="S69" s="221">
        <f t="shared" si="21"/>
        <v>0</v>
      </c>
      <c r="T69" s="221">
        <f t="shared" si="21"/>
        <v>0</v>
      </c>
      <c r="U69" s="221">
        <f t="shared" si="21"/>
        <v>0</v>
      </c>
      <c r="V69" s="221">
        <f t="shared" si="21"/>
        <v>0</v>
      </c>
      <c r="W69" s="221">
        <f t="shared" si="21"/>
        <v>0</v>
      </c>
      <c r="X69" s="221">
        <f t="shared" si="21"/>
        <v>0</v>
      </c>
      <c r="Y69" s="221">
        <f t="shared" si="21"/>
        <v>0</v>
      </c>
      <c r="Z69" s="221">
        <f t="shared" si="21"/>
        <v>0</v>
      </c>
      <c r="AA69" s="221">
        <f t="shared" si="21"/>
        <v>0</v>
      </c>
      <c r="AB69" s="221">
        <f t="shared" si="21"/>
        <v>0</v>
      </c>
      <c r="AC69" s="221">
        <f t="shared" si="21"/>
        <v>0</v>
      </c>
      <c r="AD69" s="221">
        <f t="shared" si="21"/>
        <v>0</v>
      </c>
      <c r="AE69" s="221">
        <f t="shared" si="21"/>
        <v>0</v>
      </c>
      <c r="AF69" s="221">
        <f t="shared" si="21"/>
        <v>0</v>
      </c>
      <c r="AG69" s="199">
        <f t="shared" si="17"/>
        <v>0</v>
      </c>
    </row>
    <row r="70">
      <c r="A70" s="201" t="s">
        <v>609</v>
      </c>
      <c r="B70" s="222"/>
      <c r="C70" s="222"/>
      <c r="D70" s="222"/>
      <c r="E70" s="222"/>
      <c r="F70" s="222"/>
      <c r="G70" s="222"/>
      <c r="H70" s="222"/>
      <c r="I70" s="222"/>
      <c r="J70" s="222"/>
      <c r="K70" s="222"/>
      <c r="L70" s="222"/>
      <c r="M70" s="222"/>
      <c r="N70" s="222"/>
      <c r="O70" s="222"/>
      <c r="P70" s="221">
        <f t="shared" ref="P70:AF70" si="22">P29-P98</f>
        <v>8</v>
      </c>
      <c r="Q70" s="221">
        <f t="shared" si="22"/>
        <v>10</v>
      </c>
      <c r="R70" s="221">
        <f t="shared" si="22"/>
        <v>5</v>
      </c>
      <c r="S70" s="221">
        <f t="shared" si="22"/>
        <v>6</v>
      </c>
      <c r="T70" s="221">
        <f t="shared" si="22"/>
        <v>4</v>
      </c>
      <c r="U70" s="221">
        <f t="shared" si="22"/>
        <v>2</v>
      </c>
      <c r="V70" s="221">
        <f t="shared" si="22"/>
        <v>8</v>
      </c>
      <c r="W70" s="221">
        <f t="shared" si="22"/>
        <v>1</v>
      </c>
      <c r="X70" s="221">
        <f t="shared" si="22"/>
        <v>5</v>
      </c>
      <c r="Y70" s="221">
        <f t="shared" si="22"/>
        <v>7</v>
      </c>
      <c r="Z70" s="221">
        <f t="shared" si="22"/>
        <v>31</v>
      </c>
      <c r="AA70" s="221">
        <f t="shared" si="22"/>
        <v>47</v>
      </c>
      <c r="AB70" s="221">
        <f t="shared" si="22"/>
        <v>47</v>
      </c>
      <c r="AC70" s="221">
        <f t="shared" si="22"/>
        <v>23</v>
      </c>
      <c r="AD70" s="221">
        <f t="shared" si="22"/>
        <v>14</v>
      </c>
      <c r="AE70" s="221">
        <f t="shared" si="22"/>
        <v>26</v>
      </c>
      <c r="AF70" s="221">
        <f t="shared" si="22"/>
        <v>36</v>
      </c>
      <c r="AG70" s="199">
        <f t="shared" si="17"/>
        <v>280</v>
      </c>
    </row>
    <row r="71">
      <c r="A71" s="201" t="s">
        <v>610</v>
      </c>
      <c r="B71" s="222"/>
      <c r="C71" s="222"/>
      <c r="D71" s="222"/>
      <c r="E71" s="222"/>
      <c r="F71" s="222"/>
      <c r="G71" s="222"/>
      <c r="H71" s="222"/>
      <c r="I71" s="222"/>
      <c r="J71" s="222"/>
      <c r="K71" s="222"/>
      <c r="L71" s="222"/>
      <c r="M71" s="222"/>
      <c r="N71" s="222"/>
      <c r="O71" s="222"/>
      <c r="P71" s="221">
        <f t="shared" ref="P71:AF71" si="23">P30-P99</f>
        <v>0</v>
      </c>
      <c r="Q71" s="221">
        <f t="shared" si="23"/>
        <v>0</v>
      </c>
      <c r="R71" s="221">
        <f t="shared" si="23"/>
        <v>0</v>
      </c>
      <c r="S71" s="221">
        <f t="shared" si="23"/>
        <v>0</v>
      </c>
      <c r="T71" s="221">
        <f t="shared" si="23"/>
        <v>0</v>
      </c>
      <c r="U71" s="221">
        <f t="shared" si="23"/>
        <v>0</v>
      </c>
      <c r="V71" s="221">
        <f t="shared" si="23"/>
        <v>0</v>
      </c>
      <c r="W71" s="221">
        <f t="shared" si="23"/>
        <v>0</v>
      </c>
      <c r="X71" s="221">
        <f t="shared" si="23"/>
        <v>0</v>
      </c>
      <c r="Y71" s="221">
        <f t="shared" si="23"/>
        <v>0</v>
      </c>
      <c r="Z71" s="221">
        <f t="shared" si="23"/>
        <v>0</v>
      </c>
      <c r="AA71" s="221">
        <f t="shared" si="23"/>
        <v>0</v>
      </c>
      <c r="AB71" s="221">
        <f t="shared" si="23"/>
        <v>0</v>
      </c>
      <c r="AC71" s="221">
        <f t="shared" si="23"/>
        <v>0</v>
      </c>
      <c r="AD71" s="221">
        <f t="shared" si="23"/>
        <v>0</v>
      </c>
      <c r="AE71" s="221">
        <f t="shared" si="23"/>
        <v>0</v>
      </c>
      <c r="AF71" s="221">
        <f t="shared" si="23"/>
        <v>0</v>
      </c>
      <c r="AG71" s="199">
        <f t="shared" si="17"/>
        <v>0</v>
      </c>
    </row>
    <row r="72">
      <c r="A72" s="209" t="s">
        <v>172</v>
      </c>
      <c r="B72" s="223">
        <f t="shared" ref="B72:AF72" si="24">SUM(B64:B71)</f>
        <v>14</v>
      </c>
      <c r="C72" s="223">
        <f t="shared" si="24"/>
        <v>11</v>
      </c>
      <c r="D72" s="223">
        <f t="shared" si="24"/>
        <v>15</v>
      </c>
      <c r="E72" s="223">
        <f t="shared" si="24"/>
        <v>9</v>
      </c>
      <c r="F72" s="223">
        <f t="shared" si="24"/>
        <v>11</v>
      </c>
      <c r="G72" s="223">
        <f t="shared" si="24"/>
        <v>8</v>
      </c>
      <c r="H72" s="223">
        <f t="shared" si="24"/>
        <v>9</v>
      </c>
      <c r="I72" s="223">
        <f t="shared" si="24"/>
        <v>11</v>
      </c>
      <c r="J72" s="223">
        <f t="shared" si="24"/>
        <v>15</v>
      </c>
      <c r="K72" s="223">
        <f t="shared" si="24"/>
        <v>11</v>
      </c>
      <c r="L72" s="223">
        <f t="shared" si="24"/>
        <v>9</v>
      </c>
      <c r="M72" s="223">
        <f t="shared" si="24"/>
        <v>9</v>
      </c>
      <c r="N72" s="223">
        <f t="shared" si="24"/>
        <v>14</v>
      </c>
      <c r="O72" s="223">
        <f t="shared" si="24"/>
        <v>10</v>
      </c>
      <c r="P72" s="223">
        <f t="shared" si="24"/>
        <v>13</v>
      </c>
      <c r="Q72" s="223">
        <f t="shared" si="24"/>
        <v>18</v>
      </c>
      <c r="R72" s="223">
        <f t="shared" si="24"/>
        <v>15</v>
      </c>
      <c r="S72" s="223">
        <f t="shared" si="24"/>
        <v>12</v>
      </c>
      <c r="T72" s="223">
        <f t="shared" si="24"/>
        <v>10</v>
      </c>
      <c r="U72" s="223">
        <f t="shared" si="24"/>
        <v>6</v>
      </c>
      <c r="V72" s="223">
        <f t="shared" si="24"/>
        <v>14</v>
      </c>
      <c r="W72" s="223">
        <f t="shared" si="24"/>
        <v>8</v>
      </c>
      <c r="X72" s="223">
        <f t="shared" si="24"/>
        <v>21</v>
      </c>
      <c r="Y72" s="223">
        <f t="shared" si="24"/>
        <v>17</v>
      </c>
      <c r="Z72" s="223">
        <f t="shared" si="24"/>
        <v>48</v>
      </c>
      <c r="AA72" s="223">
        <f t="shared" si="24"/>
        <v>100</v>
      </c>
      <c r="AB72" s="223">
        <f t="shared" si="24"/>
        <v>92</v>
      </c>
      <c r="AC72" s="223">
        <f t="shared" si="24"/>
        <v>44</v>
      </c>
      <c r="AD72" s="223">
        <f t="shared" si="24"/>
        <v>48</v>
      </c>
      <c r="AE72" s="223">
        <f t="shared" si="24"/>
        <v>65</v>
      </c>
      <c r="AF72" s="223">
        <f t="shared" si="24"/>
        <v>89</v>
      </c>
      <c r="AG72" s="199">
        <f t="shared" si="17"/>
        <v>776</v>
      </c>
    </row>
    <row r="73">
      <c r="A73" s="211"/>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99"/>
    </row>
    <row r="74">
      <c r="A74" s="224" t="s">
        <v>611</v>
      </c>
      <c r="B74" s="220">
        <f t="shared" ref="B74:AF74" si="25">B33-B102</f>
        <v>0</v>
      </c>
      <c r="C74" s="221">
        <f t="shared" si="25"/>
        <v>0</v>
      </c>
      <c r="D74" s="221">
        <f t="shared" si="25"/>
        <v>0</v>
      </c>
      <c r="E74" s="221">
        <f t="shared" si="25"/>
        <v>0</v>
      </c>
      <c r="F74" s="221">
        <f t="shared" si="25"/>
        <v>2</v>
      </c>
      <c r="G74" s="221">
        <f t="shared" si="25"/>
        <v>1</v>
      </c>
      <c r="H74" s="221">
        <f t="shared" si="25"/>
        <v>2</v>
      </c>
      <c r="I74" s="221">
        <f t="shared" si="25"/>
        <v>0</v>
      </c>
      <c r="J74" s="221">
        <f t="shared" si="25"/>
        <v>2</v>
      </c>
      <c r="K74" s="221">
        <f t="shared" si="25"/>
        <v>0</v>
      </c>
      <c r="L74" s="221">
        <f t="shared" si="25"/>
        <v>0</v>
      </c>
      <c r="M74" s="221">
        <f t="shared" si="25"/>
        <v>0</v>
      </c>
      <c r="N74" s="221">
        <f t="shared" si="25"/>
        <v>0</v>
      </c>
      <c r="O74" s="221">
        <f t="shared" si="25"/>
        <v>0</v>
      </c>
      <c r="P74" s="221">
        <f t="shared" si="25"/>
        <v>5</v>
      </c>
      <c r="Q74" s="221">
        <f t="shared" si="25"/>
        <v>1</v>
      </c>
      <c r="R74" s="221">
        <f t="shared" si="25"/>
        <v>0</v>
      </c>
      <c r="S74" s="221">
        <f t="shared" si="25"/>
        <v>0</v>
      </c>
      <c r="T74" s="221">
        <f t="shared" si="25"/>
        <v>4</v>
      </c>
      <c r="U74" s="221">
        <f t="shared" si="25"/>
        <v>1</v>
      </c>
      <c r="V74" s="221">
        <f t="shared" si="25"/>
        <v>1</v>
      </c>
      <c r="W74" s="221">
        <f t="shared" si="25"/>
        <v>1</v>
      </c>
      <c r="X74" s="221">
        <f t="shared" si="25"/>
        <v>2</v>
      </c>
      <c r="Y74" s="221">
        <f t="shared" si="25"/>
        <v>1</v>
      </c>
      <c r="Z74" s="221">
        <f t="shared" si="25"/>
        <v>0</v>
      </c>
      <c r="AA74" s="221">
        <f t="shared" si="25"/>
        <v>7</v>
      </c>
      <c r="AB74" s="221">
        <f t="shared" si="25"/>
        <v>3</v>
      </c>
      <c r="AC74" s="221">
        <f t="shared" si="25"/>
        <v>1</v>
      </c>
      <c r="AD74" s="221">
        <f t="shared" si="25"/>
        <v>2</v>
      </c>
      <c r="AE74" s="221">
        <f t="shared" si="25"/>
        <v>3</v>
      </c>
      <c r="AF74" s="221">
        <f t="shared" si="25"/>
        <v>1</v>
      </c>
      <c r="AG74" s="199">
        <f t="shared" ref="AG74:AG76" si="27">SUM(B74:AF74)</f>
        <v>40</v>
      </c>
    </row>
    <row r="75">
      <c r="A75" s="224" t="s">
        <v>612</v>
      </c>
      <c r="B75" s="220">
        <f t="shared" ref="B75:AF75" si="26">B34-B103</f>
        <v>1</v>
      </c>
      <c r="C75" s="221">
        <f t="shared" si="26"/>
        <v>1</v>
      </c>
      <c r="D75" s="221">
        <f t="shared" si="26"/>
        <v>0</v>
      </c>
      <c r="E75" s="221">
        <f t="shared" si="26"/>
        <v>2</v>
      </c>
      <c r="F75" s="221">
        <f t="shared" si="26"/>
        <v>0</v>
      </c>
      <c r="G75" s="221">
        <f t="shared" si="26"/>
        <v>0</v>
      </c>
      <c r="H75" s="221">
        <f t="shared" si="26"/>
        <v>0</v>
      </c>
      <c r="I75" s="221">
        <f t="shared" si="26"/>
        <v>0</v>
      </c>
      <c r="J75" s="221">
        <f t="shared" si="26"/>
        <v>1</v>
      </c>
      <c r="K75" s="221">
        <f t="shared" si="26"/>
        <v>0</v>
      </c>
      <c r="L75" s="221">
        <f t="shared" si="26"/>
        <v>2</v>
      </c>
      <c r="M75" s="221">
        <f t="shared" si="26"/>
        <v>5</v>
      </c>
      <c r="N75" s="221">
        <f t="shared" si="26"/>
        <v>2</v>
      </c>
      <c r="O75" s="221">
        <f t="shared" si="26"/>
        <v>5</v>
      </c>
      <c r="P75" s="221">
        <f t="shared" si="26"/>
        <v>7</v>
      </c>
      <c r="Q75" s="221">
        <f t="shared" si="26"/>
        <v>4</v>
      </c>
      <c r="R75" s="221">
        <f t="shared" si="26"/>
        <v>2</v>
      </c>
      <c r="S75" s="221">
        <f t="shared" si="26"/>
        <v>3</v>
      </c>
      <c r="T75" s="221">
        <f t="shared" si="26"/>
        <v>4</v>
      </c>
      <c r="U75" s="221">
        <f t="shared" si="26"/>
        <v>0</v>
      </c>
      <c r="V75" s="221">
        <f t="shared" si="26"/>
        <v>1</v>
      </c>
      <c r="W75" s="221">
        <f t="shared" si="26"/>
        <v>1</v>
      </c>
      <c r="X75" s="221">
        <f t="shared" si="26"/>
        <v>7</v>
      </c>
      <c r="Y75" s="221">
        <f t="shared" si="26"/>
        <v>4</v>
      </c>
      <c r="Z75" s="221">
        <f t="shared" si="26"/>
        <v>7</v>
      </c>
      <c r="AA75" s="221">
        <f t="shared" si="26"/>
        <v>9</v>
      </c>
      <c r="AB75" s="221">
        <f t="shared" si="26"/>
        <v>15</v>
      </c>
      <c r="AC75" s="221">
        <f t="shared" si="26"/>
        <v>5</v>
      </c>
      <c r="AD75" s="221">
        <f t="shared" si="26"/>
        <v>7</v>
      </c>
      <c r="AE75" s="221">
        <f t="shared" si="26"/>
        <v>9</v>
      </c>
      <c r="AF75" s="221">
        <f t="shared" si="26"/>
        <v>11</v>
      </c>
      <c r="AG75" s="199">
        <f t="shared" si="27"/>
        <v>115</v>
      </c>
    </row>
    <row r="76">
      <c r="A76" s="209" t="s">
        <v>175</v>
      </c>
      <c r="B76" s="210">
        <f t="shared" ref="B76:AF76" si="28">SUM(B74:B75)</f>
        <v>1</v>
      </c>
      <c r="C76" s="210">
        <f t="shared" si="28"/>
        <v>1</v>
      </c>
      <c r="D76" s="210">
        <f t="shared" si="28"/>
        <v>0</v>
      </c>
      <c r="E76" s="210">
        <f t="shared" si="28"/>
        <v>2</v>
      </c>
      <c r="F76" s="210">
        <f t="shared" si="28"/>
        <v>2</v>
      </c>
      <c r="G76" s="210">
        <f t="shared" si="28"/>
        <v>1</v>
      </c>
      <c r="H76" s="210">
        <f t="shared" si="28"/>
        <v>2</v>
      </c>
      <c r="I76" s="210">
        <f t="shared" si="28"/>
        <v>0</v>
      </c>
      <c r="J76" s="210">
        <f t="shared" si="28"/>
        <v>3</v>
      </c>
      <c r="K76" s="210">
        <f t="shared" si="28"/>
        <v>0</v>
      </c>
      <c r="L76" s="210">
        <f t="shared" si="28"/>
        <v>2</v>
      </c>
      <c r="M76" s="210">
        <f t="shared" si="28"/>
        <v>5</v>
      </c>
      <c r="N76" s="210">
        <f t="shared" si="28"/>
        <v>2</v>
      </c>
      <c r="O76" s="210">
        <f t="shared" si="28"/>
        <v>5</v>
      </c>
      <c r="P76" s="210">
        <f t="shared" si="28"/>
        <v>12</v>
      </c>
      <c r="Q76" s="210">
        <f t="shared" si="28"/>
        <v>5</v>
      </c>
      <c r="R76" s="210">
        <f t="shared" si="28"/>
        <v>2</v>
      </c>
      <c r="S76" s="210">
        <f t="shared" si="28"/>
        <v>3</v>
      </c>
      <c r="T76" s="210">
        <f t="shared" si="28"/>
        <v>8</v>
      </c>
      <c r="U76" s="210">
        <f t="shared" si="28"/>
        <v>1</v>
      </c>
      <c r="V76" s="210">
        <f t="shared" si="28"/>
        <v>2</v>
      </c>
      <c r="W76" s="210">
        <f t="shared" si="28"/>
        <v>2</v>
      </c>
      <c r="X76" s="210">
        <f t="shared" si="28"/>
        <v>9</v>
      </c>
      <c r="Y76" s="210">
        <f t="shared" si="28"/>
        <v>5</v>
      </c>
      <c r="Z76" s="210">
        <f t="shared" si="28"/>
        <v>7</v>
      </c>
      <c r="AA76" s="210">
        <f t="shared" si="28"/>
        <v>16</v>
      </c>
      <c r="AB76" s="210">
        <f t="shared" si="28"/>
        <v>18</v>
      </c>
      <c r="AC76" s="210">
        <f t="shared" si="28"/>
        <v>6</v>
      </c>
      <c r="AD76" s="210">
        <f t="shared" si="28"/>
        <v>9</v>
      </c>
      <c r="AE76" s="210">
        <f t="shared" si="28"/>
        <v>12</v>
      </c>
      <c r="AF76" s="210">
        <f t="shared" si="28"/>
        <v>12</v>
      </c>
      <c r="AG76" s="199">
        <f t="shared" si="27"/>
        <v>155</v>
      </c>
    </row>
    <row r="77">
      <c r="A77" s="153"/>
      <c r="AG77" s="199"/>
    </row>
    <row r="78">
      <c r="A78" s="224" t="s">
        <v>176</v>
      </c>
      <c r="B78" s="220">
        <f t="shared" ref="B78:AF78" si="29">B37-B106</f>
        <v>6</v>
      </c>
      <c r="C78" s="221">
        <f t="shared" si="29"/>
        <v>1</v>
      </c>
      <c r="D78" s="221">
        <f t="shared" si="29"/>
        <v>4</v>
      </c>
      <c r="E78" s="221">
        <f t="shared" si="29"/>
        <v>1</v>
      </c>
      <c r="F78" s="221">
        <f t="shared" si="29"/>
        <v>2</v>
      </c>
      <c r="G78" s="221">
        <f t="shared" si="29"/>
        <v>1</v>
      </c>
      <c r="H78" s="221">
        <f t="shared" si="29"/>
        <v>0</v>
      </c>
      <c r="I78" s="221">
        <f t="shared" si="29"/>
        <v>2</v>
      </c>
      <c r="J78" s="221">
        <f t="shared" si="29"/>
        <v>2</v>
      </c>
      <c r="K78" s="221">
        <f t="shared" si="29"/>
        <v>2</v>
      </c>
      <c r="L78" s="221">
        <f t="shared" si="29"/>
        <v>1</v>
      </c>
      <c r="M78" s="221">
        <f t="shared" si="29"/>
        <v>2</v>
      </c>
      <c r="N78" s="221">
        <f t="shared" si="29"/>
        <v>1</v>
      </c>
      <c r="O78" s="221">
        <f t="shared" si="29"/>
        <v>3</v>
      </c>
      <c r="P78" s="221">
        <f t="shared" si="29"/>
        <v>2</v>
      </c>
      <c r="Q78" s="221">
        <f t="shared" si="29"/>
        <v>1</v>
      </c>
      <c r="R78" s="221">
        <f t="shared" si="29"/>
        <v>1</v>
      </c>
      <c r="S78" s="221">
        <f t="shared" si="29"/>
        <v>0</v>
      </c>
      <c r="T78" s="221">
        <f t="shared" si="29"/>
        <v>0</v>
      </c>
      <c r="U78" s="221">
        <f t="shared" si="29"/>
        <v>2</v>
      </c>
      <c r="V78" s="221">
        <f t="shared" si="29"/>
        <v>3</v>
      </c>
      <c r="W78" s="221">
        <f t="shared" si="29"/>
        <v>1</v>
      </c>
      <c r="X78" s="221">
        <f t="shared" si="29"/>
        <v>6</v>
      </c>
      <c r="Y78" s="221">
        <f t="shared" si="29"/>
        <v>3</v>
      </c>
      <c r="Z78" s="221">
        <f t="shared" si="29"/>
        <v>8</v>
      </c>
      <c r="AA78" s="221">
        <f t="shared" si="29"/>
        <v>13</v>
      </c>
      <c r="AB78" s="221">
        <f t="shared" si="29"/>
        <v>20</v>
      </c>
      <c r="AC78" s="221">
        <f t="shared" si="29"/>
        <v>27</v>
      </c>
      <c r="AD78" s="221">
        <f t="shared" si="29"/>
        <v>34</v>
      </c>
      <c r="AE78" s="221">
        <f t="shared" si="29"/>
        <v>55</v>
      </c>
      <c r="AF78" s="221">
        <f t="shared" si="29"/>
        <v>74</v>
      </c>
      <c r="AG78" s="199">
        <f t="shared" ref="AG78:AG89" si="31">SUM(B78:AF78)</f>
        <v>278</v>
      </c>
    </row>
    <row r="79">
      <c r="A79" s="224" t="s">
        <v>177</v>
      </c>
      <c r="B79" s="220">
        <f t="shared" ref="B79:AF79" si="30">B38-B107</f>
        <v>3</v>
      </c>
      <c r="C79" s="221">
        <f t="shared" si="30"/>
        <v>1</v>
      </c>
      <c r="D79" s="221">
        <f t="shared" si="30"/>
        <v>0</v>
      </c>
      <c r="E79" s="221">
        <f t="shared" si="30"/>
        <v>2</v>
      </c>
      <c r="F79" s="221">
        <f t="shared" si="30"/>
        <v>0</v>
      </c>
      <c r="G79" s="221">
        <f t="shared" si="30"/>
        <v>0</v>
      </c>
      <c r="H79" s="221">
        <f t="shared" si="30"/>
        <v>1</v>
      </c>
      <c r="I79" s="221">
        <f t="shared" si="30"/>
        <v>0</v>
      </c>
      <c r="J79" s="221">
        <f t="shared" si="30"/>
        <v>3</v>
      </c>
      <c r="K79" s="221">
        <f t="shared" si="30"/>
        <v>3</v>
      </c>
      <c r="L79" s="221">
        <f t="shared" si="30"/>
        <v>1</v>
      </c>
      <c r="M79" s="221">
        <f t="shared" si="30"/>
        <v>2</v>
      </c>
      <c r="N79" s="221">
        <f t="shared" si="30"/>
        <v>0</v>
      </c>
      <c r="O79" s="221">
        <f t="shared" si="30"/>
        <v>1</v>
      </c>
      <c r="P79" s="221">
        <f t="shared" si="30"/>
        <v>1</v>
      </c>
      <c r="Q79" s="221">
        <f t="shared" si="30"/>
        <v>3</v>
      </c>
      <c r="R79" s="221">
        <f t="shared" si="30"/>
        <v>2</v>
      </c>
      <c r="S79" s="221">
        <f t="shared" si="30"/>
        <v>0</v>
      </c>
      <c r="T79" s="221">
        <f t="shared" si="30"/>
        <v>0</v>
      </c>
      <c r="U79" s="221">
        <f t="shared" si="30"/>
        <v>1</v>
      </c>
      <c r="V79" s="221">
        <f t="shared" si="30"/>
        <v>0</v>
      </c>
      <c r="W79" s="221">
        <f t="shared" si="30"/>
        <v>3</v>
      </c>
      <c r="X79" s="221">
        <f t="shared" si="30"/>
        <v>2</v>
      </c>
      <c r="Y79" s="221">
        <f t="shared" si="30"/>
        <v>5</v>
      </c>
      <c r="Z79" s="221">
        <f t="shared" si="30"/>
        <v>5</v>
      </c>
      <c r="AA79" s="221">
        <f t="shared" si="30"/>
        <v>10</v>
      </c>
      <c r="AB79" s="221">
        <f t="shared" si="30"/>
        <v>11</v>
      </c>
      <c r="AC79" s="221">
        <f t="shared" si="30"/>
        <v>4</v>
      </c>
      <c r="AD79" s="221">
        <f t="shared" si="30"/>
        <v>5</v>
      </c>
      <c r="AE79" s="221">
        <f t="shared" si="30"/>
        <v>12</v>
      </c>
      <c r="AF79" s="221">
        <f t="shared" si="30"/>
        <v>6</v>
      </c>
      <c r="AG79" s="199">
        <f t="shared" si="31"/>
        <v>87</v>
      </c>
    </row>
    <row r="80">
      <c r="A80" s="224" t="s">
        <v>613</v>
      </c>
      <c r="B80" s="220">
        <f t="shared" ref="B80:AF80" si="32">B39-B108</f>
        <v>3</v>
      </c>
      <c r="C80" s="221">
        <f t="shared" si="32"/>
        <v>2</v>
      </c>
      <c r="D80" s="221">
        <f t="shared" si="32"/>
        <v>4</v>
      </c>
      <c r="E80" s="221">
        <f t="shared" si="32"/>
        <v>0</v>
      </c>
      <c r="F80" s="221">
        <f t="shared" si="32"/>
        <v>1</v>
      </c>
      <c r="G80" s="221">
        <f t="shared" si="32"/>
        <v>2</v>
      </c>
      <c r="H80" s="221">
        <f t="shared" si="32"/>
        <v>2</v>
      </c>
      <c r="I80" s="221">
        <f t="shared" si="32"/>
        <v>1</v>
      </c>
      <c r="J80" s="221">
        <f t="shared" si="32"/>
        <v>8</v>
      </c>
      <c r="K80" s="221">
        <f t="shared" si="32"/>
        <v>2</v>
      </c>
      <c r="L80" s="221">
        <f t="shared" si="32"/>
        <v>1</v>
      </c>
      <c r="M80" s="221">
        <f t="shared" si="32"/>
        <v>2</v>
      </c>
      <c r="N80" s="221">
        <f t="shared" si="32"/>
        <v>4</v>
      </c>
      <c r="O80" s="221">
        <f t="shared" si="32"/>
        <v>3</v>
      </c>
      <c r="P80" s="221">
        <f t="shared" si="32"/>
        <v>1</v>
      </c>
      <c r="Q80" s="221">
        <f t="shared" si="32"/>
        <v>2</v>
      </c>
      <c r="R80" s="221">
        <f t="shared" si="32"/>
        <v>1</v>
      </c>
      <c r="S80" s="221">
        <f t="shared" si="32"/>
        <v>0</v>
      </c>
      <c r="T80" s="221">
        <f t="shared" si="32"/>
        <v>0</v>
      </c>
      <c r="U80" s="221">
        <f t="shared" si="32"/>
        <v>1</v>
      </c>
      <c r="V80" s="221">
        <f t="shared" si="32"/>
        <v>1</v>
      </c>
      <c r="W80" s="221">
        <f t="shared" si="32"/>
        <v>2</v>
      </c>
      <c r="X80" s="221">
        <f t="shared" si="32"/>
        <v>2</v>
      </c>
      <c r="Y80" s="221">
        <f t="shared" si="32"/>
        <v>7</v>
      </c>
      <c r="Z80" s="221">
        <f t="shared" si="32"/>
        <v>4</v>
      </c>
      <c r="AA80" s="221">
        <f t="shared" si="32"/>
        <v>9</v>
      </c>
      <c r="AB80" s="221">
        <f t="shared" si="32"/>
        <v>15</v>
      </c>
      <c r="AC80" s="221">
        <f t="shared" si="32"/>
        <v>7</v>
      </c>
      <c r="AD80" s="221">
        <f t="shared" si="32"/>
        <v>5</v>
      </c>
      <c r="AE80" s="221">
        <f t="shared" si="32"/>
        <v>7</v>
      </c>
      <c r="AF80" s="221">
        <f t="shared" si="32"/>
        <v>14</v>
      </c>
      <c r="AG80" s="199">
        <f t="shared" si="31"/>
        <v>113</v>
      </c>
    </row>
    <row r="81">
      <c r="A81" s="224" t="s">
        <v>614</v>
      </c>
      <c r="B81" s="220">
        <f t="shared" ref="B81:AF81" si="33">B40-B109</f>
        <v>0</v>
      </c>
      <c r="C81" s="221">
        <f t="shared" si="33"/>
        <v>1</v>
      </c>
      <c r="D81" s="221">
        <f t="shared" si="33"/>
        <v>0</v>
      </c>
      <c r="E81" s="221">
        <f t="shared" si="33"/>
        <v>0</v>
      </c>
      <c r="F81" s="221">
        <f t="shared" si="33"/>
        <v>1</v>
      </c>
      <c r="G81" s="221">
        <f t="shared" si="33"/>
        <v>0</v>
      </c>
      <c r="H81" s="221">
        <f t="shared" si="33"/>
        <v>0</v>
      </c>
      <c r="I81" s="221">
        <f t="shared" si="33"/>
        <v>0</v>
      </c>
      <c r="J81" s="221">
        <f t="shared" si="33"/>
        <v>0</v>
      </c>
      <c r="K81" s="221">
        <f t="shared" si="33"/>
        <v>0</v>
      </c>
      <c r="L81" s="221">
        <f t="shared" si="33"/>
        <v>0</v>
      </c>
      <c r="M81" s="221">
        <f t="shared" si="33"/>
        <v>0</v>
      </c>
      <c r="N81" s="221">
        <f t="shared" si="33"/>
        <v>0</v>
      </c>
      <c r="O81" s="221">
        <f t="shared" si="33"/>
        <v>0</v>
      </c>
      <c r="P81" s="221">
        <f t="shared" si="33"/>
        <v>0</v>
      </c>
      <c r="Q81" s="221">
        <f t="shared" si="33"/>
        <v>0</v>
      </c>
      <c r="R81" s="221">
        <f t="shared" si="33"/>
        <v>0</v>
      </c>
      <c r="S81" s="221">
        <f t="shared" si="33"/>
        <v>0</v>
      </c>
      <c r="T81" s="221">
        <f t="shared" si="33"/>
        <v>0</v>
      </c>
      <c r="U81" s="221">
        <f t="shared" si="33"/>
        <v>0</v>
      </c>
      <c r="V81" s="221">
        <f t="shared" si="33"/>
        <v>0</v>
      </c>
      <c r="W81" s="221">
        <f t="shared" si="33"/>
        <v>1</v>
      </c>
      <c r="X81" s="221">
        <f t="shared" si="33"/>
        <v>0</v>
      </c>
      <c r="Y81" s="221">
        <f t="shared" si="33"/>
        <v>0</v>
      </c>
      <c r="Z81" s="221">
        <f t="shared" si="33"/>
        <v>0</v>
      </c>
      <c r="AA81" s="221">
        <f t="shared" si="33"/>
        <v>0</v>
      </c>
      <c r="AB81" s="221">
        <f t="shared" si="33"/>
        <v>0</v>
      </c>
      <c r="AC81" s="221">
        <f t="shared" si="33"/>
        <v>0</v>
      </c>
      <c r="AD81" s="221">
        <f t="shared" si="33"/>
        <v>0</v>
      </c>
      <c r="AE81" s="221">
        <f t="shared" si="33"/>
        <v>0</v>
      </c>
      <c r="AF81" s="221">
        <f t="shared" si="33"/>
        <v>0</v>
      </c>
      <c r="AG81" s="199">
        <f t="shared" si="31"/>
        <v>3</v>
      </c>
    </row>
    <row r="82">
      <c r="A82" s="224" t="s">
        <v>615</v>
      </c>
      <c r="B82" s="220">
        <f t="shared" ref="B82:AF82" si="34">B41-B110</f>
        <v>17</v>
      </c>
      <c r="C82" s="221">
        <f t="shared" si="34"/>
        <v>5</v>
      </c>
      <c r="D82" s="221">
        <f t="shared" si="34"/>
        <v>0</v>
      </c>
      <c r="E82" s="221">
        <f t="shared" si="34"/>
        <v>1</v>
      </c>
      <c r="F82" s="221">
        <f t="shared" si="34"/>
        <v>2</v>
      </c>
      <c r="G82" s="221">
        <f t="shared" si="34"/>
        <v>4</v>
      </c>
      <c r="H82" s="221">
        <f t="shared" si="34"/>
        <v>1</v>
      </c>
      <c r="I82" s="221">
        <f t="shared" si="34"/>
        <v>2</v>
      </c>
      <c r="J82" s="221">
        <f t="shared" si="34"/>
        <v>4</v>
      </c>
      <c r="K82" s="221">
        <f t="shared" si="34"/>
        <v>4</v>
      </c>
      <c r="L82" s="221">
        <f t="shared" si="34"/>
        <v>1</v>
      </c>
      <c r="M82" s="221">
        <f t="shared" si="34"/>
        <v>1</v>
      </c>
      <c r="N82" s="221">
        <f t="shared" si="34"/>
        <v>2</v>
      </c>
      <c r="O82" s="221">
        <f t="shared" si="34"/>
        <v>0</v>
      </c>
      <c r="P82" s="221">
        <f t="shared" si="34"/>
        <v>1</v>
      </c>
      <c r="Q82" s="221">
        <f t="shared" si="34"/>
        <v>1</v>
      </c>
      <c r="R82" s="221">
        <f t="shared" si="34"/>
        <v>5</v>
      </c>
      <c r="S82" s="221">
        <f t="shared" si="34"/>
        <v>4</v>
      </c>
      <c r="T82" s="221">
        <f t="shared" si="34"/>
        <v>3</v>
      </c>
      <c r="U82" s="221">
        <f t="shared" si="34"/>
        <v>2</v>
      </c>
      <c r="V82" s="221">
        <f t="shared" si="34"/>
        <v>1</v>
      </c>
      <c r="W82" s="221">
        <f t="shared" si="34"/>
        <v>4</v>
      </c>
      <c r="X82" s="221">
        <f t="shared" si="34"/>
        <v>3</v>
      </c>
      <c r="Y82" s="221">
        <f t="shared" si="34"/>
        <v>3</v>
      </c>
      <c r="Z82" s="221">
        <f t="shared" si="34"/>
        <v>1</v>
      </c>
      <c r="AA82" s="221">
        <f t="shared" si="34"/>
        <v>9</v>
      </c>
      <c r="AB82" s="221">
        <f t="shared" si="34"/>
        <v>0</v>
      </c>
      <c r="AC82" s="221">
        <f t="shared" si="34"/>
        <v>1</v>
      </c>
      <c r="AD82" s="221">
        <f t="shared" si="34"/>
        <v>5</v>
      </c>
      <c r="AE82" s="221">
        <f t="shared" si="34"/>
        <v>6</v>
      </c>
      <c r="AF82" s="221">
        <f t="shared" si="34"/>
        <v>5</v>
      </c>
      <c r="AG82" s="199">
        <f t="shared" si="31"/>
        <v>98</v>
      </c>
    </row>
    <row r="83">
      <c r="A83" s="224" t="s">
        <v>616</v>
      </c>
      <c r="B83" s="220">
        <f t="shared" ref="B83:AF83" si="35">B42-B111</f>
        <v>1</v>
      </c>
      <c r="C83" s="221">
        <f t="shared" si="35"/>
        <v>0</v>
      </c>
      <c r="D83" s="221">
        <f t="shared" si="35"/>
        <v>0</v>
      </c>
      <c r="E83" s="221">
        <f t="shared" si="35"/>
        <v>0</v>
      </c>
      <c r="F83" s="221">
        <f t="shared" si="35"/>
        <v>0</v>
      </c>
      <c r="G83" s="221">
        <f t="shared" si="35"/>
        <v>0</v>
      </c>
      <c r="H83" s="221">
        <f t="shared" si="35"/>
        <v>0</v>
      </c>
      <c r="I83" s="221">
        <f t="shared" si="35"/>
        <v>0</v>
      </c>
      <c r="J83" s="221">
        <f t="shared" si="35"/>
        <v>2</v>
      </c>
      <c r="K83" s="221">
        <f t="shared" si="35"/>
        <v>1</v>
      </c>
      <c r="L83" s="221">
        <f t="shared" si="35"/>
        <v>0</v>
      </c>
      <c r="M83" s="221">
        <f t="shared" si="35"/>
        <v>0</v>
      </c>
      <c r="N83" s="221">
        <f t="shared" si="35"/>
        <v>0</v>
      </c>
      <c r="O83" s="221">
        <f t="shared" si="35"/>
        <v>1</v>
      </c>
      <c r="P83" s="221">
        <f t="shared" si="35"/>
        <v>0</v>
      </c>
      <c r="Q83" s="221">
        <f t="shared" si="35"/>
        <v>0</v>
      </c>
      <c r="R83" s="221">
        <f t="shared" si="35"/>
        <v>0</v>
      </c>
      <c r="S83" s="221">
        <f t="shared" si="35"/>
        <v>0</v>
      </c>
      <c r="T83" s="221">
        <f t="shared" si="35"/>
        <v>0</v>
      </c>
      <c r="U83" s="221">
        <f t="shared" si="35"/>
        <v>0</v>
      </c>
      <c r="V83" s="221">
        <f t="shared" si="35"/>
        <v>1</v>
      </c>
      <c r="W83" s="221">
        <f t="shared" si="35"/>
        <v>0</v>
      </c>
      <c r="X83" s="221">
        <f t="shared" si="35"/>
        <v>0</v>
      </c>
      <c r="Y83" s="221">
        <f t="shared" si="35"/>
        <v>2</v>
      </c>
      <c r="Z83" s="221">
        <f t="shared" si="35"/>
        <v>0</v>
      </c>
      <c r="AA83" s="221">
        <f t="shared" si="35"/>
        <v>1</v>
      </c>
      <c r="AB83" s="221">
        <f t="shared" si="35"/>
        <v>1</v>
      </c>
      <c r="AC83" s="221">
        <f t="shared" si="35"/>
        <v>0</v>
      </c>
      <c r="AD83" s="221">
        <f t="shared" si="35"/>
        <v>0</v>
      </c>
      <c r="AE83" s="221">
        <f t="shared" si="35"/>
        <v>2</v>
      </c>
      <c r="AF83" s="221">
        <f t="shared" si="35"/>
        <v>1</v>
      </c>
      <c r="AG83" s="199">
        <f t="shared" si="31"/>
        <v>13</v>
      </c>
    </row>
    <row r="84">
      <c r="A84" s="224" t="s">
        <v>617</v>
      </c>
      <c r="B84" s="220">
        <f t="shared" ref="B84:AF84" si="36">B43-B112</f>
        <v>0</v>
      </c>
      <c r="C84" s="221">
        <f t="shared" si="36"/>
        <v>0</v>
      </c>
      <c r="D84" s="221">
        <f t="shared" si="36"/>
        <v>0</v>
      </c>
      <c r="E84" s="221">
        <f t="shared" si="36"/>
        <v>0</v>
      </c>
      <c r="F84" s="221">
        <f t="shared" si="36"/>
        <v>0</v>
      </c>
      <c r="G84" s="221">
        <f t="shared" si="36"/>
        <v>0</v>
      </c>
      <c r="H84" s="221">
        <f t="shared" si="36"/>
        <v>0</v>
      </c>
      <c r="I84" s="221">
        <f t="shared" si="36"/>
        <v>0</v>
      </c>
      <c r="J84" s="221">
        <f t="shared" si="36"/>
        <v>0</v>
      </c>
      <c r="K84" s="221">
        <f t="shared" si="36"/>
        <v>0</v>
      </c>
      <c r="L84" s="221">
        <f t="shared" si="36"/>
        <v>1</v>
      </c>
      <c r="M84" s="221">
        <f t="shared" si="36"/>
        <v>2</v>
      </c>
      <c r="N84" s="221">
        <f t="shared" si="36"/>
        <v>1</v>
      </c>
      <c r="O84" s="221">
        <f t="shared" si="36"/>
        <v>3</v>
      </c>
      <c r="P84" s="221">
        <f t="shared" si="36"/>
        <v>4</v>
      </c>
      <c r="Q84" s="221">
        <f t="shared" si="36"/>
        <v>5</v>
      </c>
      <c r="R84" s="221">
        <f t="shared" si="36"/>
        <v>5</v>
      </c>
      <c r="S84" s="221">
        <f t="shared" si="36"/>
        <v>6</v>
      </c>
      <c r="T84" s="221">
        <f t="shared" si="36"/>
        <v>3</v>
      </c>
      <c r="U84" s="221">
        <f t="shared" si="36"/>
        <v>3</v>
      </c>
      <c r="V84" s="221">
        <f t="shared" si="36"/>
        <v>6</v>
      </c>
      <c r="W84" s="221">
        <f t="shared" si="36"/>
        <v>6</v>
      </c>
      <c r="X84" s="221">
        <f t="shared" si="36"/>
        <v>5</v>
      </c>
      <c r="Y84" s="221">
        <f t="shared" si="36"/>
        <v>9</v>
      </c>
      <c r="Z84" s="221">
        <f t="shared" si="36"/>
        <v>8</v>
      </c>
      <c r="AA84" s="221">
        <f t="shared" si="36"/>
        <v>20</v>
      </c>
      <c r="AB84" s="221">
        <f t="shared" si="36"/>
        <v>22</v>
      </c>
      <c r="AC84" s="221">
        <f t="shared" si="36"/>
        <v>14</v>
      </c>
      <c r="AD84" s="221">
        <f t="shared" si="36"/>
        <v>13</v>
      </c>
      <c r="AE84" s="221">
        <f t="shared" si="36"/>
        <v>20</v>
      </c>
      <c r="AF84" s="221">
        <f t="shared" si="36"/>
        <v>20</v>
      </c>
      <c r="AG84" s="199">
        <f t="shared" si="31"/>
        <v>176</v>
      </c>
    </row>
    <row r="85">
      <c r="A85" s="224" t="s">
        <v>618</v>
      </c>
      <c r="B85" s="220">
        <f t="shared" ref="B85:AF85" si="37">B44-B113</f>
        <v>3</v>
      </c>
      <c r="C85" s="221">
        <f t="shared" si="37"/>
        <v>0</v>
      </c>
      <c r="D85" s="221">
        <f t="shared" si="37"/>
        <v>0</v>
      </c>
      <c r="E85" s="221">
        <f t="shared" si="37"/>
        <v>2</v>
      </c>
      <c r="F85" s="221">
        <f t="shared" si="37"/>
        <v>1</v>
      </c>
      <c r="G85" s="221">
        <f t="shared" si="37"/>
        <v>3</v>
      </c>
      <c r="H85" s="221">
        <f t="shared" si="37"/>
        <v>0</v>
      </c>
      <c r="I85" s="221">
        <f t="shared" si="37"/>
        <v>1</v>
      </c>
      <c r="J85" s="221">
        <f t="shared" si="37"/>
        <v>0</v>
      </c>
      <c r="K85" s="221">
        <f t="shared" si="37"/>
        <v>3</v>
      </c>
      <c r="L85" s="221">
        <f t="shared" si="37"/>
        <v>1</v>
      </c>
      <c r="M85" s="221">
        <f t="shared" si="37"/>
        <v>0</v>
      </c>
      <c r="N85" s="221">
        <f t="shared" si="37"/>
        <v>1</v>
      </c>
      <c r="O85" s="221">
        <f t="shared" si="37"/>
        <v>0</v>
      </c>
      <c r="P85" s="221">
        <f t="shared" si="37"/>
        <v>1</v>
      </c>
      <c r="Q85" s="221">
        <f t="shared" si="37"/>
        <v>0</v>
      </c>
      <c r="R85" s="221">
        <f t="shared" si="37"/>
        <v>0</v>
      </c>
      <c r="S85" s="221">
        <f t="shared" si="37"/>
        <v>1</v>
      </c>
      <c r="T85" s="221">
        <f t="shared" si="37"/>
        <v>1</v>
      </c>
      <c r="U85" s="221">
        <f t="shared" si="37"/>
        <v>0</v>
      </c>
      <c r="V85" s="221">
        <f t="shared" si="37"/>
        <v>0</v>
      </c>
      <c r="W85" s="221">
        <f t="shared" si="37"/>
        <v>0</v>
      </c>
      <c r="X85" s="221">
        <f t="shared" si="37"/>
        <v>0</v>
      </c>
      <c r="Y85" s="221">
        <f t="shared" si="37"/>
        <v>2</v>
      </c>
      <c r="Z85" s="221">
        <f t="shared" si="37"/>
        <v>0</v>
      </c>
      <c r="AA85" s="221">
        <f t="shared" si="37"/>
        <v>0</v>
      </c>
      <c r="AB85" s="221">
        <f t="shared" si="37"/>
        <v>1</v>
      </c>
      <c r="AC85" s="221">
        <f t="shared" si="37"/>
        <v>1</v>
      </c>
      <c r="AD85" s="221">
        <f t="shared" si="37"/>
        <v>0</v>
      </c>
      <c r="AE85" s="221">
        <f t="shared" si="37"/>
        <v>1</v>
      </c>
      <c r="AF85" s="221">
        <f t="shared" si="37"/>
        <v>0</v>
      </c>
      <c r="AG85" s="199">
        <f t="shared" si="31"/>
        <v>23</v>
      </c>
    </row>
    <row r="86">
      <c r="A86" s="224" t="s">
        <v>619</v>
      </c>
      <c r="B86" s="220">
        <f t="shared" ref="B86:AF86" si="38">B45-B114</f>
        <v>1</v>
      </c>
      <c r="C86" s="221">
        <f t="shared" si="38"/>
        <v>0</v>
      </c>
      <c r="D86" s="221">
        <f t="shared" si="38"/>
        <v>1</v>
      </c>
      <c r="E86" s="221">
        <f t="shared" si="38"/>
        <v>0</v>
      </c>
      <c r="F86" s="221">
        <f t="shared" si="38"/>
        <v>1</v>
      </c>
      <c r="G86" s="221">
        <f t="shared" si="38"/>
        <v>0</v>
      </c>
      <c r="H86" s="221">
        <f t="shared" si="38"/>
        <v>0</v>
      </c>
      <c r="I86" s="221">
        <f t="shared" si="38"/>
        <v>0</v>
      </c>
      <c r="J86" s="221">
        <f t="shared" si="38"/>
        <v>0</v>
      </c>
      <c r="K86" s="221">
        <f t="shared" si="38"/>
        <v>0</v>
      </c>
      <c r="L86" s="221">
        <f t="shared" si="38"/>
        <v>1</v>
      </c>
      <c r="M86" s="221">
        <f t="shared" si="38"/>
        <v>1</v>
      </c>
      <c r="N86" s="221">
        <f t="shared" si="38"/>
        <v>0</v>
      </c>
      <c r="O86" s="221">
        <f t="shared" si="38"/>
        <v>0</v>
      </c>
      <c r="P86" s="221">
        <f t="shared" si="38"/>
        <v>0</v>
      </c>
      <c r="Q86" s="221">
        <f t="shared" si="38"/>
        <v>1</v>
      </c>
      <c r="R86" s="221">
        <f t="shared" si="38"/>
        <v>1</v>
      </c>
      <c r="S86" s="221">
        <f t="shared" si="38"/>
        <v>0</v>
      </c>
      <c r="T86" s="221">
        <f t="shared" si="38"/>
        <v>2</v>
      </c>
      <c r="U86" s="221">
        <f t="shared" si="38"/>
        <v>0</v>
      </c>
      <c r="V86" s="221">
        <f t="shared" si="38"/>
        <v>0</v>
      </c>
      <c r="W86" s="221">
        <f t="shared" si="38"/>
        <v>0</v>
      </c>
      <c r="X86" s="221">
        <f t="shared" si="38"/>
        <v>0</v>
      </c>
      <c r="Y86" s="221">
        <f t="shared" si="38"/>
        <v>2</v>
      </c>
      <c r="Z86" s="221">
        <f t="shared" si="38"/>
        <v>1</v>
      </c>
      <c r="AA86" s="221">
        <f t="shared" si="38"/>
        <v>0</v>
      </c>
      <c r="AB86" s="221">
        <f t="shared" si="38"/>
        <v>0</v>
      </c>
      <c r="AC86" s="221">
        <f t="shared" si="38"/>
        <v>0</v>
      </c>
      <c r="AD86" s="221">
        <f t="shared" si="38"/>
        <v>1</v>
      </c>
      <c r="AE86" s="221">
        <f t="shared" si="38"/>
        <v>1</v>
      </c>
      <c r="AF86" s="221">
        <f t="shared" si="38"/>
        <v>0</v>
      </c>
      <c r="AG86" s="199">
        <f t="shared" si="31"/>
        <v>14</v>
      </c>
    </row>
    <row r="87">
      <c r="A87" s="224" t="s">
        <v>620</v>
      </c>
      <c r="B87" s="220">
        <f t="shared" ref="B87:AF87" si="39">B46-B115</f>
        <v>1</v>
      </c>
      <c r="C87" s="221">
        <f t="shared" si="39"/>
        <v>0</v>
      </c>
      <c r="D87" s="221">
        <f t="shared" si="39"/>
        <v>1</v>
      </c>
      <c r="E87" s="221">
        <f t="shared" si="39"/>
        <v>0</v>
      </c>
      <c r="F87" s="221">
        <f t="shared" si="39"/>
        <v>0</v>
      </c>
      <c r="G87" s="221">
        <f t="shared" si="39"/>
        <v>0</v>
      </c>
      <c r="H87" s="221">
        <f t="shared" si="39"/>
        <v>0</v>
      </c>
      <c r="I87" s="221">
        <f t="shared" si="39"/>
        <v>0</v>
      </c>
      <c r="J87" s="221">
        <f t="shared" si="39"/>
        <v>0</v>
      </c>
      <c r="K87" s="221">
        <f t="shared" si="39"/>
        <v>0</v>
      </c>
      <c r="L87" s="221">
        <f t="shared" si="39"/>
        <v>1</v>
      </c>
      <c r="M87" s="221">
        <f t="shared" si="39"/>
        <v>0</v>
      </c>
      <c r="N87" s="221">
        <f t="shared" si="39"/>
        <v>2</v>
      </c>
      <c r="O87" s="221">
        <f t="shared" si="39"/>
        <v>0</v>
      </c>
      <c r="P87" s="221">
        <f t="shared" si="39"/>
        <v>1</v>
      </c>
      <c r="Q87" s="221">
        <f t="shared" si="39"/>
        <v>0</v>
      </c>
      <c r="R87" s="221">
        <f t="shared" si="39"/>
        <v>1</v>
      </c>
      <c r="S87" s="221">
        <f t="shared" si="39"/>
        <v>0</v>
      </c>
      <c r="T87" s="221">
        <f t="shared" si="39"/>
        <v>0</v>
      </c>
      <c r="U87" s="221">
        <f t="shared" si="39"/>
        <v>0</v>
      </c>
      <c r="V87" s="221">
        <f t="shared" si="39"/>
        <v>0</v>
      </c>
      <c r="W87" s="221">
        <f t="shared" si="39"/>
        <v>0</v>
      </c>
      <c r="X87" s="221">
        <f t="shared" si="39"/>
        <v>0</v>
      </c>
      <c r="Y87" s="221">
        <f t="shared" si="39"/>
        <v>2</v>
      </c>
      <c r="Z87" s="221">
        <f t="shared" si="39"/>
        <v>0</v>
      </c>
      <c r="AA87" s="221">
        <f t="shared" si="39"/>
        <v>0</v>
      </c>
      <c r="AB87" s="221">
        <f t="shared" si="39"/>
        <v>0</v>
      </c>
      <c r="AC87" s="221">
        <f t="shared" si="39"/>
        <v>0</v>
      </c>
      <c r="AD87" s="221">
        <f t="shared" si="39"/>
        <v>1</v>
      </c>
      <c r="AE87" s="221">
        <f t="shared" si="39"/>
        <v>0</v>
      </c>
      <c r="AF87" s="221">
        <f t="shared" si="39"/>
        <v>0</v>
      </c>
      <c r="AG87" s="199">
        <f t="shared" si="31"/>
        <v>10</v>
      </c>
    </row>
    <row r="88">
      <c r="A88" s="224" t="s">
        <v>186</v>
      </c>
      <c r="B88" s="222"/>
      <c r="C88" s="222"/>
      <c r="D88" s="222"/>
      <c r="E88" s="222"/>
      <c r="F88" s="222"/>
      <c r="G88" s="222"/>
      <c r="H88" s="222"/>
      <c r="I88" s="222"/>
      <c r="J88" s="222"/>
      <c r="K88" s="222"/>
      <c r="L88" s="222"/>
      <c r="M88" s="222"/>
      <c r="N88" s="222"/>
      <c r="O88" s="222"/>
      <c r="P88" s="221">
        <f t="shared" ref="P88:AF88" si="40">P47-P116</f>
        <v>92</v>
      </c>
      <c r="Q88" s="221">
        <f t="shared" si="40"/>
        <v>56</v>
      </c>
      <c r="R88" s="221">
        <f t="shared" si="40"/>
        <v>23</v>
      </c>
      <c r="S88" s="221">
        <f t="shared" si="40"/>
        <v>23</v>
      </c>
      <c r="T88" s="221">
        <f t="shared" si="40"/>
        <v>18</v>
      </c>
      <c r="U88" s="221">
        <f t="shared" si="40"/>
        <v>17</v>
      </c>
      <c r="V88" s="221">
        <f t="shared" si="40"/>
        <v>9</v>
      </c>
      <c r="W88" s="221">
        <f t="shared" si="40"/>
        <v>10</v>
      </c>
      <c r="X88" s="221">
        <f t="shared" si="40"/>
        <v>13</v>
      </c>
      <c r="Y88" s="221">
        <f t="shared" si="40"/>
        <v>14</v>
      </c>
      <c r="Z88" s="221">
        <f t="shared" si="40"/>
        <v>28</v>
      </c>
      <c r="AA88" s="221">
        <f t="shared" si="40"/>
        <v>9</v>
      </c>
      <c r="AB88" s="221">
        <f t="shared" si="40"/>
        <v>11</v>
      </c>
      <c r="AC88" s="221">
        <f t="shared" si="40"/>
        <v>11</v>
      </c>
      <c r="AD88" s="221">
        <f t="shared" si="40"/>
        <v>10</v>
      </c>
      <c r="AE88" s="221">
        <f t="shared" si="40"/>
        <v>14</v>
      </c>
      <c r="AF88" s="221">
        <f t="shared" si="40"/>
        <v>7</v>
      </c>
      <c r="AG88" s="199">
        <f t="shared" si="31"/>
        <v>365</v>
      </c>
    </row>
    <row r="89">
      <c r="A89" s="209" t="s">
        <v>187</v>
      </c>
      <c r="B89" s="223">
        <f t="shared" ref="B89:AF89" si="41">SUM(B78:B88)</f>
        <v>35</v>
      </c>
      <c r="C89" s="223">
        <f t="shared" si="41"/>
        <v>10</v>
      </c>
      <c r="D89" s="223">
        <f t="shared" si="41"/>
        <v>10</v>
      </c>
      <c r="E89" s="223">
        <f t="shared" si="41"/>
        <v>6</v>
      </c>
      <c r="F89" s="223">
        <f t="shared" si="41"/>
        <v>8</v>
      </c>
      <c r="G89" s="223">
        <f t="shared" si="41"/>
        <v>10</v>
      </c>
      <c r="H89" s="223">
        <f t="shared" si="41"/>
        <v>4</v>
      </c>
      <c r="I89" s="223">
        <f t="shared" si="41"/>
        <v>6</v>
      </c>
      <c r="J89" s="223">
        <f t="shared" si="41"/>
        <v>19</v>
      </c>
      <c r="K89" s="223">
        <f t="shared" si="41"/>
        <v>15</v>
      </c>
      <c r="L89" s="223">
        <f t="shared" si="41"/>
        <v>8</v>
      </c>
      <c r="M89" s="223">
        <f t="shared" si="41"/>
        <v>10</v>
      </c>
      <c r="N89" s="223">
        <f t="shared" si="41"/>
        <v>11</v>
      </c>
      <c r="O89" s="223">
        <f t="shared" si="41"/>
        <v>11</v>
      </c>
      <c r="P89" s="223">
        <f t="shared" si="41"/>
        <v>103</v>
      </c>
      <c r="Q89" s="223">
        <f t="shared" si="41"/>
        <v>69</v>
      </c>
      <c r="R89" s="223">
        <f t="shared" si="41"/>
        <v>39</v>
      </c>
      <c r="S89" s="223">
        <f t="shared" si="41"/>
        <v>34</v>
      </c>
      <c r="T89" s="223">
        <f t="shared" si="41"/>
        <v>27</v>
      </c>
      <c r="U89" s="223">
        <f t="shared" si="41"/>
        <v>26</v>
      </c>
      <c r="V89" s="223">
        <f t="shared" si="41"/>
        <v>21</v>
      </c>
      <c r="W89" s="223">
        <f t="shared" si="41"/>
        <v>27</v>
      </c>
      <c r="X89" s="223">
        <f t="shared" si="41"/>
        <v>31</v>
      </c>
      <c r="Y89" s="223">
        <f t="shared" si="41"/>
        <v>49</v>
      </c>
      <c r="Z89" s="223">
        <f t="shared" si="41"/>
        <v>55</v>
      </c>
      <c r="AA89" s="223">
        <f t="shared" si="41"/>
        <v>71</v>
      </c>
      <c r="AB89" s="223">
        <f t="shared" si="41"/>
        <v>81</v>
      </c>
      <c r="AC89" s="223">
        <f t="shared" si="41"/>
        <v>65</v>
      </c>
      <c r="AD89" s="223">
        <f t="shared" si="41"/>
        <v>74</v>
      </c>
      <c r="AE89" s="223">
        <f t="shared" si="41"/>
        <v>118</v>
      </c>
      <c r="AF89" s="223">
        <f t="shared" si="41"/>
        <v>127</v>
      </c>
      <c r="AG89" s="199">
        <f t="shared" si="31"/>
        <v>1180</v>
      </c>
    </row>
    <row r="90">
      <c r="A90" s="153"/>
      <c r="AG90" s="199"/>
    </row>
    <row r="91">
      <c r="A91" s="192" t="s">
        <v>218</v>
      </c>
      <c r="B91" s="219"/>
      <c r="C91" s="219"/>
      <c r="D91" s="219"/>
      <c r="E91" s="219"/>
      <c r="F91" s="219"/>
      <c r="G91" s="219"/>
      <c r="H91" s="219"/>
      <c r="I91" s="219"/>
      <c r="J91" s="219"/>
      <c r="K91" s="219"/>
      <c r="L91" s="219"/>
      <c r="M91" s="219"/>
      <c r="N91" s="219"/>
      <c r="O91" s="219"/>
      <c r="P91" s="219"/>
      <c r="Q91" s="219"/>
      <c r="R91" s="219"/>
      <c r="S91" s="219"/>
      <c r="T91" s="219"/>
      <c r="U91" s="219"/>
      <c r="V91" s="219"/>
      <c r="W91" s="219"/>
      <c r="X91" s="219"/>
      <c r="Y91" s="219"/>
      <c r="Z91" s="219"/>
      <c r="AA91" s="219"/>
      <c r="AB91" s="219"/>
      <c r="AC91" s="219"/>
      <c r="AD91" s="219"/>
      <c r="AE91" s="219"/>
      <c r="AF91" s="219"/>
      <c r="AG91" s="199"/>
    </row>
    <row r="92">
      <c r="A92" s="201" t="s">
        <v>621</v>
      </c>
      <c r="B92" s="203">
        <v>2.0</v>
      </c>
      <c r="C92" s="203">
        <v>2.0</v>
      </c>
      <c r="D92" s="203">
        <v>0.0</v>
      </c>
      <c r="E92" s="203">
        <v>0.0</v>
      </c>
      <c r="F92" s="203">
        <v>0.0</v>
      </c>
      <c r="G92" s="203">
        <v>0.0</v>
      </c>
      <c r="H92" s="203">
        <v>0.0</v>
      </c>
      <c r="I92" s="203">
        <v>0.0</v>
      </c>
      <c r="J92" s="203">
        <v>0.0</v>
      </c>
      <c r="K92" s="203">
        <v>0.0</v>
      </c>
      <c r="L92" s="203">
        <v>0.0</v>
      </c>
      <c r="M92" s="203">
        <v>0.0</v>
      </c>
      <c r="N92" s="203">
        <v>0.0</v>
      </c>
      <c r="O92" s="203">
        <v>0.0</v>
      </c>
      <c r="P92" s="203">
        <v>0.0</v>
      </c>
      <c r="Q92" s="282">
        <v>0.0</v>
      </c>
      <c r="R92" s="203">
        <v>0.0</v>
      </c>
      <c r="S92" s="203">
        <v>0.0</v>
      </c>
      <c r="T92" s="203">
        <v>0.0</v>
      </c>
      <c r="U92" s="203">
        <v>0.0</v>
      </c>
      <c r="V92" s="203">
        <v>0.0</v>
      </c>
      <c r="W92" s="203">
        <v>0.0</v>
      </c>
      <c r="X92" s="203">
        <v>0.0</v>
      </c>
      <c r="Y92" s="203">
        <v>0.0</v>
      </c>
      <c r="Z92" s="203">
        <v>0.0</v>
      </c>
      <c r="AA92" s="346">
        <v>0.0</v>
      </c>
      <c r="AB92" s="203">
        <v>1.0</v>
      </c>
      <c r="AC92" s="203">
        <v>1.0</v>
      </c>
      <c r="AD92" s="203">
        <v>0.0</v>
      </c>
      <c r="AE92" s="203">
        <v>2.0</v>
      </c>
      <c r="AF92" s="203">
        <v>0.0</v>
      </c>
      <c r="AG92" s="199">
        <f t="shared" ref="AG92:AG100" si="42">SUM(B92:AF92)</f>
        <v>8</v>
      </c>
    </row>
    <row r="93">
      <c r="A93" s="201" t="s">
        <v>622</v>
      </c>
      <c r="B93" s="216">
        <v>0.0</v>
      </c>
      <c r="C93" s="216">
        <v>0.0</v>
      </c>
      <c r="D93" s="216">
        <v>0.0</v>
      </c>
      <c r="E93" s="216">
        <v>0.0</v>
      </c>
      <c r="F93" s="216">
        <v>0.0</v>
      </c>
      <c r="G93" s="216">
        <v>0.0</v>
      </c>
      <c r="H93" s="216">
        <v>0.0</v>
      </c>
      <c r="I93" s="216">
        <v>0.0</v>
      </c>
      <c r="J93" s="216">
        <v>0.0</v>
      </c>
      <c r="K93" s="216">
        <v>0.0</v>
      </c>
      <c r="L93" s="216">
        <v>0.0</v>
      </c>
      <c r="M93" s="216">
        <v>0.0</v>
      </c>
      <c r="N93" s="216">
        <v>0.0</v>
      </c>
      <c r="O93" s="216">
        <v>0.0</v>
      </c>
      <c r="P93" s="216">
        <v>0.0</v>
      </c>
      <c r="Q93" s="282">
        <v>0.0</v>
      </c>
      <c r="R93" s="216">
        <v>0.0</v>
      </c>
      <c r="S93" s="130">
        <v>0.0</v>
      </c>
      <c r="T93" s="130">
        <v>0.0</v>
      </c>
      <c r="U93" s="203">
        <v>0.0</v>
      </c>
      <c r="V93" s="203">
        <v>0.0</v>
      </c>
      <c r="W93" s="203">
        <v>0.0</v>
      </c>
      <c r="X93" s="203">
        <v>0.0</v>
      </c>
      <c r="Y93" s="203">
        <v>0.0</v>
      </c>
      <c r="Z93" s="203">
        <v>0.0</v>
      </c>
      <c r="AA93" s="346">
        <v>0.0</v>
      </c>
      <c r="AB93" s="203">
        <v>0.0</v>
      </c>
      <c r="AC93" s="203">
        <v>0.0</v>
      </c>
      <c r="AD93" s="203">
        <v>0.0</v>
      </c>
      <c r="AE93" s="203">
        <v>0.0</v>
      </c>
      <c r="AF93" s="203">
        <v>0.0</v>
      </c>
      <c r="AG93" s="199">
        <f t="shared" si="42"/>
        <v>0</v>
      </c>
    </row>
    <row r="94">
      <c r="A94" s="201" t="s">
        <v>623</v>
      </c>
      <c r="B94" s="203">
        <v>0.0</v>
      </c>
      <c r="C94" s="203">
        <v>0.0</v>
      </c>
      <c r="D94" s="203">
        <v>1.0</v>
      </c>
      <c r="E94" s="203">
        <v>1.0</v>
      </c>
      <c r="F94" s="203">
        <v>3.0</v>
      </c>
      <c r="G94" s="203">
        <v>2.0</v>
      </c>
      <c r="H94" s="203">
        <v>1.0</v>
      </c>
      <c r="I94" s="203">
        <v>0.0</v>
      </c>
      <c r="J94" s="203">
        <v>1.0</v>
      </c>
      <c r="K94" s="203">
        <v>1.0</v>
      </c>
      <c r="L94" s="203">
        <v>2.0</v>
      </c>
      <c r="M94" s="203">
        <v>0.0</v>
      </c>
      <c r="N94" s="203">
        <v>0.0</v>
      </c>
      <c r="O94" s="203">
        <v>0.0</v>
      </c>
      <c r="P94" s="203">
        <v>0.0</v>
      </c>
      <c r="Q94" s="282">
        <v>1.0</v>
      </c>
      <c r="R94" s="203">
        <v>0.0</v>
      </c>
      <c r="S94" s="203">
        <v>2.0</v>
      </c>
      <c r="T94" s="203">
        <v>1.0</v>
      </c>
      <c r="U94" s="203">
        <v>1.0</v>
      </c>
      <c r="V94" s="203">
        <v>1.0</v>
      </c>
      <c r="W94" s="203">
        <v>4.0</v>
      </c>
      <c r="X94" s="203">
        <v>0.0</v>
      </c>
      <c r="Y94" s="203">
        <v>1.0</v>
      </c>
      <c r="Z94" s="203">
        <v>0.0</v>
      </c>
      <c r="AA94" s="346">
        <v>1.0</v>
      </c>
      <c r="AB94" s="203">
        <v>0.0</v>
      </c>
      <c r="AC94" s="203">
        <v>0.0</v>
      </c>
      <c r="AD94" s="203">
        <v>1.0</v>
      </c>
      <c r="AE94" s="203">
        <v>1.0</v>
      </c>
      <c r="AF94" s="203">
        <v>1.0</v>
      </c>
      <c r="AG94" s="199">
        <f t="shared" si="42"/>
        <v>27</v>
      </c>
    </row>
    <row r="95">
      <c r="A95" s="201" t="s">
        <v>624</v>
      </c>
      <c r="B95" s="216">
        <v>0.0</v>
      </c>
      <c r="C95" s="216">
        <v>0.0</v>
      </c>
      <c r="D95" s="216">
        <v>0.0</v>
      </c>
      <c r="E95" s="216">
        <v>0.0</v>
      </c>
      <c r="F95" s="216">
        <v>0.0</v>
      </c>
      <c r="G95" s="216">
        <v>0.0</v>
      </c>
      <c r="H95" s="216">
        <v>0.0</v>
      </c>
      <c r="I95" s="216">
        <v>0.0</v>
      </c>
      <c r="J95" s="216">
        <v>0.0</v>
      </c>
      <c r="K95" s="216">
        <v>0.0</v>
      </c>
      <c r="L95" s="216">
        <v>0.0</v>
      </c>
      <c r="M95" s="216">
        <v>0.0</v>
      </c>
      <c r="N95" s="216">
        <v>0.0</v>
      </c>
      <c r="O95" s="216">
        <v>0.0</v>
      </c>
      <c r="P95" s="216">
        <v>0.0</v>
      </c>
      <c r="Q95" s="282">
        <v>0.0</v>
      </c>
      <c r="R95" s="216">
        <v>0.0</v>
      </c>
      <c r="S95" s="130">
        <v>0.0</v>
      </c>
      <c r="T95" s="130">
        <v>0.0</v>
      </c>
      <c r="U95" s="203">
        <v>0.0</v>
      </c>
      <c r="V95" s="203">
        <v>0.0</v>
      </c>
      <c r="W95" s="203">
        <v>0.0</v>
      </c>
      <c r="X95" s="203">
        <v>0.0</v>
      </c>
      <c r="Y95" s="203">
        <v>0.0</v>
      </c>
      <c r="Z95" s="203">
        <v>0.0</v>
      </c>
      <c r="AA95" s="346">
        <v>0.0</v>
      </c>
      <c r="AB95" s="203">
        <v>0.0</v>
      </c>
      <c r="AC95" s="203">
        <v>0.0</v>
      </c>
      <c r="AD95" s="203">
        <v>0.0</v>
      </c>
      <c r="AE95" s="203">
        <v>0.0</v>
      </c>
      <c r="AF95" s="203">
        <v>0.0</v>
      </c>
      <c r="AG95" s="199">
        <f t="shared" si="42"/>
        <v>0</v>
      </c>
    </row>
    <row r="96">
      <c r="A96" s="201" t="s">
        <v>625</v>
      </c>
      <c r="B96" s="206"/>
      <c r="C96" s="206"/>
      <c r="D96" s="206"/>
      <c r="E96" s="206"/>
      <c r="F96" s="206"/>
      <c r="G96" s="206"/>
      <c r="H96" s="206"/>
      <c r="I96" s="206"/>
      <c r="J96" s="206"/>
      <c r="K96" s="206"/>
      <c r="L96" s="206"/>
      <c r="M96" s="206"/>
      <c r="N96" s="206"/>
      <c r="O96" s="206"/>
      <c r="P96" s="216">
        <v>1.0</v>
      </c>
      <c r="Q96" s="282">
        <v>1.0</v>
      </c>
      <c r="R96" s="216">
        <v>0.0</v>
      </c>
      <c r="S96" s="130">
        <v>0.0</v>
      </c>
      <c r="T96" s="130">
        <v>0.0</v>
      </c>
      <c r="U96" s="203">
        <v>0.0</v>
      </c>
      <c r="V96" s="203">
        <v>0.0</v>
      </c>
      <c r="W96" s="203">
        <v>0.0</v>
      </c>
      <c r="X96" s="203">
        <v>0.0</v>
      </c>
      <c r="Y96" s="203">
        <v>0.0</v>
      </c>
      <c r="Z96" s="203">
        <v>1.0</v>
      </c>
      <c r="AA96" s="346">
        <v>4.0</v>
      </c>
      <c r="AB96" s="203">
        <v>0.0</v>
      </c>
      <c r="AC96" s="203">
        <v>2.0</v>
      </c>
      <c r="AD96" s="203">
        <v>0.0</v>
      </c>
      <c r="AE96" s="203">
        <v>0.0</v>
      </c>
      <c r="AF96" s="203">
        <v>1.0</v>
      </c>
      <c r="AG96" s="199">
        <f t="shared" si="42"/>
        <v>10</v>
      </c>
    </row>
    <row r="97">
      <c r="A97" s="201" t="s">
        <v>626</v>
      </c>
      <c r="B97" s="206"/>
      <c r="C97" s="206"/>
      <c r="D97" s="206"/>
      <c r="E97" s="206"/>
      <c r="F97" s="206"/>
      <c r="G97" s="206"/>
      <c r="H97" s="206"/>
      <c r="I97" s="206"/>
      <c r="J97" s="206"/>
      <c r="K97" s="206"/>
      <c r="L97" s="206"/>
      <c r="M97" s="206"/>
      <c r="N97" s="206"/>
      <c r="O97" s="206"/>
      <c r="P97" s="216">
        <v>0.0</v>
      </c>
      <c r="Q97" s="282">
        <v>0.0</v>
      </c>
      <c r="R97" s="216">
        <v>0.0</v>
      </c>
      <c r="S97" s="130">
        <v>0.0</v>
      </c>
      <c r="T97" s="130">
        <v>0.0</v>
      </c>
      <c r="U97" s="203">
        <v>0.0</v>
      </c>
      <c r="V97" s="203">
        <v>0.0</v>
      </c>
      <c r="W97" s="203">
        <v>0.0</v>
      </c>
      <c r="X97" s="203">
        <v>0.0</v>
      </c>
      <c r="Y97" s="203">
        <v>0.0</v>
      </c>
      <c r="Z97" s="203">
        <v>0.0</v>
      </c>
      <c r="AA97" s="346">
        <v>0.0</v>
      </c>
      <c r="AB97" s="203">
        <v>0.0</v>
      </c>
      <c r="AC97" s="203">
        <v>0.0</v>
      </c>
      <c r="AD97" s="203">
        <v>0.0</v>
      </c>
      <c r="AE97" s="203">
        <v>0.0</v>
      </c>
      <c r="AF97" s="203">
        <v>0.0</v>
      </c>
      <c r="AG97" s="199">
        <f t="shared" si="42"/>
        <v>0</v>
      </c>
    </row>
    <row r="98">
      <c r="A98" s="201" t="s">
        <v>627</v>
      </c>
      <c r="B98" s="206"/>
      <c r="C98" s="206"/>
      <c r="D98" s="206"/>
      <c r="E98" s="206"/>
      <c r="F98" s="206"/>
      <c r="G98" s="206"/>
      <c r="H98" s="206"/>
      <c r="I98" s="206"/>
      <c r="J98" s="206"/>
      <c r="K98" s="206"/>
      <c r="L98" s="206"/>
      <c r="M98" s="206"/>
      <c r="N98" s="206"/>
      <c r="O98" s="206"/>
      <c r="P98" s="216">
        <v>12.0</v>
      </c>
      <c r="Q98" s="282">
        <v>4.0</v>
      </c>
      <c r="R98" s="216">
        <v>2.0</v>
      </c>
      <c r="S98" s="130">
        <v>2.0</v>
      </c>
      <c r="T98" s="130">
        <v>2.0</v>
      </c>
      <c r="U98" s="203">
        <v>0.0</v>
      </c>
      <c r="V98" s="203">
        <v>1.0</v>
      </c>
      <c r="W98" s="203">
        <v>0.0</v>
      </c>
      <c r="X98" s="203">
        <v>0.0</v>
      </c>
      <c r="Y98" s="203">
        <v>3.0</v>
      </c>
      <c r="Z98" s="203">
        <v>3.0</v>
      </c>
      <c r="AA98" s="346">
        <v>6.0</v>
      </c>
      <c r="AB98" s="203">
        <v>3.0</v>
      </c>
      <c r="AC98" s="203">
        <v>5.0</v>
      </c>
      <c r="AD98" s="203">
        <v>6.0</v>
      </c>
      <c r="AE98" s="203">
        <v>4.0</v>
      </c>
      <c r="AF98" s="203">
        <v>1.0</v>
      </c>
      <c r="AG98" s="199">
        <f t="shared" si="42"/>
        <v>54</v>
      </c>
    </row>
    <row r="99">
      <c r="A99" s="201" t="s">
        <v>628</v>
      </c>
      <c r="B99" s="206"/>
      <c r="C99" s="206"/>
      <c r="D99" s="206"/>
      <c r="E99" s="206"/>
      <c r="F99" s="206"/>
      <c r="G99" s="206"/>
      <c r="H99" s="206"/>
      <c r="I99" s="206"/>
      <c r="J99" s="206"/>
      <c r="K99" s="206"/>
      <c r="L99" s="206"/>
      <c r="M99" s="206"/>
      <c r="N99" s="206"/>
      <c r="O99" s="206"/>
      <c r="P99" s="216">
        <v>0.0</v>
      </c>
      <c r="Q99" s="282">
        <v>0.0</v>
      </c>
      <c r="R99" s="216">
        <v>0.0</v>
      </c>
      <c r="S99" s="130">
        <v>0.0</v>
      </c>
      <c r="T99" s="130">
        <v>0.0</v>
      </c>
      <c r="U99" s="203">
        <v>0.0</v>
      </c>
      <c r="V99" s="203">
        <v>0.0</v>
      </c>
      <c r="W99" s="203">
        <v>0.0</v>
      </c>
      <c r="X99" s="203">
        <v>0.0</v>
      </c>
      <c r="Y99" s="203">
        <v>0.0</v>
      </c>
      <c r="Z99" s="203">
        <v>0.0</v>
      </c>
      <c r="AA99" s="346">
        <v>0.0</v>
      </c>
      <c r="AB99" s="203">
        <v>0.0</v>
      </c>
      <c r="AC99" s="203">
        <v>0.0</v>
      </c>
      <c r="AD99" s="203">
        <v>0.0</v>
      </c>
      <c r="AE99" s="203">
        <v>0.0</v>
      </c>
      <c r="AF99" s="203">
        <v>0.0</v>
      </c>
      <c r="AG99" s="199">
        <f t="shared" si="42"/>
        <v>0</v>
      </c>
    </row>
    <row r="100">
      <c r="A100" s="209" t="s">
        <v>172</v>
      </c>
      <c r="B100" s="223">
        <f t="shared" ref="B100:AF100" si="43">SUM(B92:B99)</f>
        <v>2</v>
      </c>
      <c r="C100" s="223">
        <f t="shared" si="43"/>
        <v>2</v>
      </c>
      <c r="D100" s="223">
        <f t="shared" si="43"/>
        <v>1</v>
      </c>
      <c r="E100" s="223">
        <f t="shared" si="43"/>
        <v>1</v>
      </c>
      <c r="F100" s="223">
        <f t="shared" si="43"/>
        <v>3</v>
      </c>
      <c r="G100" s="223">
        <f t="shared" si="43"/>
        <v>2</v>
      </c>
      <c r="H100" s="223">
        <f t="shared" si="43"/>
        <v>1</v>
      </c>
      <c r="I100" s="223">
        <f t="shared" si="43"/>
        <v>0</v>
      </c>
      <c r="J100" s="223">
        <f t="shared" si="43"/>
        <v>1</v>
      </c>
      <c r="K100" s="223">
        <f t="shared" si="43"/>
        <v>1</v>
      </c>
      <c r="L100" s="223">
        <f t="shared" si="43"/>
        <v>2</v>
      </c>
      <c r="M100" s="223">
        <f t="shared" si="43"/>
        <v>0</v>
      </c>
      <c r="N100" s="223">
        <f t="shared" si="43"/>
        <v>0</v>
      </c>
      <c r="O100" s="223">
        <f t="shared" si="43"/>
        <v>0</v>
      </c>
      <c r="P100" s="223">
        <f t="shared" si="43"/>
        <v>13</v>
      </c>
      <c r="Q100" s="223">
        <f t="shared" si="43"/>
        <v>6</v>
      </c>
      <c r="R100" s="223">
        <f t="shared" si="43"/>
        <v>2</v>
      </c>
      <c r="S100" s="223">
        <f t="shared" si="43"/>
        <v>4</v>
      </c>
      <c r="T100" s="223">
        <f t="shared" si="43"/>
        <v>3</v>
      </c>
      <c r="U100" s="223">
        <f t="shared" si="43"/>
        <v>1</v>
      </c>
      <c r="V100" s="223">
        <f t="shared" si="43"/>
        <v>2</v>
      </c>
      <c r="W100" s="223">
        <f t="shared" si="43"/>
        <v>4</v>
      </c>
      <c r="X100" s="223">
        <f t="shared" si="43"/>
        <v>0</v>
      </c>
      <c r="Y100" s="223">
        <f t="shared" si="43"/>
        <v>4</v>
      </c>
      <c r="Z100" s="223">
        <f t="shared" si="43"/>
        <v>4</v>
      </c>
      <c r="AA100" s="223">
        <f t="shared" si="43"/>
        <v>11</v>
      </c>
      <c r="AB100" s="223">
        <f t="shared" si="43"/>
        <v>4</v>
      </c>
      <c r="AC100" s="223">
        <f t="shared" si="43"/>
        <v>8</v>
      </c>
      <c r="AD100" s="223">
        <f t="shared" si="43"/>
        <v>7</v>
      </c>
      <c r="AE100" s="223">
        <f t="shared" si="43"/>
        <v>7</v>
      </c>
      <c r="AF100" s="223">
        <f t="shared" si="43"/>
        <v>3</v>
      </c>
      <c r="AG100" s="199">
        <f t="shared" si="42"/>
        <v>99</v>
      </c>
    </row>
    <row r="101">
      <c r="A101" s="211"/>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99"/>
    </row>
    <row r="102">
      <c r="A102" s="201" t="s">
        <v>629</v>
      </c>
      <c r="B102" s="212">
        <v>1.0</v>
      </c>
      <c r="C102" s="212">
        <v>0.0</v>
      </c>
      <c r="D102" s="212">
        <v>0.0</v>
      </c>
      <c r="E102" s="212">
        <v>0.0</v>
      </c>
      <c r="F102" s="212">
        <v>0.0</v>
      </c>
      <c r="G102" s="212">
        <v>0.0</v>
      </c>
      <c r="H102" s="212">
        <v>0.0</v>
      </c>
      <c r="I102" s="212">
        <v>0.0</v>
      </c>
      <c r="J102" s="130">
        <v>0.0</v>
      </c>
      <c r="K102" s="130">
        <v>0.0</v>
      </c>
      <c r="L102" s="130">
        <v>0.0</v>
      </c>
      <c r="M102" s="130">
        <v>0.0</v>
      </c>
      <c r="N102" s="130">
        <v>1.0</v>
      </c>
      <c r="O102" s="130">
        <v>0.0</v>
      </c>
      <c r="P102" s="130">
        <v>0.0</v>
      </c>
      <c r="Q102" s="130">
        <v>0.0</v>
      </c>
      <c r="R102" s="130">
        <v>0.0</v>
      </c>
      <c r="S102" s="130">
        <v>0.0</v>
      </c>
      <c r="T102" s="130">
        <v>0.0</v>
      </c>
      <c r="U102" s="130">
        <v>0.0</v>
      </c>
      <c r="V102" s="130">
        <v>1.0</v>
      </c>
      <c r="W102" s="130">
        <v>0.0</v>
      </c>
      <c r="X102" s="130">
        <v>0.0</v>
      </c>
      <c r="Y102" s="130">
        <v>1.0</v>
      </c>
      <c r="Z102" s="130">
        <v>0.0</v>
      </c>
      <c r="AA102" s="130">
        <v>2.0</v>
      </c>
      <c r="AB102" s="130">
        <v>0.0</v>
      </c>
      <c r="AC102" s="130">
        <v>0.0</v>
      </c>
      <c r="AD102" s="130">
        <v>0.0</v>
      </c>
      <c r="AE102" s="130">
        <v>0.0</v>
      </c>
      <c r="AF102" s="130">
        <v>0.0</v>
      </c>
      <c r="AG102" s="199">
        <f t="shared" ref="AG102:AG104" si="44">SUM(B102:AF102)</f>
        <v>6</v>
      </c>
    </row>
    <row r="103">
      <c r="A103" s="201" t="s">
        <v>630</v>
      </c>
      <c r="B103" s="212">
        <v>1.0</v>
      </c>
      <c r="C103" s="212">
        <v>0.0</v>
      </c>
      <c r="D103" s="212">
        <v>0.0</v>
      </c>
      <c r="E103" s="212">
        <v>0.0</v>
      </c>
      <c r="F103" s="212">
        <v>2.0</v>
      </c>
      <c r="G103" s="212">
        <v>0.0</v>
      </c>
      <c r="H103" s="212">
        <v>1.0</v>
      </c>
      <c r="I103" s="212">
        <v>2.0</v>
      </c>
      <c r="J103" s="130">
        <v>0.0</v>
      </c>
      <c r="K103" s="130">
        <v>0.0</v>
      </c>
      <c r="L103" s="130">
        <v>3.0</v>
      </c>
      <c r="M103" s="130">
        <v>1.0</v>
      </c>
      <c r="N103" s="130">
        <v>1.0</v>
      </c>
      <c r="O103" s="130">
        <v>0.0</v>
      </c>
      <c r="P103" s="130">
        <v>2.0</v>
      </c>
      <c r="Q103" s="130">
        <v>1.0</v>
      </c>
      <c r="R103" s="130">
        <v>3.0</v>
      </c>
      <c r="S103" s="130">
        <v>0.0</v>
      </c>
      <c r="T103" s="130">
        <v>1.0</v>
      </c>
      <c r="U103" s="130">
        <v>1.0</v>
      </c>
      <c r="V103" s="130">
        <v>0.0</v>
      </c>
      <c r="W103" s="130">
        <v>1.0</v>
      </c>
      <c r="X103" s="130">
        <v>2.0</v>
      </c>
      <c r="Y103" s="130">
        <v>2.0</v>
      </c>
      <c r="Z103" s="130">
        <v>0.0</v>
      </c>
      <c r="AA103" s="130">
        <v>1.0</v>
      </c>
      <c r="AB103" s="130">
        <v>4.0</v>
      </c>
      <c r="AC103" s="130">
        <v>1.0</v>
      </c>
      <c r="AD103" s="130">
        <v>2.0</v>
      </c>
      <c r="AE103" s="130">
        <v>1.0</v>
      </c>
      <c r="AF103" s="130">
        <v>1.0</v>
      </c>
      <c r="AG103" s="199">
        <f t="shared" si="44"/>
        <v>34</v>
      </c>
    </row>
    <row r="104">
      <c r="A104" s="209" t="s">
        <v>175</v>
      </c>
      <c r="B104" s="210">
        <f t="shared" ref="B104:AF104" si="45">SUM(B102:B103)</f>
        <v>2</v>
      </c>
      <c r="C104" s="210">
        <f t="shared" si="45"/>
        <v>0</v>
      </c>
      <c r="D104" s="210">
        <f t="shared" si="45"/>
        <v>0</v>
      </c>
      <c r="E104" s="210">
        <f t="shared" si="45"/>
        <v>0</v>
      </c>
      <c r="F104" s="210">
        <f t="shared" si="45"/>
        <v>2</v>
      </c>
      <c r="G104" s="210">
        <f t="shared" si="45"/>
        <v>0</v>
      </c>
      <c r="H104" s="210">
        <f t="shared" si="45"/>
        <v>1</v>
      </c>
      <c r="I104" s="210">
        <f t="shared" si="45"/>
        <v>2</v>
      </c>
      <c r="J104" s="210">
        <f t="shared" si="45"/>
        <v>0</v>
      </c>
      <c r="K104" s="210">
        <f t="shared" si="45"/>
        <v>0</v>
      </c>
      <c r="L104" s="210">
        <f t="shared" si="45"/>
        <v>3</v>
      </c>
      <c r="M104" s="210">
        <f t="shared" si="45"/>
        <v>1</v>
      </c>
      <c r="N104" s="210">
        <f t="shared" si="45"/>
        <v>2</v>
      </c>
      <c r="O104" s="210">
        <f t="shared" si="45"/>
        <v>0</v>
      </c>
      <c r="P104" s="210">
        <f t="shared" si="45"/>
        <v>2</v>
      </c>
      <c r="Q104" s="210">
        <f t="shared" si="45"/>
        <v>1</v>
      </c>
      <c r="R104" s="210">
        <f t="shared" si="45"/>
        <v>3</v>
      </c>
      <c r="S104" s="210">
        <f t="shared" si="45"/>
        <v>0</v>
      </c>
      <c r="T104" s="210">
        <f t="shared" si="45"/>
        <v>1</v>
      </c>
      <c r="U104" s="210">
        <f t="shared" si="45"/>
        <v>1</v>
      </c>
      <c r="V104" s="210">
        <f t="shared" si="45"/>
        <v>1</v>
      </c>
      <c r="W104" s="210">
        <f t="shared" si="45"/>
        <v>1</v>
      </c>
      <c r="X104" s="210">
        <f t="shared" si="45"/>
        <v>2</v>
      </c>
      <c r="Y104" s="210">
        <f t="shared" si="45"/>
        <v>3</v>
      </c>
      <c r="Z104" s="210">
        <f t="shared" si="45"/>
        <v>0</v>
      </c>
      <c r="AA104" s="210">
        <f t="shared" si="45"/>
        <v>3</v>
      </c>
      <c r="AB104" s="210">
        <f t="shared" si="45"/>
        <v>4</v>
      </c>
      <c r="AC104" s="210">
        <f t="shared" si="45"/>
        <v>1</v>
      </c>
      <c r="AD104" s="210">
        <f t="shared" si="45"/>
        <v>2</v>
      </c>
      <c r="AE104" s="210">
        <f t="shared" si="45"/>
        <v>1</v>
      </c>
      <c r="AF104" s="210">
        <f t="shared" si="45"/>
        <v>1</v>
      </c>
      <c r="AG104" s="199">
        <f t="shared" si="44"/>
        <v>40</v>
      </c>
    </row>
    <row r="105">
      <c r="A105" s="153"/>
      <c r="AB105" s="225"/>
      <c r="AC105" s="225"/>
      <c r="AG105" s="199"/>
    </row>
    <row r="106">
      <c r="A106" s="201" t="s">
        <v>176</v>
      </c>
      <c r="B106" s="203">
        <v>1.0</v>
      </c>
      <c r="C106" s="203">
        <v>0.0</v>
      </c>
      <c r="D106" s="203">
        <v>1.0</v>
      </c>
      <c r="E106" s="203">
        <v>1.0</v>
      </c>
      <c r="F106" s="203">
        <v>0.0</v>
      </c>
      <c r="G106" s="203">
        <v>0.0</v>
      </c>
      <c r="H106" s="203">
        <v>1.0</v>
      </c>
      <c r="I106" s="203">
        <v>0.0</v>
      </c>
      <c r="J106" s="203">
        <v>1.0</v>
      </c>
      <c r="K106" s="203">
        <v>1.0</v>
      </c>
      <c r="L106" s="202">
        <v>1.0</v>
      </c>
      <c r="M106" s="203">
        <v>0.0</v>
      </c>
      <c r="N106" s="203">
        <v>0.0</v>
      </c>
      <c r="O106" s="203">
        <v>0.0</v>
      </c>
      <c r="P106" s="203">
        <v>0.0</v>
      </c>
      <c r="Q106" s="282">
        <v>1.0</v>
      </c>
      <c r="R106" s="203">
        <v>0.0</v>
      </c>
      <c r="S106" s="203">
        <v>0.0</v>
      </c>
      <c r="T106" s="203">
        <v>0.0</v>
      </c>
      <c r="U106" s="203">
        <v>0.0</v>
      </c>
      <c r="V106" s="203">
        <v>1.0</v>
      </c>
      <c r="W106" s="203">
        <v>3.0</v>
      </c>
      <c r="X106" s="203">
        <v>0.0</v>
      </c>
      <c r="Y106" s="203">
        <v>0.0</v>
      </c>
      <c r="Z106" s="203">
        <v>0.0</v>
      </c>
      <c r="AA106" s="202">
        <v>2.0</v>
      </c>
      <c r="AB106" s="203">
        <v>1.0</v>
      </c>
      <c r="AC106" s="203">
        <v>3.0</v>
      </c>
      <c r="AD106" s="203">
        <v>1.0</v>
      </c>
      <c r="AE106" s="203">
        <v>5.0</v>
      </c>
      <c r="AF106" s="203">
        <v>2.0</v>
      </c>
      <c r="AG106" s="199">
        <f t="shared" ref="AG106:AG117" si="46">SUM(B106:AF106)</f>
        <v>26</v>
      </c>
    </row>
    <row r="107">
      <c r="A107" s="201" t="s">
        <v>177</v>
      </c>
      <c r="B107" s="203">
        <v>2.0</v>
      </c>
      <c r="C107" s="203">
        <v>1.0</v>
      </c>
      <c r="D107" s="203">
        <v>0.0</v>
      </c>
      <c r="E107" s="203">
        <v>0.0</v>
      </c>
      <c r="F107" s="203">
        <v>2.0</v>
      </c>
      <c r="G107" s="203">
        <v>0.0</v>
      </c>
      <c r="H107" s="203">
        <v>1.0</v>
      </c>
      <c r="I107" s="203">
        <v>2.0</v>
      </c>
      <c r="J107" s="203">
        <v>3.0</v>
      </c>
      <c r="K107" s="203">
        <v>6.0</v>
      </c>
      <c r="L107" s="203">
        <v>3.0</v>
      </c>
      <c r="M107" s="203">
        <v>3.0</v>
      </c>
      <c r="N107" s="203">
        <v>4.0</v>
      </c>
      <c r="O107" s="203">
        <v>3.0</v>
      </c>
      <c r="P107" s="203">
        <v>5.0</v>
      </c>
      <c r="Q107" s="282">
        <v>4.0</v>
      </c>
      <c r="R107" s="203">
        <v>3.0</v>
      </c>
      <c r="S107" s="203">
        <v>3.0</v>
      </c>
      <c r="T107" s="203">
        <v>2.0</v>
      </c>
      <c r="U107" s="203">
        <v>3.0</v>
      </c>
      <c r="V107" s="203">
        <v>4.0</v>
      </c>
      <c r="W107" s="203">
        <v>7.0</v>
      </c>
      <c r="X107" s="203">
        <v>4.0</v>
      </c>
      <c r="Y107" s="203">
        <v>2.0</v>
      </c>
      <c r="Z107" s="203">
        <v>2.0</v>
      </c>
      <c r="AA107" s="204">
        <v>7.0</v>
      </c>
      <c r="AB107" s="203">
        <v>5.0</v>
      </c>
      <c r="AC107" s="203">
        <v>6.0</v>
      </c>
      <c r="AD107" s="203">
        <v>3.0</v>
      </c>
      <c r="AE107" s="203">
        <v>4.0</v>
      </c>
      <c r="AF107" s="203">
        <v>3.0</v>
      </c>
      <c r="AG107" s="199">
        <f t="shared" si="46"/>
        <v>97</v>
      </c>
    </row>
    <row r="108">
      <c r="A108" s="201" t="s">
        <v>631</v>
      </c>
      <c r="B108" s="203">
        <v>0.0</v>
      </c>
      <c r="C108" s="203">
        <v>0.0</v>
      </c>
      <c r="D108" s="203">
        <v>0.0</v>
      </c>
      <c r="E108" s="203">
        <v>0.0</v>
      </c>
      <c r="F108" s="203">
        <v>0.0</v>
      </c>
      <c r="G108" s="203">
        <v>0.0</v>
      </c>
      <c r="H108" s="203">
        <v>1.0</v>
      </c>
      <c r="I108" s="203">
        <v>0.0</v>
      </c>
      <c r="J108" s="203">
        <v>1.0</v>
      </c>
      <c r="K108" s="203">
        <v>2.0</v>
      </c>
      <c r="L108" s="203">
        <v>4.0</v>
      </c>
      <c r="M108" s="203">
        <v>0.0</v>
      </c>
      <c r="N108" s="203">
        <v>0.0</v>
      </c>
      <c r="O108" s="203">
        <v>0.0</v>
      </c>
      <c r="P108" s="203">
        <v>0.0</v>
      </c>
      <c r="Q108" s="216">
        <v>0.0</v>
      </c>
      <c r="R108" s="203">
        <v>0.0</v>
      </c>
      <c r="S108" s="203">
        <v>0.0</v>
      </c>
      <c r="T108" s="203">
        <v>0.0</v>
      </c>
      <c r="U108" s="203">
        <v>0.0</v>
      </c>
      <c r="V108" s="203">
        <v>0.0</v>
      </c>
      <c r="W108" s="203">
        <v>3.0</v>
      </c>
      <c r="X108" s="203">
        <v>0.0</v>
      </c>
      <c r="Y108" s="203">
        <v>0.0</v>
      </c>
      <c r="Z108" s="203">
        <v>0.0</v>
      </c>
      <c r="AA108" s="203">
        <v>2.0</v>
      </c>
      <c r="AB108" s="203">
        <v>1.0</v>
      </c>
      <c r="AC108" s="203">
        <v>2.0</v>
      </c>
      <c r="AD108" s="203">
        <v>2.0</v>
      </c>
      <c r="AE108" s="203">
        <v>2.0</v>
      </c>
      <c r="AF108" s="203">
        <v>1.0</v>
      </c>
      <c r="AG108" s="199">
        <f t="shared" si="46"/>
        <v>21</v>
      </c>
    </row>
    <row r="109">
      <c r="A109" s="201" t="s">
        <v>632</v>
      </c>
      <c r="B109" s="216">
        <v>0.0</v>
      </c>
      <c r="C109" s="216">
        <v>0.0</v>
      </c>
      <c r="D109" s="216">
        <v>0.0</v>
      </c>
      <c r="E109" s="216">
        <v>0.0</v>
      </c>
      <c r="F109" s="216">
        <v>0.0</v>
      </c>
      <c r="G109" s="216">
        <v>0.0</v>
      </c>
      <c r="H109" s="216">
        <v>0.0</v>
      </c>
      <c r="I109" s="216">
        <v>0.0</v>
      </c>
      <c r="J109" s="216">
        <v>0.0</v>
      </c>
      <c r="K109" s="216">
        <v>0.0</v>
      </c>
      <c r="L109" s="216">
        <v>0.0</v>
      </c>
      <c r="M109" s="216">
        <v>0.0</v>
      </c>
      <c r="N109" s="216">
        <v>0.0</v>
      </c>
      <c r="O109" s="216">
        <v>0.0</v>
      </c>
      <c r="P109" s="216">
        <v>0.0</v>
      </c>
      <c r="Q109" s="282">
        <v>0.0</v>
      </c>
      <c r="R109" s="216">
        <v>0.0</v>
      </c>
      <c r="S109" s="130">
        <v>0.0</v>
      </c>
      <c r="T109" s="130">
        <v>0.0</v>
      </c>
      <c r="U109" s="203">
        <v>0.0</v>
      </c>
      <c r="V109" s="203">
        <v>0.0</v>
      </c>
      <c r="W109" s="203">
        <v>0.0</v>
      </c>
      <c r="X109" s="203">
        <v>0.0</v>
      </c>
      <c r="Y109" s="203">
        <v>0.0</v>
      </c>
      <c r="Z109" s="203">
        <v>0.0</v>
      </c>
      <c r="AA109" s="203">
        <v>0.0</v>
      </c>
      <c r="AB109" s="203">
        <v>0.0</v>
      </c>
      <c r="AC109" s="203">
        <v>0.0</v>
      </c>
      <c r="AD109" s="203">
        <v>0.0</v>
      </c>
      <c r="AE109" s="203">
        <v>0.0</v>
      </c>
      <c r="AF109" s="203">
        <v>0.0</v>
      </c>
      <c r="AG109" s="199">
        <f t="shared" si="46"/>
        <v>0</v>
      </c>
    </row>
    <row r="110">
      <c r="A110" s="201" t="s">
        <v>633</v>
      </c>
      <c r="B110" s="203">
        <v>1.0</v>
      </c>
      <c r="C110" s="203">
        <v>0.0</v>
      </c>
      <c r="D110" s="203">
        <v>0.0</v>
      </c>
      <c r="E110" s="203">
        <v>0.0</v>
      </c>
      <c r="F110" s="203">
        <v>0.0</v>
      </c>
      <c r="G110" s="203">
        <v>0.0</v>
      </c>
      <c r="H110" s="203">
        <v>2.0</v>
      </c>
      <c r="I110" s="203">
        <v>0.0</v>
      </c>
      <c r="J110" s="203">
        <v>3.0</v>
      </c>
      <c r="K110" s="203">
        <v>0.0</v>
      </c>
      <c r="L110" s="203">
        <v>5.0</v>
      </c>
      <c r="M110" s="203">
        <v>0.0</v>
      </c>
      <c r="N110" s="203">
        <v>0.0</v>
      </c>
      <c r="O110" s="203">
        <v>1.0</v>
      </c>
      <c r="P110" s="203">
        <v>1.0</v>
      </c>
      <c r="Q110" s="216">
        <v>2.0</v>
      </c>
      <c r="R110" s="203">
        <v>2.0</v>
      </c>
      <c r="S110" s="203">
        <v>2.0</v>
      </c>
      <c r="T110" s="203">
        <v>0.0</v>
      </c>
      <c r="U110" s="203">
        <v>0.0</v>
      </c>
      <c r="V110" s="203">
        <v>1.0</v>
      </c>
      <c r="W110" s="203">
        <v>1.0</v>
      </c>
      <c r="X110" s="203">
        <v>0.0</v>
      </c>
      <c r="Y110" s="203">
        <v>0.0</v>
      </c>
      <c r="Z110" s="203">
        <v>0.0</v>
      </c>
      <c r="AA110" s="202">
        <v>2.0</v>
      </c>
      <c r="AB110" s="203">
        <v>1.0</v>
      </c>
      <c r="AC110" s="203">
        <v>1.0</v>
      </c>
      <c r="AD110" s="203">
        <v>3.0</v>
      </c>
      <c r="AE110" s="203">
        <v>1.0</v>
      </c>
      <c r="AF110" s="203">
        <v>0.0</v>
      </c>
      <c r="AG110" s="199">
        <f t="shared" si="46"/>
        <v>29</v>
      </c>
    </row>
    <row r="111">
      <c r="A111" s="201" t="s">
        <v>634</v>
      </c>
      <c r="B111" s="216">
        <v>0.0</v>
      </c>
      <c r="C111" s="216">
        <v>0.0</v>
      </c>
      <c r="D111" s="216">
        <v>0.0</v>
      </c>
      <c r="E111" s="216">
        <v>0.0</v>
      </c>
      <c r="F111" s="216">
        <v>0.0</v>
      </c>
      <c r="G111" s="216">
        <v>2.0</v>
      </c>
      <c r="H111" s="216">
        <v>0.0</v>
      </c>
      <c r="I111" s="216">
        <v>0.0</v>
      </c>
      <c r="J111" s="216">
        <v>0.0</v>
      </c>
      <c r="K111" s="216">
        <v>0.0</v>
      </c>
      <c r="L111" s="216">
        <v>0.0</v>
      </c>
      <c r="M111" s="216">
        <v>1.0</v>
      </c>
      <c r="N111" s="216">
        <v>1.0</v>
      </c>
      <c r="O111" s="216">
        <v>0.0</v>
      </c>
      <c r="P111" s="216">
        <v>0.0</v>
      </c>
      <c r="Q111" s="282">
        <v>0.0</v>
      </c>
      <c r="R111" s="216">
        <v>1.0</v>
      </c>
      <c r="S111" s="130">
        <v>0.0</v>
      </c>
      <c r="T111" s="130">
        <v>1.0</v>
      </c>
      <c r="U111" s="203">
        <v>1.0</v>
      </c>
      <c r="V111" s="203">
        <v>0.0</v>
      </c>
      <c r="W111" s="203">
        <v>1.0</v>
      </c>
      <c r="X111" s="203">
        <v>0.0</v>
      </c>
      <c r="Y111" s="203">
        <v>0.0</v>
      </c>
      <c r="Z111" s="203">
        <v>0.0</v>
      </c>
      <c r="AA111" s="202">
        <v>0.0</v>
      </c>
      <c r="AB111" s="203">
        <v>0.0</v>
      </c>
      <c r="AC111" s="203">
        <v>1.0</v>
      </c>
      <c r="AD111" s="203">
        <v>1.0</v>
      </c>
      <c r="AE111" s="203">
        <v>0.0</v>
      </c>
      <c r="AF111" s="203">
        <v>1.0</v>
      </c>
      <c r="AG111" s="199">
        <f t="shared" si="46"/>
        <v>11</v>
      </c>
    </row>
    <row r="112">
      <c r="A112" s="201" t="s">
        <v>635</v>
      </c>
      <c r="B112" s="203">
        <v>0.0</v>
      </c>
      <c r="C112" s="203">
        <v>0.0</v>
      </c>
      <c r="D112" s="203">
        <v>0.0</v>
      </c>
      <c r="E112" s="203">
        <v>0.0</v>
      </c>
      <c r="F112" s="203">
        <v>0.0</v>
      </c>
      <c r="G112" s="203">
        <v>0.0</v>
      </c>
      <c r="H112" s="203">
        <v>0.0</v>
      </c>
      <c r="I112" s="203">
        <v>0.0</v>
      </c>
      <c r="J112" s="203">
        <v>0.0</v>
      </c>
      <c r="K112" s="203">
        <v>0.0</v>
      </c>
      <c r="L112" s="203">
        <v>0.0</v>
      </c>
      <c r="M112" s="203">
        <v>2.0</v>
      </c>
      <c r="N112" s="203">
        <v>1.0</v>
      </c>
      <c r="O112" s="203">
        <v>0.0</v>
      </c>
      <c r="P112" s="203">
        <v>4.0</v>
      </c>
      <c r="Q112" s="216">
        <v>1.0</v>
      </c>
      <c r="R112" s="203">
        <v>0.0</v>
      </c>
      <c r="S112" s="203">
        <v>0.0</v>
      </c>
      <c r="T112" s="203">
        <v>3.0</v>
      </c>
      <c r="U112" s="203">
        <v>1.0</v>
      </c>
      <c r="V112" s="203">
        <v>2.0</v>
      </c>
      <c r="W112" s="203">
        <v>5.0</v>
      </c>
      <c r="X112" s="203">
        <v>1.0</v>
      </c>
      <c r="Y112" s="203">
        <v>1.0</v>
      </c>
      <c r="Z112" s="203">
        <v>1.0</v>
      </c>
      <c r="AA112" s="202">
        <v>7.0</v>
      </c>
      <c r="AB112" s="203">
        <v>0.0</v>
      </c>
      <c r="AC112" s="203">
        <v>4.0</v>
      </c>
      <c r="AD112" s="203">
        <v>4.0</v>
      </c>
      <c r="AE112" s="203">
        <v>4.0</v>
      </c>
      <c r="AF112" s="203">
        <v>0.0</v>
      </c>
      <c r="AG112" s="199">
        <f t="shared" si="46"/>
        <v>41</v>
      </c>
    </row>
    <row r="113">
      <c r="A113" s="201" t="s">
        <v>636</v>
      </c>
      <c r="B113" s="203">
        <v>0.0</v>
      </c>
      <c r="C113" s="203">
        <v>0.0</v>
      </c>
      <c r="D113" s="203">
        <v>0.0</v>
      </c>
      <c r="E113" s="203">
        <v>0.0</v>
      </c>
      <c r="F113" s="203">
        <v>0.0</v>
      </c>
      <c r="G113" s="203">
        <v>2.0</v>
      </c>
      <c r="H113" s="203">
        <v>0.0</v>
      </c>
      <c r="I113" s="203">
        <v>0.0</v>
      </c>
      <c r="J113" s="203">
        <v>0.0</v>
      </c>
      <c r="K113" s="203">
        <v>0.0</v>
      </c>
      <c r="L113" s="203">
        <v>0.0</v>
      </c>
      <c r="M113" s="203">
        <v>0.0</v>
      </c>
      <c r="N113" s="203">
        <v>0.0</v>
      </c>
      <c r="O113" s="203">
        <v>0.0</v>
      </c>
      <c r="P113" s="203">
        <v>0.0</v>
      </c>
      <c r="Q113" s="216">
        <v>0.0</v>
      </c>
      <c r="R113" s="203">
        <v>0.0</v>
      </c>
      <c r="S113" s="130">
        <v>0.0</v>
      </c>
      <c r="T113" s="130">
        <v>1.0</v>
      </c>
      <c r="U113" s="203">
        <v>0.0</v>
      </c>
      <c r="V113" s="203">
        <v>0.0</v>
      </c>
      <c r="W113" s="203">
        <v>0.0</v>
      </c>
      <c r="X113" s="203">
        <v>0.0</v>
      </c>
      <c r="Y113" s="203">
        <v>0.0</v>
      </c>
      <c r="Z113" s="203">
        <v>0.0</v>
      </c>
      <c r="AA113" s="202">
        <v>0.0</v>
      </c>
      <c r="AB113" s="203">
        <v>0.0</v>
      </c>
      <c r="AC113" s="203">
        <v>1.0</v>
      </c>
      <c r="AD113" s="203">
        <v>0.0</v>
      </c>
      <c r="AE113" s="203">
        <v>1.0</v>
      </c>
      <c r="AF113" s="203">
        <v>0.0</v>
      </c>
      <c r="AG113" s="199">
        <f t="shared" si="46"/>
        <v>5</v>
      </c>
    </row>
    <row r="114">
      <c r="A114" s="201" t="s">
        <v>637</v>
      </c>
      <c r="B114" s="212">
        <v>2.0</v>
      </c>
      <c r="C114" s="212">
        <v>0.0</v>
      </c>
      <c r="D114" s="212">
        <v>0.0</v>
      </c>
      <c r="E114" s="212">
        <v>0.0</v>
      </c>
      <c r="F114" s="212">
        <v>0.0</v>
      </c>
      <c r="G114" s="212">
        <v>0.0</v>
      </c>
      <c r="H114" s="212">
        <v>0.0</v>
      </c>
      <c r="I114" s="212">
        <v>0.0</v>
      </c>
      <c r="J114" s="212">
        <v>0.0</v>
      </c>
      <c r="K114" s="212">
        <v>0.0</v>
      </c>
      <c r="L114" s="212">
        <v>0.0</v>
      </c>
      <c r="M114" s="212">
        <v>0.0</v>
      </c>
      <c r="N114" s="212">
        <v>1.0</v>
      </c>
      <c r="O114" s="212">
        <v>0.0</v>
      </c>
      <c r="P114" s="212">
        <v>1.0</v>
      </c>
      <c r="Q114" s="212">
        <v>1.0</v>
      </c>
      <c r="R114" s="212">
        <v>1.0</v>
      </c>
      <c r="S114" s="212">
        <v>0.0</v>
      </c>
      <c r="T114" s="212">
        <v>0.0</v>
      </c>
      <c r="U114" s="212">
        <v>0.0</v>
      </c>
      <c r="V114" s="212">
        <v>0.0</v>
      </c>
      <c r="W114" s="212">
        <v>0.0</v>
      </c>
      <c r="X114" s="212">
        <v>0.0</v>
      </c>
      <c r="Y114" s="212">
        <v>0.0</v>
      </c>
      <c r="Z114" s="212">
        <v>0.0</v>
      </c>
      <c r="AA114" s="212">
        <v>1.0</v>
      </c>
      <c r="AB114" s="212">
        <v>0.0</v>
      </c>
      <c r="AC114" s="212">
        <v>0.0</v>
      </c>
      <c r="AD114" s="212">
        <v>1.0</v>
      </c>
      <c r="AE114" s="212">
        <v>1.0</v>
      </c>
      <c r="AF114" s="212">
        <v>1.0</v>
      </c>
      <c r="AG114" s="199">
        <f t="shared" si="46"/>
        <v>10</v>
      </c>
    </row>
    <row r="115">
      <c r="A115" s="201" t="s">
        <v>638</v>
      </c>
      <c r="B115" s="212">
        <v>0.0</v>
      </c>
      <c r="C115" s="212">
        <v>0.0</v>
      </c>
      <c r="D115" s="212">
        <v>0.0</v>
      </c>
      <c r="E115" s="212">
        <v>0.0</v>
      </c>
      <c r="F115" s="212">
        <v>0.0</v>
      </c>
      <c r="G115" s="212">
        <v>0.0</v>
      </c>
      <c r="H115" s="212">
        <v>0.0</v>
      </c>
      <c r="I115" s="212">
        <v>0.0</v>
      </c>
      <c r="J115" s="212">
        <v>0.0</v>
      </c>
      <c r="K115" s="212">
        <v>0.0</v>
      </c>
      <c r="L115" s="212">
        <v>0.0</v>
      </c>
      <c r="M115" s="212">
        <v>0.0</v>
      </c>
      <c r="N115" s="212">
        <v>0.0</v>
      </c>
      <c r="O115" s="212">
        <v>0.0</v>
      </c>
      <c r="P115" s="212">
        <v>1.0</v>
      </c>
      <c r="Q115" s="212">
        <v>1.0</v>
      </c>
      <c r="R115" s="212">
        <v>1.0</v>
      </c>
      <c r="S115" s="212">
        <v>0.0</v>
      </c>
      <c r="T115" s="212">
        <v>0.0</v>
      </c>
      <c r="U115" s="212">
        <v>0.0</v>
      </c>
      <c r="V115" s="212">
        <v>0.0</v>
      </c>
      <c r="W115" s="212">
        <v>0.0</v>
      </c>
      <c r="X115" s="212">
        <v>0.0</v>
      </c>
      <c r="Y115" s="212">
        <v>0.0</v>
      </c>
      <c r="Z115" s="212">
        <v>0.0</v>
      </c>
      <c r="AA115" s="212">
        <v>0.0</v>
      </c>
      <c r="AB115" s="212">
        <v>0.0</v>
      </c>
      <c r="AC115" s="212">
        <v>0.0</v>
      </c>
      <c r="AD115" s="212">
        <v>0.0</v>
      </c>
      <c r="AE115" s="212">
        <v>0.0</v>
      </c>
      <c r="AF115" s="212">
        <v>1.0</v>
      </c>
      <c r="AG115" s="199">
        <f t="shared" si="46"/>
        <v>4</v>
      </c>
    </row>
    <row r="116">
      <c r="A116" s="201" t="s">
        <v>186</v>
      </c>
      <c r="B116" s="226"/>
      <c r="C116" s="226"/>
      <c r="D116" s="226"/>
      <c r="E116" s="226"/>
      <c r="F116" s="226"/>
      <c r="G116" s="226"/>
      <c r="H116" s="226"/>
      <c r="I116" s="226"/>
      <c r="J116" s="226"/>
      <c r="K116" s="226"/>
      <c r="L116" s="226"/>
      <c r="M116" s="226"/>
      <c r="N116" s="226"/>
      <c r="O116" s="226"/>
      <c r="P116" s="212">
        <v>120.0</v>
      </c>
      <c r="Q116" s="212">
        <v>61.0</v>
      </c>
      <c r="R116" s="212">
        <v>45.0</v>
      </c>
      <c r="S116" s="212">
        <v>23.0</v>
      </c>
      <c r="T116" s="212">
        <v>16.0</v>
      </c>
      <c r="U116" s="212">
        <v>17.0</v>
      </c>
      <c r="V116" s="212">
        <v>9.0</v>
      </c>
      <c r="W116" s="212">
        <v>13.0</v>
      </c>
      <c r="X116" s="212">
        <v>12.0</v>
      </c>
      <c r="Y116" s="212">
        <v>6.0</v>
      </c>
      <c r="Z116" s="212">
        <v>24.0</v>
      </c>
      <c r="AA116" s="212">
        <v>21.0</v>
      </c>
      <c r="AB116" s="212">
        <v>10.0</v>
      </c>
      <c r="AC116" s="212">
        <v>25.0</v>
      </c>
      <c r="AD116" s="212">
        <v>18.0</v>
      </c>
      <c r="AE116" s="212">
        <v>13.0</v>
      </c>
      <c r="AF116" s="212">
        <v>8.0</v>
      </c>
      <c r="AG116" s="199">
        <f t="shared" si="46"/>
        <v>441</v>
      </c>
    </row>
    <row r="117">
      <c r="A117" s="209" t="s">
        <v>187</v>
      </c>
      <c r="B117" s="223">
        <f t="shared" ref="B117:AF117" si="47">SUM(B106:B116)</f>
        <v>6</v>
      </c>
      <c r="C117" s="223">
        <f t="shared" si="47"/>
        <v>1</v>
      </c>
      <c r="D117" s="223">
        <f t="shared" si="47"/>
        <v>1</v>
      </c>
      <c r="E117" s="223">
        <f t="shared" si="47"/>
        <v>1</v>
      </c>
      <c r="F117" s="223">
        <f t="shared" si="47"/>
        <v>2</v>
      </c>
      <c r="G117" s="223">
        <f t="shared" si="47"/>
        <v>4</v>
      </c>
      <c r="H117" s="223">
        <f t="shared" si="47"/>
        <v>5</v>
      </c>
      <c r="I117" s="223">
        <f t="shared" si="47"/>
        <v>2</v>
      </c>
      <c r="J117" s="223">
        <f t="shared" si="47"/>
        <v>8</v>
      </c>
      <c r="K117" s="223">
        <f t="shared" si="47"/>
        <v>9</v>
      </c>
      <c r="L117" s="223">
        <f t="shared" si="47"/>
        <v>13</v>
      </c>
      <c r="M117" s="223">
        <f t="shared" si="47"/>
        <v>6</v>
      </c>
      <c r="N117" s="223">
        <f t="shared" si="47"/>
        <v>7</v>
      </c>
      <c r="O117" s="223">
        <f t="shared" si="47"/>
        <v>4</v>
      </c>
      <c r="P117" s="223">
        <f t="shared" si="47"/>
        <v>132</v>
      </c>
      <c r="Q117" s="223">
        <f t="shared" si="47"/>
        <v>71</v>
      </c>
      <c r="R117" s="223">
        <f t="shared" si="47"/>
        <v>53</v>
      </c>
      <c r="S117" s="223">
        <f t="shared" si="47"/>
        <v>28</v>
      </c>
      <c r="T117" s="223">
        <f t="shared" si="47"/>
        <v>23</v>
      </c>
      <c r="U117" s="223">
        <f t="shared" si="47"/>
        <v>22</v>
      </c>
      <c r="V117" s="223">
        <f t="shared" si="47"/>
        <v>17</v>
      </c>
      <c r="W117" s="223">
        <f t="shared" si="47"/>
        <v>33</v>
      </c>
      <c r="X117" s="223">
        <f t="shared" si="47"/>
        <v>17</v>
      </c>
      <c r="Y117" s="223">
        <f t="shared" si="47"/>
        <v>9</v>
      </c>
      <c r="Z117" s="223">
        <f t="shared" si="47"/>
        <v>27</v>
      </c>
      <c r="AA117" s="223">
        <f t="shared" si="47"/>
        <v>42</v>
      </c>
      <c r="AB117" s="223">
        <f t="shared" si="47"/>
        <v>18</v>
      </c>
      <c r="AC117" s="223">
        <f t="shared" si="47"/>
        <v>43</v>
      </c>
      <c r="AD117" s="223">
        <f t="shared" si="47"/>
        <v>33</v>
      </c>
      <c r="AE117" s="223">
        <f t="shared" si="47"/>
        <v>31</v>
      </c>
      <c r="AF117" s="223">
        <f t="shared" si="47"/>
        <v>17</v>
      </c>
      <c r="AG117" s="199">
        <f t="shared" si="46"/>
        <v>685</v>
      </c>
    </row>
    <row r="118">
      <c r="A118" s="153"/>
      <c r="AG118" s="199"/>
    </row>
    <row r="119">
      <c r="A119" s="201" t="s">
        <v>639</v>
      </c>
      <c r="B119" s="202">
        <v>19.0</v>
      </c>
      <c r="C119" s="202">
        <v>13.0</v>
      </c>
      <c r="D119" s="202">
        <v>16.0</v>
      </c>
      <c r="E119" s="202">
        <v>20.0</v>
      </c>
      <c r="F119" s="202">
        <v>18.0</v>
      </c>
      <c r="G119" s="202">
        <v>13.0</v>
      </c>
      <c r="H119" s="202">
        <v>11.0</v>
      </c>
      <c r="I119" s="202">
        <v>7.0</v>
      </c>
      <c r="J119" s="202">
        <v>11.0</v>
      </c>
      <c r="K119" s="202">
        <v>13.0</v>
      </c>
      <c r="L119" s="202">
        <v>12.0</v>
      </c>
      <c r="M119" s="202">
        <v>8.0</v>
      </c>
      <c r="N119" s="202">
        <v>4.0</v>
      </c>
      <c r="O119" s="202">
        <v>8.0</v>
      </c>
      <c r="P119" s="202">
        <v>15.0</v>
      </c>
      <c r="Q119" s="202">
        <v>12.0</v>
      </c>
      <c r="R119" s="202">
        <v>11.0</v>
      </c>
      <c r="S119" s="202">
        <v>5.0</v>
      </c>
      <c r="T119" s="202">
        <v>5.0</v>
      </c>
      <c r="U119" s="202">
        <v>10.0</v>
      </c>
      <c r="V119" s="202">
        <v>15.0</v>
      </c>
      <c r="W119" s="202">
        <v>8.0</v>
      </c>
      <c r="X119" s="202">
        <v>6.0</v>
      </c>
      <c r="Y119" s="202">
        <v>11.0</v>
      </c>
      <c r="Z119" s="202">
        <v>6.0</v>
      </c>
      <c r="AA119" s="202">
        <v>13.0</v>
      </c>
      <c r="AB119" s="202">
        <v>13.0</v>
      </c>
      <c r="AC119" s="202">
        <v>9.0</v>
      </c>
      <c r="AD119" s="202">
        <v>5.0</v>
      </c>
      <c r="AE119" s="202">
        <v>1.0</v>
      </c>
      <c r="AF119" s="202">
        <v>12.0</v>
      </c>
      <c r="AG119" s="199">
        <f t="shared" ref="AG119:AG127" si="48">SUM(B119:AF119)</f>
        <v>330</v>
      </c>
    </row>
    <row r="120">
      <c r="A120" s="201" t="s">
        <v>640</v>
      </c>
      <c r="B120" s="202">
        <v>1.0</v>
      </c>
      <c r="C120" s="202">
        <v>1.0</v>
      </c>
      <c r="D120" s="202">
        <v>2.0</v>
      </c>
      <c r="E120" s="202">
        <v>1.0</v>
      </c>
      <c r="F120" s="202">
        <v>1.0</v>
      </c>
      <c r="G120" s="202">
        <v>1.0</v>
      </c>
      <c r="H120" s="202">
        <v>0.0</v>
      </c>
      <c r="I120" s="202">
        <v>0.0</v>
      </c>
      <c r="J120" s="202">
        <v>1.0</v>
      </c>
      <c r="K120" s="202">
        <v>0.0</v>
      </c>
      <c r="L120" s="202">
        <v>1.0</v>
      </c>
      <c r="M120" s="202">
        <v>0.0</v>
      </c>
      <c r="N120" s="202">
        <v>2.0</v>
      </c>
      <c r="O120" s="202">
        <v>0.0</v>
      </c>
      <c r="P120" s="202">
        <v>2.0</v>
      </c>
      <c r="Q120" s="202">
        <v>1.0</v>
      </c>
      <c r="R120" s="202">
        <v>1.0</v>
      </c>
      <c r="S120" s="202">
        <v>1.0</v>
      </c>
      <c r="T120" s="202">
        <v>1.0</v>
      </c>
      <c r="U120" s="202">
        <v>0.0</v>
      </c>
      <c r="V120" s="202">
        <v>0.0</v>
      </c>
      <c r="W120" s="202">
        <v>0.0</v>
      </c>
      <c r="X120" s="202">
        <v>1.0</v>
      </c>
      <c r="Y120" s="202">
        <v>0.0</v>
      </c>
      <c r="Z120" s="202">
        <v>1.0</v>
      </c>
      <c r="AA120" s="202">
        <v>0.0</v>
      </c>
      <c r="AB120" s="202">
        <v>0.0</v>
      </c>
      <c r="AC120" s="202">
        <v>0.0</v>
      </c>
      <c r="AD120" s="202">
        <v>0.0</v>
      </c>
      <c r="AE120" s="202">
        <v>0.0</v>
      </c>
      <c r="AF120" s="202">
        <v>0.0</v>
      </c>
      <c r="AG120" s="199">
        <f t="shared" si="48"/>
        <v>19</v>
      </c>
    </row>
    <row r="121">
      <c r="A121" s="201" t="s">
        <v>641</v>
      </c>
      <c r="B121" s="202">
        <v>0.0</v>
      </c>
      <c r="C121" s="202">
        <v>0.0</v>
      </c>
      <c r="D121" s="202">
        <v>0.0</v>
      </c>
      <c r="E121" s="202">
        <v>0.0</v>
      </c>
      <c r="F121" s="202">
        <v>0.0</v>
      </c>
      <c r="G121" s="202">
        <v>1.0</v>
      </c>
      <c r="H121" s="202">
        <v>0.0</v>
      </c>
      <c r="I121" s="202">
        <v>1.0</v>
      </c>
      <c r="J121" s="202">
        <v>0.0</v>
      </c>
      <c r="K121" s="202">
        <v>0.0</v>
      </c>
      <c r="L121" s="202">
        <v>0.0</v>
      </c>
      <c r="M121" s="202">
        <v>0.0</v>
      </c>
      <c r="N121" s="202">
        <v>0.0</v>
      </c>
      <c r="O121" s="202">
        <v>0.0</v>
      </c>
      <c r="P121" s="202">
        <v>0.0</v>
      </c>
      <c r="Q121" s="202">
        <v>0.0</v>
      </c>
      <c r="R121" s="202">
        <v>0.0</v>
      </c>
      <c r="S121" s="202">
        <v>0.0</v>
      </c>
      <c r="T121" s="202">
        <v>0.0</v>
      </c>
      <c r="U121" s="202">
        <v>0.0</v>
      </c>
      <c r="V121" s="202">
        <v>0.0</v>
      </c>
      <c r="W121" s="202">
        <v>0.0</v>
      </c>
      <c r="X121" s="202">
        <v>0.0</v>
      </c>
      <c r="Y121" s="202">
        <v>0.0</v>
      </c>
      <c r="Z121" s="202">
        <v>0.0</v>
      </c>
      <c r="AA121" s="202">
        <v>0.0</v>
      </c>
      <c r="AB121" s="202">
        <v>1.0</v>
      </c>
      <c r="AC121" s="202">
        <v>0.0</v>
      </c>
      <c r="AD121" s="202">
        <v>0.0</v>
      </c>
      <c r="AE121" s="202">
        <v>1.0</v>
      </c>
      <c r="AF121" s="202">
        <v>1.0</v>
      </c>
      <c r="AG121" s="199">
        <f t="shared" si="48"/>
        <v>5</v>
      </c>
    </row>
    <row r="122">
      <c r="A122" s="201" t="s">
        <v>642</v>
      </c>
      <c r="B122" s="202">
        <v>0.0</v>
      </c>
      <c r="C122" s="202">
        <v>0.0</v>
      </c>
      <c r="D122" s="202">
        <v>0.0</v>
      </c>
      <c r="E122" s="202">
        <v>0.0</v>
      </c>
      <c r="F122" s="202">
        <v>0.0</v>
      </c>
      <c r="G122" s="202">
        <v>0.0</v>
      </c>
      <c r="H122" s="202">
        <v>0.0</v>
      </c>
      <c r="I122" s="202">
        <v>0.0</v>
      </c>
      <c r="J122" s="202">
        <v>0.0</v>
      </c>
      <c r="K122" s="202">
        <v>0.0</v>
      </c>
      <c r="L122" s="202">
        <v>0.0</v>
      </c>
      <c r="M122" s="202">
        <v>0.0</v>
      </c>
      <c r="N122" s="202">
        <v>0.0</v>
      </c>
      <c r="O122" s="202">
        <v>0.0</v>
      </c>
      <c r="P122" s="202">
        <v>0.0</v>
      </c>
      <c r="Q122" s="202">
        <v>0.0</v>
      </c>
      <c r="R122" s="202">
        <v>0.0</v>
      </c>
      <c r="S122" s="202">
        <v>0.0</v>
      </c>
      <c r="T122" s="202">
        <v>0.0</v>
      </c>
      <c r="U122" s="202">
        <v>0.0</v>
      </c>
      <c r="V122" s="202">
        <v>0.0</v>
      </c>
      <c r="W122" s="202">
        <v>0.0</v>
      </c>
      <c r="X122" s="202">
        <v>0.0</v>
      </c>
      <c r="Y122" s="202">
        <v>0.0</v>
      </c>
      <c r="Z122" s="202">
        <v>0.0</v>
      </c>
      <c r="AA122" s="202">
        <v>0.0</v>
      </c>
      <c r="AB122" s="202">
        <v>0.0</v>
      </c>
      <c r="AC122" s="202">
        <v>0.0</v>
      </c>
      <c r="AD122" s="202">
        <v>0.0</v>
      </c>
      <c r="AE122" s="202">
        <v>1.0</v>
      </c>
      <c r="AF122" s="202">
        <v>0.0</v>
      </c>
      <c r="AG122" s="199">
        <f t="shared" si="48"/>
        <v>1</v>
      </c>
    </row>
    <row r="123">
      <c r="A123" s="201" t="s">
        <v>643</v>
      </c>
      <c r="B123" s="202">
        <v>0.0</v>
      </c>
      <c r="C123" s="202">
        <v>0.0</v>
      </c>
      <c r="D123" s="202">
        <v>0.0</v>
      </c>
      <c r="E123" s="202">
        <v>0.0</v>
      </c>
      <c r="F123" s="202">
        <v>0.0</v>
      </c>
      <c r="G123" s="202">
        <v>0.0</v>
      </c>
      <c r="H123" s="202">
        <v>0.0</v>
      </c>
      <c r="I123" s="202">
        <v>0.0</v>
      </c>
      <c r="J123" s="202">
        <v>0.0</v>
      </c>
      <c r="K123" s="202">
        <v>0.0</v>
      </c>
      <c r="L123" s="202">
        <v>0.0</v>
      </c>
      <c r="M123" s="202">
        <v>0.0</v>
      </c>
      <c r="N123" s="202">
        <v>1.0</v>
      </c>
      <c r="O123" s="202">
        <v>0.0</v>
      </c>
      <c r="P123" s="202">
        <v>0.0</v>
      </c>
      <c r="Q123" s="202">
        <v>0.0</v>
      </c>
      <c r="R123" s="202">
        <v>0.0</v>
      </c>
      <c r="S123" s="202">
        <v>0.0</v>
      </c>
      <c r="T123" s="202">
        <v>0.0</v>
      </c>
      <c r="U123" s="202">
        <v>0.0</v>
      </c>
      <c r="V123" s="202">
        <v>0.0</v>
      </c>
      <c r="W123" s="202">
        <v>0.0</v>
      </c>
      <c r="X123" s="202">
        <v>0.0</v>
      </c>
      <c r="Y123" s="202">
        <v>1.0</v>
      </c>
      <c r="Z123" s="202">
        <v>0.0</v>
      </c>
      <c r="AA123" s="202">
        <v>0.0</v>
      </c>
      <c r="AB123" s="202">
        <v>0.0</v>
      </c>
      <c r="AC123" s="202">
        <v>0.0</v>
      </c>
      <c r="AD123" s="202">
        <v>0.0</v>
      </c>
      <c r="AE123" s="202">
        <v>0.0</v>
      </c>
      <c r="AF123" s="202">
        <v>0.0</v>
      </c>
      <c r="AG123" s="199">
        <f t="shared" si="48"/>
        <v>2</v>
      </c>
    </row>
    <row r="124">
      <c r="A124" s="201" t="s">
        <v>644</v>
      </c>
      <c r="B124" s="202">
        <v>0.0</v>
      </c>
      <c r="C124" s="202">
        <v>0.0</v>
      </c>
      <c r="D124" s="202">
        <v>0.0</v>
      </c>
      <c r="E124" s="202">
        <v>0.0</v>
      </c>
      <c r="F124" s="202">
        <v>0.0</v>
      </c>
      <c r="G124" s="202">
        <v>0.0</v>
      </c>
      <c r="H124" s="202">
        <v>0.0</v>
      </c>
      <c r="I124" s="202">
        <v>0.0</v>
      </c>
      <c r="J124" s="202">
        <v>0.0</v>
      </c>
      <c r="K124" s="202">
        <v>0.0</v>
      </c>
      <c r="L124" s="202">
        <v>0.0</v>
      </c>
      <c r="M124" s="202">
        <v>0.0</v>
      </c>
      <c r="N124" s="202">
        <v>0.0</v>
      </c>
      <c r="O124" s="202">
        <v>0.0</v>
      </c>
      <c r="P124" s="202">
        <v>0.0</v>
      </c>
      <c r="Q124" s="202">
        <v>0.0</v>
      </c>
      <c r="R124" s="202">
        <v>0.0</v>
      </c>
      <c r="S124" s="202">
        <v>0.0</v>
      </c>
      <c r="T124" s="202">
        <v>0.0</v>
      </c>
      <c r="U124" s="202">
        <v>0.0</v>
      </c>
      <c r="V124" s="202">
        <v>0.0</v>
      </c>
      <c r="W124" s="202">
        <v>0.0</v>
      </c>
      <c r="X124" s="202">
        <v>0.0</v>
      </c>
      <c r="Y124" s="202">
        <v>0.0</v>
      </c>
      <c r="Z124" s="202">
        <v>0.0</v>
      </c>
      <c r="AA124" s="202">
        <v>0.0</v>
      </c>
      <c r="AB124" s="202">
        <v>0.0</v>
      </c>
      <c r="AC124" s="202">
        <v>0.0</v>
      </c>
      <c r="AD124" s="202">
        <v>0.0</v>
      </c>
      <c r="AE124" s="202">
        <v>0.0</v>
      </c>
      <c r="AF124" s="202">
        <v>0.0</v>
      </c>
      <c r="AG124" s="199">
        <f t="shared" si="48"/>
        <v>0</v>
      </c>
    </row>
    <row r="125">
      <c r="A125" s="201" t="s">
        <v>645</v>
      </c>
      <c r="B125" s="202">
        <v>2.0</v>
      </c>
      <c r="C125" s="202">
        <v>1.0</v>
      </c>
      <c r="D125" s="202">
        <v>0.0</v>
      </c>
      <c r="E125" s="202">
        <v>0.0</v>
      </c>
      <c r="F125" s="202">
        <v>1.0</v>
      </c>
      <c r="G125" s="202">
        <v>1.0</v>
      </c>
      <c r="H125" s="202">
        <v>0.0</v>
      </c>
      <c r="I125" s="202">
        <v>0.0</v>
      </c>
      <c r="J125" s="202">
        <v>0.0</v>
      </c>
      <c r="K125" s="202">
        <v>0.0</v>
      </c>
      <c r="L125" s="202">
        <v>0.0</v>
      </c>
      <c r="M125" s="202">
        <v>0.0</v>
      </c>
      <c r="N125" s="202">
        <v>0.0</v>
      </c>
      <c r="O125" s="202">
        <v>0.0</v>
      </c>
      <c r="P125" s="202">
        <v>0.0</v>
      </c>
      <c r="Q125" s="202">
        <v>0.0</v>
      </c>
      <c r="R125" s="202">
        <v>0.0</v>
      </c>
      <c r="S125" s="202">
        <v>0.0</v>
      </c>
      <c r="T125" s="202">
        <v>0.0</v>
      </c>
      <c r="U125" s="202">
        <v>0.0</v>
      </c>
      <c r="V125" s="202">
        <v>1.0</v>
      </c>
      <c r="W125" s="202">
        <v>0.0</v>
      </c>
      <c r="X125" s="202">
        <v>0.0</v>
      </c>
      <c r="Y125" s="202">
        <v>0.0</v>
      </c>
      <c r="Z125" s="202">
        <v>0.0</v>
      </c>
      <c r="AA125" s="202">
        <v>0.0</v>
      </c>
      <c r="AB125" s="202">
        <v>0.0</v>
      </c>
      <c r="AC125" s="202">
        <v>1.0</v>
      </c>
      <c r="AD125" s="202">
        <v>0.0</v>
      </c>
      <c r="AE125" s="202">
        <v>1.0</v>
      </c>
      <c r="AF125" s="202">
        <v>1.0</v>
      </c>
      <c r="AG125" s="199">
        <f t="shared" si="48"/>
        <v>9</v>
      </c>
    </row>
    <row r="126">
      <c r="A126" s="201" t="s">
        <v>646</v>
      </c>
      <c r="B126" s="202">
        <v>0.0</v>
      </c>
      <c r="C126" s="202">
        <v>0.0</v>
      </c>
      <c r="D126" s="202">
        <v>0.0</v>
      </c>
      <c r="E126" s="202">
        <v>0.0</v>
      </c>
      <c r="F126" s="202">
        <v>0.0</v>
      </c>
      <c r="G126" s="202">
        <v>0.0</v>
      </c>
      <c r="H126" s="202">
        <v>0.0</v>
      </c>
      <c r="I126" s="202">
        <v>0.0</v>
      </c>
      <c r="J126" s="202">
        <v>0.0</v>
      </c>
      <c r="K126" s="202">
        <v>0.0</v>
      </c>
      <c r="L126" s="202">
        <v>0.0</v>
      </c>
      <c r="M126" s="202">
        <v>0.0</v>
      </c>
      <c r="N126" s="202">
        <v>0.0</v>
      </c>
      <c r="O126" s="202">
        <v>0.0</v>
      </c>
      <c r="P126" s="202">
        <v>0.0</v>
      </c>
      <c r="Q126" s="202">
        <v>0.0</v>
      </c>
      <c r="R126" s="202">
        <v>0.0</v>
      </c>
      <c r="S126" s="202">
        <v>0.0</v>
      </c>
      <c r="T126" s="202">
        <v>0.0</v>
      </c>
      <c r="U126" s="202">
        <v>0.0</v>
      </c>
      <c r="V126" s="202">
        <v>0.0</v>
      </c>
      <c r="W126" s="202">
        <v>0.0</v>
      </c>
      <c r="X126" s="202">
        <v>0.0</v>
      </c>
      <c r="Y126" s="202">
        <v>0.0</v>
      </c>
      <c r="Z126" s="202">
        <v>0.0</v>
      </c>
      <c r="AA126" s="202">
        <v>0.0</v>
      </c>
      <c r="AB126" s="202">
        <v>0.0</v>
      </c>
      <c r="AC126" s="202">
        <v>0.0</v>
      </c>
      <c r="AD126" s="202">
        <v>0.0</v>
      </c>
      <c r="AE126" s="202">
        <v>0.0</v>
      </c>
      <c r="AF126" s="202">
        <v>0.0</v>
      </c>
      <c r="AG126" s="199">
        <f t="shared" si="48"/>
        <v>0</v>
      </c>
    </row>
    <row r="127">
      <c r="A127" s="209" t="s">
        <v>196</v>
      </c>
      <c r="B127" s="223">
        <f t="shared" ref="B127:E127" si="49">SUM(B119:B126)</f>
        <v>22</v>
      </c>
      <c r="C127" s="223">
        <f t="shared" si="49"/>
        <v>15</v>
      </c>
      <c r="D127" s="223">
        <f t="shared" si="49"/>
        <v>18</v>
      </c>
      <c r="E127" s="223">
        <f t="shared" si="49"/>
        <v>21</v>
      </c>
      <c r="F127" s="223">
        <v>0.0</v>
      </c>
      <c r="G127" s="223">
        <f t="shared" ref="G127:AF127" si="50">SUM(G119:G126)</f>
        <v>16</v>
      </c>
      <c r="H127" s="223">
        <f t="shared" si="50"/>
        <v>11</v>
      </c>
      <c r="I127" s="223">
        <f t="shared" si="50"/>
        <v>8</v>
      </c>
      <c r="J127" s="223">
        <f t="shared" si="50"/>
        <v>12</v>
      </c>
      <c r="K127" s="223">
        <f t="shared" si="50"/>
        <v>13</v>
      </c>
      <c r="L127" s="223">
        <f t="shared" si="50"/>
        <v>13</v>
      </c>
      <c r="M127" s="223">
        <f t="shared" si="50"/>
        <v>8</v>
      </c>
      <c r="N127" s="223">
        <f t="shared" si="50"/>
        <v>7</v>
      </c>
      <c r="O127" s="223">
        <f t="shared" si="50"/>
        <v>8</v>
      </c>
      <c r="P127" s="223">
        <f t="shared" si="50"/>
        <v>17</v>
      </c>
      <c r="Q127" s="223">
        <f t="shared" si="50"/>
        <v>13</v>
      </c>
      <c r="R127" s="223">
        <f t="shared" si="50"/>
        <v>12</v>
      </c>
      <c r="S127" s="223">
        <f t="shared" si="50"/>
        <v>6</v>
      </c>
      <c r="T127" s="223">
        <f t="shared" si="50"/>
        <v>6</v>
      </c>
      <c r="U127" s="223">
        <f t="shared" si="50"/>
        <v>10</v>
      </c>
      <c r="V127" s="223">
        <f t="shared" si="50"/>
        <v>16</v>
      </c>
      <c r="W127" s="223">
        <f t="shared" si="50"/>
        <v>8</v>
      </c>
      <c r="X127" s="223">
        <f t="shared" si="50"/>
        <v>7</v>
      </c>
      <c r="Y127" s="223">
        <f t="shared" si="50"/>
        <v>12</v>
      </c>
      <c r="Z127" s="223">
        <f t="shared" si="50"/>
        <v>7</v>
      </c>
      <c r="AA127" s="223">
        <f t="shared" si="50"/>
        <v>13</v>
      </c>
      <c r="AB127" s="223">
        <f t="shared" si="50"/>
        <v>14</v>
      </c>
      <c r="AC127" s="223">
        <f t="shared" si="50"/>
        <v>10</v>
      </c>
      <c r="AD127" s="223">
        <f t="shared" si="50"/>
        <v>5</v>
      </c>
      <c r="AE127" s="223">
        <f t="shared" si="50"/>
        <v>4</v>
      </c>
      <c r="AF127" s="223">
        <f t="shared" si="50"/>
        <v>14</v>
      </c>
      <c r="AG127" s="199">
        <f t="shared" si="48"/>
        <v>346</v>
      </c>
    </row>
    <row r="128">
      <c r="A128" s="153"/>
      <c r="AG128" s="199"/>
    </row>
    <row r="129">
      <c r="A129" s="192" t="s">
        <v>245</v>
      </c>
      <c r="B129" s="216"/>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99"/>
    </row>
    <row r="130">
      <c r="A130" s="201" t="s">
        <v>647</v>
      </c>
      <c r="B130" s="220">
        <f t="shared" ref="B130:AF130" si="51">B23-(B270+B336+B404)</f>
        <v>16</v>
      </c>
      <c r="C130" s="221">
        <f t="shared" si="51"/>
        <v>6</v>
      </c>
      <c r="D130" s="221">
        <f t="shared" si="51"/>
        <v>0</v>
      </c>
      <c r="E130" s="221">
        <f t="shared" si="51"/>
        <v>-1</v>
      </c>
      <c r="F130" s="221">
        <f t="shared" si="51"/>
        <v>0</v>
      </c>
      <c r="G130" s="221">
        <f t="shared" si="51"/>
        <v>0</v>
      </c>
      <c r="H130" s="221">
        <f t="shared" si="51"/>
        <v>0</v>
      </c>
      <c r="I130" s="221">
        <f t="shared" si="51"/>
        <v>0</v>
      </c>
      <c r="J130" s="221">
        <f t="shared" si="51"/>
        <v>0</v>
      </c>
      <c r="K130" s="221">
        <f t="shared" si="51"/>
        <v>0</v>
      </c>
      <c r="L130" s="221">
        <f t="shared" si="51"/>
        <v>0</v>
      </c>
      <c r="M130" s="221">
        <f t="shared" si="51"/>
        <v>0</v>
      </c>
      <c r="N130" s="221">
        <f t="shared" si="51"/>
        <v>0</v>
      </c>
      <c r="O130" s="221">
        <f t="shared" si="51"/>
        <v>0</v>
      </c>
      <c r="P130" s="221">
        <f t="shared" si="51"/>
        <v>0</v>
      </c>
      <c r="Q130" s="221">
        <f t="shared" si="51"/>
        <v>-1</v>
      </c>
      <c r="R130" s="221">
        <f t="shared" si="51"/>
        <v>0</v>
      </c>
      <c r="S130" s="221">
        <f t="shared" si="51"/>
        <v>0</v>
      </c>
      <c r="T130" s="221">
        <f t="shared" si="51"/>
        <v>0</v>
      </c>
      <c r="U130" s="221">
        <f t="shared" si="51"/>
        <v>0</v>
      </c>
      <c r="V130" s="221">
        <f t="shared" si="51"/>
        <v>0</v>
      </c>
      <c r="W130" s="221">
        <f t="shared" si="51"/>
        <v>0</v>
      </c>
      <c r="X130" s="221">
        <f t="shared" si="51"/>
        <v>0</v>
      </c>
      <c r="Y130" s="221">
        <f t="shared" si="51"/>
        <v>1</v>
      </c>
      <c r="Z130" s="221">
        <f t="shared" si="51"/>
        <v>2</v>
      </c>
      <c r="AA130" s="221">
        <f t="shared" si="51"/>
        <v>14</v>
      </c>
      <c r="AB130" s="221">
        <f t="shared" si="51"/>
        <v>11</v>
      </c>
      <c r="AC130" s="221">
        <f t="shared" si="51"/>
        <v>5</v>
      </c>
      <c r="AD130" s="221">
        <f t="shared" si="51"/>
        <v>13</v>
      </c>
      <c r="AE130" s="221">
        <f t="shared" si="51"/>
        <v>7</v>
      </c>
      <c r="AF130" s="221">
        <f t="shared" si="51"/>
        <v>17</v>
      </c>
      <c r="AG130" s="199">
        <f t="shared" ref="AG130:AG138" si="53">SUM(B130:AF130)</f>
        <v>90</v>
      </c>
    </row>
    <row r="131">
      <c r="A131" s="201" t="s">
        <v>648</v>
      </c>
      <c r="B131" s="220">
        <f t="shared" ref="B131:AF131" si="52">B24-(B271+B337+B405)</f>
        <v>0</v>
      </c>
      <c r="C131" s="221">
        <f t="shared" si="52"/>
        <v>0</v>
      </c>
      <c r="D131" s="221">
        <f t="shared" si="52"/>
        <v>0</v>
      </c>
      <c r="E131" s="221">
        <f t="shared" si="52"/>
        <v>0</v>
      </c>
      <c r="F131" s="221">
        <f t="shared" si="52"/>
        <v>0</v>
      </c>
      <c r="G131" s="221">
        <f t="shared" si="52"/>
        <v>0</v>
      </c>
      <c r="H131" s="221">
        <f t="shared" si="52"/>
        <v>0</v>
      </c>
      <c r="I131" s="221">
        <f t="shared" si="52"/>
        <v>0</v>
      </c>
      <c r="J131" s="221">
        <f t="shared" si="52"/>
        <v>0</v>
      </c>
      <c r="K131" s="221">
        <f t="shared" si="52"/>
        <v>0</v>
      </c>
      <c r="L131" s="221">
        <f t="shared" si="52"/>
        <v>0</v>
      </c>
      <c r="M131" s="221">
        <f t="shared" si="52"/>
        <v>0</v>
      </c>
      <c r="N131" s="221">
        <f t="shared" si="52"/>
        <v>0</v>
      </c>
      <c r="O131" s="221">
        <f t="shared" si="52"/>
        <v>0</v>
      </c>
      <c r="P131" s="221">
        <f t="shared" si="52"/>
        <v>0</v>
      </c>
      <c r="Q131" s="221">
        <f t="shared" si="52"/>
        <v>0</v>
      </c>
      <c r="R131" s="221">
        <f t="shared" si="52"/>
        <v>0</v>
      </c>
      <c r="S131" s="221">
        <f t="shared" si="52"/>
        <v>0</v>
      </c>
      <c r="T131" s="221">
        <f t="shared" si="52"/>
        <v>0</v>
      </c>
      <c r="U131" s="221">
        <f t="shared" si="52"/>
        <v>0</v>
      </c>
      <c r="V131" s="221">
        <f t="shared" si="52"/>
        <v>0</v>
      </c>
      <c r="W131" s="221">
        <f t="shared" si="52"/>
        <v>0</v>
      </c>
      <c r="X131" s="221">
        <f t="shared" si="52"/>
        <v>0</v>
      </c>
      <c r="Y131" s="221">
        <f t="shared" si="52"/>
        <v>0</v>
      </c>
      <c r="Z131" s="221">
        <f t="shared" si="52"/>
        <v>0</v>
      </c>
      <c r="AA131" s="221">
        <f t="shared" si="52"/>
        <v>0</v>
      </c>
      <c r="AB131" s="221">
        <f t="shared" si="52"/>
        <v>0</v>
      </c>
      <c r="AC131" s="221">
        <f t="shared" si="52"/>
        <v>0</v>
      </c>
      <c r="AD131" s="221">
        <f t="shared" si="52"/>
        <v>0</v>
      </c>
      <c r="AE131" s="221">
        <f t="shared" si="52"/>
        <v>0</v>
      </c>
      <c r="AF131" s="221">
        <f t="shared" si="52"/>
        <v>0</v>
      </c>
      <c r="AG131" s="199">
        <f t="shared" si="53"/>
        <v>0</v>
      </c>
    </row>
    <row r="132">
      <c r="A132" s="201" t="s">
        <v>649</v>
      </c>
      <c r="B132" s="220">
        <f t="shared" ref="B132:AF132" si="54">B25-(B272+B338+B406)</f>
        <v>0</v>
      </c>
      <c r="C132" s="221">
        <f t="shared" si="54"/>
        <v>5</v>
      </c>
      <c r="D132" s="221">
        <f t="shared" si="54"/>
        <v>14</v>
      </c>
      <c r="E132" s="221">
        <f t="shared" si="54"/>
        <v>10</v>
      </c>
      <c r="F132" s="221">
        <f t="shared" si="54"/>
        <v>12</v>
      </c>
      <c r="G132" s="221">
        <f t="shared" si="54"/>
        <v>10</v>
      </c>
      <c r="H132" s="221">
        <f t="shared" si="54"/>
        <v>10</v>
      </c>
      <c r="I132" s="221">
        <f t="shared" si="54"/>
        <v>11</v>
      </c>
      <c r="J132" s="221">
        <f t="shared" si="54"/>
        <v>16</v>
      </c>
      <c r="K132" s="221">
        <f t="shared" si="54"/>
        <v>12</v>
      </c>
      <c r="L132" s="221">
        <f t="shared" si="54"/>
        <v>11</v>
      </c>
      <c r="M132" s="221">
        <f t="shared" si="54"/>
        <v>9</v>
      </c>
      <c r="N132" s="221">
        <f t="shared" si="54"/>
        <v>14</v>
      </c>
      <c r="O132" s="221">
        <f t="shared" si="54"/>
        <v>10</v>
      </c>
      <c r="P132" s="221">
        <f t="shared" si="54"/>
        <v>3</v>
      </c>
      <c r="Q132" s="221">
        <f t="shared" si="54"/>
        <v>3</v>
      </c>
      <c r="R132" s="221">
        <f t="shared" si="54"/>
        <v>8</v>
      </c>
      <c r="S132" s="221">
        <f t="shared" si="54"/>
        <v>6</v>
      </c>
      <c r="T132" s="221">
        <f t="shared" si="54"/>
        <v>3</v>
      </c>
      <c r="U132" s="221">
        <f t="shared" si="54"/>
        <v>4</v>
      </c>
      <c r="V132" s="221">
        <f t="shared" si="54"/>
        <v>4</v>
      </c>
      <c r="W132" s="221">
        <f t="shared" si="54"/>
        <v>10</v>
      </c>
      <c r="X132" s="221">
        <f t="shared" si="54"/>
        <v>13</v>
      </c>
      <c r="Y132" s="221">
        <f t="shared" si="54"/>
        <v>6</v>
      </c>
      <c r="Z132" s="221">
        <f t="shared" si="54"/>
        <v>10</v>
      </c>
      <c r="AA132" s="221">
        <f t="shared" si="54"/>
        <v>28</v>
      </c>
      <c r="AB132" s="221">
        <f t="shared" si="54"/>
        <v>27</v>
      </c>
      <c r="AC132" s="221">
        <f t="shared" si="54"/>
        <v>11</v>
      </c>
      <c r="AD132" s="221">
        <f t="shared" si="54"/>
        <v>17</v>
      </c>
      <c r="AE132" s="221">
        <f t="shared" si="54"/>
        <v>13</v>
      </c>
      <c r="AF132" s="221">
        <f t="shared" si="54"/>
        <v>28</v>
      </c>
      <c r="AG132" s="199">
        <f t="shared" si="53"/>
        <v>338</v>
      </c>
    </row>
    <row r="133">
      <c r="A133" s="201" t="s">
        <v>650</v>
      </c>
      <c r="B133" s="220">
        <f t="shared" ref="B133:AF133" si="55">B26-(B273+B339+B407)</f>
        <v>0</v>
      </c>
      <c r="C133" s="221">
        <f t="shared" si="55"/>
        <v>0</v>
      </c>
      <c r="D133" s="221">
        <f t="shared" si="55"/>
        <v>0</v>
      </c>
      <c r="E133" s="221">
        <f t="shared" si="55"/>
        <v>0</v>
      </c>
      <c r="F133" s="221">
        <f t="shared" si="55"/>
        <v>0</v>
      </c>
      <c r="G133" s="221">
        <f t="shared" si="55"/>
        <v>0</v>
      </c>
      <c r="H133" s="221">
        <f t="shared" si="55"/>
        <v>0</v>
      </c>
      <c r="I133" s="221">
        <f t="shared" si="55"/>
        <v>0</v>
      </c>
      <c r="J133" s="221">
        <f t="shared" si="55"/>
        <v>0</v>
      </c>
      <c r="K133" s="221">
        <f t="shared" si="55"/>
        <v>0</v>
      </c>
      <c r="L133" s="221">
        <f t="shared" si="55"/>
        <v>0</v>
      </c>
      <c r="M133" s="221">
        <f t="shared" si="55"/>
        <v>0</v>
      </c>
      <c r="N133" s="221">
        <f t="shared" si="55"/>
        <v>0</v>
      </c>
      <c r="O133" s="221">
        <f t="shared" si="55"/>
        <v>0</v>
      </c>
      <c r="P133" s="221">
        <f t="shared" si="55"/>
        <v>0</v>
      </c>
      <c r="Q133" s="221">
        <f t="shared" si="55"/>
        <v>0</v>
      </c>
      <c r="R133" s="221">
        <f t="shared" si="55"/>
        <v>0</v>
      </c>
      <c r="S133" s="221">
        <f t="shared" si="55"/>
        <v>0</v>
      </c>
      <c r="T133" s="221">
        <f t="shared" si="55"/>
        <v>0</v>
      </c>
      <c r="U133" s="221">
        <f t="shared" si="55"/>
        <v>0</v>
      </c>
      <c r="V133" s="221">
        <f t="shared" si="55"/>
        <v>0</v>
      </c>
      <c r="W133" s="221">
        <f t="shared" si="55"/>
        <v>0</v>
      </c>
      <c r="X133" s="221">
        <f t="shared" si="55"/>
        <v>0</v>
      </c>
      <c r="Y133" s="221">
        <f t="shared" si="55"/>
        <v>0</v>
      </c>
      <c r="Z133" s="221">
        <f t="shared" si="55"/>
        <v>0</v>
      </c>
      <c r="AA133" s="221">
        <f t="shared" si="55"/>
        <v>0</v>
      </c>
      <c r="AB133" s="221">
        <f t="shared" si="55"/>
        <v>0</v>
      </c>
      <c r="AC133" s="221">
        <f t="shared" si="55"/>
        <v>0</v>
      </c>
      <c r="AD133" s="221">
        <f t="shared" si="55"/>
        <v>0</v>
      </c>
      <c r="AE133" s="221">
        <f t="shared" si="55"/>
        <v>0</v>
      </c>
      <c r="AF133" s="221">
        <f t="shared" si="55"/>
        <v>0</v>
      </c>
      <c r="AG133" s="199">
        <f t="shared" si="53"/>
        <v>0</v>
      </c>
    </row>
    <row r="134">
      <c r="A134" s="201" t="s">
        <v>651</v>
      </c>
      <c r="B134" s="227"/>
      <c r="C134" s="228"/>
      <c r="D134" s="228"/>
      <c r="E134" s="228"/>
      <c r="F134" s="228"/>
      <c r="G134" s="228"/>
      <c r="H134" s="228"/>
      <c r="I134" s="228"/>
      <c r="J134" s="228"/>
      <c r="K134" s="228"/>
      <c r="L134" s="228"/>
      <c r="M134" s="228"/>
      <c r="N134" s="228"/>
      <c r="O134" s="228"/>
      <c r="P134" s="221">
        <f t="shared" ref="P134:AF134" si="56">P27-(P276+P342+P410)</f>
        <v>3</v>
      </c>
      <c r="Q134" s="221">
        <f t="shared" si="56"/>
        <v>7</v>
      </c>
      <c r="R134" s="221">
        <f t="shared" si="56"/>
        <v>2</v>
      </c>
      <c r="S134" s="221">
        <f t="shared" si="56"/>
        <v>2</v>
      </c>
      <c r="T134" s="221">
        <f t="shared" si="56"/>
        <v>4</v>
      </c>
      <c r="U134" s="221">
        <f t="shared" si="56"/>
        <v>1</v>
      </c>
      <c r="V134" s="221">
        <f t="shared" si="56"/>
        <v>3</v>
      </c>
      <c r="W134" s="221">
        <f t="shared" si="56"/>
        <v>1</v>
      </c>
      <c r="X134" s="221">
        <f t="shared" si="56"/>
        <v>2</v>
      </c>
      <c r="Y134" s="221">
        <f t="shared" si="56"/>
        <v>4</v>
      </c>
      <c r="Z134" s="221">
        <f t="shared" si="56"/>
        <v>6</v>
      </c>
      <c r="AA134" s="221">
        <f t="shared" si="56"/>
        <v>16</v>
      </c>
      <c r="AB134" s="221">
        <f t="shared" si="56"/>
        <v>8</v>
      </c>
      <c r="AC134" s="221">
        <f t="shared" si="56"/>
        <v>8</v>
      </c>
      <c r="AD134" s="221">
        <f t="shared" si="56"/>
        <v>5</v>
      </c>
      <c r="AE134" s="221">
        <f t="shared" si="56"/>
        <v>22</v>
      </c>
      <c r="AF134" s="221">
        <f t="shared" si="56"/>
        <v>10</v>
      </c>
      <c r="AG134" s="199">
        <f t="shared" si="53"/>
        <v>104</v>
      </c>
    </row>
    <row r="135">
      <c r="A135" s="201" t="s">
        <v>652</v>
      </c>
      <c r="B135" s="227"/>
      <c r="C135" s="228"/>
      <c r="D135" s="228"/>
      <c r="E135" s="228"/>
      <c r="F135" s="228"/>
      <c r="G135" s="228"/>
      <c r="H135" s="228"/>
      <c r="I135" s="228"/>
      <c r="J135" s="228"/>
      <c r="K135" s="228"/>
      <c r="L135" s="228"/>
      <c r="M135" s="228"/>
      <c r="N135" s="228"/>
      <c r="O135" s="228"/>
      <c r="P135" s="221">
        <f t="shared" ref="P135:AF135" si="57">P28-(P277+P343+P411)</f>
        <v>0</v>
      </c>
      <c r="Q135" s="221">
        <f t="shared" si="57"/>
        <v>0</v>
      </c>
      <c r="R135" s="221">
        <f t="shared" si="57"/>
        <v>0</v>
      </c>
      <c r="S135" s="221">
        <f t="shared" si="57"/>
        <v>0</v>
      </c>
      <c r="T135" s="221">
        <f t="shared" si="57"/>
        <v>0</v>
      </c>
      <c r="U135" s="221">
        <f t="shared" si="57"/>
        <v>0</v>
      </c>
      <c r="V135" s="221">
        <f t="shared" si="57"/>
        <v>0</v>
      </c>
      <c r="W135" s="221">
        <f t="shared" si="57"/>
        <v>0</v>
      </c>
      <c r="X135" s="221">
        <f t="shared" si="57"/>
        <v>0</v>
      </c>
      <c r="Y135" s="221">
        <f t="shared" si="57"/>
        <v>0</v>
      </c>
      <c r="Z135" s="221">
        <f t="shared" si="57"/>
        <v>0</v>
      </c>
      <c r="AA135" s="221">
        <f t="shared" si="57"/>
        <v>0</v>
      </c>
      <c r="AB135" s="221">
        <f t="shared" si="57"/>
        <v>0</v>
      </c>
      <c r="AC135" s="221">
        <f t="shared" si="57"/>
        <v>0</v>
      </c>
      <c r="AD135" s="221">
        <f t="shared" si="57"/>
        <v>0</v>
      </c>
      <c r="AE135" s="221">
        <f t="shared" si="57"/>
        <v>0</v>
      </c>
      <c r="AF135" s="221">
        <f t="shared" si="57"/>
        <v>0</v>
      </c>
      <c r="AG135" s="199">
        <f t="shared" si="53"/>
        <v>0</v>
      </c>
    </row>
    <row r="136">
      <c r="A136" s="201" t="s">
        <v>653</v>
      </c>
      <c r="B136" s="227"/>
      <c r="C136" s="228"/>
      <c r="D136" s="228"/>
      <c r="E136" s="228"/>
      <c r="F136" s="228"/>
      <c r="G136" s="228"/>
      <c r="H136" s="228"/>
      <c r="I136" s="228"/>
      <c r="J136" s="228"/>
      <c r="K136" s="228"/>
      <c r="L136" s="228"/>
      <c r="M136" s="228"/>
      <c r="N136" s="228"/>
      <c r="O136" s="228"/>
      <c r="P136" s="221">
        <f t="shared" ref="P136:AF136" si="58">P29-(P278+P344+P412)</f>
        <v>20</v>
      </c>
      <c r="Q136" s="221">
        <f t="shared" si="58"/>
        <v>14</v>
      </c>
      <c r="R136" s="221">
        <f t="shared" si="58"/>
        <v>7</v>
      </c>
      <c r="S136" s="221">
        <f t="shared" si="58"/>
        <v>8</v>
      </c>
      <c r="T136" s="221">
        <f t="shared" si="58"/>
        <v>6</v>
      </c>
      <c r="U136" s="221">
        <f t="shared" si="58"/>
        <v>2</v>
      </c>
      <c r="V136" s="221">
        <f t="shared" si="58"/>
        <v>9</v>
      </c>
      <c r="W136" s="221">
        <f t="shared" si="58"/>
        <v>1</v>
      </c>
      <c r="X136" s="221">
        <f t="shared" si="58"/>
        <v>5</v>
      </c>
      <c r="Y136" s="221">
        <f t="shared" si="58"/>
        <v>10</v>
      </c>
      <c r="Z136" s="221">
        <f t="shared" si="58"/>
        <v>34</v>
      </c>
      <c r="AA136" s="221">
        <f t="shared" si="58"/>
        <v>53</v>
      </c>
      <c r="AB136" s="221">
        <f t="shared" si="58"/>
        <v>49</v>
      </c>
      <c r="AC136" s="221">
        <f t="shared" si="58"/>
        <v>27</v>
      </c>
      <c r="AD136" s="221">
        <f t="shared" si="58"/>
        <v>19</v>
      </c>
      <c r="AE136" s="221">
        <f t="shared" si="58"/>
        <v>30</v>
      </c>
      <c r="AF136" s="221">
        <f t="shared" si="58"/>
        <v>37</v>
      </c>
      <c r="AG136" s="199">
        <f t="shared" si="53"/>
        <v>331</v>
      </c>
    </row>
    <row r="137">
      <c r="A137" s="201" t="s">
        <v>654</v>
      </c>
      <c r="B137" s="227"/>
      <c r="C137" s="228"/>
      <c r="D137" s="228"/>
      <c r="E137" s="228"/>
      <c r="F137" s="228"/>
      <c r="G137" s="228"/>
      <c r="H137" s="228"/>
      <c r="I137" s="228"/>
      <c r="J137" s="228"/>
      <c r="K137" s="228"/>
      <c r="L137" s="228"/>
      <c r="M137" s="228"/>
      <c r="N137" s="228"/>
      <c r="O137" s="228"/>
      <c r="P137" s="221">
        <f t="shared" ref="P137:AF137" si="59">P30-(P279+P345+P413)</f>
        <v>0</v>
      </c>
      <c r="Q137" s="221">
        <f t="shared" si="59"/>
        <v>0</v>
      </c>
      <c r="R137" s="221">
        <f t="shared" si="59"/>
        <v>0</v>
      </c>
      <c r="S137" s="221">
        <f t="shared" si="59"/>
        <v>0</v>
      </c>
      <c r="T137" s="221">
        <f t="shared" si="59"/>
        <v>0</v>
      </c>
      <c r="U137" s="221">
        <f t="shared" si="59"/>
        <v>0</v>
      </c>
      <c r="V137" s="221">
        <f t="shared" si="59"/>
        <v>0</v>
      </c>
      <c r="W137" s="221">
        <f t="shared" si="59"/>
        <v>0</v>
      </c>
      <c r="X137" s="221">
        <f t="shared" si="59"/>
        <v>0</v>
      </c>
      <c r="Y137" s="221">
        <f t="shared" si="59"/>
        <v>0</v>
      </c>
      <c r="Z137" s="221">
        <f t="shared" si="59"/>
        <v>0</v>
      </c>
      <c r="AA137" s="221">
        <f t="shared" si="59"/>
        <v>0</v>
      </c>
      <c r="AB137" s="221">
        <f t="shared" si="59"/>
        <v>0</v>
      </c>
      <c r="AC137" s="221">
        <f t="shared" si="59"/>
        <v>0</v>
      </c>
      <c r="AD137" s="221">
        <f t="shared" si="59"/>
        <v>0</v>
      </c>
      <c r="AE137" s="221">
        <f t="shared" si="59"/>
        <v>0</v>
      </c>
      <c r="AF137" s="221">
        <f t="shared" si="59"/>
        <v>0</v>
      </c>
      <c r="AG137" s="199">
        <f t="shared" si="53"/>
        <v>0</v>
      </c>
    </row>
    <row r="138">
      <c r="A138" s="209" t="s">
        <v>172</v>
      </c>
      <c r="B138" s="210">
        <f t="shared" ref="B138:AF138" si="60">SUM(B130:B137)</f>
        <v>16</v>
      </c>
      <c r="C138" s="210">
        <f t="shared" si="60"/>
        <v>11</v>
      </c>
      <c r="D138" s="210">
        <f t="shared" si="60"/>
        <v>14</v>
      </c>
      <c r="E138" s="210">
        <f t="shared" si="60"/>
        <v>9</v>
      </c>
      <c r="F138" s="210">
        <f t="shared" si="60"/>
        <v>12</v>
      </c>
      <c r="G138" s="210">
        <f t="shared" si="60"/>
        <v>10</v>
      </c>
      <c r="H138" s="210">
        <f t="shared" si="60"/>
        <v>10</v>
      </c>
      <c r="I138" s="210">
        <f t="shared" si="60"/>
        <v>11</v>
      </c>
      <c r="J138" s="210">
        <f t="shared" si="60"/>
        <v>16</v>
      </c>
      <c r="K138" s="210">
        <f t="shared" si="60"/>
        <v>12</v>
      </c>
      <c r="L138" s="210">
        <f t="shared" si="60"/>
        <v>11</v>
      </c>
      <c r="M138" s="210">
        <f t="shared" si="60"/>
        <v>9</v>
      </c>
      <c r="N138" s="210">
        <f t="shared" si="60"/>
        <v>14</v>
      </c>
      <c r="O138" s="210">
        <f t="shared" si="60"/>
        <v>10</v>
      </c>
      <c r="P138" s="210">
        <f t="shared" si="60"/>
        <v>26</v>
      </c>
      <c r="Q138" s="210">
        <f t="shared" si="60"/>
        <v>23</v>
      </c>
      <c r="R138" s="210">
        <f t="shared" si="60"/>
        <v>17</v>
      </c>
      <c r="S138" s="210">
        <f t="shared" si="60"/>
        <v>16</v>
      </c>
      <c r="T138" s="210">
        <f t="shared" si="60"/>
        <v>13</v>
      </c>
      <c r="U138" s="210">
        <f t="shared" si="60"/>
        <v>7</v>
      </c>
      <c r="V138" s="210">
        <f t="shared" si="60"/>
        <v>16</v>
      </c>
      <c r="W138" s="210">
        <f t="shared" si="60"/>
        <v>12</v>
      </c>
      <c r="X138" s="210">
        <f t="shared" si="60"/>
        <v>20</v>
      </c>
      <c r="Y138" s="210">
        <f t="shared" si="60"/>
        <v>21</v>
      </c>
      <c r="Z138" s="210">
        <f t="shared" si="60"/>
        <v>52</v>
      </c>
      <c r="AA138" s="210">
        <f t="shared" si="60"/>
        <v>111</v>
      </c>
      <c r="AB138" s="210">
        <f t="shared" si="60"/>
        <v>95</v>
      </c>
      <c r="AC138" s="210">
        <f t="shared" si="60"/>
        <v>51</v>
      </c>
      <c r="AD138" s="210">
        <f t="shared" si="60"/>
        <v>54</v>
      </c>
      <c r="AE138" s="210">
        <f t="shared" si="60"/>
        <v>72</v>
      </c>
      <c r="AF138" s="210">
        <f t="shared" si="60"/>
        <v>92</v>
      </c>
      <c r="AG138" s="199">
        <f t="shared" si="53"/>
        <v>863</v>
      </c>
    </row>
    <row r="139">
      <c r="A139" s="211"/>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199"/>
    </row>
    <row r="140">
      <c r="A140" s="224" t="s">
        <v>655</v>
      </c>
      <c r="B140" s="220">
        <f t="shared" ref="B140:AF140" si="61">B33-(B274+B340+B408)</f>
        <v>1</v>
      </c>
      <c r="C140" s="221">
        <f t="shared" si="61"/>
        <v>0</v>
      </c>
      <c r="D140" s="221">
        <f t="shared" si="61"/>
        <v>0</v>
      </c>
      <c r="E140" s="221">
        <f t="shared" si="61"/>
        <v>0</v>
      </c>
      <c r="F140" s="221">
        <f t="shared" si="61"/>
        <v>2</v>
      </c>
      <c r="G140" s="221">
        <f t="shared" si="61"/>
        <v>1</v>
      </c>
      <c r="H140" s="221">
        <f t="shared" si="61"/>
        <v>2</v>
      </c>
      <c r="I140" s="221">
        <f t="shared" si="61"/>
        <v>-1</v>
      </c>
      <c r="J140" s="221">
        <f t="shared" si="61"/>
        <v>2</v>
      </c>
      <c r="K140" s="221">
        <f t="shared" si="61"/>
        <v>0</v>
      </c>
      <c r="L140" s="221">
        <f t="shared" si="61"/>
        <v>0</v>
      </c>
      <c r="M140" s="221">
        <f t="shared" si="61"/>
        <v>0</v>
      </c>
      <c r="N140" s="221">
        <f t="shared" si="61"/>
        <v>1</v>
      </c>
      <c r="O140" s="221">
        <f t="shared" si="61"/>
        <v>0</v>
      </c>
      <c r="P140" s="221">
        <f t="shared" si="61"/>
        <v>5</v>
      </c>
      <c r="Q140" s="221">
        <f t="shared" si="61"/>
        <v>1</v>
      </c>
      <c r="R140" s="221">
        <f t="shared" si="61"/>
        <v>0</v>
      </c>
      <c r="S140" s="221">
        <f t="shared" si="61"/>
        <v>-3</v>
      </c>
      <c r="T140" s="221">
        <f t="shared" si="61"/>
        <v>4</v>
      </c>
      <c r="U140" s="221">
        <f t="shared" si="61"/>
        <v>1</v>
      </c>
      <c r="V140" s="221">
        <f t="shared" si="61"/>
        <v>2</v>
      </c>
      <c r="W140" s="221">
        <f t="shared" si="61"/>
        <v>1</v>
      </c>
      <c r="X140" s="221">
        <f t="shared" si="61"/>
        <v>2</v>
      </c>
      <c r="Y140" s="221">
        <f t="shared" si="61"/>
        <v>2</v>
      </c>
      <c r="Z140" s="221">
        <f t="shared" si="61"/>
        <v>-1</v>
      </c>
      <c r="AA140" s="221">
        <f t="shared" si="61"/>
        <v>9</v>
      </c>
      <c r="AB140" s="221">
        <f t="shared" si="61"/>
        <v>3</v>
      </c>
      <c r="AC140" s="221">
        <f t="shared" si="61"/>
        <v>1</v>
      </c>
      <c r="AD140" s="221">
        <f t="shared" si="61"/>
        <v>2</v>
      </c>
      <c r="AE140" s="221">
        <f t="shared" si="61"/>
        <v>3</v>
      </c>
      <c r="AF140" s="221">
        <f t="shared" si="61"/>
        <v>1</v>
      </c>
      <c r="AG140" s="199">
        <f t="shared" ref="AG140:AG142" si="63">SUM(B140:AF140)</f>
        <v>41</v>
      </c>
    </row>
    <row r="141">
      <c r="A141" s="224" t="s">
        <v>656</v>
      </c>
      <c r="B141" s="220">
        <f t="shared" ref="B141:AF141" si="62">B34-(B275+B341+B409)</f>
        <v>1</v>
      </c>
      <c r="C141" s="221">
        <f t="shared" si="62"/>
        <v>-5</v>
      </c>
      <c r="D141" s="221">
        <f t="shared" si="62"/>
        <v>-2</v>
      </c>
      <c r="E141" s="221">
        <f t="shared" si="62"/>
        <v>2</v>
      </c>
      <c r="F141" s="221">
        <f t="shared" si="62"/>
        <v>2</v>
      </c>
      <c r="G141" s="221">
        <f t="shared" si="62"/>
        <v>0</v>
      </c>
      <c r="H141" s="221">
        <f t="shared" si="62"/>
        <v>0</v>
      </c>
      <c r="I141" s="221">
        <f t="shared" si="62"/>
        <v>2</v>
      </c>
      <c r="J141" s="221">
        <f t="shared" si="62"/>
        <v>1</v>
      </c>
      <c r="K141" s="221">
        <f t="shared" si="62"/>
        <v>0</v>
      </c>
      <c r="L141" s="221">
        <f t="shared" si="62"/>
        <v>5</v>
      </c>
      <c r="M141" s="221">
        <f t="shared" si="62"/>
        <v>6</v>
      </c>
      <c r="N141" s="221">
        <f t="shared" si="62"/>
        <v>3</v>
      </c>
      <c r="O141" s="221">
        <f t="shared" si="62"/>
        <v>5</v>
      </c>
      <c r="P141" s="221">
        <f t="shared" si="62"/>
        <v>9</v>
      </c>
      <c r="Q141" s="221">
        <f t="shared" si="62"/>
        <v>4</v>
      </c>
      <c r="R141" s="221">
        <f t="shared" si="62"/>
        <v>5</v>
      </c>
      <c r="S141" s="221">
        <f t="shared" si="62"/>
        <v>3</v>
      </c>
      <c r="T141" s="221">
        <f t="shared" si="62"/>
        <v>4</v>
      </c>
      <c r="U141" s="221">
        <f t="shared" si="62"/>
        <v>1</v>
      </c>
      <c r="V141" s="221">
        <f t="shared" si="62"/>
        <v>1</v>
      </c>
      <c r="W141" s="221">
        <f t="shared" si="62"/>
        <v>1</v>
      </c>
      <c r="X141" s="221">
        <f t="shared" si="62"/>
        <v>8</v>
      </c>
      <c r="Y141" s="221">
        <f t="shared" si="62"/>
        <v>4</v>
      </c>
      <c r="Z141" s="221">
        <f t="shared" si="62"/>
        <v>4</v>
      </c>
      <c r="AA141" s="221">
        <f t="shared" si="62"/>
        <v>9</v>
      </c>
      <c r="AB141" s="221">
        <f t="shared" si="62"/>
        <v>19</v>
      </c>
      <c r="AC141" s="221">
        <f t="shared" si="62"/>
        <v>5</v>
      </c>
      <c r="AD141" s="221">
        <f t="shared" si="62"/>
        <v>9</v>
      </c>
      <c r="AE141" s="221">
        <f t="shared" si="62"/>
        <v>10</v>
      </c>
      <c r="AF141" s="221">
        <f t="shared" si="62"/>
        <v>12</v>
      </c>
      <c r="AG141" s="199">
        <f t="shared" si="63"/>
        <v>128</v>
      </c>
    </row>
    <row r="142">
      <c r="A142" s="209" t="s">
        <v>175</v>
      </c>
      <c r="B142" s="210">
        <f t="shared" ref="B142:AF142" si="64">SUM(B140:B141)</f>
        <v>2</v>
      </c>
      <c r="C142" s="210">
        <f t="shared" si="64"/>
        <v>-5</v>
      </c>
      <c r="D142" s="210">
        <f t="shared" si="64"/>
        <v>-2</v>
      </c>
      <c r="E142" s="210">
        <f t="shared" si="64"/>
        <v>2</v>
      </c>
      <c r="F142" s="210">
        <f t="shared" si="64"/>
        <v>4</v>
      </c>
      <c r="G142" s="210">
        <f t="shared" si="64"/>
        <v>1</v>
      </c>
      <c r="H142" s="210">
        <f t="shared" si="64"/>
        <v>2</v>
      </c>
      <c r="I142" s="210">
        <f t="shared" si="64"/>
        <v>1</v>
      </c>
      <c r="J142" s="210">
        <f t="shared" si="64"/>
        <v>3</v>
      </c>
      <c r="K142" s="210">
        <f t="shared" si="64"/>
        <v>0</v>
      </c>
      <c r="L142" s="210">
        <f t="shared" si="64"/>
        <v>5</v>
      </c>
      <c r="M142" s="210">
        <f t="shared" si="64"/>
        <v>6</v>
      </c>
      <c r="N142" s="210">
        <f t="shared" si="64"/>
        <v>4</v>
      </c>
      <c r="O142" s="210">
        <f t="shared" si="64"/>
        <v>5</v>
      </c>
      <c r="P142" s="210">
        <f t="shared" si="64"/>
        <v>14</v>
      </c>
      <c r="Q142" s="210">
        <f t="shared" si="64"/>
        <v>5</v>
      </c>
      <c r="R142" s="210">
        <f t="shared" si="64"/>
        <v>5</v>
      </c>
      <c r="S142" s="210">
        <f t="shared" si="64"/>
        <v>0</v>
      </c>
      <c r="T142" s="210">
        <f t="shared" si="64"/>
        <v>8</v>
      </c>
      <c r="U142" s="210">
        <f t="shared" si="64"/>
        <v>2</v>
      </c>
      <c r="V142" s="210">
        <f t="shared" si="64"/>
        <v>3</v>
      </c>
      <c r="W142" s="210">
        <f t="shared" si="64"/>
        <v>2</v>
      </c>
      <c r="X142" s="210">
        <f t="shared" si="64"/>
        <v>10</v>
      </c>
      <c r="Y142" s="210">
        <f t="shared" si="64"/>
        <v>6</v>
      </c>
      <c r="Z142" s="210">
        <f t="shared" si="64"/>
        <v>3</v>
      </c>
      <c r="AA142" s="210">
        <f t="shared" si="64"/>
        <v>18</v>
      </c>
      <c r="AB142" s="210">
        <f t="shared" si="64"/>
        <v>22</v>
      </c>
      <c r="AC142" s="210">
        <f t="shared" si="64"/>
        <v>6</v>
      </c>
      <c r="AD142" s="210">
        <f t="shared" si="64"/>
        <v>11</v>
      </c>
      <c r="AE142" s="210">
        <f t="shared" si="64"/>
        <v>13</v>
      </c>
      <c r="AF142" s="210">
        <f t="shared" si="64"/>
        <v>13</v>
      </c>
      <c r="AG142" s="199">
        <f t="shared" si="63"/>
        <v>169</v>
      </c>
    </row>
    <row r="143">
      <c r="A143" s="153"/>
      <c r="B143" s="213"/>
      <c r="C143" s="213"/>
      <c r="D143" s="213"/>
      <c r="E143" s="213"/>
      <c r="F143" s="213"/>
      <c r="G143" s="213"/>
      <c r="H143" s="213"/>
      <c r="I143" s="213"/>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c r="AG143" s="199"/>
    </row>
    <row r="144">
      <c r="A144" s="224" t="s">
        <v>176</v>
      </c>
      <c r="B144" s="220">
        <f t="shared" ref="B144:AF144" si="65">B37-(B295+B361+B437)</f>
        <v>7</v>
      </c>
      <c r="C144" s="221">
        <f t="shared" si="65"/>
        <v>0</v>
      </c>
      <c r="D144" s="221">
        <f t="shared" si="65"/>
        <v>4</v>
      </c>
      <c r="E144" s="221">
        <f t="shared" si="65"/>
        <v>2</v>
      </c>
      <c r="F144" s="221">
        <f t="shared" si="65"/>
        <v>1</v>
      </c>
      <c r="G144" s="221">
        <f t="shared" si="65"/>
        <v>1</v>
      </c>
      <c r="H144" s="221">
        <f t="shared" si="65"/>
        <v>1</v>
      </c>
      <c r="I144" s="221">
        <f t="shared" si="65"/>
        <v>2</v>
      </c>
      <c r="J144" s="221">
        <f t="shared" si="65"/>
        <v>3</v>
      </c>
      <c r="K144" s="221">
        <f t="shared" si="65"/>
        <v>3</v>
      </c>
      <c r="L144" s="221">
        <f t="shared" si="65"/>
        <v>2</v>
      </c>
      <c r="M144" s="221">
        <f t="shared" si="65"/>
        <v>2</v>
      </c>
      <c r="N144" s="221">
        <f t="shared" si="65"/>
        <v>1</v>
      </c>
      <c r="O144" s="221">
        <f t="shared" si="65"/>
        <v>3</v>
      </c>
      <c r="P144" s="221">
        <f t="shared" si="65"/>
        <v>2</v>
      </c>
      <c r="Q144" s="221">
        <f t="shared" si="65"/>
        <v>2</v>
      </c>
      <c r="R144" s="221">
        <f t="shared" si="65"/>
        <v>1</v>
      </c>
      <c r="S144" s="221">
        <f t="shared" si="65"/>
        <v>0</v>
      </c>
      <c r="T144" s="221">
        <f t="shared" si="65"/>
        <v>0</v>
      </c>
      <c r="U144" s="221">
        <f t="shared" si="65"/>
        <v>2</v>
      </c>
      <c r="V144" s="221">
        <f t="shared" si="65"/>
        <v>4</v>
      </c>
      <c r="W144" s="221">
        <f t="shared" si="65"/>
        <v>4</v>
      </c>
      <c r="X144" s="221">
        <f t="shared" si="65"/>
        <v>6</v>
      </c>
      <c r="Y144" s="221">
        <f t="shared" si="65"/>
        <v>3</v>
      </c>
      <c r="Z144" s="221">
        <f t="shared" si="65"/>
        <v>8</v>
      </c>
      <c r="AA144" s="221">
        <f t="shared" si="65"/>
        <v>15</v>
      </c>
      <c r="AB144" s="221">
        <f t="shared" si="65"/>
        <v>21</v>
      </c>
      <c r="AC144" s="221">
        <f t="shared" si="65"/>
        <v>30</v>
      </c>
      <c r="AD144" s="221">
        <f t="shared" si="65"/>
        <v>35</v>
      </c>
      <c r="AE144" s="221">
        <f t="shared" si="65"/>
        <v>60</v>
      </c>
      <c r="AF144" s="221">
        <f t="shared" si="65"/>
        <v>76</v>
      </c>
      <c r="AG144" s="199">
        <f t="shared" ref="AG144:AG155" si="67">SUM(B144:AF144)</f>
        <v>301</v>
      </c>
    </row>
    <row r="145">
      <c r="A145" s="224" t="s">
        <v>177</v>
      </c>
      <c r="B145" s="220">
        <f t="shared" ref="B145:AF145" si="66">B38-(B296+B362+B438)</f>
        <v>5</v>
      </c>
      <c r="C145" s="221">
        <f t="shared" si="66"/>
        <v>2</v>
      </c>
      <c r="D145" s="221">
        <f t="shared" si="66"/>
        <v>-1</v>
      </c>
      <c r="E145" s="221">
        <f t="shared" si="66"/>
        <v>2</v>
      </c>
      <c r="F145" s="221">
        <f t="shared" si="66"/>
        <v>1</v>
      </c>
      <c r="G145" s="221">
        <f t="shared" si="66"/>
        <v>0</v>
      </c>
      <c r="H145" s="221">
        <f t="shared" si="66"/>
        <v>2</v>
      </c>
      <c r="I145" s="221">
        <f t="shared" si="66"/>
        <v>2</v>
      </c>
      <c r="J145" s="221">
        <f t="shared" si="66"/>
        <v>6</v>
      </c>
      <c r="K145" s="221">
        <f t="shared" si="66"/>
        <v>9</v>
      </c>
      <c r="L145" s="221">
        <f t="shared" si="66"/>
        <v>4</v>
      </c>
      <c r="M145" s="221">
        <f t="shared" si="66"/>
        <v>5</v>
      </c>
      <c r="N145" s="221">
        <f t="shared" si="66"/>
        <v>4</v>
      </c>
      <c r="O145" s="221">
        <f t="shared" si="66"/>
        <v>4</v>
      </c>
      <c r="P145" s="221">
        <f t="shared" si="66"/>
        <v>6</v>
      </c>
      <c r="Q145" s="221">
        <f t="shared" si="66"/>
        <v>7</v>
      </c>
      <c r="R145" s="221">
        <f t="shared" si="66"/>
        <v>5</v>
      </c>
      <c r="S145" s="221">
        <f t="shared" si="66"/>
        <v>3</v>
      </c>
      <c r="T145" s="221">
        <f t="shared" si="66"/>
        <v>2</v>
      </c>
      <c r="U145" s="221">
        <f t="shared" si="66"/>
        <v>4</v>
      </c>
      <c r="V145" s="221">
        <f t="shared" si="66"/>
        <v>4</v>
      </c>
      <c r="W145" s="221">
        <f t="shared" si="66"/>
        <v>10</v>
      </c>
      <c r="X145" s="221">
        <f t="shared" si="66"/>
        <v>6</v>
      </c>
      <c r="Y145" s="221">
        <f t="shared" si="66"/>
        <v>7</v>
      </c>
      <c r="Z145" s="221">
        <f t="shared" si="66"/>
        <v>7</v>
      </c>
      <c r="AA145" s="221">
        <f t="shared" si="66"/>
        <v>17</v>
      </c>
      <c r="AB145" s="221">
        <f t="shared" si="66"/>
        <v>16</v>
      </c>
      <c r="AC145" s="221">
        <f t="shared" si="66"/>
        <v>10</v>
      </c>
      <c r="AD145" s="221">
        <f t="shared" si="66"/>
        <v>8</v>
      </c>
      <c r="AE145" s="221">
        <f t="shared" si="66"/>
        <v>16</v>
      </c>
      <c r="AF145" s="221">
        <f t="shared" si="66"/>
        <v>9</v>
      </c>
      <c r="AG145" s="199">
        <f t="shared" si="67"/>
        <v>182</v>
      </c>
    </row>
    <row r="146">
      <c r="A146" s="224" t="s">
        <v>657</v>
      </c>
      <c r="B146" s="220">
        <f t="shared" ref="B146:AF146" si="68">B39-(B297+B363+B439)</f>
        <v>3</v>
      </c>
      <c r="C146" s="221">
        <f t="shared" si="68"/>
        <v>2</v>
      </c>
      <c r="D146" s="221">
        <f t="shared" si="68"/>
        <v>2</v>
      </c>
      <c r="E146" s="221">
        <f t="shared" si="68"/>
        <v>0</v>
      </c>
      <c r="F146" s="221">
        <f t="shared" si="68"/>
        <v>1</v>
      </c>
      <c r="G146" s="221">
        <f t="shared" si="68"/>
        <v>2</v>
      </c>
      <c r="H146" s="221">
        <f t="shared" si="68"/>
        <v>3</v>
      </c>
      <c r="I146" s="221">
        <f t="shared" si="68"/>
        <v>1</v>
      </c>
      <c r="J146" s="221">
        <f t="shared" si="68"/>
        <v>9</v>
      </c>
      <c r="K146" s="221">
        <f t="shared" si="68"/>
        <v>4</v>
      </c>
      <c r="L146" s="221">
        <f t="shared" si="68"/>
        <v>5</v>
      </c>
      <c r="M146" s="221">
        <f t="shared" si="68"/>
        <v>2</v>
      </c>
      <c r="N146" s="221">
        <f t="shared" si="68"/>
        <v>4</v>
      </c>
      <c r="O146" s="221">
        <f t="shared" si="68"/>
        <v>3</v>
      </c>
      <c r="P146" s="221">
        <f t="shared" si="68"/>
        <v>1</v>
      </c>
      <c r="Q146" s="221">
        <f t="shared" si="68"/>
        <v>2</v>
      </c>
      <c r="R146" s="221">
        <f t="shared" si="68"/>
        <v>1</v>
      </c>
      <c r="S146" s="221">
        <f t="shared" si="68"/>
        <v>0</v>
      </c>
      <c r="T146" s="221">
        <f t="shared" si="68"/>
        <v>0</v>
      </c>
      <c r="U146" s="221">
        <f t="shared" si="68"/>
        <v>1</v>
      </c>
      <c r="V146" s="221">
        <f t="shared" si="68"/>
        <v>1</v>
      </c>
      <c r="W146" s="221">
        <f t="shared" si="68"/>
        <v>5</v>
      </c>
      <c r="X146" s="221">
        <f t="shared" si="68"/>
        <v>2</v>
      </c>
      <c r="Y146" s="221">
        <f t="shared" si="68"/>
        <v>7</v>
      </c>
      <c r="Z146" s="221">
        <f t="shared" si="68"/>
        <v>4</v>
      </c>
      <c r="AA146" s="221">
        <f t="shared" si="68"/>
        <v>10</v>
      </c>
      <c r="AB146" s="221">
        <f t="shared" si="68"/>
        <v>16</v>
      </c>
      <c r="AC146" s="221">
        <f t="shared" si="68"/>
        <v>9</v>
      </c>
      <c r="AD146" s="221">
        <f t="shared" si="68"/>
        <v>7</v>
      </c>
      <c r="AE146" s="221">
        <f t="shared" si="68"/>
        <v>9</v>
      </c>
      <c r="AF146" s="221">
        <f t="shared" si="68"/>
        <v>15</v>
      </c>
      <c r="AG146" s="199">
        <f t="shared" si="67"/>
        <v>131</v>
      </c>
    </row>
    <row r="147">
      <c r="A147" s="224" t="s">
        <v>658</v>
      </c>
      <c r="B147" s="220">
        <f t="shared" ref="B147:AF147" si="69">B40-(B298+B364+B440)</f>
        <v>0</v>
      </c>
      <c r="C147" s="221">
        <f t="shared" si="69"/>
        <v>1</v>
      </c>
      <c r="D147" s="221">
        <f t="shared" si="69"/>
        <v>0</v>
      </c>
      <c r="E147" s="221">
        <f t="shared" si="69"/>
        <v>0</v>
      </c>
      <c r="F147" s="221">
        <f t="shared" si="69"/>
        <v>1</v>
      </c>
      <c r="G147" s="221">
        <f t="shared" si="69"/>
        <v>0</v>
      </c>
      <c r="H147" s="221">
        <f t="shared" si="69"/>
        <v>0</v>
      </c>
      <c r="I147" s="221">
        <f t="shared" si="69"/>
        <v>0</v>
      </c>
      <c r="J147" s="221">
        <f t="shared" si="69"/>
        <v>0</v>
      </c>
      <c r="K147" s="221">
        <f t="shared" si="69"/>
        <v>0</v>
      </c>
      <c r="L147" s="221">
        <f t="shared" si="69"/>
        <v>0</v>
      </c>
      <c r="M147" s="221">
        <f t="shared" si="69"/>
        <v>0</v>
      </c>
      <c r="N147" s="221">
        <f t="shared" si="69"/>
        <v>0</v>
      </c>
      <c r="O147" s="221">
        <f t="shared" si="69"/>
        <v>0</v>
      </c>
      <c r="P147" s="221">
        <f t="shared" si="69"/>
        <v>0</v>
      </c>
      <c r="Q147" s="221">
        <f t="shared" si="69"/>
        <v>0</v>
      </c>
      <c r="R147" s="221">
        <f t="shared" si="69"/>
        <v>0</v>
      </c>
      <c r="S147" s="221">
        <f t="shared" si="69"/>
        <v>0</v>
      </c>
      <c r="T147" s="221">
        <f t="shared" si="69"/>
        <v>0</v>
      </c>
      <c r="U147" s="221">
        <f t="shared" si="69"/>
        <v>0</v>
      </c>
      <c r="V147" s="221">
        <f t="shared" si="69"/>
        <v>0</v>
      </c>
      <c r="W147" s="221">
        <f t="shared" si="69"/>
        <v>1</v>
      </c>
      <c r="X147" s="221">
        <f t="shared" si="69"/>
        <v>0</v>
      </c>
      <c r="Y147" s="221">
        <f t="shared" si="69"/>
        <v>0</v>
      </c>
      <c r="Z147" s="221">
        <f t="shared" si="69"/>
        <v>0</v>
      </c>
      <c r="AA147" s="221">
        <f t="shared" si="69"/>
        <v>0</v>
      </c>
      <c r="AB147" s="221">
        <f t="shared" si="69"/>
        <v>0</v>
      </c>
      <c r="AC147" s="221">
        <f t="shared" si="69"/>
        <v>0</v>
      </c>
      <c r="AD147" s="221">
        <f t="shared" si="69"/>
        <v>0</v>
      </c>
      <c r="AE147" s="221">
        <f t="shared" si="69"/>
        <v>0</v>
      </c>
      <c r="AF147" s="221">
        <f t="shared" si="69"/>
        <v>0</v>
      </c>
      <c r="AG147" s="199">
        <f t="shared" si="67"/>
        <v>3</v>
      </c>
    </row>
    <row r="148">
      <c r="A148" s="224" t="s">
        <v>659</v>
      </c>
      <c r="B148" s="220">
        <f t="shared" ref="B148:AF148" si="70">B41-(B299+B365+B441)</f>
        <v>18</v>
      </c>
      <c r="C148" s="221">
        <f t="shared" si="70"/>
        <v>5</v>
      </c>
      <c r="D148" s="221">
        <f t="shared" si="70"/>
        <v>0</v>
      </c>
      <c r="E148" s="221">
        <f t="shared" si="70"/>
        <v>1</v>
      </c>
      <c r="F148" s="221">
        <f t="shared" si="70"/>
        <v>2</v>
      </c>
      <c r="G148" s="221">
        <f t="shared" si="70"/>
        <v>4</v>
      </c>
      <c r="H148" s="221">
        <f t="shared" si="70"/>
        <v>3</v>
      </c>
      <c r="I148" s="221">
        <f t="shared" si="70"/>
        <v>2</v>
      </c>
      <c r="J148" s="221">
        <f t="shared" si="70"/>
        <v>7</v>
      </c>
      <c r="K148" s="221">
        <f t="shared" si="70"/>
        <v>4</v>
      </c>
      <c r="L148" s="221">
        <f t="shared" si="70"/>
        <v>6</v>
      </c>
      <c r="M148" s="221">
        <f t="shared" si="70"/>
        <v>1</v>
      </c>
      <c r="N148" s="221">
        <f t="shared" si="70"/>
        <v>2</v>
      </c>
      <c r="O148" s="221">
        <f t="shared" si="70"/>
        <v>1</v>
      </c>
      <c r="P148" s="221">
        <f t="shared" si="70"/>
        <v>2</v>
      </c>
      <c r="Q148" s="221">
        <f t="shared" si="70"/>
        <v>3</v>
      </c>
      <c r="R148" s="221">
        <f t="shared" si="70"/>
        <v>7</v>
      </c>
      <c r="S148" s="221">
        <f t="shared" si="70"/>
        <v>5</v>
      </c>
      <c r="T148" s="221">
        <f t="shared" si="70"/>
        <v>3</v>
      </c>
      <c r="U148" s="221">
        <f t="shared" si="70"/>
        <v>2</v>
      </c>
      <c r="V148" s="221">
        <f t="shared" si="70"/>
        <v>2</v>
      </c>
      <c r="W148" s="221">
        <f t="shared" si="70"/>
        <v>5</v>
      </c>
      <c r="X148" s="221">
        <f t="shared" si="70"/>
        <v>3</v>
      </c>
      <c r="Y148" s="221">
        <f t="shared" si="70"/>
        <v>3</v>
      </c>
      <c r="Z148" s="221">
        <f t="shared" si="70"/>
        <v>1</v>
      </c>
      <c r="AA148" s="221">
        <f t="shared" si="70"/>
        <v>11</v>
      </c>
      <c r="AB148" s="221">
        <f t="shared" si="70"/>
        <v>1</v>
      </c>
      <c r="AC148" s="221">
        <f t="shared" si="70"/>
        <v>2</v>
      </c>
      <c r="AD148" s="221">
        <f t="shared" si="70"/>
        <v>8</v>
      </c>
      <c r="AE148" s="221">
        <f t="shared" si="70"/>
        <v>7</v>
      </c>
      <c r="AF148" s="221">
        <f t="shared" si="70"/>
        <v>5</v>
      </c>
      <c r="AG148" s="199">
        <f t="shared" si="67"/>
        <v>126</v>
      </c>
    </row>
    <row r="149">
      <c r="A149" s="224" t="s">
        <v>660</v>
      </c>
      <c r="B149" s="220">
        <f t="shared" ref="B149:AF149" si="71">B42-(B300+B366+B442)</f>
        <v>1</v>
      </c>
      <c r="C149" s="221">
        <f t="shared" si="71"/>
        <v>0</v>
      </c>
      <c r="D149" s="221">
        <f t="shared" si="71"/>
        <v>0</v>
      </c>
      <c r="E149" s="221">
        <f t="shared" si="71"/>
        <v>0</v>
      </c>
      <c r="F149" s="221">
        <f t="shared" si="71"/>
        <v>0</v>
      </c>
      <c r="G149" s="221">
        <f t="shared" si="71"/>
        <v>2</v>
      </c>
      <c r="H149" s="221">
        <f t="shared" si="71"/>
        <v>0</v>
      </c>
      <c r="I149" s="221">
        <f t="shared" si="71"/>
        <v>0</v>
      </c>
      <c r="J149" s="221">
        <f t="shared" si="71"/>
        <v>2</v>
      </c>
      <c r="K149" s="221">
        <f t="shared" si="71"/>
        <v>1</v>
      </c>
      <c r="L149" s="221">
        <f t="shared" si="71"/>
        <v>0</v>
      </c>
      <c r="M149" s="221">
        <f t="shared" si="71"/>
        <v>1</v>
      </c>
      <c r="N149" s="221">
        <f t="shared" si="71"/>
        <v>1</v>
      </c>
      <c r="O149" s="221">
        <f t="shared" si="71"/>
        <v>1</v>
      </c>
      <c r="P149" s="221">
        <f t="shared" si="71"/>
        <v>0</v>
      </c>
      <c r="Q149" s="221">
        <f t="shared" si="71"/>
        <v>0</v>
      </c>
      <c r="R149" s="221">
        <f t="shared" si="71"/>
        <v>1</v>
      </c>
      <c r="S149" s="221">
        <f t="shared" si="71"/>
        <v>0</v>
      </c>
      <c r="T149" s="221">
        <f t="shared" si="71"/>
        <v>1</v>
      </c>
      <c r="U149" s="221">
        <f t="shared" si="71"/>
        <v>1</v>
      </c>
      <c r="V149" s="221">
        <f t="shared" si="71"/>
        <v>1</v>
      </c>
      <c r="W149" s="221">
        <f t="shared" si="71"/>
        <v>1</v>
      </c>
      <c r="X149" s="221">
        <f t="shared" si="71"/>
        <v>0</v>
      </c>
      <c r="Y149" s="221">
        <f t="shared" si="71"/>
        <v>2</v>
      </c>
      <c r="Z149" s="221">
        <f t="shared" si="71"/>
        <v>0</v>
      </c>
      <c r="AA149" s="221">
        <f t="shared" si="71"/>
        <v>1</v>
      </c>
      <c r="AB149" s="221">
        <f t="shared" si="71"/>
        <v>1</v>
      </c>
      <c r="AC149" s="221">
        <f t="shared" si="71"/>
        <v>1</v>
      </c>
      <c r="AD149" s="221">
        <f t="shared" si="71"/>
        <v>1</v>
      </c>
      <c r="AE149" s="221">
        <f t="shared" si="71"/>
        <v>2</v>
      </c>
      <c r="AF149" s="221">
        <f t="shared" si="71"/>
        <v>2</v>
      </c>
      <c r="AG149" s="199">
        <f t="shared" si="67"/>
        <v>24</v>
      </c>
    </row>
    <row r="150">
      <c r="A150" s="224" t="s">
        <v>661</v>
      </c>
      <c r="B150" s="220">
        <f t="shared" ref="B150:AF150" si="72">B43-(B301+B367+B443)</f>
        <v>0</v>
      </c>
      <c r="C150" s="221">
        <f t="shared" si="72"/>
        <v>0</v>
      </c>
      <c r="D150" s="221">
        <f t="shared" si="72"/>
        <v>0</v>
      </c>
      <c r="E150" s="221">
        <f t="shared" si="72"/>
        <v>0</v>
      </c>
      <c r="F150" s="221">
        <f t="shared" si="72"/>
        <v>-1</v>
      </c>
      <c r="G150" s="221">
        <f t="shared" si="72"/>
        <v>0</v>
      </c>
      <c r="H150" s="221">
        <f t="shared" si="72"/>
        <v>0</v>
      </c>
      <c r="I150" s="221">
        <f t="shared" si="72"/>
        <v>0</v>
      </c>
      <c r="J150" s="221">
        <f t="shared" si="72"/>
        <v>0</v>
      </c>
      <c r="K150" s="221">
        <f t="shared" si="72"/>
        <v>0</v>
      </c>
      <c r="L150" s="221">
        <f t="shared" si="72"/>
        <v>1</v>
      </c>
      <c r="M150" s="221">
        <f t="shared" si="72"/>
        <v>4</v>
      </c>
      <c r="N150" s="221">
        <f t="shared" si="72"/>
        <v>2</v>
      </c>
      <c r="O150" s="221">
        <f t="shared" si="72"/>
        <v>3</v>
      </c>
      <c r="P150" s="221">
        <f t="shared" si="72"/>
        <v>8</v>
      </c>
      <c r="Q150" s="221">
        <f t="shared" si="72"/>
        <v>6</v>
      </c>
      <c r="R150" s="221">
        <f t="shared" si="72"/>
        <v>5</v>
      </c>
      <c r="S150" s="221">
        <f t="shared" si="72"/>
        <v>6</v>
      </c>
      <c r="T150" s="221">
        <f t="shared" si="72"/>
        <v>6</v>
      </c>
      <c r="U150" s="221">
        <f t="shared" si="72"/>
        <v>4</v>
      </c>
      <c r="V150" s="221">
        <f t="shared" si="72"/>
        <v>8</v>
      </c>
      <c r="W150" s="221">
        <f t="shared" si="72"/>
        <v>11</v>
      </c>
      <c r="X150" s="221">
        <f t="shared" si="72"/>
        <v>6</v>
      </c>
      <c r="Y150" s="221">
        <f t="shared" si="72"/>
        <v>10</v>
      </c>
      <c r="Z150" s="221">
        <f t="shared" si="72"/>
        <v>9</v>
      </c>
      <c r="AA150" s="221">
        <f t="shared" si="72"/>
        <v>27</v>
      </c>
      <c r="AB150" s="221">
        <f t="shared" si="72"/>
        <v>22</v>
      </c>
      <c r="AC150" s="221">
        <f t="shared" si="72"/>
        <v>18</v>
      </c>
      <c r="AD150" s="221">
        <f t="shared" si="72"/>
        <v>17</v>
      </c>
      <c r="AE150" s="221">
        <f t="shared" si="72"/>
        <v>23</v>
      </c>
      <c r="AF150" s="221">
        <f t="shared" si="72"/>
        <v>20</v>
      </c>
      <c r="AG150" s="199">
        <f t="shared" si="67"/>
        <v>215</v>
      </c>
    </row>
    <row r="151">
      <c r="A151" s="224" t="s">
        <v>662</v>
      </c>
      <c r="B151" s="220">
        <f t="shared" ref="B151:AF151" si="73">B44-(B302+B368+B444)</f>
        <v>3</v>
      </c>
      <c r="C151" s="221">
        <f t="shared" si="73"/>
        <v>0</v>
      </c>
      <c r="D151" s="221">
        <f t="shared" si="73"/>
        <v>0</v>
      </c>
      <c r="E151" s="221">
        <f t="shared" si="73"/>
        <v>2</v>
      </c>
      <c r="F151" s="221">
        <f t="shared" si="73"/>
        <v>1</v>
      </c>
      <c r="G151" s="221">
        <f t="shared" si="73"/>
        <v>5</v>
      </c>
      <c r="H151" s="221">
        <f t="shared" si="73"/>
        <v>0</v>
      </c>
      <c r="I151" s="221">
        <f t="shared" si="73"/>
        <v>1</v>
      </c>
      <c r="J151" s="221">
        <f t="shared" si="73"/>
        <v>0</v>
      </c>
      <c r="K151" s="221">
        <f t="shared" si="73"/>
        <v>3</v>
      </c>
      <c r="L151" s="221">
        <f t="shared" si="73"/>
        <v>1</v>
      </c>
      <c r="M151" s="221">
        <f t="shared" si="73"/>
        <v>0</v>
      </c>
      <c r="N151" s="221">
        <f t="shared" si="73"/>
        <v>1</v>
      </c>
      <c r="O151" s="221">
        <f t="shared" si="73"/>
        <v>0</v>
      </c>
      <c r="P151" s="221">
        <f t="shared" si="73"/>
        <v>1</v>
      </c>
      <c r="Q151" s="221">
        <f t="shared" si="73"/>
        <v>0</v>
      </c>
      <c r="R151" s="221">
        <f t="shared" si="73"/>
        <v>0</v>
      </c>
      <c r="S151" s="221">
        <f t="shared" si="73"/>
        <v>1</v>
      </c>
      <c r="T151" s="221">
        <f t="shared" si="73"/>
        <v>2</v>
      </c>
      <c r="U151" s="221">
        <f t="shared" si="73"/>
        <v>0</v>
      </c>
      <c r="V151" s="221">
        <f t="shared" si="73"/>
        <v>0</v>
      </c>
      <c r="W151" s="221">
        <f t="shared" si="73"/>
        <v>0</v>
      </c>
      <c r="X151" s="221">
        <f t="shared" si="73"/>
        <v>0</v>
      </c>
      <c r="Y151" s="221">
        <f t="shared" si="73"/>
        <v>2</v>
      </c>
      <c r="Z151" s="221">
        <f t="shared" si="73"/>
        <v>0</v>
      </c>
      <c r="AA151" s="221">
        <f t="shared" si="73"/>
        <v>0</v>
      </c>
      <c r="AB151" s="221">
        <f t="shared" si="73"/>
        <v>1</v>
      </c>
      <c r="AC151" s="221">
        <f t="shared" si="73"/>
        <v>2</v>
      </c>
      <c r="AD151" s="221">
        <f t="shared" si="73"/>
        <v>0</v>
      </c>
      <c r="AE151" s="221">
        <f t="shared" si="73"/>
        <v>2</v>
      </c>
      <c r="AF151" s="221">
        <f t="shared" si="73"/>
        <v>0</v>
      </c>
      <c r="AG151" s="199">
        <f t="shared" si="67"/>
        <v>28</v>
      </c>
    </row>
    <row r="152">
      <c r="A152" s="201" t="s">
        <v>663</v>
      </c>
      <c r="B152" s="220">
        <f t="shared" ref="B152:AF152" si="74">B45-(B303+B369+B445)</f>
        <v>3</v>
      </c>
      <c r="C152" s="221">
        <f t="shared" si="74"/>
        <v>0</v>
      </c>
      <c r="D152" s="221">
        <f t="shared" si="74"/>
        <v>1</v>
      </c>
      <c r="E152" s="221">
        <f t="shared" si="74"/>
        <v>0</v>
      </c>
      <c r="F152" s="221">
        <f t="shared" si="74"/>
        <v>1</v>
      </c>
      <c r="G152" s="221">
        <f t="shared" si="74"/>
        <v>0</v>
      </c>
      <c r="H152" s="221">
        <f t="shared" si="74"/>
        <v>0</v>
      </c>
      <c r="I152" s="221">
        <f t="shared" si="74"/>
        <v>0</v>
      </c>
      <c r="J152" s="221">
        <f t="shared" si="74"/>
        <v>0</v>
      </c>
      <c r="K152" s="221">
        <f t="shared" si="74"/>
        <v>0</v>
      </c>
      <c r="L152" s="221">
        <f t="shared" si="74"/>
        <v>1</v>
      </c>
      <c r="M152" s="221">
        <f t="shared" si="74"/>
        <v>1</v>
      </c>
      <c r="N152" s="221">
        <f t="shared" si="74"/>
        <v>1</v>
      </c>
      <c r="O152" s="221">
        <f t="shared" si="74"/>
        <v>0</v>
      </c>
      <c r="P152" s="221">
        <f t="shared" si="74"/>
        <v>1</v>
      </c>
      <c r="Q152" s="221">
        <f t="shared" si="74"/>
        <v>2</v>
      </c>
      <c r="R152" s="221">
        <f t="shared" si="74"/>
        <v>2</v>
      </c>
      <c r="S152" s="221">
        <f t="shared" si="74"/>
        <v>0</v>
      </c>
      <c r="T152" s="221">
        <f t="shared" si="74"/>
        <v>2</v>
      </c>
      <c r="U152" s="221">
        <f t="shared" si="74"/>
        <v>0</v>
      </c>
      <c r="V152" s="221">
        <f t="shared" si="74"/>
        <v>0</v>
      </c>
      <c r="W152" s="221">
        <f t="shared" si="74"/>
        <v>0</v>
      </c>
      <c r="X152" s="221">
        <f t="shared" si="74"/>
        <v>0</v>
      </c>
      <c r="Y152" s="221">
        <f t="shared" si="74"/>
        <v>2</v>
      </c>
      <c r="Z152" s="221">
        <f t="shared" si="74"/>
        <v>0</v>
      </c>
      <c r="AA152" s="221">
        <f t="shared" si="74"/>
        <v>1</v>
      </c>
      <c r="AB152" s="221">
        <f t="shared" si="74"/>
        <v>0</v>
      </c>
      <c r="AC152" s="221">
        <f t="shared" si="74"/>
        <v>0</v>
      </c>
      <c r="AD152" s="221">
        <f t="shared" si="74"/>
        <v>1</v>
      </c>
      <c r="AE152" s="221">
        <f t="shared" si="74"/>
        <v>2</v>
      </c>
      <c r="AF152" s="221">
        <f t="shared" si="74"/>
        <v>1</v>
      </c>
      <c r="AG152" s="199">
        <f t="shared" si="67"/>
        <v>22</v>
      </c>
    </row>
    <row r="153">
      <c r="A153" s="201" t="s">
        <v>664</v>
      </c>
      <c r="B153" s="220">
        <f t="shared" ref="B153:AF153" si="75">B46-(B304+B370+B446)</f>
        <v>1</v>
      </c>
      <c r="C153" s="221">
        <f t="shared" si="75"/>
        <v>0</v>
      </c>
      <c r="D153" s="221">
        <f t="shared" si="75"/>
        <v>1</v>
      </c>
      <c r="E153" s="221">
        <f t="shared" si="75"/>
        <v>0</v>
      </c>
      <c r="F153" s="221">
        <f t="shared" si="75"/>
        <v>0</v>
      </c>
      <c r="G153" s="221">
        <f t="shared" si="75"/>
        <v>0</v>
      </c>
      <c r="H153" s="221">
        <f t="shared" si="75"/>
        <v>0</v>
      </c>
      <c r="I153" s="221">
        <f t="shared" si="75"/>
        <v>0</v>
      </c>
      <c r="J153" s="221">
        <f t="shared" si="75"/>
        <v>0</v>
      </c>
      <c r="K153" s="221">
        <f t="shared" si="75"/>
        <v>0</v>
      </c>
      <c r="L153" s="221">
        <f t="shared" si="75"/>
        <v>1</v>
      </c>
      <c r="M153" s="221">
        <f t="shared" si="75"/>
        <v>0</v>
      </c>
      <c r="N153" s="221">
        <f t="shared" si="75"/>
        <v>2</v>
      </c>
      <c r="O153" s="221">
        <f t="shared" si="75"/>
        <v>0</v>
      </c>
      <c r="P153" s="221">
        <f t="shared" si="75"/>
        <v>2</v>
      </c>
      <c r="Q153" s="221">
        <f t="shared" si="75"/>
        <v>1</v>
      </c>
      <c r="R153" s="221">
        <f t="shared" si="75"/>
        <v>2</v>
      </c>
      <c r="S153" s="221">
        <f t="shared" si="75"/>
        <v>0</v>
      </c>
      <c r="T153" s="221">
        <f t="shared" si="75"/>
        <v>0</v>
      </c>
      <c r="U153" s="221">
        <f t="shared" si="75"/>
        <v>0</v>
      </c>
      <c r="V153" s="221">
        <f t="shared" si="75"/>
        <v>0</v>
      </c>
      <c r="W153" s="221">
        <f t="shared" si="75"/>
        <v>0</v>
      </c>
      <c r="X153" s="221">
        <f t="shared" si="75"/>
        <v>0</v>
      </c>
      <c r="Y153" s="221">
        <f t="shared" si="75"/>
        <v>2</v>
      </c>
      <c r="Z153" s="221">
        <f t="shared" si="75"/>
        <v>0</v>
      </c>
      <c r="AA153" s="221">
        <f t="shared" si="75"/>
        <v>0</v>
      </c>
      <c r="AB153" s="221">
        <f t="shared" si="75"/>
        <v>0</v>
      </c>
      <c r="AC153" s="221">
        <f t="shared" si="75"/>
        <v>0</v>
      </c>
      <c r="AD153" s="221">
        <f t="shared" si="75"/>
        <v>0</v>
      </c>
      <c r="AE153" s="221">
        <f t="shared" si="75"/>
        <v>0</v>
      </c>
      <c r="AF153" s="221">
        <f t="shared" si="75"/>
        <v>1</v>
      </c>
      <c r="AG153" s="199">
        <f t="shared" si="67"/>
        <v>13</v>
      </c>
    </row>
    <row r="154">
      <c r="A154" s="201" t="s">
        <v>186</v>
      </c>
      <c r="B154" s="227"/>
      <c r="C154" s="228"/>
      <c r="D154" s="228"/>
      <c r="E154" s="228"/>
      <c r="F154" s="228"/>
      <c r="G154" s="228"/>
      <c r="H154" s="228"/>
      <c r="I154" s="228"/>
      <c r="J154" s="228"/>
      <c r="K154" s="228"/>
      <c r="L154" s="228"/>
      <c r="M154" s="228"/>
      <c r="N154" s="228"/>
      <c r="O154" s="228"/>
      <c r="P154" s="221">
        <f t="shared" ref="P154:AF154" si="76">P47-(P306+P371+P447)</f>
        <v>212</v>
      </c>
      <c r="Q154" s="221">
        <f t="shared" si="76"/>
        <v>113</v>
      </c>
      <c r="R154" s="221">
        <f t="shared" si="76"/>
        <v>67</v>
      </c>
      <c r="S154" s="221">
        <f t="shared" si="76"/>
        <v>44</v>
      </c>
      <c r="T154" s="221">
        <f t="shared" si="76"/>
        <v>34</v>
      </c>
      <c r="U154" s="221">
        <f t="shared" si="76"/>
        <v>32</v>
      </c>
      <c r="V154" s="221">
        <f t="shared" si="76"/>
        <v>18</v>
      </c>
      <c r="W154" s="221">
        <f t="shared" si="76"/>
        <v>23</v>
      </c>
      <c r="X154" s="221">
        <f t="shared" si="76"/>
        <v>25</v>
      </c>
      <c r="Y154" s="221">
        <f t="shared" si="76"/>
        <v>19</v>
      </c>
      <c r="Z154" s="221">
        <f t="shared" si="76"/>
        <v>52</v>
      </c>
      <c r="AA154" s="221">
        <f t="shared" si="76"/>
        <v>30</v>
      </c>
      <c r="AB154" s="221">
        <f t="shared" si="76"/>
        <v>21</v>
      </c>
      <c r="AC154" s="221">
        <f t="shared" si="76"/>
        <v>36</v>
      </c>
      <c r="AD154" s="221">
        <f t="shared" si="76"/>
        <v>28</v>
      </c>
      <c r="AE154" s="221">
        <f t="shared" si="76"/>
        <v>26</v>
      </c>
      <c r="AF154" s="221">
        <f t="shared" si="76"/>
        <v>15</v>
      </c>
      <c r="AG154" s="199">
        <f t="shared" si="67"/>
        <v>795</v>
      </c>
    </row>
    <row r="155">
      <c r="A155" s="209" t="s">
        <v>187</v>
      </c>
      <c r="B155" s="210">
        <f t="shared" ref="B155:AF155" si="77">SUM(B144:B154)</f>
        <v>41</v>
      </c>
      <c r="C155" s="210">
        <f t="shared" si="77"/>
        <v>10</v>
      </c>
      <c r="D155" s="210">
        <f t="shared" si="77"/>
        <v>7</v>
      </c>
      <c r="E155" s="210">
        <f t="shared" si="77"/>
        <v>7</v>
      </c>
      <c r="F155" s="210">
        <f t="shared" si="77"/>
        <v>7</v>
      </c>
      <c r="G155" s="210">
        <f t="shared" si="77"/>
        <v>14</v>
      </c>
      <c r="H155" s="210">
        <f t="shared" si="77"/>
        <v>9</v>
      </c>
      <c r="I155" s="210">
        <f t="shared" si="77"/>
        <v>8</v>
      </c>
      <c r="J155" s="210">
        <f t="shared" si="77"/>
        <v>27</v>
      </c>
      <c r="K155" s="210">
        <f t="shared" si="77"/>
        <v>24</v>
      </c>
      <c r="L155" s="210">
        <f t="shared" si="77"/>
        <v>21</v>
      </c>
      <c r="M155" s="210">
        <f t="shared" si="77"/>
        <v>16</v>
      </c>
      <c r="N155" s="210">
        <f t="shared" si="77"/>
        <v>18</v>
      </c>
      <c r="O155" s="210">
        <f t="shared" si="77"/>
        <v>15</v>
      </c>
      <c r="P155" s="210">
        <f t="shared" si="77"/>
        <v>235</v>
      </c>
      <c r="Q155" s="210">
        <f t="shared" si="77"/>
        <v>136</v>
      </c>
      <c r="R155" s="210">
        <f t="shared" si="77"/>
        <v>91</v>
      </c>
      <c r="S155" s="210">
        <f t="shared" si="77"/>
        <v>59</v>
      </c>
      <c r="T155" s="210">
        <f t="shared" si="77"/>
        <v>50</v>
      </c>
      <c r="U155" s="210">
        <f t="shared" si="77"/>
        <v>46</v>
      </c>
      <c r="V155" s="210">
        <f t="shared" si="77"/>
        <v>38</v>
      </c>
      <c r="W155" s="210">
        <f t="shared" si="77"/>
        <v>60</v>
      </c>
      <c r="X155" s="210">
        <f t="shared" si="77"/>
        <v>48</v>
      </c>
      <c r="Y155" s="210">
        <f t="shared" si="77"/>
        <v>57</v>
      </c>
      <c r="Z155" s="210">
        <f t="shared" si="77"/>
        <v>81</v>
      </c>
      <c r="AA155" s="210">
        <f t="shared" si="77"/>
        <v>112</v>
      </c>
      <c r="AB155" s="210">
        <f t="shared" si="77"/>
        <v>99</v>
      </c>
      <c r="AC155" s="210">
        <f t="shared" si="77"/>
        <v>108</v>
      </c>
      <c r="AD155" s="210">
        <f t="shared" si="77"/>
        <v>105</v>
      </c>
      <c r="AE155" s="210">
        <f t="shared" si="77"/>
        <v>147</v>
      </c>
      <c r="AF155" s="210">
        <f t="shared" si="77"/>
        <v>144</v>
      </c>
      <c r="AG155" s="199">
        <f t="shared" si="67"/>
        <v>1840</v>
      </c>
    </row>
    <row r="156">
      <c r="A156" s="153"/>
      <c r="AG156" s="199"/>
    </row>
    <row r="157">
      <c r="A157" s="230" t="s">
        <v>264</v>
      </c>
      <c r="B157" s="231"/>
      <c r="C157" s="231"/>
      <c r="D157" s="231"/>
      <c r="E157" s="231"/>
      <c r="F157" s="231"/>
      <c r="G157" s="231"/>
      <c r="H157" s="231"/>
      <c r="I157" s="193"/>
      <c r="J157" s="193"/>
      <c r="K157" s="193"/>
      <c r="L157" s="193"/>
      <c r="M157" s="193"/>
      <c r="N157" s="193"/>
      <c r="O157" s="193"/>
      <c r="P157" s="193"/>
      <c r="Q157" s="193"/>
      <c r="R157" s="193"/>
      <c r="S157" s="193"/>
      <c r="T157" s="193"/>
      <c r="U157" s="193"/>
      <c r="V157" s="193"/>
      <c r="W157" s="193"/>
      <c r="X157" s="193"/>
      <c r="Y157" s="193"/>
      <c r="Z157" s="193"/>
      <c r="AA157" s="193"/>
      <c r="AB157" s="193"/>
      <c r="AC157" s="193"/>
      <c r="AD157" s="193"/>
      <c r="AE157" s="193"/>
      <c r="AF157" s="193"/>
      <c r="AG157" s="199"/>
    </row>
    <row r="158">
      <c r="A158" s="232" t="s">
        <v>265</v>
      </c>
      <c r="B158" s="233"/>
      <c r="C158" s="233"/>
      <c r="D158" s="234"/>
      <c r="E158" s="234"/>
      <c r="F158" s="234"/>
      <c r="G158" s="234"/>
      <c r="H158" s="234"/>
      <c r="I158" s="234"/>
      <c r="J158" s="234"/>
      <c r="K158" s="233"/>
      <c r="L158" s="233"/>
      <c r="M158" s="233"/>
      <c r="N158" s="233"/>
      <c r="O158" s="233"/>
      <c r="P158" s="233"/>
      <c r="Q158" s="233"/>
      <c r="R158" s="233"/>
      <c r="S158" s="233"/>
      <c r="T158" s="233"/>
      <c r="U158" s="233"/>
      <c r="V158" s="233"/>
      <c r="W158" s="233"/>
      <c r="X158" s="233"/>
      <c r="Y158" s="233"/>
      <c r="Z158" s="233"/>
      <c r="AA158" s="233"/>
      <c r="AB158" s="233"/>
      <c r="AC158" s="233"/>
      <c r="AD158" s="233"/>
      <c r="AE158" s="233"/>
      <c r="AF158" s="233"/>
      <c r="AG158" s="199"/>
    </row>
    <row r="159" outlineLevel="1">
      <c r="A159" s="232" t="s">
        <v>665</v>
      </c>
      <c r="B159" s="212">
        <v>16.0</v>
      </c>
      <c r="C159" s="212">
        <v>6.0</v>
      </c>
      <c r="D159" s="212">
        <v>0.0</v>
      </c>
      <c r="E159" s="212">
        <v>0.0</v>
      </c>
      <c r="F159" s="212">
        <v>0.0</v>
      </c>
      <c r="G159" s="212">
        <v>0.0</v>
      </c>
      <c r="H159" s="212">
        <v>0.0</v>
      </c>
      <c r="I159" s="212">
        <v>0.0</v>
      </c>
      <c r="J159" s="212">
        <v>0.0</v>
      </c>
      <c r="K159" s="212">
        <v>0.0</v>
      </c>
      <c r="L159" s="212">
        <v>0.0</v>
      </c>
      <c r="M159" s="212">
        <v>0.0</v>
      </c>
      <c r="N159" s="212">
        <v>0.0</v>
      </c>
      <c r="O159" s="212">
        <v>0.0</v>
      </c>
      <c r="P159" s="212">
        <v>0.0</v>
      </c>
      <c r="Q159" s="212">
        <v>0.0</v>
      </c>
      <c r="R159" s="212">
        <v>0.0</v>
      </c>
      <c r="S159" s="212">
        <v>0.0</v>
      </c>
      <c r="T159" s="212">
        <v>0.0</v>
      </c>
      <c r="U159" s="212">
        <v>0.0</v>
      </c>
      <c r="V159" s="212">
        <v>0.0</v>
      </c>
      <c r="W159" s="212">
        <v>0.0</v>
      </c>
      <c r="X159" s="212">
        <v>0.0</v>
      </c>
      <c r="Y159" s="212">
        <v>1.0</v>
      </c>
      <c r="Z159" s="212">
        <v>2.0</v>
      </c>
      <c r="AA159" s="212">
        <v>14.0</v>
      </c>
      <c r="AB159" s="212">
        <v>11.0</v>
      </c>
      <c r="AC159" s="212">
        <v>5.0</v>
      </c>
      <c r="AD159" s="212">
        <v>13.0</v>
      </c>
      <c r="AE159" s="212">
        <v>7.0</v>
      </c>
      <c r="AF159" s="212">
        <v>17.0</v>
      </c>
      <c r="AG159" s="199">
        <f t="shared" ref="AG159:AG168" si="78">SUM(B159:AF159)</f>
        <v>92</v>
      </c>
    </row>
    <row r="160" outlineLevel="1">
      <c r="A160" s="232" t="s">
        <v>666</v>
      </c>
      <c r="B160" s="203">
        <v>0.0</v>
      </c>
      <c r="C160" s="203">
        <v>0.0</v>
      </c>
      <c r="D160" s="203">
        <v>0.0</v>
      </c>
      <c r="E160" s="203">
        <v>0.0</v>
      </c>
      <c r="F160" s="203">
        <v>0.0</v>
      </c>
      <c r="G160" s="203">
        <v>0.0</v>
      </c>
      <c r="H160" s="203">
        <v>0.0</v>
      </c>
      <c r="I160" s="203">
        <v>0.0</v>
      </c>
      <c r="J160" s="203">
        <v>0.0</v>
      </c>
      <c r="K160" s="203">
        <v>0.0</v>
      </c>
      <c r="L160" s="203">
        <v>0.0</v>
      </c>
      <c r="M160" s="203">
        <v>0.0</v>
      </c>
      <c r="N160" s="203">
        <v>0.0</v>
      </c>
      <c r="O160" s="203">
        <v>0.0</v>
      </c>
      <c r="P160" s="203">
        <v>0.0</v>
      </c>
      <c r="Q160" s="203">
        <v>0.0</v>
      </c>
      <c r="R160" s="203">
        <v>0.0</v>
      </c>
      <c r="S160" s="130">
        <v>0.0</v>
      </c>
      <c r="T160" s="130">
        <v>0.0</v>
      </c>
      <c r="U160" s="212">
        <v>0.0</v>
      </c>
      <c r="V160" s="212">
        <v>0.0</v>
      </c>
      <c r="W160" s="212">
        <v>0.0</v>
      </c>
      <c r="X160" s="212">
        <v>0.0</v>
      </c>
      <c r="Y160" s="212">
        <v>0.0</v>
      </c>
      <c r="Z160" s="212">
        <v>0.0</v>
      </c>
      <c r="AA160" s="212">
        <v>0.0</v>
      </c>
      <c r="AB160" s="212">
        <v>0.0</v>
      </c>
      <c r="AC160" s="212">
        <v>0.0</v>
      </c>
      <c r="AD160" s="212">
        <v>0.0</v>
      </c>
      <c r="AE160" s="212">
        <v>0.0</v>
      </c>
      <c r="AF160" s="212">
        <v>0.0</v>
      </c>
      <c r="AG160" s="199">
        <f t="shared" si="78"/>
        <v>0</v>
      </c>
    </row>
    <row r="161" outlineLevel="1">
      <c r="A161" s="232" t="s">
        <v>667</v>
      </c>
      <c r="B161" s="212">
        <v>0.0</v>
      </c>
      <c r="C161" s="212">
        <v>7.0</v>
      </c>
      <c r="D161" s="212">
        <v>15.0</v>
      </c>
      <c r="E161" s="212">
        <v>10.0</v>
      </c>
      <c r="F161" s="212">
        <v>14.0</v>
      </c>
      <c r="G161" s="212">
        <v>10.0</v>
      </c>
      <c r="H161" s="212">
        <v>10.0</v>
      </c>
      <c r="I161" s="212">
        <v>11.0</v>
      </c>
      <c r="J161" s="212">
        <v>16.0</v>
      </c>
      <c r="K161" s="212">
        <v>12.0</v>
      </c>
      <c r="L161" s="212">
        <v>11.0</v>
      </c>
      <c r="M161" s="212">
        <v>9.0</v>
      </c>
      <c r="N161" s="212">
        <v>14.0</v>
      </c>
      <c r="O161" s="212">
        <v>10.0</v>
      </c>
      <c r="P161" s="212">
        <v>3.0</v>
      </c>
      <c r="Q161" s="212">
        <v>3.0</v>
      </c>
      <c r="R161" s="212">
        <v>8.0</v>
      </c>
      <c r="S161" s="212">
        <v>6.0</v>
      </c>
      <c r="T161" s="212">
        <v>3.0</v>
      </c>
      <c r="U161" s="212">
        <v>4.0</v>
      </c>
      <c r="V161" s="212">
        <v>4.0</v>
      </c>
      <c r="W161" s="212">
        <v>10.0</v>
      </c>
      <c r="X161" s="212">
        <v>14.0</v>
      </c>
      <c r="Y161" s="212">
        <v>6.0</v>
      </c>
      <c r="Z161" s="212">
        <v>10.0</v>
      </c>
      <c r="AA161" s="212">
        <v>28.0</v>
      </c>
      <c r="AB161" s="212">
        <v>27.0</v>
      </c>
      <c r="AC161" s="212">
        <v>11.0</v>
      </c>
      <c r="AD161" s="212">
        <v>17.0</v>
      </c>
      <c r="AE161" s="212">
        <v>13.0</v>
      </c>
      <c r="AF161" s="212">
        <v>28.0</v>
      </c>
      <c r="AG161" s="199">
        <f t="shared" si="78"/>
        <v>344</v>
      </c>
    </row>
    <row r="162" outlineLevel="1">
      <c r="A162" s="232" t="s">
        <v>668</v>
      </c>
      <c r="B162" s="203">
        <v>0.0</v>
      </c>
      <c r="C162" s="203">
        <v>0.0</v>
      </c>
      <c r="D162" s="203">
        <v>0.0</v>
      </c>
      <c r="E162" s="203">
        <v>0.0</v>
      </c>
      <c r="F162" s="203">
        <v>0.0</v>
      </c>
      <c r="G162" s="203">
        <v>0.0</v>
      </c>
      <c r="H162" s="203">
        <v>0.0</v>
      </c>
      <c r="I162" s="203">
        <v>0.0</v>
      </c>
      <c r="J162" s="203">
        <v>0.0</v>
      </c>
      <c r="K162" s="203">
        <v>0.0</v>
      </c>
      <c r="L162" s="203">
        <v>0.0</v>
      </c>
      <c r="M162" s="203">
        <v>0.0</v>
      </c>
      <c r="N162" s="203">
        <v>0.0</v>
      </c>
      <c r="O162" s="203">
        <v>0.0</v>
      </c>
      <c r="P162" s="203">
        <v>0.0</v>
      </c>
      <c r="Q162" s="203">
        <v>0.0</v>
      </c>
      <c r="R162" s="203">
        <v>0.0</v>
      </c>
      <c r="S162" s="130">
        <v>0.0</v>
      </c>
      <c r="T162" s="130">
        <v>0.0</v>
      </c>
      <c r="U162" s="212">
        <v>0.0</v>
      </c>
      <c r="V162" s="212">
        <v>0.0</v>
      </c>
      <c r="W162" s="212">
        <v>0.0</v>
      </c>
      <c r="X162" s="212">
        <v>0.0</v>
      </c>
      <c r="Y162" s="212">
        <v>0.0</v>
      </c>
      <c r="Z162" s="212">
        <v>0.0</v>
      </c>
      <c r="AA162" s="212">
        <v>0.0</v>
      </c>
      <c r="AB162" s="212">
        <v>0.0</v>
      </c>
      <c r="AC162" s="212">
        <v>0.0</v>
      </c>
      <c r="AD162" s="212">
        <v>0.0</v>
      </c>
      <c r="AE162" s="212">
        <v>0.0</v>
      </c>
      <c r="AF162" s="212">
        <v>0.0</v>
      </c>
      <c r="AG162" s="199">
        <f t="shared" si="78"/>
        <v>0</v>
      </c>
    </row>
    <row r="163" outlineLevel="1">
      <c r="A163" s="232" t="s">
        <v>669</v>
      </c>
      <c r="B163" s="212">
        <v>1.0</v>
      </c>
      <c r="C163" s="212">
        <v>0.0</v>
      </c>
      <c r="D163" s="212">
        <v>0.0</v>
      </c>
      <c r="E163" s="212">
        <v>0.0</v>
      </c>
      <c r="F163" s="212">
        <v>2.0</v>
      </c>
      <c r="G163" s="212">
        <v>1.0</v>
      </c>
      <c r="H163" s="212">
        <v>2.0</v>
      </c>
      <c r="I163" s="212">
        <v>0.0</v>
      </c>
      <c r="J163" s="130">
        <v>2.0</v>
      </c>
      <c r="K163" s="130">
        <v>0.0</v>
      </c>
      <c r="L163" s="130">
        <v>0.0</v>
      </c>
      <c r="M163" s="130">
        <v>0.0</v>
      </c>
      <c r="N163" s="130">
        <v>1.0</v>
      </c>
      <c r="O163" s="130">
        <v>0.0</v>
      </c>
      <c r="P163" s="130">
        <v>5.0</v>
      </c>
      <c r="Q163" s="130">
        <v>1.0</v>
      </c>
      <c r="R163" s="130">
        <v>0.0</v>
      </c>
      <c r="S163" s="130">
        <v>0.0</v>
      </c>
      <c r="T163" s="130">
        <v>4.0</v>
      </c>
      <c r="U163" s="130">
        <v>1.0</v>
      </c>
      <c r="V163" s="130">
        <v>2.0</v>
      </c>
      <c r="W163" s="130">
        <v>1.0</v>
      </c>
      <c r="X163" s="130">
        <v>2.0</v>
      </c>
      <c r="Y163" s="130">
        <v>2.0</v>
      </c>
      <c r="Z163" s="130">
        <v>0.0</v>
      </c>
      <c r="AA163" s="130">
        <v>9.0</v>
      </c>
      <c r="AB163" s="130">
        <v>3.0</v>
      </c>
      <c r="AC163" s="212">
        <v>1.0</v>
      </c>
      <c r="AD163" s="212">
        <v>2.0</v>
      </c>
      <c r="AE163" s="212">
        <v>3.0</v>
      </c>
      <c r="AF163" s="212">
        <v>1.0</v>
      </c>
      <c r="AG163" s="199">
        <f t="shared" si="78"/>
        <v>46</v>
      </c>
    </row>
    <row r="164" outlineLevel="1">
      <c r="A164" s="232" t="s">
        <v>670</v>
      </c>
      <c r="B164" s="212">
        <v>2.0</v>
      </c>
      <c r="C164" s="212">
        <v>1.0</v>
      </c>
      <c r="D164" s="212">
        <v>0.0</v>
      </c>
      <c r="E164" s="212">
        <v>3.0</v>
      </c>
      <c r="F164" s="212">
        <v>2.0</v>
      </c>
      <c r="G164" s="212">
        <v>0.0</v>
      </c>
      <c r="H164" s="212">
        <v>1.0</v>
      </c>
      <c r="I164" s="212">
        <v>2.0</v>
      </c>
      <c r="J164" s="130">
        <v>2.0</v>
      </c>
      <c r="K164" s="130">
        <v>0.0</v>
      </c>
      <c r="L164" s="130">
        <v>5.0</v>
      </c>
      <c r="M164" s="130">
        <v>6.0</v>
      </c>
      <c r="N164" s="130">
        <v>3.0</v>
      </c>
      <c r="O164" s="130">
        <v>5.0</v>
      </c>
      <c r="P164" s="130">
        <v>9.0</v>
      </c>
      <c r="Q164" s="130">
        <v>5.0</v>
      </c>
      <c r="R164" s="130">
        <v>5.0</v>
      </c>
      <c r="S164" s="130">
        <v>3.0</v>
      </c>
      <c r="T164" s="130">
        <v>6.0</v>
      </c>
      <c r="U164" s="130">
        <v>1.0</v>
      </c>
      <c r="V164" s="130">
        <v>1.0</v>
      </c>
      <c r="W164" s="130">
        <v>2.0</v>
      </c>
      <c r="X164" s="130">
        <v>9.0</v>
      </c>
      <c r="Y164" s="130">
        <v>6.0</v>
      </c>
      <c r="Z164" s="130">
        <v>7.0</v>
      </c>
      <c r="AA164" s="130">
        <v>10.0</v>
      </c>
      <c r="AB164" s="130">
        <v>19.0</v>
      </c>
      <c r="AC164" s="212">
        <v>6.0</v>
      </c>
      <c r="AD164" s="212">
        <v>9.0</v>
      </c>
      <c r="AE164" s="212">
        <v>10.0</v>
      </c>
      <c r="AF164" s="212">
        <v>10.0</v>
      </c>
      <c r="AG164" s="199">
        <f t="shared" si="78"/>
        <v>150</v>
      </c>
    </row>
    <row r="165" outlineLevel="1">
      <c r="A165" s="232" t="s">
        <v>671</v>
      </c>
      <c r="B165" s="226"/>
      <c r="C165" s="226"/>
      <c r="D165" s="226"/>
      <c r="E165" s="226"/>
      <c r="F165" s="226"/>
      <c r="G165" s="226"/>
      <c r="H165" s="226"/>
      <c r="I165" s="226"/>
      <c r="J165" s="235"/>
      <c r="K165" s="235"/>
      <c r="L165" s="235"/>
      <c r="M165" s="235"/>
      <c r="N165" s="235"/>
      <c r="O165" s="235"/>
      <c r="P165" s="130">
        <v>3.0</v>
      </c>
      <c r="Q165" s="130">
        <v>7.0</v>
      </c>
      <c r="R165" s="130">
        <v>2.0</v>
      </c>
      <c r="S165" s="130">
        <v>2.0</v>
      </c>
      <c r="T165" s="130">
        <v>4.0</v>
      </c>
      <c r="U165" s="130">
        <v>1.0</v>
      </c>
      <c r="V165" s="130">
        <v>3.0</v>
      </c>
      <c r="W165" s="130">
        <v>1.0</v>
      </c>
      <c r="X165" s="130">
        <v>2.0</v>
      </c>
      <c r="Y165" s="130">
        <v>4.0</v>
      </c>
      <c r="Z165" s="130">
        <v>6.0</v>
      </c>
      <c r="AA165" s="130">
        <v>16.0</v>
      </c>
      <c r="AB165" s="130">
        <v>8.0</v>
      </c>
      <c r="AC165" s="212">
        <v>8.0</v>
      </c>
      <c r="AD165" s="212">
        <v>5.0</v>
      </c>
      <c r="AE165" s="212">
        <v>22.0</v>
      </c>
      <c r="AF165" s="212">
        <v>10.0</v>
      </c>
      <c r="AG165" s="199">
        <f t="shared" si="78"/>
        <v>104</v>
      </c>
    </row>
    <row r="166" outlineLevel="1">
      <c r="A166" s="232" t="s">
        <v>672</v>
      </c>
      <c r="B166" s="226"/>
      <c r="C166" s="226"/>
      <c r="D166" s="226"/>
      <c r="E166" s="226"/>
      <c r="F166" s="226"/>
      <c r="G166" s="226"/>
      <c r="H166" s="226"/>
      <c r="I166" s="226"/>
      <c r="J166" s="235"/>
      <c r="K166" s="235"/>
      <c r="L166" s="235"/>
      <c r="M166" s="235"/>
      <c r="N166" s="235"/>
      <c r="O166" s="235"/>
      <c r="P166" s="130">
        <v>0.0</v>
      </c>
      <c r="Q166" s="130">
        <v>0.0</v>
      </c>
      <c r="R166" s="130">
        <v>0.0</v>
      </c>
      <c r="S166" s="130">
        <v>0.0</v>
      </c>
      <c r="T166" s="130">
        <v>0.0</v>
      </c>
      <c r="U166" s="130">
        <v>0.0</v>
      </c>
      <c r="V166" s="130">
        <v>0.0</v>
      </c>
      <c r="W166" s="130">
        <v>0.0</v>
      </c>
      <c r="X166" s="130">
        <v>0.0</v>
      </c>
      <c r="Y166" s="130">
        <v>0.0</v>
      </c>
      <c r="Z166" s="130">
        <v>0.0</v>
      </c>
      <c r="AA166" s="130">
        <v>0.0</v>
      </c>
      <c r="AB166" s="130">
        <v>0.0</v>
      </c>
      <c r="AC166" s="212">
        <v>0.0</v>
      </c>
      <c r="AD166" s="212">
        <v>0.0</v>
      </c>
      <c r="AE166" s="212">
        <v>0.0</v>
      </c>
      <c r="AF166" s="212">
        <v>0.0</v>
      </c>
      <c r="AG166" s="199">
        <f t="shared" si="78"/>
        <v>0</v>
      </c>
    </row>
    <row r="167" outlineLevel="1">
      <c r="A167" s="232" t="s">
        <v>673</v>
      </c>
      <c r="B167" s="226"/>
      <c r="C167" s="226"/>
      <c r="D167" s="226"/>
      <c r="E167" s="226"/>
      <c r="F167" s="226"/>
      <c r="G167" s="226"/>
      <c r="H167" s="226"/>
      <c r="I167" s="226"/>
      <c r="J167" s="235"/>
      <c r="K167" s="235"/>
      <c r="L167" s="235"/>
      <c r="M167" s="235"/>
      <c r="N167" s="235"/>
      <c r="O167" s="235"/>
      <c r="P167" s="130">
        <v>20.0</v>
      </c>
      <c r="Q167" s="130">
        <v>14.0</v>
      </c>
      <c r="R167" s="130">
        <v>7.0</v>
      </c>
      <c r="S167" s="130">
        <v>8.0</v>
      </c>
      <c r="T167" s="130">
        <v>6.0</v>
      </c>
      <c r="U167" s="130">
        <v>2.0</v>
      </c>
      <c r="V167" s="130">
        <v>9.0</v>
      </c>
      <c r="W167" s="130">
        <v>1.0</v>
      </c>
      <c r="X167" s="130">
        <v>5.0</v>
      </c>
      <c r="Y167" s="130">
        <v>11.0</v>
      </c>
      <c r="Z167" s="130">
        <v>34.0</v>
      </c>
      <c r="AA167" s="130">
        <v>53.0</v>
      </c>
      <c r="AB167" s="130">
        <v>50.0</v>
      </c>
      <c r="AC167" s="212">
        <v>28.0</v>
      </c>
      <c r="AD167" s="212">
        <v>20.0</v>
      </c>
      <c r="AE167" s="212">
        <v>30.0</v>
      </c>
      <c r="AF167" s="212">
        <v>37.0</v>
      </c>
      <c r="AG167" s="199">
        <f t="shared" si="78"/>
        <v>335</v>
      </c>
    </row>
    <row r="168" outlineLevel="1">
      <c r="A168" s="232" t="s">
        <v>674</v>
      </c>
      <c r="B168" s="226"/>
      <c r="C168" s="226"/>
      <c r="D168" s="226"/>
      <c r="E168" s="226"/>
      <c r="F168" s="226"/>
      <c r="G168" s="226"/>
      <c r="H168" s="226"/>
      <c r="I168" s="226"/>
      <c r="J168" s="235"/>
      <c r="K168" s="235"/>
      <c r="L168" s="235"/>
      <c r="M168" s="235"/>
      <c r="N168" s="235"/>
      <c r="O168" s="235"/>
      <c r="P168" s="130">
        <v>0.0</v>
      </c>
      <c r="Q168" s="130">
        <v>0.0</v>
      </c>
      <c r="R168" s="130">
        <v>0.0</v>
      </c>
      <c r="S168" s="130">
        <v>0.0</v>
      </c>
      <c r="T168" s="130">
        <v>0.0</v>
      </c>
      <c r="U168" s="130">
        <v>0.0</v>
      </c>
      <c r="V168" s="130">
        <v>0.0</v>
      </c>
      <c r="W168" s="130">
        <v>0.0</v>
      </c>
      <c r="X168" s="130">
        <v>0.0</v>
      </c>
      <c r="Y168" s="130">
        <v>0.0</v>
      </c>
      <c r="Z168" s="130">
        <v>0.0</v>
      </c>
      <c r="AA168" s="130">
        <v>0.0</v>
      </c>
      <c r="AB168" s="130">
        <v>0.0</v>
      </c>
      <c r="AC168" s="212">
        <v>0.0</v>
      </c>
      <c r="AD168" s="212">
        <v>0.0</v>
      </c>
      <c r="AE168" s="212">
        <v>0.0</v>
      </c>
      <c r="AF168" s="212">
        <v>0.0</v>
      </c>
      <c r="AG168" s="199">
        <f t="shared" si="78"/>
        <v>0</v>
      </c>
    </row>
    <row r="169" collapsed="1">
      <c r="A169" s="232" t="s">
        <v>276</v>
      </c>
      <c r="B169" s="233"/>
      <c r="C169" s="233"/>
      <c r="D169" s="234"/>
      <c r="E169" s="234"/>
      <c r="F169" s="234"/>
      <c r="G169" s="234"/>
      <c r="H169" s="234"/>
      <c r="I169" s="234"/>
      <c r="J169" s="234"/>
      <c r="K169" s="233"/>
      <c r="L169" s="233"/>
      <c r="M169" s="233"/>
      <c r="N169" s="233"/>
      <c r="O169" s="233"/>
      <c r="P169" s="233"/>
      <c r="Q169" s="233"/>
      <c r="R169" s="233"/>
      <c r="S169" s="233"/>
      <c r="T169" s="233"/>
      <c r="U169" s="233"/>
      <c r="V169" s="233"/>
      <c r="W169" s="233"/>
      <c r="X169" s="233"/>
      <c r="Y169" s="233"/>
      <c r="Z169" s="233"/>
      <c r="AA169" s="233"/>
      <c r="AB169" s="233"/>
      <c r="AC169" s="233"/>
      <c r="AD169" s="233"/>
      <c r="AE169" s="233"/>
      <c r="AF169" s="233"/>
      <c r="AG169" s="199"/>
    </row>
    <row r="170" hidden="1" outlineLevel="1">
      <c r="A170" s="232" t="s">
        <v>675</v>
      </c>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c r="AA170" s="236"/>
      <c r="AB170" s="236"/>
      <c r="AC170" s="236"/>
      <c r="AD170" s="236"/>
      <c r="AE170" s="236"/>
      <c r="AF170" s="236"/>
      <c r="AG170" s="199">
        <f t="shared" ref="AG170:AG181" si="79">SUM(B170:AF170)</f>
        <v>0</v>
      </c>
    </row>
    <row r="171" hidden="1" outlineLevel="1">
      <c r="A171" s="232" t="s">
        <v>676</v>
      </c>
      <c r="B171" s="238"/>
      <c r="C171" s="238"/>
      <c r="D171" s="238"/>
      <c r="E171" s="238"/>
      <c r="F171" s="238"/>
      <c r="G171" s="238"/>
      <c r="H171" s="238"/>
      <c r="I171" s="238"/>
      <c r="J171" s="238"/>
      <c r="K171" s="238"/>
      <c r="L171" s="238"/>
      <c r="M171" s="238"/>
      <c r="N171" s="238"/>
      <c r="O171" s="238"/>
      <c r="P171" s="238"/>
      <c r="Q171" s="238"/>
      <c r="R171" s="238"/>
      <c r="S171" s="138"/>
      <c r="T171" s="138"/>
      <c r="U171" s="236"/>
      <c r="V171" s="236"/>
      <c r="W171" s="236"/>
      <c r="X171" s="236"/>
      <c r="Y171" s="236"/>
      <c r="Z171" s="236"/>
      <c r="AA171" s="236"/>
      <c r="AB171" s="236"/>
      <c r="AC171" s="236"/>
      <c r="AD171" s="236"/>
      <c r="AE171" s="236"/>
      <c r="AF171" s="236"/>
      <c r="AG171" s="199">
        <f t="shared" si="79"/>
        <v>0</v>
      </c>
    </row>
    <row r="172" hidden="1" outlineLevel="1">
      <c r="A172" s="232" t="s">
        <v>677</v>
      </c>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c r="AA172" s="236"/>
      <c r="AB172" s="236"/>
      <c r="AC172" s="236"/>
      <c r="AD172" s="236"/>
      <c r="AE172" s="236"/>
      <c r="AF172" s="236"/>
      <c r="AG172" s="199">
        <f t="shared" si="79"/>
        <v>0</v>
      </c>
    </row>
    <row r="173" hidden="1" outlineLevel="1">
      <c r="A173" s="232" t="s">
        <v>678</v>
      </c>
      <c r="B173" s="238"/>
      <c r="C173" s="238"/>
      <c r="D173" s="238"/>
      <c r="E173" s="238"/>
      <c r="F173" s="238"/>
      <c r="G173" s="238"/>
      <c r="H173" s="238"/>
      <c r="I173" s="238"/>
      <c r="J173" s="238"/>
      <c r="K173" s="238"/>
      <c r="L173" s="238"/>
      <c r="M173" s="238"/>
      <c r="N173" s="238"/>
      <c r="O173" s="238"/>
      <c r="P173" s="238"/>
      <c r="Q173" s="238"/>
      <c r="R173" s="238"/>
      <c r="S173" s="138"/>
      <c r="T173" s="138"/>
      <c r="U173" s="236"/>
      <c r="V173" s="236"/>
      <c r="W173" s="236"/>
      <c r="X173" s="236"/>
      <c r="Y173" s="236"/>
      <c r="Z173" s="236"/>
      <c r="AA173" s="236"/>
      <c r="AB173" s="236"/>
      <c r="AC173" s="236"/>
      <c r="AD173" s="236"/>
      <c r="AE173" s="236"/>
      <c r="AF173" s="236"/>
      <c r="AG173" s="199">
        <f t="shared" si="79"/>
        <v>0</v>
      </c>
    </row>
    <row r="174" hidden="1" outlineLevel="1">
      <c r="A174" s="232" t="s">
        <v>679</v>
      </c>
      <c r="B174" s="236"/>
      <c r="C174" s="236"/>
      <c r="D174" s="236"/>
      <c r="E174" s="236"/>
      <c r="F174" s="236"/>
      <c r="G174" s="236"/>
      <c r="H174" s="236"/>
      <c r="I174" s="236"/>
      <c r="J174" s="138"/>
      <c r="K174" s="138"/>
      <c r="L174" s="138"/>
      <c r="M174" s="138"/>
      <c r="N174" s="138"/>
      <c r="O174" s="138"/>
      <c r="P174" s="138"/>
      <c r="Q174" s="138"/>
      <c r="R174" s="138"/>
      <c r="S174" s="138"/>
      <c r="T174" s="138"/>
      <c r="U174" s="138"/>
      <c r="V174" s="138"/>
      <c r="W174" s="138"/>
      <c r="X174" s="138"/>
      <c r="Y174" s="138"/>
      <c r="Z174" s="138"/>
      <c r="AA174" s="138"/>
      <c r="AB174" s="236"/>
      <c r="AC174" s="236"/>
      <c r="AD174" s="236"/>
      <c r="AE174" s="236"/>
      <c r="AF174" s="236"/>
      <c r="AG174" s="199">
        <f t="shared" si="79"/>
        <v>0</v>
      </c>
    </row>
    <row r="175" hidden="1" outlineLevel="1">
      <c r="A175" s="232" t="s">
        <v>680</v>
      </c>
      <c r="B175" s="236"/>
      <c r="C175" s="236"/>
      <c r="D175" s="236"/>
      <c r="E175" s="236"/>
      <c r="F175" s="236"/>
      <c r="G175" s="236"/>
      <c r="H175" s="236"/>
      <c r="I175" s="236"/>
      <c r="J175" s="138"/>
      <c r="K175" s="138"/>
      <c r="L175" s="138"/>
      <c r="M175" s="138"/>
      <c r="N175" s="138"/>
      <c r="O175" s="138"/>
      <c r="P175" s="138"/>
      <c r="Q175" s="138"/>
      <c r="R175" s="138"/>
      <c r="S175" s="138"/>
      <c r="T175" s="138"/>
      <c r="U175" s="138"/>
      <c r="V175" s="138"/>
      <c r="W175" s="138"/>
      <c r="X175" s="138"/>
      <c r="Y175" s="138"/>
      <c r="Z175" s="138"/>
      <c r="AA175" s="138"/>
      <c r="AB175" s="236"/>
      <c r="AC175" s="236"/>
      <c r="AD175" s="236"/>
      <c r="AE175" s="236"/>
      <c r="AF175" s="236"/>
      <c r="AG175" s="199">
        <f t="shared" si="79"/>
        <v>0</v>
      </c>
    </row>
    <row r="176" hidden="1" outlineLevel="1">
      <c r="A176" s="232" t="s">
        <v>681</v>
      </c>
      <c r="B176" s="236"/>
      <c r="C176" s="236"/>
      <c r="D176" s="236"/>
      <c r="E176" s="236"/>
      <c r="F176" s="236"/>
      <c r="G176" s="236"/>
      <c r="H176" s="236"/>
      <c r="I176" s="236"/>
      <c r="J176" s="138"/>
      <c r="K176" s="138"/>
      <c r="L176" s="138"/>
      <c r="M176" s="138"/>
      <c r="N176" s="138"/>
      <c r="O176" s="138"/>
      <c r="P176" s="138"/>
      <c r="Q176" s="138"/>
      <c r="R176" s="138"/>
      <c r="S176" s="138"/>
      <c r="T176" s="138"/>
      <c r="U176" s="138"/>
      <c r="V176" s="138"/>
      <c r="W176" s="138"/>
      <c r="X176" s="138"/>
      <c r="Y176" s="138"/>
      <c r="Z176" s="138"/>
      <c r="AA176" s="138"/>
      <c r="AB176" s="236"/>
      <c r="AC176" s="236"/>
      <c r="AD176" s="236"/>
      <c r="AE176" s="236"/>
      <c r="AF176" s="236"/>
      <c r="AG176" s="199">
        <f t="shared" si="79"/>
        <v>0</v>
      </c>
    </row>
    <row r="177" hidden="1" outlineLevel="1">
      <c r="A177" s="232" t="s">
        <v>682</v>
      </c>
      <c r="B177" s="236"/>
      <c r="C177" s="236"/>
      <c r="D177" s="236"/>
      <c r="E177" s="236"/>
      <c r="F177" s="236"/>
      <c r="G177" s="236"/>
      <c r="H177" s="236"/>
      <c r="I177" s="236"/>
      <c r="J177" s="138"/>
      <c r="K177" s="138"/>
      <c r="L177" s="138"/>
      <c r="M177" s="138"/>
      <c r="N177" s="138"/>
      <c r="O177" s="138"/>
      <c r="P177" s="138"/>
      <c r="Q177" s="138"/>
      <c r="R177" s="138"/>
      <c r="S177" s="138"/>
      <c r="T177" s="138"/>
      <c r="U177" s="138"/>
      <c r="V177" s="138"/>
      <c r="W177" s="138"/>
      <c r="X177" s="138"/>
      <c r="Y177" s="138"/>
      <c r="Z177" s="138"/>
      <c r="AA177" s="138"/>
      <c r="AB177" s="236"/>
      <c r="AC177" s="236"/>
      <c r="AD177" s="236"/>
      <c r="AE177" s="236"/>
      <c r="AF177" s="236"/>
      <c r="AG177" s="199">
        <f t="shared" si="79"/>
        <v>0</v>
      </c>
    </row>
    <row r="178" hidden="1" outlineLevel="1">
      <c r="A178" s="232" t="s">
        <v>683</v>
      </c>
      <c r="B178" s="236"/>
      <c r="C178" s="236"/>
      <c r="D178" s="236"/>
      <c r="E178" s="236"/>
      <c r="F178" s="236"/>
      <c r="G178" s="236"/>
      <c r="H178" s="236"/>
      <c r="I178" s="236"/>
      <c r="J178" s="138"/>
      <c r="K178" s="138"/>
      <c r="L178" s="138"/>
      <c r="M178" s="138"/>
      <c r="N178" s="138"/>
      <c r="O178" s="138"/>
      <c r="P178" s="138"/>
      <c r="Q178" s="138"/>
      <c r="R178" s="138"/>
      <c r="S178" s="138"/>
      <c r="T178" s="138"/>
      <c r="U178" s="138"/>
      <c r="V178" s="138"/>
      <c r="W178" s="138"/>
      <c r="X178" s="138"/>
      <c r="Y178" s="138"/>
      <c r="Z178" s="138"/>
      <c r="AA178" s="138"/>
      <c r="AB178" s="236"/>
      <c r="AC178" s="236"/>
      <c r="AD178" s="236"/>
      <c r="AE178" s="236"/>
      <c r="AF178" s="236"/>
      <c r="AG178" s="199">
        <f t="shared" si="79"/>
        <v>0</v>
      </c>
    </row>
    <row r="179" hidden="1" outlineLevel="1">
      <c r="A179" s="232" t="s">
        <v>684</v>
      </c>
      <c r="B179" s="236"/>
      <c r="C179" s="236"/>
      <c r="D179" s="236"/>
      <c r="E179" s="236"/>
      <c r="F179" s="236"/>
      <c r="G179" s="236"/>
      <c r="H179" s="236"/>
      <c r="I179" s="236"/>
      <c r="J179" s="138"/>
      <c r="K179" s="138"/>
      <c r="L179" s="138"/>
      <c r="M179" s="138"/>
      <c r="N179" s="138"/>
      <c r="O179" s="138"/>
      <c r="P179" s="138"/>
      <c r="Q179" s="138"/>
      <c r="R179" s="138"/>
      <c r="S179" s="138"/>
      <c r="T179" s="138"/>
      <c r="U179" s="138"/>
      <c r="V179" s="138"/>
      <c r="W179" s="138"/>
      <c r="X179" s="138"/>
      <c r="Y179" s="138"/>
      <c r="Z179" s="138"/>
      <c r="AA179" s="138"/>
      <c r="AB179" s="236"/>
      <c r="AC179" s="236"/>
      <c r="AD179" s="236"/>
      <c r="AE179" s="236"/>
      <c r="AF179" s="236"/>
      <c r="AG179" s="199">
        <f t="shared" si="79"/>
        <v>0</v>
      </c>
    </row>
    <row r="180">
      <c r="A180" s="241" t="s">
        <v>287</v>
      </c>
      <c r="B180" s="242">
        <f t="shared" ref="B180:AF180" si="80">B159+B170+B160+B171+B165+B176+B166+B177</f>
        <v>16</v>
      </c>
      <c r="C180" s="242">
        <f t="shared" si="80"/>
        <v>6</v>
      </c>
      <c r="D180" s="242">
        <f t="shared" si="80"/>
        <v>0</v>
      </c>
      <c r="E180" s="242">
        <f t="shared" si="80"/>
        <v>0</v>
      </c>
      <c r="F180" s="242">
        <f t="shared" si="80"/>
        <v>0</v>
      </c>
      <c r="G180" s="242">
        <f t="shared" si="80"/>
        <v>0</v>
      </c>
      <c r="H180" s="242">
        <f t="shared" si="80"/>
        <v>0</v>
      </c>
      <c r="I180" s="242">
        <f t="shared" si="80"/>
        <v>0</v>
      </c>
      <c r="J180" s="242">
        <f t="shared" si="80"/>
        <v>0</v>
      </c>
      <c r="K180" s="242">
        <f t="shared" si="80"/>
        <v>0</v>
      </c>
      <c r="L180" s="242">
        <f t="shared" si="80"/>
        <v>0</v>
      </c>
      <c r="M180" s="242">
        <f t="shared" si="80"/>
        <v>0</v>
      </c>
      <c r="N180" s="242">
        <f t="shared" si="80"/>
        <v>0</v>
      </c>
      <c r="O180" s="242">
        <f t="shared" si="80"/>
        <v>0</v>
      </c>
      <c r="P180" s="242">
        <f t="shared" si="80"/>
        <v>3</v>
      </c>
      <c r="Q180" s="242">
        <f t="shared" si="80"/>
        <v>7</v>
      </c>
      <c r="R180" s="242">
        <f t="shared" si="80"/>
        <v>2</v>
      </c>
      <c r="S180" s="242">
        <f t="shared" si="80"/>
        <v>2</v>
      </c>
      <c r="T180" s="242">
        <f t="shared" si="80"/>
        <v>4</v>
      </c>
      <c r="U180" s="242">
        <f t="shared" si="80"/>
        <v>1</v>
      </c>
      <c r="V180" s="242">
        <f t="shared" si="80"/>
        <v>3</v>
      </c>
      <c r="W180" s="242">
        <f t="shared" si="80"/>
        <v>1</v>
      </c>
      <c r="X180" s="242">
        <f t="shared" si="80"/>
        <v>2</v>
      </c>
      <c r="Y180" s="242">
        <f t="shared" si="80"/>
        <v>5</v>
      </c>
      <c r="Z180" s="242">
        <f t="shared" si="80"/>
        <v>8</v>
      </c>
      <c r="AA180" s="242">
        <f t="shared" si="80"/>
        <v>30</v>
      </c>
      <c r="AB180" s="242">
        <f t="shared" si="80"/>
        <v>19</v>
      </c>
      <c r="AC180" s="242">
        <f t="shared" si="80"/>
        <v>13</v>
      </c>
      <c r="AD180" s="242">
        <f t="shared" si="80"/>
        <v>18</v>
      </c>
      <c r="AE180" s="242">
        <f t="shared" si="80"/>
        <v>29</v>
      </c>
      <c r="AF180" s="242">
        <f t="shared" si="80"/>
        <v>27</v>
      </c>
      <c r="AG180" s="199">
        <f t="shared" si="79"/>
        <v>196</v>
      </c>
    </row>
    <row r="181">
      <c r="A181" s="241" t="s">
        <v>288</v>
      </c>
      <c r="B181" s="242">
        <f t="shared" ref="B181:AF181" si="81">B161+B172+B162+B173+B167+B178+B168+B179</f>
        <v>0</v>
      </c>
      <c r="C181" s="242">
        <f t="shared" si="81"/>
        <v>7</v>
      </c>
      <c r="D181" s="242">
        <f t="shared" si="81"/>
        <v>15</v>
      </c>
      <c r="E181" s="242">
        <f t="shared" si="81"/>
        <v>10</v>
      </c>
      <c r="F181" s="242">
        <f t="shared" si="81"/>
        <v>14</v>
      </c>
      <c r="G181" s="242">
        <f t="shared" si="81"/>
        <v>10</v>
      </c>
      <c r="H181" s="242">
        <f t="shared" si="81"/>
        <v>10</v>
      </c>
      <c r="I181" s="242">
        <f t="shared" si="81"/>
        <v>11</v>
      </c>
      <c r="J181" s="242">
        <f t="shared" si="81"/>
        <v>16</v>
      </c>
      <c r="K181" s="242">
        <f t="shared" si="81"/>
        <v>12</v>
      </c>
      <c r="L181" s="242">
        <f t="shared" si="81"/>
        <v>11</v>
      </c>
      <c r="M181" s="242">
        <f t="shared" si="81"/>
        <v>9</v>
      </c>
      <c r="N181" s="242">
        <f t="shared" si="81"/>
        <v>14</v>
      </c>
      <c r="O181" s="242">
        <f t="shared" si="81"/>
        <v>10</v>
      </c>
      <c r="P181" s="242">
        <f t="shared" si="81"/>
        <v>23</v>
      </c>
      <c r="Q181" s="242">
        <f t="shared" si="81"/>
        <v>17</v>
      </c>
      <c r="R181" s="242">
        <f t="shared" si="81"/>
        <v>15</v>
      </c>
      <c r="S181" s="242">
        <f t="shared" si="81"/>
        <v>14</v>
      </c>
      <c r="T181" s="242">
        <f t="shared" si="81"/>
        <v>9</v>
      </c>
      <c r="U181" s="242">
        <f t="shared" si="81"/>
        <v>6</v>
      </c>
      <c r="V181" s="242">
        <f t="shared" si="81"/>
        <v>13</v>
      </c>
      <c r="W181" s="242">
        <f t="shared" si="81"/>
        <v>11</v>
      </c>
      <c r="X181" s="242">
        <f t="shared" si="81"/>
        <v>19</v>
      </c>
      <c r="Y181" s="242">
        <f t="shared" si="81"/>
        <v>17</v>
      </c>
      <c r="Z181" s="242">
        <f t="shared" si="81"/>
        <v>44</v>
      </c>
      <c r="AA181" s="242">
        <f t="shared" si="81"/>
        <v>81</v>
      </c>
      <c r="AB181" s="242">
        <f t="shared" si="81"/>
        <v>77</v>
      </c>
      <c r="AC181" s="242">
        <f t="shared" si="81"/>
        <v>39</v>
      </c>
      <c r="AD181" s="242">
        <f t="shared" si="81"/>
        <v>37</v>
      </c>
      <c r="AE181" s="242">
        <f t="shared" si="81"/>
        <v>43</v>
      </c>
      <c r="AF181" s="242">
        <f t="shared" si="81"/>
        <v>65</v>
      </c>
      <c r="AG181" s="199">
        <f t="shared" si="79"/>
        <v>679</v>
      </c>
    </row>
    <row r="182" ht="21.0" customHeight="1">
      <c r="A182" s="153"/>
      <c r="B182" s="174"/>
      <c r="C182" s="174"/>
      <c r="D182" s="174"/>
      <c r="E182" s="174"/>
      <c r="F182" s="174"/>
      <c r="G182" s="174"/>
      <c r="H182" s="174"/>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c r="AG182" s="199"/>
    </row>
    <row r="183">
      <c r="A183" s="232" t="s">
        <v>289</v>
      </c>
      <c r="B183" s="233"/>
      <c r="C183" s="233"/>
      <c r="D183" s="233"/>
      <c r="E183" s="233"/>
      <c r="F183" s="233"/>
      <c r="G183" s="233"/>
      <c r="H183" s="233"/>
      <c r="I183" s="233"/>
      <c r="J183" s="233"/>
      <c r="K183" s="233"/>
      <c r="L183" s="233"/>
      <c r="M183" s="233"/>
      <c r="N183" s="233"/>
      <c r="O183" s="233"/>
      <c r="P183" s="233"/>
      <c r="Q183" s="233"/>
      <c r="R183" s="233"/>
      <c r="S183" s="233"/>
      <c r="T183" s="233"/>
      <c r="U183" s="233"/>
      <c r="V183" s="233"/>
      <c r="W183" s="233"/>
      <c r="X183" s="233"/>
      <c r="Y183" s="233"/>
      <c r="Z183" s="233"/>
      <c r="AA183" s="233"/>
      <c r="AB183" s="233"/>
      <c r="AC183" s="233"/>
      <c r="AD183" s="233"/>
      <c r="AE183" s="233"/>
      <c r="AF183" s="233"/>
      <c r="AG183" s="199"/>
    </row>
    <row r="184" outlineLevel="1">
      <c r="A184" s="232" t="s">
        <v>290</v>
      </c>
      <c r="B184" s="212">
        <v>7.0</v>
      </c>
      <c r="C184" s="212">
        <v>1.0</v>
      </c>
      <c r="D184" s="212">
        <v>5.0</v>
      </c>
      <c r="E184" s="212">
        <v>2.0</v>
      </c>
      <c r="F184" s="212">
        <v>2.0</v>
      </c>
      <c r="G184" s="212">
        <v>1.0</v>
      </c>
      <c r="H184" s="212">
        <v>1.0</v>
      </c>
      <c r="I184" s="212">
        <v>2.0</v>
      </c>
      <c r="J184" s="212">
        <v>3.0</v>
      </c>
      <c r="K184" s="212">
        <v>3.0</v>
      </c>
      <c r="L184" s="212">
        <v>2.0</v>
      </c>
      <c r="M184" s="212">
        <v>2.0</v>
      </c>
      <c r="N184" s="212">
        <v>1.0</v>
      </c>
      <c r="O184" s="212">
        <v>3.0</v>
      </c>
      <c r="P184" s="212">
        <v>2.0</v>
      </c>
      <c r="Q184" s="212">
        <v>2.0</v>
      </c>
      <c r="R184" s="212">
        <v>1.0</v>
      </c>
      <c r="S184" s="212">
        <v>0.0</v>
      </c>
      <c r="T184" s="212">
        <v>0.0</v>
      </c>
      <c r="U184" s="130">
        <v>2.0</v>
      </c>
      <c r="V184" s="130">
        <v>4.0</v>
      </c>
      <c r="W184" s="130">
        <v>4.0</v>
      </c>
      <c r="X184" s="130">
        <v>6.0</v>
      </c>
      <c r="Y184" s="212">
        <v>3.0</v>
      </c>
      <c r="Z184" s="212">
        <v>8.0</v>
      </c>
      <c r="AA184" s="212">
        <v>15.0</v>
      </c>
      <c r="AB184" s="212">
        <v>21.0</v>
      </c>
      <c r="AC184" s="212">
        <v>30.0</v>
      </c>
      <c r="AD184" s="212">
        <v>35.0</v>
      </c>
      <c r="AE184" s="212">
        <v>60.0</v>
      </c>
      <c r="AF184" s="212">
        <v>76.0</v>
      </c>
      <c r="AG184" s="199">
        <f t="shared" ref="AG184:AG195" si="82">SUM(B184:AF184)</f>
        <v>304</v>
      </c>
    </row>
    <row r="185" outlineLevel="1">
      <c r="A185" s="232" t="s">
        <v>291</v>
      </c>
      <c r="B185" s="212">
        <v>5.0</v>
      </c>
      <c r="C185" s="212">
        <v>2.0</v>
      </c>
      <c r="D185" s="212">
        <v>0.0</v>
      </c>
      <c r="E185" s="212">
        <v>2.0</v>
      </c>
      <c r="F185" s="212">
        <v>2.0</v>
      </c>
      <c r="G185" s="212">
        <v>0.0</v>
      </c>
      <c r="H185" s="212">
        <v>2.0</v>
      </c>
      <c r="I185" s="212">
        <v>2.0</v>
      </c>
      <c r="J185" s="212">
        <v>6.0</v>
      </c>
      <c r="K185" s="212">
        <v>9.0</v>
      </c>
      <c r="L185" s="212">
        <v>4.0</v>
      </c>
      <c r="M185" s="212">
        <v>5.0</v>
      </c>
      <c r="N185" s="212">
        <v>4.0</v>
      </c>
      <c r="O185" s="212">
        <v>4.0</v>
      </c>
      <c r="P185" s="212">
        <v>6.0</v>
      </c>
      <c r="Q185" s="212">
        <v>7.0</v>
      </c>
      <c r="R185" s="212">
        <v>5.0</v>
      </c>
      <c r="S185" s="212">
        <v>3.0</v>
      </c>
      <c r="T185" s="212">
        <v>2.0</v>
      </c>
      <c r="U185" s="130">
        <v>4.0</v>
      </c>
      <c r="V185" s="130">
        <v>4.0</v>
      </c>
      <c r="W185" s="130">
        <v>10.0</v>
      </c>
      <c r="X185" s="130">
        <v>6.0</v>
      </c>
      <c r="Y185" s="212">
        <v>8.0</v>
      </c>
      <c r="Z185" s="212">
        <v>7.0</v>
      </c>
      <c r="AA185" s="212">
        <v>17.0</v>
      </c>
      <c r="AB185" s="212">
        <v>16.0</v>
      </c>
      <c r="AC185" s="212">
        <v>10.0</v>
      </c>
      <c r="AD185" s="212">
        <v>8.0</v>
      </c>
      <c r="AE185" s="212">
        <v>16.0</v>
      </c>
      <c r="AF185" s="212">
        <v>9.0</v>
      </c>
      <c r="AG185" s="199">
        <f t="shared" si="82"/>
        <v>185</v>
      </c>
    </row>
    <row r="186" outlineLevel="1">
      <c r="A186" s="232" t="s">
        <v>685</v>
      </c>
      <c r="B186" s="212">
        <v>3.0</v>
      </c>
      <c r="C186" s="212">
        <v>2.0</v>
      </c>
      <c r="D186" s="212">
        <v>4.0</v>
      </c>
      <c r="E186" s="212">
        <v>0.0</v>
      </c>
      <c r="F186" s="212">
        <v>1.0</v>
      </c>
      <c r="G186" s="212">
        <v>2.0</v>
      </c>
      <c r="H186" s="212">
        <v>3.0</v>
      </c>
      <c r="I186" s="212">
        <v>1.0</v>
      </c>
      <c r="J186" s="212">
        <v>8.0</v>
      </c>
      <c r="K186" s="212">
        <v>4.0</v>
      </c>
      <c r="L186" s="212">
        <v>5.0</v>
      </c>
      <c r="M186" s="212">
        <v>2.0</v>
      </c>
      <c r="N186" s="212">
        <v>4.0</v>
      </c>
      <c r="O186" s="212">
        <v>3.0</v>
      </c>
      <c r="P186" s="212">
        <v>1.0</v>
      </c>
      <c r="Q186" s="212">
        <v>2.0</v>
      </c>
      <c r="R186" s="212">
        <v>1.0</v>
      </c>
      <c r="S186" s="212">
        <v>0.0</v>
      </c>
      <c r="T186" s="212">
        <v>0.0</v>
      </c>
      <c r="U186" s="216">
        <v>1.0</v>
      </c>
      <c r="V186" s="216">
        <v>1.0</v>
      </c>
      <c r="W186" s="216">
        <v>5.0</v>
      </c>
      <c r="X186" s="216">
        <v>2.0</v>
      </c>
      <c r="Y186" s="212">
        <v>6.0</v>
      </c>
      <c r="Z186" s="130">
        <v>3.0</v>
      </c>
      <c r="AA186" s="212">
        <v>10.0</v>
      </c>
      <c r="AB186" s="212">
        <v>16.0</v>
      </c>
      <c r="AC186" s="212">
        <v>9.0</v>
      </c>
      <c r="AD186" s="212">
        <v>7.0</v>
      </c>
      <c r="AE186" s="212">
        <v>9.0</v>
      </c>
      <c r="AF186" s="212">
        <v>15.0</v>
      </c>
      <c r="AG186" s="199">
        <f t="shared" si="82"/>
        <v>130</v>
      </c>
    </row>
    <row r="187" outlineLevel="1">
      <c r="A187" s="232" t="s">
        <v>686</v>
      </c>
      <c r="B187" s="212">
        <v>0.0</v>
      </c>
      <c r="C187" s="212">
        <v>1.0</v>
      </c>
      <c r="D187" s="212">
        <v>0.0</v>
      </c>
      <c r="E187" s="212">
        <v>0.0</v>
      </c>
      <c r="F187" s="212">
        <v>1.0</v>
      </c>
      <c r="G187" s="212">
        <v>0.0</v>
      </c>
      <c r="H187" s="212">
        <v>0.0</v>
      </c>
      <c r="I187" s="212">
        <v>0.0</v>
      </c>
      <c r="J187" s="212">
        <v>0.0</v>
      </c>
      <c r="K187" s="212">
        <v>0.0</v>
      </c>
      <c r="L187" s="212">
        <v>0.0</v>
      </c>
      <c r="M187" s="212">
        <v>0.0</v>
      </c>
      <c r="N187" s="212">
        <v>0.0</v>
      </c>
      <c r="O187" s="212">
        <v>0.0</v>
      </c>
      <c r="P187" s="212">
        <v>0.0</v>
      </c>
      <c r="Q187" s="212">
        <v>0.0</v>
      </c>
      <c r="R187" s="212">
        <v>0.0</v>
      </c>
      <c r="S187" s="130">
        <v>0.0</v>
      </c>
      <c r="T187" s="130">
        <v>0.0</v>
      </c>
      <c r="U187" s="202">
        <v>0.0</v>
      </c>
      <c r="V187" s="216">
        <v>0.0</v>
      </c>
      <c r="W187" s="216">
        <v>1.0</v>
      </c>
      <c r="X187" s="216">
        <v>0.0</v>
      </c>
      <c r="Y187" s="212">
        <v>0.0</v>
      </c>
      <c r="Z187" s="130">
        <v>0.0</v>
      </c>
      <c r="AA187" s="212">
        <v>0.0</v>
      </c>
      <c r="AB187" s="212">
        <v>0.0</v>
      </c>
      <c r="AC187" s="212">
        <v>0.0</v>
      </c>
      <c r="AD187" s="212">
        <v>0.0</v>
      </c>
      <c r="AE187" s="212">
        <v>0.0</v>
      </c>
      <c r="AF187" s="212">
        <v>0.0</v>
      </c>
      <c r="AG187" s="199">
        <f t="shared" si="82"/>
        <v>3</v>
      </c>
    </row>
    <row r="188" outlineLevel="1">
      <c r="A188" s="232" t="s">
        <v>687</v>
      </c>
      <c r="B188" s="212">
        <v>18.0</v>
      </c>
      <c r="C188" s="212">
        <v>5.0</v>
      </c>
      <c r="D188" s="212">
        <v>0.0</v>
      </c>
      <c r="E188" s="212">
        <v>1.0</v>
      </c>
      <c r="F188" s="212">
        <v>2.0</v>
      </c>
      <c r="G188" s="212">
        <v>4.0</v>
      </c>
      <c r="H188" s="212">
        <v>3.0</v>
      </c>
      <c r="I188" s="212">
        <v>2.0</v>
      </c>
      <c r="J188" s="212">
        <v>6.0</v>
      </c>
      <c r="K188" s="212">
        <v>4.0</v>
      </c>
      <c r="L188" s="212">
        <v>6.0</v>
      </c>
      <c r="M188" s="212">
        <v>1.0</v>
      </c>
      <c r="N188" s="212">
        <v>2.0</v>
      </c>
      <c r="O188" s="212">
        <v>1.0</v>
      </c>
      <c r="P188" s="212">
        <v>2.0</v>
      </c>
      <c r="Q188" s="212">
        <v>3.0</v>
      </c>
      <c r="R188" s="212">
        <v>7.0</v>
      </c>
      <c r="S188" s="212">
        <v>6.0</v>
      </c>
      <c r="T188" s="212">
        <v>3.0</v>
      </c>
      <c r="U188" s="216">
        <v>2.0</v>
      </c>
      <c r="V188" s="216">
        <v>2.0</v>
      </c>
      <c r="W188" s="216">
        <v>5.0</v>
      </c>
      <c r="X188" s="216">
        <v>3.0</v>
      </c>
      <c r="Y188" s="212">
        <v>3.0</v>
      </c>
      <c r="Z188" s="212">
        <v>0.0</v>
      </c>
      <c r="AA188" s="212">
        <v>9.0</v>
      </c>
      <c r="AB188" s="212">
        <v>1.0</v>
      </c>
      <c r="AC188" s="212">
        <v>2.0</v>
      </c>
      <c r="AD188" s="212">
        <v>8.0</v>
      </c>
      <c r="AE188" s="212">
        <v>7.0</v>
      </c>
      <c r="AF188" s="212">
        <v>5.0</v>
      </c>
      <c r="AG188" s="199">
        <f t="shared" si="82"/>
        <v>123</v>
      </c>
    </row>
    <row r="189" outlineLevel="1">
      <c r="A189" s="232" t="s">
        <v>688</v>
      </c>
      <c r="B189" s="212">
        <v>1.0</v>
      </c>
      <c r="C189" s="212">
        <v>0.0</v>
      </c>
      <c r="D189" s="212">
        <v>0.0</v>
      </c>
      <c r="E189" s="212">
        <v>0.0</v>
      </c>
      <c r="F189" s="212">
        <v>0.0</v>
      </c>
      <c r="G189" s="212">
        <v>1.0</v>
      </c>
      <c r="H189" s="212">
        <v>0.0</v>
      </c>
      <c r="I189" s="212">
        <v>0.0</v>
      </c>
      <c r="J189" s="212">
        <v>2.0</v>
      </c>
      <c r="K189" s="212">
        <v>1.0</v>
      </c>
      <c r="L189" s="212">
        <v>0.0</v>
      </c>
      <c r="M189" s="212">
        <v>1.0</v>
      </c>
      <c r="N189" s="212">
        <v>1.0</v>
      </c>
      <c r="O189" s="212">
        <v>1.0</v>
      </c>
      <c r="P189" s="212">
        <v>0.0</v>
      </c>
      <c r="Q189" s="212">
        <v>0.0</v>
      </c>
      <c r="R189" s="212">
        <v>1.0</v>
      </c>
      <c r="S189" s="130">
        <v>0.0</v>
      </c>
      <c r="T189" s="130">
        <v>1.0</v>
      </c>
      <c r="U189" s="216">
        <v>1.0</v>
      </c>
      <c r="V189" s="216">
        <v>1.0</v>
      </c>
      <c r="W189" s="216">
        <v>1.0</v>
      </c>
      <c r="X189" s="216">
        <v>0.0</v>
      </c>
      <c r="Y189" s="212">
        <v>2.0</v>
      </c>
      <c r="Z189" s="212">
        <v>0.0</v>
      </c>
      <c r="AA189" s="212">
        <v>1.0</v>
      </c>
      <c r="AB189" s="212">
        <v>1.0</v>
      </c>
      <c r="AC189" s="212">
        <v>1.0</v>
      </c>
      <c r="AD189" s="212">
        <v>1.0</v>
      </c>
      <c r="AE189" s="212">
        <v>2.0</v>
      </c>
      <c r="AF189" s="212">
        <v>2.0</v>
      </c>
      <c r="AG189" s="199">
        <f t="shared" si="82"/>
        <v>23</v>
      </c>
    </row>
    <row r="190" outlineLevel="1">
      <c r="A190" s="232" t="s">
        <v>689</v>
      </c>
      <c r="B190" s="212">
        <v>0.0</v>
      </c>
      <c r="C190" s="212">
        <v>0.0</v>
      </c>
      <c r="D190" s="212">
        <v>0.0</v>
      </c>
      <c r="E190" s="212">
        <v>0.0</v>
      </c>
      <c r="F190" s="212">
        <v>0.0</v>
      </c>
      <c r="G190" s="212">
        <v>0.0</v>
      </c>
      <c r="H190" s="212">
        <v>0.0</v>
      </c>
      <c r="I190" s="212">
        <v>0.0</v>
      </c>
      <c r="J190" s="212">
        <v>0.0</v>
      </c>
      <c r="K190" s="212">
        <v>0.0</v>
      </c>
      <c r="L190" s="212">
        <v>1.0</v>
      </c>
      <c r="M190" s="212">
        <v>4.0</v>
      </c>
      <c r="N190" s="212">
        <v>2.0</v>
      </c>
      <c r="O190" s="212">
        <v>3.0</v>
      </c>
      <c r="P190" s="212">
        <v>8.0</v>
      </c>
      <c r="Q190" s="212">
        <v>6.0</v>
      </c>
      <c r="R190" s="212">
        <v>5.0</v>
      </c>
      <c r="S190" s="212">
        <v>6.0</v>
      </c>
      <c r="T190" s="212">
        <v>6.0</v>
      </c>
      <c r="U190" s="216">
        <v>4.0</v>
      </c>
      <c r="V190" s="216">
        <v>8.0</v>
      </c>
      <c r="W190" s="216">
        <v>11.0</v>
      </c>
      <c r="X190" s="216">
        <v>6.0</v>
      </c>
      <c r="Y190" s="212">
        <v>10.0</v>
      </c>
      <c r="Z190" s="212">
        <v>9.0</v>
      </c>
      <c r="AA190" s="212">
        <v>27.0</v>
      </c>
      <c r="AB190" s="212">
        <v>22.0</v>
      </c>
      <c r="AC190" s="212">
        <v>18.0</v>
      </c>
      <c r="AD190" s="212">
        <v>17.0</v>
      </c>
      <c r="AE190" s="212">
        <v>24.0</v>
      </c>
      <c r="AF190" s="212">
        <v>20.0</v>
      </c>
      <c r="AG190" s="199">
        <f t="shared" si="82"/>
        <v>217</v>
      </c>
    </row>
    <row r="191" outlineLevel="1">
      <c r="A191" s="232" t="s">
        <v>690</v>
      </c>
      <c r="B191" s="212">
        <v>3.0</v>
      </c>
      <c r="C191" s="212">
        <v>0.0</v>
      </c>
      <c r="D191" s="212">
        <v>0.0</v>
      </c>
      <c r="E191" s="212">
        <v>2.0</v>
      </c>
      <c r="F191" s="212">
        <v>1.0</v>
      </c>
      <c r="G191" s="212">
        <v>4.0</v>
      </c>
      <c r="H191" s="212">
        <v>0.0</v>
      </c>
      <c r="I191" s="212">
        <v>1.0</v>
      </c>
      <c r="J191" s="212">
        <v>0.0</v>
      </c>
      <c r="K191" s="212">
        <v>3.0</v>
      </c>
      <c r="L191" s="212">
        <v>1.0</v>
      </c>
      <c r="M191" s="212">
        <v>0.0</v>
      </c>
      <c r="N191" s="212">
        <v>1.0</v>
      </c>
      <c r="O191" s="212">
        <v>0.0</v>
      </c>
      <c r="P191" s="212">
        <v>1.0</v>
      </c>
      <c r="Q191" s="212">
        <v>0.0</v>
      </c>
      <c r="R191" s="212">
        <v>0.0</v>
      </c>
      <c r="S191" s="130">
        <v>1.0</v>
      </c>
      <c r="T191" s="130">
        <v>2.0</v>
      </c>
      <c r="U191" s="216">
        <v>0.0</v>
      </c>
      <c r="V191" s="216">
        <v>0.0</v>
      </c>
      <c r="W191" s="216">
        <v>0.0</v>
      </c>
      <c r="X191" s="216">
        <v>0.0</v>
      </c>
      <c r="Y191" s="212">
        <v>2.0</v>
      </c>
      <c r="Z191" s="212">
        <v>0.0</v>
      </c>
      <c r="AA191" s="212">
        <v>0.0</v>
      </c>
      <c r="AB191" s="212">
        <v>1.0</v>
      </c>
      <c r="AC191" s="212">
        <v>2.0</v>
      </c>
      <c r="AD191" s="212">
        <v>0.0</v>
      </c>
      <c r="AE191" s="212">
        <v>2.0</v>
      </c>
      <c r="AF191" s="212">
        <v>0.0</v>
      </c>
      <c r="AG191" s="199">
        <f t="shared" si="82"/>
        <v>27</v>
      </c>
    </row>
    <row r="192" outlineLevel="1">
      <c r="A192" s="232" t="s">
        <v>691</v>
      </c>
      <c r="B192" s="347">
        <v>3.0</v>
      </c>
      <c r="C192" s="212">
        <v>0.0</v>
      </c>
      <c r="D192" s="212">
        <v>1.0</v>
      </c>
      <c r="E192" s="212">
        <v>0.0</v>
      </c>
      <c r="F192" s="212">
        <v>1.0</v>
      </c>
      <c r="G192" s="212">
        <v>0.0</v>
      </c>
      <c r="H192" s="212">
        <v>0.0</v>
      </c>
      <c r="I192" s="212">
        <v>0.0</v>
      </c>
      <c r="J192" s="212">
        <v>0.0</v>
      </c>
      <c r="K192" s="212">
        <v>0.0</v>
      </c>
      <c r="L192" s="212">
        <v>1.0</v>
      </c>
      <c r="M192" s="212">
        <v>1.0</v>
      </c>
      <c r="N192" s="212">
        <v>1.0</v>
      </c>
      <c r="O192" s="212">
        <v>0.0</v>
      </c>
      <c r="P192" s="212">
        <v>1.0</v>
      </c>
      <c r="Q192" s="212">
        <v>2.0</v>
      </c>
      <c r="R192" s="212">
        <v>2.0</v>
      </c>
      <c r="S192" s="130">
        <v>0.0</v>
      </c>
      <c r="T192" s="130">
        <v>2.0</v>
      </c>
      <c r="U192" s="212">
        <v>0.0</v>
      </c>
      <c r="V192" s="212">
        <v>0.0</v>
      </c>
      <c r="W192" s="212">
        <v>0.0</v>
      </c>
      <c r="X192" s="212">
        <v>0.0</v>
      </c>
      <c r="Y192" s="212">
        <v>2.0</v>
      </c>
      <c r="Z192" s="212">
        <v>1.0</v>
      </c>
      <c r="AA192" s="212">
        <v>1.0</v>
      </c>
      <c r="AB192" s="130">
        <v>0.0</v>
      </c>
      <c r="AC192" s="130">
        <v>0.0</v>
      </c>
      <c r="AD192" s="212">
        <v>2.0</v>
      </c>
      <c r="AE192" s="212">
        <v>2.0</v>
      </c>
      <c r="AF192" s="212">
        <v>1.0</v>
      </c>
      <c r="AG192" s="199">
        <f t="shared" si="82"/>
        <v>24</v>
      </c>
    </row>
    <row r="193" outlineLevel="1">
      <c r="A193" s="232" t="s">
        <v>692</v>
      </c>
      <c r="B193" s="347">
        <v>1.0</v>
      </c>
      <c r="C193" s="212">
        <v>0.0</v>
      </c>
      <c r="D193" s="212">
        <v>1.0</v>
      </c>
      <c r="E193" s="212">
        <v>0.0</v>
      </c>
      <c r="F193" s="212">
        <v>0.0</v>
      </c>
      <c r="G193" s="212">
        <v>0.0</v>
      </c>
      <c r="H193" s="212">
        <v>0.0</v>
      </c>
      <c r="I193" s="212">
        <v>0.0</v>
      </c>
      <c r="J193" s="212">
        <v>0.0</v>
      </c>
      <c r="K193" s="212">
        <v>0.0</v>
      </c>
      <c r="L193" s="212">
        <v>1.0</v>
      </c>
      <c r="M193" s="212">
        <v>0.0</v>
      </c>
      <c r="N193" s="212">
        <v>2.0</v>
      </c>
      <c r="O193" s="212">
        <v>0.0</v>
      </c>
      <c r="P193" s="212">
        <v>2.0</v>
      </c>
      <c r="Q193" s="212">
        <v>1.0</v>
      </c>
      <c r="R193" s="212">
        <v>2.0</v>
      </c>
      <c r="S193" s="130">
        <v>0.0</v>
      </c>
      <c r="T193" s="130">
        <v>0.0</v>
      </c>
      <c r="U193" s="212">
        <v>0.0</v>
      </c>
      <c r="V193" s="212">
        <v>0.0</v>
      </c>
      <c r="W193" s="212">
        <v>0.0</v>
      </c>
      <c r="X193" s="212">
        <v>0.0</v>
      </c>
      <c r="Y193" s="212">
        <v>2.0</v>
      </c>
      <c r="Z193" s="212">
        <v>0.0</v>
      </c>
      <c r="AA193" s="212">
        <v>0.0</v>
      </c>
      <c r="AB193" s="130">
        <v>0.0</v>
      </c>
      <c r="AC193" s="130">
        <v>0.0</v>
      </c>
      <c r="AD193" s="212">
        <v>1.0</v>
      </c>
      <c r="AE193" s="212">
        <v>0.0</v>
      </c>
      <c r="AF193" s="212">
        <v>1.0</v>
      </c>
      <c r="AG193" s="199">
        <f t="shared" si="82"/>
        <v>14</v>
      </c>
    </row>
    <row r="194" outlineLevel="1">
      <c r="A194" s="232" t="s">
        <v>186</v>
      </c>
      <c r="B194" s="226"/>
      <c r="C194" s="226"/>
      <c r="D194" s="226"/>
      <c r="E194" s="226"/>
      <c r="F194" s="226"/>
      <c r="G194" s="226"/>
      <c r="H194" s="226"/>
      <c r="I194" s="226"/>
      <c r="J194" s="226"/>
      <c r="K194" s="226"/>
      <c r="L194" s="226"/>
      <c r="M194" s="226"/>
      <c r="N194" s="226"/>
      <c r="O194" s="226"/>
      <c r="P194" s="212">
        <v>210.0</v>
      </c>
      <c r="Q194" s="212">
        <v>117.0</v>
      </c>
      <c r="R194" s="212">
        <v>68.0</v>
      </c>
      <c r="S194" s="130">
        <v>46.0</v>
      </c>
      <c r="T194" s="130">
        <v>34.0</v>
      </c>
      <c r="U194" s="212">
        <v>34.0</v>
      </c>
      <c r="V194" s="212">
        <v>18.0</v>
      </c>
      <c r="W194" s="212">
        <v>22.0</v>
      </c>
      <c r="X194" s="212">
        <v>25.0</v>
      </c>
      <c r="Y194" s="212">
        <v>20.0</v>
      </c>
      <c r="Z194" s="212">
        <v>52.0</v>
      </c>
      <c r="AA194" s="212">
        <v>30.0</v>
      </c>
      <c r="AB194" s="130">
        <v>20.0</v>
      </c>
      <c r="AC194" s="130">
        <v>36.0</v>
      </c>
      <c r="AD194" s="212">
        <v>28.0</v>
      </c>
      <c r="AE194" s="212">
        <v>27.0</v>
      </c>
      <c r="AF194" s="212">
        <v>15.0</v>
      </c>
      <c r="AG194" s="199">
        <f t="shared" si="82"/>
        <v>802</v>
      </c>
    </row>
    <row r="195">
      <c r="A195" s="241" t="s">
        <v>187</v>
      </c>
      <c r="B195" s="242">
        <f t="shared" ref="B195:AF195" si="83">SUM(B184:B194)</f>
        <v>41</v>
      </c>
      <c r="C195" s="242">
        <f t="shared" si="83"/>
        <v>11</v>
      </c>
      <c r="D195" s="242">
        <f t="shared" si="83"/>
        <v>11</v>
      </c>
      <c r="E195" s="242">
        <f t="shared" si="83"/>
        <v>7</v>
      </c>
      <c r="F195" s="242">
        <f t="shared" si="83"/>
        <v>10</v>
      </c>
      <c r="G195" s="242">
        <f t="shared" si="83"/>
        <v>12</v>
      </c>
      <c r="H195" s="242">
        <f t="shared" si="83"/>
        <v>9</v>
      </c>
      <c r="I195" s="242">
        <f t="shared" si="83"/>
        <v>8</v>
      </c>
      <c r="J195" s="242">
        <f t="shared" si="83"/>
        <v>25</v>
      </c>
      <c r="K195" s="242">
        <f t="shared" si="83"/>
        <v>24</v>
      </c>
      <c r="L195" s="242">
        <f t="shared" si="83"/>
        <v>21</v>
      </c>
      <c r="M195" s="242">
        <f t="shared" si="83"/>
        <v>16</v>
      </c>
      <c r="N195" s="242">
        <f t="shared" si="83"/>
        <v>18</v>
      </c>
      <c r="O195" s="242">
        <f t="shared" si="83"/>
        <v>15</v>
      </c>
      <c r="P195" s="242">
        <f t="shared" si="83"/>
        <v>233</v>
      </c>
      <c r="Q195" s="242">
        <f t="shared" si="83"/>
        <v>140</v>
      </c>
      <c r="R195" s="242">
        <f t="shared" si="83"/>
        <v>92</v>
      </c>
      <c r="S195" s="242">
        <f t="shared" si="83"/>
        <v>62</v>
      </c>
      <c r="T195" s="242">
        <f t="shared" si="83"/>
        <v>50</v>
      </c>
      <c r="U195" s="242">
        <f t="shared" si="83"/>
        <v>48</v>
      </c>
      <c r="V195" s="242">
        <f t="shared" si="83"/>
        <v>38</v>
      </c>
      <c r="W195" s="242">
        <f t="shared" si="83"/>
        <v>59</v>
      </c>
      <c r="X195" s="242">
        <f t="shared" si="83"/>
        <v>48</v>
      </c>
      <c r="Y195" s="242">
        <f t="shared" si="83"/>
        <v>58</v>
      </c>
      <c r="Z195" s="242">
        <f t="shared" si="83"/>
        <v>80</v>
      </c>
      <c r="AA195" s="242">
        <f t="shared" si="83"/>
        <v>110</v>
      </c>
      <c r="AB195" s="242">
        <f t="shared" si="83"/>
        <v>98</v>
      </c>
      <c r="AC195" s="242">
        <f t="shared" si="83"/>
        <v>108</v>
      </c>
      <c r="AD195" s="242">
        <f t="shared" si="83"/>
        <v>107</v>
      </c>
      <c r="AE195" s="242">
        <f t="shared" si="83"/>
        <v>149</v>
      </c>
      <c r="AF195" s="242">
        <f t="shared" si="83"/>
        <v>144</v>
      </c>
      <c r="AG195" s="199">
        <f t="shared" si="82"/>
        <v>1852</v>
      </c>
    </row>
    <row r="196">
      <c r="A196" s="153"/>
      <c r="B196" s="174"/>
      <c r="C196" s="174"/>
      <c r="D196" s="174"/>
      <c r="E196" s="174"/>
      <c r="F196" s="174"/>
      <c r="G196" s="174"/>
      <c r="H196" s="174"/>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c r="AG196" s="199"/>
    </row>
    <row r="197" collapsed="1">
      <c r="A197" s="232" t="s">
        <v>693</v>
      </c>
      <c r="B197" s="233"/>
      <c r="C197" s="233"/>
      <c r="D197" s="234"/>
      <c r="E197" s="234"/>
      <c r="F197" s="234"/>
      <c r="G197" s="234"/>
      <c r="H197" s="234"/>
      <c r="I197" s="234"/>
      <c r="J197" s="234"/>
      <c r="K197" s="233"/>
      <c r="L197" s="233"/>
      <c r="M197" s="233"/>
      <c r="N197" s="233"/>
      <c r="O197" s="233"/>
      <c r="P197" s="233"/>
      <c r="Q197" s="233"/>
      <c r="R197" s="233"/>
      <c r="S197" s="233"/>
      <c r="T197" s="233"/>
      <c r="U197" s="233"/>
      <c r="V197" s="233"/>
      <c r="W197" s="233"/>
      <c r="X197" s="233"/>
      <c r="Y197" s="233"/>
      <c r="Z197" s="233"/>
      <c r="AA197" s="233"/>
      <c r="AB197" s="233"/>
      <c r="AC197" s="233"/>
      <c r="AD197" s="233"/>
      <c r="AE197" s="233"/>
      <c r="AF197" s="233"/>
      <c r="AG197" s="199"/>
    </row>
    <row r="198" hidden="1" outlineLevel="1">
      <c r="A198" s="232" t="s">
        <v>290</v>
      </c>
      <c r="B198" s="236"/>
      <c r="C198" s="236"/>
      <c r="D198" s="236"/>
      <c r="E198" s="236"/>
      <c r="F198" s="236"/>
      <c r="G198" s="236"/>
      <c r="H198" s="236"/>
      <c r="I198" s="236"/>
      <c r="J198" s="236"/>
      <c r="K198" s="236"/>
      <c r="L198" s="236"/>
      <c r="M198" s="236"/>
      <c r="N198" s="236"/>
      <c r="O198" s="236"/>
      <c r="P198" s="236"/>
      <c r="Q198" s="236"/>
      <c r="R198" s="236"/>
      <c r="S198" s="236"/>
      <c r="T198" s="348"/>
      <c r="U198" s="236"/>
      <c r="V198" s="236"/>
      <c r="W198" s="236"/>
      <c r="X198" s="236"/>
      <c r="Y198" s="236"/>
      <c r="Z198" s="236"/>
      <c r="AA198" s="236"/>
      <c r="AB198" s="236"/>
      <c r="AC198" s="236"/>
      <c r="AD198" s="236"/>
      <c r="AE198" s="236"/>
      <c r="AF198" s="236"/>
      <c r="AG198" s="199">
        <f t="shared" ref="AG198:AG209" si="84">SUM(B198:AF198)</f>
        <v>0</v>
      </c>
    </row>
    <row r="199" hidden="1" outlineLevel="1">
      <c r="A199" s="232" t="s">
        <v>291</v>
      </c>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c r="AA199" s="236"/>
      <c r="AB199" s="236"/>
      <c r="AC199" s="236"/>
      <c r="AD199" s="236"/>
      <c r="AE199" s="236"/>
      <c r="AF199" s="236"/>
      <c r="AG199" s="199">
        <f t="shared" si="84"/>
        <v>0</v>
      </c>
    </row>
    <row r="200" hidden="1" outlineLevel="1">
      <c r="A200" s="232" t="s">
        <v>694</v>
      </c>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c r="AA200" s="236"/>
      <c r="AB200" s="236"/>
      <c r="AC200" s="236"/>
      <c r="AD200" s="236"/>
      <c r="AE200" s="236"/>
      <c r="AF200" s="236"/>
      <c r="AG200" s="199">
        <f t="shared" si="84"/>
        <v>0</v>
      </c>
    </row>
    <row r="201" hidden="1" outlineLevel="1">
      <c r="A201" s="232" t="s">
        <v>695</v>
      </c>
      <c r="B201" s="236"/>
      <c r="C201" s="236"/>
      <c r="D201" s="236"/>
      <c r="E201" s="236"/>
      <c r="F201" s="236"/>
      <c r="G201" s="236"/>
      <c r="H201" s="236"/>
      <c r="I201" s="236"/>
      <c r="J201" s="236"/>
      <c r="K201" s="236"/>
      <c r="L201" s="236"/>
      <c r="M201" s="236"/>
      <c r="N201" s="236"/>
      <c r="O201" s="236"/>
      <c r="P201" s="236"/>
      <c r="Q201" s="236"/>
      <c r="R201" s="236"/>
      <c r="S201" s="138"/>
      <c r="T201" s="138"/>
      <c r="U201" s="236"/>
      <c r="V201" s="236"/>
      <c r="W201" s="236"/>
      <c r="X201" s="236"/>
      <c r="Y201" s="236"/>
      <c r="Z201" s="236"/>
      <c r="AA201" s="236"/>
      <c r="AB201" s="236"/>
      <c r="AC201" s="236"/>
      <c r="AD201" s="236"/>
      <c r="AE201" s="236"/>
      <c r="AF201" s="236"/>
      <c r="AG201" s="199">
        <f t="shared" si="84"/>
        <v>0</v>
      </c>
    </row>
    <row r="202" hidden="1" outlineLevel="1">
      <c r="A202" s="232" t="s">
        <v>696</v>
      </c>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348"/>
      <c r="AA202" s="236"/>
      <c r="AB202" s="236"/>
      <c r="AC202" s="236"/>
      <c r="AD202" s="236"/>
      <c r="AE202" s="236"/>
      <c r="AF202" s="236"/>
      <c r="AG202" s="199">
        <f t="shared" si="84"/>
        <v>0</v>
      </c>
    </row>
    <row r="203" hidden="1" outlineLevel="1">
      <c r="A203" s="232" t="s">
        <v>697</v>
      </c>
      <c r="B203" s="236"/>
      <c r="C203" s="236"/>
      <c r="D203" s="236"/>
      <c r="E203" s="236"/>
      <c r="F203" s="236"/>
      <c r="G203" s="236"/>
      <c r="H203" s="236"/>
      <c r="I203" s="236"/>
      <c r="J203" s="236"/>
      <c r="K203" s="236"/>
      <c r="L203" s="236"/>
      <c r="M203" s="236"/>
      <c r="N203" s="236"/>
      <c r="O203" s="236"/>
      <c r="P203" s="236"/>
      <c r="Q203" s="236"/>
      <c r="R203" s="236"/>
      <c r="S203" s="138"/>
      <c r="T203" s="138"/>
      <c r="U203" s="236"/>
      <c r="V203" s="236"/>
      <c r="W203" s="236"/>
      <c r="X203" s="236"/>
      <c r="Y203" s="236"/>
      <c r="Z203" s="236"/>
      <c r="AA203" s="236"/>
      <c r="AB203" s="236"/>
      <c r="AC203" s="236"/>
      <c r="AD203" s="236"/>
      <c r="AE203" s="236"/>
      <c r="AF203" s="236"/>
      <c r="AG203" s="199">
        <f t="shared" si="84"/>
        <v>0</v>
      </c>
    </row>
    <row r="204" hidden="1" outlineLevel="1">
      <c r="A204" s="232" t="s">
        <v>698</v>
      </c>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c r="AA204" s="236"/>
      <c r="AB204" s="236"/>
      <c r="AC204" s="236"/>
      <c r="AD204" s="236"/>
      <c r="AE204" s="236"/>
      <c r="AF204" s="236"/>
      <c r="AG204" s="199">
        <f t="shared" si="84"/>
        <v>0</v>
      </c>
    </row>
    <row r="205" hidden="1" outlineLevel="1">
      <c r="A205" s="232" t="s">
        <v>699</v>
      </c>
      <c r="B205" s="236"/>
      <c r="C205" s="236"/>
      <c r="D205" s="236"/>
      <c r="E205" s="236"/>
      <c r="F205" s="236"/>
      <c r="G205" s="236"/>
      <c r="H205" s="236"/>
      <c r="I205" s="236"/>
      <c r="J205" s="236"/>
      <c r="K205" s="236"/>
      <c r="L205" s="236"/>
      <c r="M205" s="236"/>
      <c r="N205" s="236"/>
      <c r="O205" s="236"/>
      <c r="P205" s="236"/>
      <c r="Q205" s="236"/>
      <c r="R205" s="236"/>
      <c r="S205" s="138"/>
      <c r="T205" s="138"/>
      <c r="U205" s="236"/>
      <c r="V205" s="236"/>
      <c r="W205" s="236"/>
      <c r="X205" s="236"/>
      <c r="Y205" s="236"/>
      <c r="Z205" s="236"/>
      <c r="AA205" s="236"/>
      <c r="AB205" s="236"/>
      <c r="AC205" s="236"/>
      <c r="AD205" s="236"/>
      <c r="AE205" s="236"/>
      <c r="AF205" s="236"/>
      <c r="AG205" s="199">
        <f t="shared" si="84"/>
        <v>0</v>
      </c>
    </row>
    <row r="206" hidden="1" outlineLevel="1">
      <c r="A206" s="232" t="s">
        <v>700</v>
      </c>
      <c r="B206" s="236"/>
      <c r="C206" s="236"/>
      <c r="D206" s="236"/>
      <c r="E206" s="236"/>
      <c r="F206" s="236"/>
      <c r="G206" s="236"/>
      <c r="H206" s="236"/>
      <c r="I206" s="236"/>
      <c r="J206" s="236"/>
      <c r="K206" s="236"/>
      <c r="L206" s="236"/>
      <c r="M206" s="236"/>
      <c r="N206" s="236"/>
      <c r="O206" s="236"/>
      <c r="P206" s="236"/>
      <c r="Q206" s="236"/>
      <c r="R206" s="236"/>
      <c r="S206" s="138"/>
      <c r="T206" s="138"/>
      <c r="U206" s="236"/>
      <c r="V206" s="236"/>
      <c r="W206" s="236"/>
      <c r="X206" s="236"/>
      <c r="Y206" s="236"/>
      <c r="Z206" s="236"/>
      <c r="AA206" s="236"/>
      <c r="AB206" s="138"/>
      <c r="AC206" s="138"/>
      <c r="AD206" s="349"/>
      <c r="AE206" s="236"/>
      <c r="AF206" s="236"/>
      <c r="AG206" s="199">
        <f t="shared" si="84"/>
        <v>0</v>
      </c>
    </row>
    <row r="207" hidden="1" outlineLevel="1">
      <c r="A207" s="232" t="s">
        <v>701</v>
      </c>
      <c r="B207" s="236"/>
      <c r="C207" s="236"/>
      <c r="D207" s="236"/>
      <c r="E207" s="236"/>
      <c r="F207" s="236"/>
      <c r="G207" s="236"/>
      <c r="H207" s="236"/>
      <c r="I207" s="236"/>
      <c r="J207" s="236"/>
      <c r="K207" s="236"/>
      <c r="L207" s="236"/>
      <c r="M207" s="236"/>
      <c r="N207" s="236"/>
      <c r="O207" s="236"/>
      <c r="P207" s="236"/>
      <c r="Q207" s="236"/>
      <c r="R207" s="236"/>
      <c r="S207" s="138"/>
      <c r="T207" s="138"/>
      <c r="U207" s="236"/>
      <c r="V207" s="236"/>
      <c r="W207" s="236"/>
      <c r="X207" s="236"/>
      <c r="Y207" s="236"/>
      <c r="Z207" s="236"/>
      <c r="AA207" s="236"/>
      <c r="AB207" s="138"/>
      <c r="AC207" s="138"/>
      <c r="AD207" s="349"/>
      <c r="AE207" s="236"/>
      <c r="AF207" s="236"/>
      <c r="AG207" s="199">
        <f t="shared" si="84"/>
        <v>0</v>
      </c>
    </row>
    <row r="208" hidden="1" outlineLevel="1">
      <c r="A208" s="232" t="s">
        <v>186</v>
      </c>
      <c r="B208" s="236"/>
      <c r="C208" s="236"/>
      <c r="D208" s="236"/>
      <c r="E208" s="236"/>
      <c r="F208" s="236"/>
      <c r="G208" s="236"/>
      <c r="H208" s="236"/>
      <c r="I208" s="236"/>
      <c r="J208" s="236"/>
      <c r="K208" s="236"/>
      <c r="L208" s="236"/>
      <c r="M208" s="236"/>
      <c r="N208" s="236"/>
      <c r="O208" s="236"/>
      <c r="P208" s="236"/>
      <c r="Q208" s="236"/>
      <c r="R208" s="236"/>
      <c r="S208" s="138"/>
      <c r="T208" s="138"/>
      <c r="U208" s="236"/>
      <c r="V208" s="236"/>
      <c r="W208" s="236"/>
      <c r="X208" s="236"/>
      <c r="Y208" s="236"/>
      <c r="Z208" s="236"/>
      <c r="AA208" s="236"/>
      <c r="AB208" s="138"/>
      <c r="AC208" s="138"/>
      <c r="AD208" s="349"/>
      <c r="AE208" s="236"/>
      <c r="AF208" s="236"/>
      <c r="AG208" s="199">
        <f t="shared" si="84"/>
        <v>0</v>
      </c>
    </row>
    <row r="209">
      <c r="A209" s="241" t="s">
        <v>187</v>
      </c>
      <c r="B209" s="242">
        <f t="shared" ref="B209:AF209" si="85">SUM(B198:B208)</f>
        <v>0</v>
      </c>
      <c r="C209" s="242">
        <f t="shared" si="85"/>
        <v>0</v>
      </c>
      <c r="D209" s="242">
        <f t="shared" si="85"/>
        <v>0</v>
      </c>
      <c r="E209" s="242">
        <f t="shared" si="85"/>
        <v>0</v>
      </c>
      <c r="F209" s="242">
        <f t="shared" si="85"/>
        <v>0</v>
      </c>
      <c r="G209" s="242">
        <f t="shared" si="85"/>
        <v>0</v>
      </c>
      <c r="H209" s="242">
        <f t="shared" si="85"/>
        <v>0</v>
      </c>
      <c r="I209" s="242">
        <f t="shared" si="85"/>
        <v>0</v>
      </c>
      <c r="J209" s="242">
        <f t="shared" si="85"/>
        <v>0</v>
      </c>
      <c r="K209" s="242">
        <f t="shared" si="85"/>
        <v>0</v>
      </c>
      <c r="L209" s="242">
        <f t="shared" si="85"/>
        <v>0</v>
      </c>
      <c r="M209" s="242">
        <f t="shared" si="85"/>
        <v>0</v>
      </c>
      <c r="N209" s="242">
        <f t="shared" si="85"/>
        <v>0</v>
      </c>
      <c r="O209" s="242">
        <f t="shared" si="85"/>
        <v>0</v>
      </c>
      <c r="P209" s="242">
        <f t="shared" si="85"/>
        <v>0</v>
      </c>
      <c r="Q209" s="242">
        <f t="shared" si="85"/>
        <v>0</v>
      </c>
      <c r="R209" s="242">
        <f t="shared" si="85"/>
        <v>0</v>
      </c>
      <c r="S209" s="242">
        <f t="shared" si="85"/>
        <v>0</v>
      </c>
      <c r="T209" s="242">
        <f t="shared" si="85"/>
        <v>0</v>
      </c>
      <c r="U209" s="242">
        <f t="shared" si="85"/>
        <v>0</v>
      </c>
      <c r="V209" s="242">
        <f t="shared" si="85"/>
        <v>0</v>
      </c>
      <c r="W209" s="242">
        <f t="shared" si="85"/>
        <v>0</v>
      </c>
      <c r="X209" s="242">
        <f t="shared" si="85"/>
        <v>0</v>
      </c>
      <c r="Y209" s="242">
        <f t="shared" si="85"/>
        <v>0</v>
      </c>
      <c r="Z209" s="242">
        <f t="shared" si="85"/>
        <v>0</v>
      </c>
      <c r="AA209" s="242">
        <f t="shared" si="85"/>
        <v>0</v>
      </c>
      <c r="AB209" s="242">
        <f t="shared" si="85"/>
        <v>0</v>
      </c>
      <c r="AC209" s="242">
        <f t="shared" si="85"/>
        <v>0</v>
      </c>
      <c r="AD209" s="242">
        <f t="shared" si="85"/>
        <v>0</v>
      </c>
      <c r="AE209" s="242">
        <f t="shared" si="85"/>
        <v>0</v>
      </c>
      <c r="AF209" s="242">
        <f t="shared" si="85"/>
        <v>0</v>
      </c>
      <c r="AG209" s="199">
        <f t="shared" si="84"/>
        <v>0</v>
      </c>
    </row>
    <row r="210">
      <c r="A210" s="153"/>
      <c r="B210" s="174"/>
      <c r="C210" s="174"/>
      <c r="D210" s="174"/>
      <c r="E210" s="174"/>
      <c r="F210" s="174"/>
      <c r="G210" s="174"/>
      <c r="H210" s="174"/>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99"/>
    </row>
    <row r="211">
      <c r="A211" s="230" t="s">
        <v>309</v>
      </c>
      <c r="B211" s="243"/>
      <c r="C211" s="244"/>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c r="AA211" s="244"/>
      <c r="AB211" s="244"/>
      <c r="AC211" s="244"/>
      <c r="AD211" s="244"/>
      <c r="AE211" s="244"/>
      <c r="AF211" s="244"/>
      <c r="AG211" s="199"/>
    </row>
    <row r="212">
      <c r="A212" s="232" t="s">
        <v>265</v>
      </c>
      <c r="B212" s="233"/>
      <c r="C212" s="233"/>
      <c r="D212" s="234"/>
      <c r="E212" s="234"/>
      <c r="F212" s="234"/>
      <c r="G212" s="234"/>
      <c r="H212" s="234"/>
      <c r="I212" s="234"/>
      <c r="J212" s="234"/>
      <c r="K212" s="233"/>
      <c r="L212" s="233"/>
      <c r="M212" s="233"/>
      <c r="N212" s="233"/>
      <c r="O212" s="233"/>
      <c r="P212" s="233"/>
      <c r="Q212" s="233"/>
      <c r="R212" s="233"/>
      <c r="S212" s="233"/>
      <c r="T212" s="233"/>
      <c r="U212" s="233"/>
      <c r="V212" s="233"/>
      <c r="W212" s="233"/>
      <c r="X212" s="233"/>
      <c r="Y212" s="233"/>
      <c r="Z212" s="233"/>
      <c r="AA212" s="233"/>
      <c r="AB212" s="233"/>
      <c r="AC212" s="233"/>
      <c r="AD212" s="233"/>
      <c r="AE212" s="233"/>
      <c r="AF212" s="233"/>
      <c r="AG212" s="245"/>
    </row>
    <row r="213" outlineLevel="1">
      <c r="A213" s="232" t="s">
        <v>702</v>
      </c>
      <c r="B213" s="247">
        <v>4091.03</v>
      </c>
      <c r="C213" s="247">
        <v>1523.15</v>
      </c>
      <c r="D213" s="247">
        <v>0.0</v>
      </c>
      <c r="E213" s="247">
        <v>0.0</v>
      </c>
      <c r="F213" s="247">
        <v>0.0</v>
      </c>
      <c r="G213" s="247">
        <v>0.0</v>
      </c>
      <c r="H213" s="247">
        <v>0.0</v>
      </c>
      <c r="I213" s="247">
        <v>0.0</v>
      </c>
      <c r="J213" s="247">
        <v>0.0</v>
      </c>
      <c r="K213" s="247">
        <v>0.0</v>
      </c>
      <c r="L213" s="247">
        <v>0.0</v>
      </c>
      <c r="M213" s="247">
        <v>0.0</v>
      </c>
      <c r="N213" s="247">
        <v>0.0</v>
      </c>
      <c r="O213" s="247">
        <v>0.0</v>
      </c>
      <c r="P213" s="247">
        <v>0.0</v>
      </c>
      <c r="Q213" s="247">
        <v>0.0</v>
      </c>
      <c r="R213" s="247">
        <v>0.0</v>
      </c>
      <c r="S213" s="247">
        <v>0.0</v>
      </c>
      <c r="T213" s="247">
        <v>0.0</v>
      </c>
      <c r="U213" s="247">
        <v>0.0</v>
      </c>
      <c r="V213" s="247">
        <v>0.0</v>
      </c>
      <c r="W213" s="247">
        <v>0.0</v>
      </c>
      <c r="X213" s="247">
        <v>0.0</v>
      </c>
      <c r="Y213" s="247">
        <v>180.3</v>
      </c>
      <c r="Z213" s="247">
        <v>405.64</v>
      </c>
      <c r="AA213" s="247">
        <v>2805.71</v>
      </c>
      <c r="AB213" s="247">
        <v>2165.53</v>
      </c>
      <c r="AC213" s="247">
        <v>1013.04</v>
      </c>
      <c r="AD213" s="247">
        <v>2591.67</v>
      </c>
      <c r="AE213" s="247">
        <v>1326.89</v>
      </c>
      <c r="AF213" s="247">
        <v>3435.0</v>
      </c>
      <c r="AG213" s="139">
        <f t="shared" ref="AG213:AG222" si="86">SUM(B213:AF213)</f>
        <v>19537.96</v>
      </c>
    </row>
    <row r="214" outlineLevel="1">
      <c r="A214" s="232" t="s">
        <v>703</v>
      </c>
      <c r="B214" s="247">
        <v>0.0</v>
      </c>
      <c r="C214" s="247">
        <v>0.0</v>
      </c>
      <c r="D214" s="247">
        <v>0.0</v>
      </c>
      <c r="E214" s="247">
        <v>0.0</v>
      </c>
      <c r="F214" s="247">
        <v>0.0</v>
      </c>
      <c r="G214" s="247">
        <v>0.0</v>
      </c>
      <c r="H214" s="247">
        <v>0.0</v>
      </c>
      <c r="I214" s="247">
        <v>0.0</v>
      </c>
      <c r="J214" s="247">
        <v>0.0</v>
      </c>
      <c r="K214" s="247">
        <v>0.0</v>
      </c>
      <c r="L214" s="247">
        <v>0.0</v>
      </c>
      <c r="M214" s="247">
        <v>0.0</v>
      </c>
      <c r="N214" s="247">
        <v>0.0</v>
      </c>
      <c r="O214" s="247">
        <v>0.0</v>
      </c>
      <c r="P214" s="247">
        <v>0.0</v>
      </c>
      <c r="Q214" s="247">
        <v>0.0</v>
      </c>
      <c r="R214" s="247">
        <v>0.0</v>
      </c>
      <c r="S214" s="247">
        <v>0.0</v>
      </c>
      <c r="T214" s="247">
        <v>0.0</v>
      </c>
      <c r="U214" s="247">
        <v>0.0</v>
      </c>
      <c r="V214" s="247">
        <v>0.0</v>
      </c>
      <c r="W214" s="247">
        <v>0.0</v>
      </c>
      <c r="X214" s="247">
        <v>0.0</v>
      </c>
      <c r="Y214" s="247">
        <v>0.0</v>
      </c>
      <c r="Z214" s="247">
        <v>0.0</v>
      </c>
      <c r="AA214" s="247">
        <v>0.0</v>
      </c>
      <c r="AB214" s="247">
        <v>0.0</v>
      </c>
      <c r="AC214" s="247">
        <v>0.0</v>
      </c>
      <c r="AD214" s="247">
        <v>0.0</v>
      </c>
      <c r="AE214" s="247">
        <v>0.0</v>
      </c>
      <c r="AF214" s="247">
        <v>0.0</v>
      </c>
      <c r="AG214" s="139">
        <f t="shared" si="86"/>
        <v>0</v>
      </c>
    </row>
    <row r="215" outlineLevel="1">
      <c r="A215" s="232" t="s">
        <v>704</v>
      </c>
      <c r="B215" s="247">
        <v>0.0</v>
      </c>
      <c r="C215" s="247">
        <v>2225.31</v>
      </c>
      <c r="D215" s="247">
        <v>4646.04</v>
      </c>
      <c r="E215" s="247">
        <v>3037.95</v>
      </c>
      <c r="F215" s="247">
        <v>4420.1</v>
      </c>
      <c r="G215" s="247">
        <v>3182.48</v>
      </c>
      <c r="H215" s="247">
        <v>3153.76</v>
      </c>
      <c r="I215" s="350">
        <v>3342.88</v>
      </c>
      <c r="J215" s="247">
        <v>4996.08</v>
      </c>
      <c r="K215" s="247">
        <v>3704.43</v>
      </c>
      <c r="L215" s="247">
        <v>3516.69</v>
      </c>
      <c r="M215" s="247">
        <v>2575.7</v>
      </c>
      <c r="N215" s="247">
        <v>4366.57</v>
      </c>
      <c r="O215" s="247">
        <v>3078.78</v>
      </c>
      <c r="P215" s="247">
        <v>862.03</v>
      </c>
      <c r="Q215" s="247">
        <v>844.34</v>
      </c>
      <c r="R215" s="247">
        <v>2076.75</v>
      </c>
      <c r="S215" s="247">
        <v>1657.62</v>
      </c>
      <c r="T215" s="247">
        <v>830.81</v>
      </c>
      <c r="U215" s="247">
        <v>1175.29</v>
      </c>
      <c r="V215" s="247">
        <v>1139.52</v>
      </c>
      <c r="W215" s="247">
        <v>2515.06</v>
      </c>
      <c r="X215" s="247">
        <v>3483.26</v>
      </c>
      <c r="Y215" s="247">
        <v>1536.0</v>
      </c>
      <c r="Z215" s="247">
        <v>2549.29</v>
      </c>
      <c r="AA215" s="247">
        <v>7157.75</v>
      </c>
      <c r="AB215" s="247">
        <v>6875.16</v>
      </c>
      <c r="AC215" s="247">
        <v>2765.11</v>
      </c>
      <c r="AD215" s="247">
        <v>4278.61</v>
      </c>
      <c r="AE215" s="247">
        <v>3145.79</v>
      </c>
      <c r="AF215" s="247">
        <v>6968.7</v>
      </c>
      <c r="AG215" s="139">
        <f t="shared" si="86"/>
        <v>96107.86</v>
      </c>
    </row>
    <row r="216" outlineLevel="1">
      <c r="A216" s="232" t="s">
        <v>705</v>
      </c>
      <c r="B216" s="247">
        <v>0.0</v>
      </c>
      <c r="C216" s="247">
        <v>0.0</v>
      </c>
      <c r="D216" s="247">
        <v>0.0</v>
      </c>
      <c r="E216" s="247">
        <v>0.0</v>
      </c>
      <c r="F216" s="247">
        <v>0.0</v>
      </c>
      <c r="G216" s="247">
        <v>0.0</v>
      </c>
      <c r="H216" s="247">
        <v>0.0</v>
      </c>
      <c r="I216" s="247">
        <v>0.0</v>
      </c>
      <c r="J216" s="247">
        <v>0.0</v>
      </c>
      <c r="K216" s="247">
        <v>0.0</v>
      </c>
      <c r="L216" s="247">
        <v>0.0</v>
      </c>
      <c r="M216" s="247">
        <v>0.0</v>
      </c>
      <c r="N216" s="247">
        <v>0.0</v>
      </c>
      <c r="O216" s="247">
        <v>0.0</v>
      </c>
      <c r="P216" s="247">
        <v>0.0</v>
      </c>
      <c r="Q216" s="247">
        <v>0.0</v>
      </c>
      <c r="R216" s="247">
        <v>0.0</v>
      </c>
      <c r="S216" s="247">
        <v>0.0</v>
      </c>
      <c r="T216" s="247">
        <v>0.0</v>
      </c>
      <c r="U216" s="247">
        <v>0.0</v>
      </c>
      <c r="V216" s="247">
        <v>0.0</v>
      </c>
      <c r="W216" s="247">
        <v>0.0</v>
      </c>
      <c r="X216" s="247">
        <v>0.0</v>
      </c>
      <c r="Y216" s="247">
        <v>0.0</v>
      </c>
      <c r="Z216" s="247">
        <v>0.0</v>
      </c>
      <c r="AA216" s="247">
        <v>0.0</v>
      </c>
      <c r="AB216" s="247">
        <v>0.0</v>
      </c>
      <c r="AC216" s="247">
        <v>0.0</v>
      </c>
      <c r="AD216" s="247">
        <v>0.0</v>
      </c>
      <c r="AE216" s="247">
        <v>0.0</v>
      </c>
      <c r="AF216" s="247">
        <v>0.0</v>
      </c>
      <c r="AG216" s="139">
        <f t="shared" si="86"/>
        <v>0</v>
      </c>
    </row>
    <row r="217" outlineLevel="1">
      <c r="A217" s="232" t="s">
        <v>706</v>
      </c>
      <c r="B217" s="247">
        <v>312.12</v>
      </c>
      <c r="C217" s="247">
        <v>0.0</v>
      </c>
      <c r="D217" s="247">
        <v>0.0</v>
      </c>
      <c r="E217" s="247">
        <v>0.0</v>
      </c>
      <c r="F217" s="247">
        <v>620.77</v>
      </c>
      <c r="G217" s="247">
        <v>314.21</v>
      </c>
      <c r="H217" s="247">
        <v>619.91</v>
      </c>
      <c r="I217" s="247">
        <v>0.0</v>
      </c>
      <c r="J217" s="247">
        <v>622.72</v>
      </c>
      <c r="K217" s="247">
        <v>0.0</v>
      </c>
      <c r="L217" s="247">
        <v>0.0</v>
      </c>
      <c r="M217" s="247">
        <v>0.0</v>
      </c>
      <c r="N217" s="247">
        <v>308.07</v>
      </c>
      <c r="O217" s="247">
        <v>0.0</v>
      </c>
      <c r="P217" s="247">
        <v>1247.86</v>
      </c>
      <c r="Q217" s="247">
        <v>234.88</v>
      </c>
      <c r="R217" s="247">
        <v>0.0</v>
      </c>
      <c r="S217" s="247">
        <v>0.0</v>
      </c>
      <c r="T217" s="247">
        <v>889.84</v>
      </c>
      <c r="U217" s="247">
        <v>227.4</v>
      </c>
      <c r="V217" s="247">
        <v>401.71</v>
      </c>
      <c r="W217" s="247">
        <v>206.95</v>
      </c>
      <c r="X217" s="247">
        <v>393.12</v>
      </c>
      <c r="Y217" s="247">
        <v>372.24</v>
      </c>
      <c r="Z217" s="247">
        <v>0.0</v>
      </c>
      <c r="AA217" s="247">
        <v>1817.21</v>
      </c>
      <c r="AB217" s="247">
        <v>591.57</v>
      </c>
      <c r="AC217" s="247">
        <v>206.35</v>
      </c>
      <c r="AD217" s="247">
        <v>409.09</v>
      </c>
      <c r="AE217" s="247">
        <v>605.04</v>
      </c>
      <c r="AF217" s="247">
        <v>206.71</v>
      </c>
      <c r="AG217" s="139">
        <f t="shared" si="86"/>
        <v>10607.77</v>
      </c>
    </row>
    <row r="218" outlineLevel="1">
      <c r="A218" s="232" t="s">
        <v>707</v>
      </c>
      <c r="B218" s="247">
        <v>735.05</v>
      </c>
      <c r="C218" s="247">
        <v>394.0</v>
      </c>
      <c r="D218" s="247">
        <v>0.0</v>
      </c>
      <c r="E218" s="247">
        <v>775.08</v>
      </c>
      <c r="F218" s="247">
        <v>775.45</v>
      </c>
      <c r="G218" s="247">
        <v>0.0</v>
      </c>
      <c r="H218" s="247">
        <v>381.44</v>
      </c>
      <c r="I218" s="247">
        <v>659.93</v>
      </c>
      <c r="J218" s="247">
        <v>393.11</v>
      </c>
      <c r="K218" s="247">
        <v>0.0</v>
      </c>
      <c r="L218" s="247">
        <v>1866.69</v>
      </c>
      <c r="M218" s="247">
        <v>2324.88</v>
      </c>
      <c r="N218" s="247">
        <v>1144.76</v>
      </c>
      <c r="O218" s="247">
        <v>1918.86</v>
      </c>
      <c r="P218" s="247">
        <v>2763.29</v>
      </c>
      <c r="Q218" s="247">
        <v>1502.78</v>
      </c>
      <c r="R218" s="247">
        <v>1491.27</v>
      </c>
      <c r="S218" s="247">
        <v>865.6</v>
      </c>
      <c r="T218" s="247">
        <v>1491.27</v>
      </c>
      <c r="U218" s="247">
        <v>295.46</v>
      </c>
      <c r="V218" s="247">
        <v>296.57</v>
      </c>
      <c r="W218" s="247">
        <v>496.89</v>
      </c>
      <c r="X218" s="247">
        <v>2283.3</v>
      </c>
      <c r="Y218" s="247">
        <v>1512.88</v>
      </c>
      <c r="Z218" s="247">
        <v>1802.83</v>
      </c>
      <c r="AA218" s="247">
        <v>2516.88</v>
      </c>
      <c r="AB218" s="247">
        <v>4874.23</v>
      </c>
      <c r="AC218" s="247">
        <v>1539.77</v>
      </c>
      <c r="AD218" s="247">
        <v>2308.73</v>
      </c>
      <c r="AE218" s="247">
        <v>2511.3</v>
      </c>
      <c r="AF218" s="247">
        <v>2569.75</v>
      </c>
      <c r="AG218" s="139">
        <f t="shared" si="86"/>
        <v>42492.05</v>
      </c>
    </row>
    <row r="219" outlineLevel="1">
      <c r="A219" s="232" t="s">
        <v>708</v>
      </c>
      <c r="B219" s="248"/>
      <c r="C219" s="248"/>
      <c r="D219" s="248"/>
      <c r="E219" s="248"/>
      <c r="F219" s="248"/>
      <c r="G219" s="248"/>
      <c r="H219" s="248"/>
      <c r="I219" s="248"/>
      <c r="J219" s="248"/>
      <c r="K219" s="248"/>
      <c r="L219" s="248"/>
      <c r="M219" s="248"/>
      <c r="N219" s="248"/>
      <c r="O219" s="248"/>
      <c r="P219" s="247">
        <v>753.8</v>
      </c>
      <c r="Q219" s="247">
        <v>1698.56</v>
      </c>
      <c r="R219" s="247">
        <v>492.63</v>
      </c>
      <c r="S219" s="247">
        <v>497.87</v>
      </c>
      <c r="T219" s="247">
        <v>972.14</v>
      </c>
      <c r="U219" s="247">
        <v>257.52</v>
      </c>
      <c r="V219" s="247">
        <v>675.67</v>
      </c>
      <c r="W219" s="247">
        <v>239.0</v>
      </c>
      <c r="X219" s="247">
        <v>469.86</v>
      </c>
      <c r="Y219" s="247">
        <v>935.68</v>
      </c>
      <c r="Z219" s="247">
        <v>1463.9</v>
      </c>
      <c r="AA219" s="247">
        <v>3720.19</v>
      </c>
      <c r="AB219" s="247">
        <v>1811.23</v>
      </c>
      <c r="AC219" s="247">
        <v>1867.01</v>
      </c>
      <c r="AD219" s="247">
        <v>1174.51</v>
      </c>
      <c r="AE219" s="247">
        <v>5092.64</v>
      </c>
      <c r="AF219" s="247">
        <v>2327.12</v>
      </c>
      <c r="AG219" s="139">
        <f t="shared" si="86"/>
        <v>24449.33</v>
      </c>
    </row>
    <row r="220" outlineLevel="1">
      <c r="A220" s="232" t="s">
        <v>709</v>
      </c>
      <c r="B220" s="248"/>
      <c r="C220" s="248"/>
      <c r="D220" s="248"/>
      <c r="E220" s="248"/>
      <c r="F220" s="248"/>
      <c r="G220" s="248"/>
      <c r="H220" s="248"/>
      <c r="I220" s="248"/>
      <c r="J220" s="248"/>
      <c r="K220" s="248"/>
      <c r="L220" s="248"/>
      <c r="M220" s="248"/>
      <c r="N220" s="248"/>
      <c r="O220" s="248"/>
      <c r="P220" s="247">
        <v>0.0</v>
      </c>
      <c r="Q220" s="247">
        <v>0.0</v>
      </c>
      <c r="R220" s="247">
        <v>0.0</v>
      </c>
      <c r="S220" s="247">
        <v>0.0</v>
      </c>
      <c r="T220" s="247">
        <v>0.0</v>
      </c>
      <c r="U220" s="247">
        <v>0.0</v>
      </c>
      <c r="V220" s="247">
        <v>0.0</v>
      </c>
      <c r="W220" s="247">
        <v>0.0</v>
      </c>
      <c r="X220" s="247">
        <v>0.0</v>
      </c>
      <c r="Y220" s="247">
        <v>0.0</v>
      </c>
      <c r="Z220" s="247">
        <v>0.0</v>
      </c>
      <c r="AA220" s="247">
        <v>0.0</v>
      </c>
      <c r="AB220" s="247">
        <v>0.0</v>
      </c>
      <c r="AC220" s="247">
        <v>0.0</v>
      </c>
      <c r="AD220" s="247">
        <v>0.0</v>
      </c>
      <c r="AE220" s="247">
        <v>0.0</v>
      </c>
      <c r="AF220" s="247">
        <v>0.0</v>
      </c>
      <c r="AG220" s="139">
        <f t="shared" si="86"/>
        <v>0</v>
      </c>
    </row>
    <row r="221" outlineLevel="1">
      <c r="A221" s="232" t="s">
        <v>710</v>
      </c>
      <c r="B221" s="248"/>
      <c r="C221" s="248"/>
      <c r="D221" s="248"/>
      <c r="E221" s="248"/>
      <c r="F221" s="248"/>
      <c r="G221" s="248"/>
      <c r="H221" s="248"/>
      <c r="I221" s="248"/>
      <c r="J221" s="248"/>
      <c r="K221" s="248"/>
      <c r="L221" s="248"/>
      <c r="M221" s="248"/>
      <c r="N221" s="248"/>
      <c r="O221" s="248"/>
      <c r="P221" s="247">
        <v>5954.57</v>
      </c>
      <c r="Q221" s="247">
        <v>4246.87</v>
      </c>
      <c r="R221" s="247">
        <v>2044.87</v>
      </c>
      <c r="S221" s="247">
        <v>2383.3</v>
      </c>
      <c r="T221" s="247">
        <v>1833.2</v>
      </c>
      <c r="U221" s="247">
        <v>639.86</v>
      </c>
      <c r="V221" s="247">
        <v>2671.66</v>
      </c>
      <c r="W221" s="247">
        <v>323.38</v>
      </c>
      <c r="X221" s="247">
        <v>1432.27</v>
      </c>
      <c r="Y221" s="247">
        <v>3212.89</v>
      </c>
      <c r="Z221" s="247">
        <v>10172.95</v>
      </c>
      <c r="AA221" s="247">
        <v>15640.21</v>
      </c>
      <c r="AB221" s="247">
        <v>14769.99</v>
      </c>
      <c r="AC221" s="247">
        <v>8294.53</v>
      </c>
      <c r="AD221" s="247">
        <v>6021.13</v>
      </c>
      <c r="AE221" s="247">
        <v>8950.98</v>
      </c>
      <c r="AF221" s="247">
        <v>10943.11</v>
      </c>
      <c r="AG221" s="139">
        <f t="shared" si="86"/>
        <v>99535.77</v>
      </c>
    </row>
    <row r="222" outlineLevel="1">
      <c r="A222" s="232" t="s">
        <v>711</v>
      </c>
      <c r="B222" s="248"/>
      <c r="C222" s="248"/>
      <c r="D222" s="248"/>
      <c r="E222" s="248"/>
      <c r="F222" s="248"/>
      <c r="G222" s="248"/>
      <c r="H222" s="248"/>
      <c r="I222" s="248"/>
      <c r="J222" s="248"/>
      <c r="K222" s="248"/>
      <c r="L222" s="248"/>
      <c r="M222" s="248"/>
      <c r="N222" s="248"/>
      <c r="O222" s="248"/>
      <c r="P222" s="247">
        <v>0.0</v>
      </c>
      <c r="Q222" s="247">
        <v>0.0</v>
      </c>
      <c r="R222" s="247">
        <v>0.0</v>
      </c>
      <c r="S222" s="247">
        <v>0.0</v>
      </c>
      <c r="T222" s="247">
        <v>0.0</v>
      </c>
      <c r="U222" s="247">
        <v>0.0</v>
      </c>
      <c r="V222" s="247">
        <v>0.0</v>
      </c>
      <c r="W222" s="247">
        <v>0.0</v>
      </c>
      <c r="X222" s="247">
        <v>0.0</v>
      </c>
      <c r="Y222" s="247">
        <v>0.0</v>
      </c>
      <c r="Z222" s="247">
        <v>0.0</v>
      </c>
      <c r="AA222" s="247">
        <v>0.0</v>
      </c>
      <c r="AB222" s="247">
        <v>0.0</v>
      </c>
      <c r="AC222" s="247">
        <v>0.0</v>
      </c>
      <c r="AD222" s="247">
        <v>0.0</v>
      </c>
      <c r="AE222" s="247">
        <v>0.0</v>
      </c>
      <c r="AF222" s="247">
        <v>0.0</v>
      </c>
      <c r="AG222" s="139">
        <f t="shared" si="86"/>
        <v>0</v>
      </c>
    </row>
    <row r="223" collapsed="1">
      <c r="A223" s="232" t="s">
        <v>276</v>
      </c>
      <c r="B223" s="233"/>
      <c r="C223" s="233"/>
      <c r="D223" s="234"/>
      <c r="E223" s="234"/>
      <c r="F223" s="234"/>
      <c r="G223" s="234"/>
      <c r="H223" s="234"/>
      <c r="I223" s="234"/>
      <c r="J223" s="234"/>
      <c r="K223" s="233"/>
      <c r="L223" s="233"/>
      <c r="M223" s="233"/>
      <c r="N223" s="233"/>
      <c r="O223" s="233"/>
      <c r="P223" s="233"/>
      <c r="Q223" s="233"/>
      <c r="R223" s="233"/>
      <c r="S223" s="233"/>
      <c r="T223" s="233"/>
      <c r="U223" s="233"/>
      <c r="V223" s="233"/>
      <c r="W223" s="233"/>
      <c r="X223" s="233"/>
      <c r="Y223" s="233"/>
      <c r="Z223" s="233"/>
      <c r="AA223" s="233"/>
      <c r="AB223" s="233"/>
      <c r="AC223" s="233"/>
      <c r="AD223" s="233"/>
      <c r="AE223" s="233"/>
      <c r="AF223" s="233"/>
      <c r="AG223" s="245"/>
    </row>
    <row r="224" hidden="1" outlineLevel="1">
      <c r="A224" s="232" t="s">
        <v>712</v>
      </c>
      <c r="B224" s="249"/>
      <c r="C224" s="249"/>
      <c r="D224" s="249"/>
      <c r="E224" s="249"/>
      <c r="F224" s="249"/>
      <c r="G224" s="249"/>
      <c r="H224" s="249"/>
      <c r="I224" s="250"/>
      <c r="J224" s="250"/>
      <c r="K224" s="250"/>
      <c r="L224" s="250"/>
      <c r="M224" s="250"/>
      <c r="N224" s="252"/>
      <c r="O224" s="250"/>
      <c r="P224" s="250"/>
      <c r="Q224" s="250"/>
      <c r="R224" s="250"/>
      <c r="S224" s="250"/>
      <c r="T224" s="250"/>
      <c r="U224" s="250"/>
      <c r="V224" s="250"/>
      <c r="W224" s="250"/>
      <c r="X224" s="250"/>
      <c r="Y224" s="250"/>
      <c r="Z224" s="250"/>
      <c r="AA224" s="250"/>
      <c r="AB224" s="250"/>
      <c r="AC224" s="250"/>
      <c r="AD224" s="250"/>
      <c r="AE224" s="250"/>
      <c r="AF224" s="250"/>
      <c r="AG224" s="139">
        <f t="shared" ref="AG224:AG235" si="87">SUM(B224:AF224)</f>
        <v>0</v>
      </c>
    </row>
    <row r="225" hidden="1" outlineLevel="1">
      <c r="A225" s="232" t="s">
        <v>713</v>
      </c>
      <c r="B225" s="249"/>
      <c r="C225" s="249"/>
      <c r="D225" s="249"/>
      <c r="E225" s="249"/>
      <c r="F225" s="249"/>
      <c r="G225" s="249"/>
      <c r="H225" s="249"/>
      <c r="I225" s="250"/>
      <c r="J225" s="250"/>
      <c r="K225" s="250"/>
      <c r="L225" s="250"/>
      <c r="M225" s="250"/>
      <c r="N225" s="250"/>
      <c r="O225" s="250"/>
      <c r="P225" s="250"/>
      <c r="Q225" s="250"/>
      <c r="R225" s="250"/>
      <c r="S225" s="250"/>
      <c r="T225" s="250"/>
      <c r="U225" s="250"/>
      <c r="V225" s="250"/>
      <c r="W225" s="250"/>
      <c r="X225" s="250"/>
      <c r="Y225" s="250"/>
      <c r="Z225" s="250"/>
      <c r="AA225" s="250"/>
      <c r="AB225" s="250"/>
      <c r="AC225" s="250"/>
      <c r="AD225" s="250"/>
      <c r="AE225" s="250"/>
      <c r="AF225" s="250"/>
      <c r="AG225" s="139">
        <f t="shared" si="87"/>
        <v>0</v>
      </c>
    </row>
    <row r="226" hidden="1" outlineLevel="1">
      <c r="A226" s="232" t="s">
        <v>714</v>
      </c>
      <c r="B226" s="249"/>
      <c r="C226" s="249"/>
      <c r="D226" s="249"/>
      <c r="E226" s="249"/>
      <c r="F226" s="249"/>
      <c r="G226" s="249"/>
      <c r="H226" s="249"/>
      <c r="I226" s="250"/>
      <c r="J226" s="250"/>
      <c r="K226" s="250"/>
      <c r="L226" s="250"/>
      <c r="M226" s="250"/>
      <c r="N226" s="250"/>
      <c r="O226" s="250"/>
      <c r="P226" s="250"/>
      <c r="Q226" s="250"/>
      <c r="R226" s="250"/>
      <c r="S226" s="252"/>
      <c r="T226" s="250"/>
      <c r="U226" s="250"/>
      <c r="V226" s="250"/>
      <c r="W226" s="250"/>
      <c r="X226" s="250"/>
      <c r="Y226" s="250"/>
      <c r="Z226" s="250"/>
      <c r="AA226" s="250"/>
      <c r="AB226" s="250"/>
      <c r="AC226" s="250"/>
      <c r="AD226" s="250"/>
      <c r="AE226" s="250"/>
      <c r="AF226" s="250"/>
      <c r="AG226" s="139">
        <f t="shared" si="87"/>
        <v>0</v>
      </c>
    </row>
    <row r="227" hidden="1" outlineLevel="1">
      <c r="A227" s="232" t="s">
        <v>715</v>
      </c>
      <c r="B227" s="249"/>
      <c r="C227" s="249"/>
      <c r="D227" s="249"/>
      <c r="E227" s="249"/>
      <c r="F227" s="249"/>
      <c r="G227" s="249"/>
      <c r="H227" s="249"/>
      <c r="I227" s="250"/>
      <c r="J227" s="250"/>
      <c r="K227" s="250"/>
      <c r="L227" s="250"/>
      <c r="M227" s="250"/>
      <c r="N227" s="250"/>
      <c r="O227" s="250"/>
      <c r="P227" s="250"/>
      <c r="Q227" s="250"/>
      <c r="R227" s="250"/>
      <c r="S227" s="250"/>
      <c r="T227" s="250"/>
      <c r="U227" s="250"/>
      <c r="V227" s="250"/>
      <c r="W227" s="250"/>
      <c r="X227" s="250"/>
      <c r="Y227" s="250"/>
      <c r="Z227" s="250"/>
      <c r="AA227" s="250"/>
      <c r="AB227" s="250"/>
      <c r="AC227" s="250"/>
      <c r="AD227" s="250"/>
      <c r="AE227" s="250"/>
      <c r="AF227" s="250"/>
      <c r="AG227" s="139">
        <f t="shared" si="87"/>
        <v>0</v>
      </c>
    </row>
    <row r="228" hidden="1" outlineLevel="1">
      <c r="A228" s="232" t="s">
        <v>716</v>
      </c>
      <c r="B228" s="160"/>
      <c r="C228" s="160"/>
      <c r="D228" s="160"/>
      <c r="E228" s="160"/>
      <c r="F228" s="160"/>
      <c r="G228" s="160"/>
      <c r="H228" s="160"/>
      <c r="I228" s="160"/>
      <c r="J228" s="160"/>
      <c r="K228" s="160"/>
      <c r="L228" s="160"/>
      <c r="M228" s="160"/>
      <c r="N228" s="160"/>
      <c r="O228" s="160"/>
      <c r="P228" s="160"/>
      <c r="Q228" s="160"/>
      <c r="R228" s="160"/>
      <c r="S228" s="160"/>
      <c r="T228" s="160"/>
      <c r="U228" s="160"/>
      <c r="V228" s="160"/>
      <c r="W228" s="160"/>
      <c r="X228" s="160"/>
      <c r="Y228" s="160"/>
      <c r="Z228" s="160"/>
      <c r="AA228" s="160"/>
      <c r="AB228" s="160"/>
      <c r="AC228" s="160"/>
      <c r="AD228" s="160"/>
      <c r="AE228" s="160"/>
      <c r="AF228" s="160"/>
      <c r="AG228" s="139">
        <f t="shared" si="87"/>
        <v>0</v>
      </c>
    </row>
    <row r="229" hidden="1" outlineLevel="1">
      <c r="A229" s="232" t="s">
        <v>717</v>
      </c>
      <c r="B229" s="160"/>
      <c r="C229" s="160"/>
      <c r="D229" s="160"/>
      <c r="E229" s="160"/>
      <c r="F229" s="160"/>
      <c r="G229" s="160"/>
      <c r="H229" s="160"/>
      <c r="I229" s="160"/>
      <c r="J229" s="160"/>
      <c r="K229" s="160"/>
      <c r="L229" s="160"/>
      <c r="M229" s="160"/>
      <c r="N229" s="160"/>
      <c r="O229" s="160"/>
      <c r="P229" s="160"/>
      <c r="Q229" s="160"/>
      <c r="R229" s="160"/>
      <c r="S229" s="160"/>
      <c r="T229" s="160"/>
      <c r="U229" s="160"/>
      <c r="V229" s="160"/>
      <c r="W229" s="160"/>
      <c r="X229" s="160"/>
      <c r="Y229" s="160"/>
      <c r="Z229" s="160"/>
      <c r="AA229" s="160"/>
      <c r="AB229" s="160"/>
      <c r="AC229" s="160"/>
      <c r="AD229" s="160"/>
      <c r="AE229" s="160"/>
      <c r="AF229" s="160"/>
      <c r="AG229" s="139">
        <f t="shared" si="87"/>
        <v>0</v>
      </c>
    </row>
    <row r="230" hidden="1" outlineLevel="1">
      <c r="A230" s="232" t="s">
        <v>681</v>
      </c>
      <c r="B230" s="160"/>
      <c r="C230" s="160"/>
      <c r="D230" s="160"/>
      <c r="E230" s="160"/>
      <c r="F230" s="160"/>
      <c r="G230" s="160"/>
      <c r="H230" s="160"/>
      <c r="I230" s="160"/>
      <c r="J230" s="160"/>
      <c r="K230" s="160"/>
      <c r="L230" s="160"/>
      <c r="M230" s="160"/>
      <c r="N230" s="160"/>
      <c r="O230" s="160"/>
      <c r="P230" s="160"/>
      <c r="Q230" s="160"/>
      <c r="R230" s="160"/>
      <c r="S230" s="160"/>
      <c r="T230" s="160"/>
      <c r="U230" s="160"/>
      <c r="V230" s="160"/>
      <c r="W230" s="160"/>
      <c r="X230" s="160"/>
      <c r="Y230" s="160"/>
      <c r="Z230" s="160"/>
      <c r="AA230" s="160"/>
      <c r="AB230" s="160"/>
      <c r="AC230" s="160"/>
      <c r="AD230" s="160"/>
      <c r="AE230" s="160"/>
      <c r="AF230" s="160"/>
      <c r="AG230" s="139">
        <f t="shared" si="87"/>
        <v>0</v>
      </c>
    </row>
    <row r="231" hidden="1" outlineLevel="1">
      <c r="A231" s="232" t="s">
        <v>682</v>
      </c>
      <c r="B231" s="160"/>
      <c r="C231" s="160"/>
      <c r="D231" s="160"/>
      <c r="E231" s="160"/>
      <c r="F231" s="160"/>
      <c r="G231" s="160"/>
      <c r="H231" s="160"/>
      <c r="I231" s="160"/>
      <c r="J231" s="160"/>
      <c r="K231" s="160"/>
      <c r="L231" s="160"/>
      <c r="M231" s="160"/>
      <c r="N231" s="160"/>
      <c r="O231" s="160"/>
      <c r="P231" s="160"/>
      <c r="Q231" s="160"/>
      <c r="R231" s="160"/>
      <c r="S231" s="160"/>
      <c r="T231" s="160"/>
      <c r="U231" s="160"/>
      <c r="V231" s="160"/>
      <c r="W231" s="160"/>
      <c r="X231" s="160"/>
      <c r="Y231" s="160"/>
      <c r="Z231" s="160"/>
      <c r="AA231" s="160"/>
      <c r="AB231" s="160"/>
      <c r="AC231" s="160"/>
      <c r="AD231" s="160"/>
      <c r="AE231" s="160"/>
      <c r="AF231" s="160"/>
      <c r="AG231" s="139">
        <f t="shared" si="87"/>
        <v>0</v>
      </c>
    </row>
    <row r="232" hidden="1" outlineLevel="1">
      <c r="A232" s="232" t="s">
        <v>683</v>
      </c>
      <c r="B232" s="160"/>
      <c r="C232" s="160"/>
      <c r="D232" s="160"/>
      <c r="E232" s="160"/>
      <c r="F232" s="160"/>
      <c r="G232" s="160"/>
      <c r="H232" s="160"/>
      <c r="I232" s="160"/>
      <c r="J232" s="160"/>
      <c r="K232" s="160"/>
      <c r="L232" s="160"/>
      <c r="M232" s="160"/>
      <c r="N232" s="160"/>
      <c r="O232" s="160"/>
      <c r="P232" s="160"/>
      <c r="Q232" s="160"/>
      <c r="R232" s="160"/>
      <c r="S232" s="160"/>
      <c r="T232" s="160"/>
      <c r="U232" s="160"/>
      <c r="V232" s="160"/>
      <c r="W232" s="160"/>
      <c r="X232" s="160"/>
      <c r="Y232" s="160"/>
      <c r="Z232" s="160"/>
      <c r="AA232" s="160"/>
      <c r="AB232" s="160"/>
      <c r="AC232" s="160"/>
      <c r="AD232" s="160"/>
      <c r="AE232" s="160"/>
      <c r="AF232" s="160"/>
      <c r="AG232" s="139">
        <f t="shared" si="87"/>
        <v>0</v>
      </c>
    </row>
    <row r="233" hidden="1" outlineLevel="1">
      <c r="A233" s="232" t="s">
        <v>684</v>
      </c>
      <c r="B233" s="160"/>
      <c r="C233" s="160"/>
      <c r="D233" s="160"/>
      <c r="E233" s="160"/>
      <c r="F233" s="160"/>
      <c r="G233" s="160"/>
      <c r="H233" s="160"/>
      <c r="I233" s="160"/>
      <c r="J233" s="160"/>
      <c r="K233" s="160"/>
      <c r="L233" s="160"/>
      <c r="M233" s="160"/>
      <c r="N233" s="160"/>
      <c r="O233" s="160"/>
      <c r="P233" s="160"/>
      <c r="Q233" s="160"/>
      <c r="R233" s="160"/>
      <c r="S233" s="160"/>
      <c r="T233" s="160"/>
      <c r="U233" s="160"/>
      <c r="V233" s="160"/>
      <c r="W233" s="160"/>
      <c r="X233" s="160"/>
      <c r="Y233" s="160"/>
      <c r="Z233" s="160"/>
      <c r="AA233" s="160"/>
      <c r="AB233" s="160"/>
      <c r="AC233" s="160"/>
      <c r="AD233" s="160"/>
      <c r="AE233" s="160"/>
      <c r="AF233" s="160"/>
      <c r="AG233" s="139">
        <f t="shared" si="87"/>
        <v>0</v>
      </c>
    </row>
    <row r="234">
      <c r="A234" s="241" t="s">
        <v>287</v>
      </c>
      <c r="B234" s="254">
        <f t="shared" ref="B234:AF234" si="88">B213+B224+B214+B225+B219+B230+B220+B231</f>
        <v>4091.03</v>
      </c>
      <c r="C234" s="254">
        <f t="shared" si="88"/>
        <v>1523.15</v>
      </c>
      <c r="D234" s="254">
        <f t="shared" si="88"/>
        <v>0</v>
      </c>
      <c r="E234" s="254">
        <f t="shared" si="88"/>
        <v>0</v>
      </c>
      <c r="F234" s="254">
        <f t="shared" si="88"/>
        <v>0</v>
      </c>
      <c r="G234" s="254">
        <f t="shared" si="88"/>
        <v>0</v>
      </c>
      <c r="H234" s="254">
        <f t="shared" si="88"/>
        <v>0</v>
      </c>
      <c r="I234" s="254">
        <f t="shared" si="88"/>
        <v>0</v>
      </c>
      <c r="J234" s="254">
        <f t="shared" si="88"/>
        <v>0</v>
      </c>
      <c r="K234" s="254">
        <f t="shared" si="88"/>
        <v>0</v>
      </c>
      <c r="L234" s="254">
        <f t="shared" si="88"/>
        <v>0</v>
      </c>
      <c r="M234" s="254">
        <f t="shared" si="88"/>
        <v>0</v>
      </c>
      <c r="N234" s="254">
        <f t="shared" si="88"/>
        <v>0</v>
      </c>
      <c r="O234" s="254">
        <f t="shared" si="88"/>
        <v>0</v>
      </c>
      <c r="P234" s="254">
        <f t="shared" si="88"/>
        <v>753.8</v>
      </c>
      <c r="Q234" s="254">
        <f t="shared" si="88"/>
        <v>1698.56</v>
      </c>
      <c r="R234" s="254">
        <f t="shared" si="88"/>
        <v>492.63</v>
      </c>
      <c r="S234" s="254">
        <f t="shared" si="88"/>
        <v>497.87</v>
      </c>
      <c r="T234" s="254">
        <f t="shared" si="88"/>
        <v>972.14</v>
      </c>
      <c r="U234" s="254">
        <f t="shared" si="88"/>
        <v>257.52</v>
      </c>
      <c r="V234" s="254">
        <f t="shared" si="88"/>
        <v>675.67</v>
      </c>
      <c r="W234" s="254">
        <f t="shared" si="88"/>
        <v>239</v>
      </c>
      <c r="X234" s="254">
        <f t="shared" si="88"/>
        <v>469.86</v>
      </c>
      <c r="Y234" s="254">
        <f t="shared" si="88"/>
        <v>1115.98</v>
      </c>
      <c r="Z234" s="254">
        <f t="shared" si="88"/>
        <v>1869.54</v>
      </c>
      <c r="AA234" s="254">
        <f t="shared" si="88"/>
        <v>6525.9</v>
      </c>
      <c r="AB234" s="254">
        <f t="shared" si="88"/>
        <v>3976.76</v>
      </c>
      <c r="AC234" s="254">
        <f t="shared" si="88"/>
        <v>2880.05</v>
      </c>
      <c r="AD234" s="254">
        <f t="shared" si="88"/>
        <v>3766.18</v>
      </c>
      <c r="AE234" s="254">
        <f t="shared" si="88"/>
        <v>6419.53</v>
      </c>
      <c r="AF234" s="254">
        <f t="shared" si="88"/>
        <v>5762.12</v>
      </c>
      <c r="AG234" s="139">
        <f t="shared" si="87"/>
        <v>43987.29</v>
      </c>
    </row>
    <row r="235">
      <c r="A235" s="241" t="s">
        <v>288</v>
      </c>
      <c r="B235" s="254">
        <f t="shared" ref="B235:AF235" si="89">B215+B226+B216+B227+B221+B232+B222+B233</f>
        <v>0</v>
      </c>
      <c r="C235" s="254">
        <f t="shared" si="89"/>
        <v>2225.31</v>
      </c>
      <c r="D235" s="254">
        <f t="shared" si="89"/>
        <v>4646.04</v>
      </c>
      <c r="E235" s="254">
        <f t="shared" si="89"/>
        <v>3037.95</v>
      </c>
      <c r="F235" s="254">
        <f t="shared" si="89"/>
        <v>4420.1</v>
      </c>
      <c r="G235" s="254">
        <f t="shared" si="89"/>
        <v>3182.48</v>
      </c>
      <c r="H235" s="254">
        <f t="shared" si="89"/>
        <v>3153.76</v>
      </c>
      <c r="I235" s="254">
        <f t="shared" si="89"/>
        <v>3342.88</v>
      </c>
      <c r="J235" s="254">
        <f t="shared" si="89"/>
        <v>4996.08</v>
      </c>
      <c r="K235" s="254">
        <f t="shared" si="89"/>
        <v>3704.43</v>
      </c>
      <c r="L235" s="254">
        <f t="shared" si="89"/>
        <v>3516.69</v>
      </c>
      <c r="M235" s="254">
        <f t="shared" si="89"/>
        <v>2575.7</v>
      </c>
      <c r="N235" s="254">
        <f t="shared" si="89"/>
        <v>4366.57</v>
      </c>
      <c r="O235" s="254">
        <f t="shared" si="89"/>
        <v>3078.78</v>
      </c>
      <c r="P235" s="254">
        <f t="shared" si="89"/>
        <v>6816.6</v>
      </c>
      <c r="Q235" s="254">
        <f t="shared" si="89"/>
        <v>5091.21</v>
      </c>
      <c r="R235" s="254">
        <f t="shared" si="89"/>
        <v>4121.62</v>
      </c>
      <c r="S235" s="254">
        <f t="shared" si="89"/>
        <v>4040.92</v>
      </c>
      <c r="T235" s="254">
        <f t="shared" si="89"/>
        <v>2664.01</v>
      </c>
      <c r="U235" s="254">
        <f t="shared" si="89"/>
        <v>1815.15</v>
      </c>
      <c r="V235" s="254">
        <f t="shared" si="89"/>
        <v>3811.18</v>
      </c>
      <c r="W235" s="254">
        <f t="shared" si="89"/>
        <v>2838.44</v>
      </c>
      <c r="X235" s="254">
        <f t="shared" si="89"/>
        <v>4915.53</v>
      </c>
      <c r="Y235" s="254">
        <f t="shared" si="89"/>
        <v>4748.89</v>
      </c>
      <c r="Z235" s="254">
        <f t="shared" si="89"/>
        <v>12722.24</v>
      </c>
      <c r="AA235" s="254">
        <f t="shared" si="89"/>
        <v>22797.96</v>
      </c>
      <c r="AB235" s="254">
        <f t="shared" si="89"/>
        <v>21645.15</v>
      </c>
      <c r="AC235" s="254">
        <f t="shared" si="89"/>
        <v>11059.64</v>
      </c>
      <c r="AD235" s="254">
        <f t="shared" si="89"/>
        <v>10299.74</v>
      </c>
      <c r="AE235" s="254">
        <f t="shared" si="89"/>
        <v>12096.77</v>
      </c>
      <c r="AF235" s="254">
        <f t="shared" si="89"/>
        <v>17911.81</v>
      </c>
      <c r="AG235" s="139">
        <f t="shared" si="87"/>
        <v>195643.63</v>
      </c>
    </row>
    <row r="236" ht="16.5" customHeight="1">
      <c r="A236" s="153"/>
      <c r="B236" s="255"/>
      <c r="C236" s="255"/>
      <c r="D236" s="255"/>
      <c r="E236" s="255"/>
      <c r="F236" s="255"/>
      <c r="G236" s="255"/>
      <c r="H236" s="255"/>
      <c r="I236" s="255"/>
      <c r="J236" s="255"/>
      <c r="K236" s="255"/>
      <c r="L236" s="255"/>
      <c r="M236" s="255"/>
      <c r="N236" s="255"/>
      <c r="O236" s="255"/>
      <c r="P236" s="255"/>
      <c r="Q236" s="255"/>
      <c r="R236" s="255"/>
      <c r="S236" s="255"/>
      <c r="T236" s="255"/>
      <c r="U236" s="255"/>
      <c r="V236" s="255"/>
      <c r="W236" s="255"/>
      <c r="X236" s="255"/>
      <c r="Y236" s="255"/>
      <c r="Z236" s="255"/>
      <c r="AA236" s="255"/>
      <c r="AB236" s="255"/>
      <c r="AC236" s="255"/>
      <c r="AD236" s="255"/>
      <c r="AE236" s="255"/>
      <c r="AF236" s="255"/>
      <c r="AG236" s="245"/>
    </row>
    <row r="237">
      <c r="A237" s="232" t="s">
        <v>289</v>
      </c>
      <c r="B237" s="233"/>
      <c r="C237" s="233"/>
      <c r="D237" s="233"/>
      <c r="E237" s="233"/>
      <c r="F237" s="233"/>
      <c r="G237" s="233"/>
      <c r="H237" s="233"/>
      <c r="I237" s="233"/>
      <c r="J237" s="233"/>
      <c r="K237" s="233"/>
      <c r="L237" s="233"/>
      <c r="M237" s="233"/>
      <c r="N237" s="233"/>
      <c r="O237" s="233"/>
      <c r="P237" s="233"/>
      <c r="Q237" s="233"/>
      <c r="R237" s="233"/>
      <c r="S237" s="233"/>
      <c r="T237" s="233"/>
      <c r="U237" s="233"/>
      <c r="V237" s="233"/>
      <c r="W237" s="233"/>
      <c r="X237" s="233"/>
      <c r="Y237" s="233"/>
      <c r="Z237" s="233"/>
      <c r="AA237" s="233"/>
      <c r="AB237" s="233"/>
      <c r="AC237" s="233"/>
      <c r="AD237" s="233"/>
      <c r="AE237" s="233"/>
      <c r="AF237" s="233"/>
      <c r="AG237" s="245"/>
    </row>
    <row r="238" outlineLevel="1">
      <c r="A238" s="232" t="s">
        <v>290</v>
      </c>
      <c r="B238" s="256">
        <v>224.21</v>
      </c>
      <c r="C238" s="351">
        <v>31.11</v>
      </c>
      <c r="D238" s="256">
        <v>154.79</v>
      </c>
      <c r="E238" s="256">
        <v>62.28</v>
      </c>
      <c r="F238" s="256">
        <v>63.46</v>
      </c>
      <c r="G238" s="256">
        <v>30.74</v>
      </c>
      <c r="H238" s="256">
        <v>25.74</v>
      </c>
      <c r="I238" s="351">
        <v>62.83</v>
      </c>
      <c r="J238" s="256">
        <v>92.29</v>
      </c>
      <c r="K238" s="256">
        <v>90.34</v>
      </c>
      <c r="L238" s="256">
        <v>63.54</v>
      </c>
      <c r="M238" s="256">
        <v>59.94</v>
      </c>
      <c r="N238" s="256">
        <v>30.42</v>
      </c>
      <c r="O238" s="256">
        <v>93.93</v>
      </c>
      <c r="P238" s="256">
        <v>58.18</v>
      </c>
      <c r="Q238" s="256">
        <v>58.37</v>
      </c>
      <c r="R238" s="256">
        <v>31.03</v>
      </c>
      <c r="S238" s="256">
        <v>0.0</v>
      </c>
      <c r="T238" s="256">
        <v>0.0</v>
      </c>
      <c r="U238" s="256">
        <v>62.06</v>
      </c>
      <c r="V238" s="256">
        <v>114.38</v>
      </c>
      <c r="W238" s="256">
        <v>96.09</v>
      </c>
      <c r="X238" s="256">
        <v>146.95</v>
      </c>
      <c r="Y238" s="256">
        <v>76.54</v>
      </c>
      <c r="Z238" s="256">
        <v>207.24</v>
      </c>
      <c r="AA238" s="256">
        <v>383.83</v>
      </c>
      <c r="AB238" s="256">
        <v>540.49</v>
      </c>
      <c r="AC238" s="256">
        <v>283.47</v>
      </c>
      <c r="AD238" s="256">
        <v>50.88</v>
      </c>
      <c r="AE238" s="256">
        <v>99.72</v>
      </c>
      <c r="AF238" s="256">
        <v>104.05</v>
      </c>
      <c r="AG238" s="139">
        <f t="shared" ref="AG238:AG249" si="90">SUM(B238:AF238)</f>
        <v>3398.9</v>
      </c>
    </row>
    <row r="239" outlineLevel="1">
      <c r="A239" s="232" t="s">
        <v>291</v>
      </c>
      <c r="B239" s="256">
        <v>103.6</v>
      </c>
      <c r="C239" s="256">
        <v>22.39</v>
      </c>
      <c r="D239" s="256">
        <v>0.0</v>
      </c>
      <c r="E239" s="256">
        <v>39.33</v>
      </c>
      <c r="F239" s="256">
        <v>4.02</v>
      </c>
      <c r="G239" s="256">
        <v>0.0</v>
      </c>
      <c r="H239" s="256">
        <v>17.03</v>
      </c>
      <c r="I239" s="256">
        <v>21.95</v>
      </c>
      <c r="J239" s="351">
        <v>65.14</v>
      </c>
      <c r="K239" s="256">
        <v>105.87</v>
      </c>
      <c r="L239" s="256">
        <v>44.32</v>
      </c>
      <c r="M239" s="256">
        <v>37.26</v>
      </c>
      <c r="N239" s="256">
        <v>26.36</v>
      </c>
      <c r="O239" s="256">
        <v>26.17</v>
      </c>
      <c r="P239" s="256">
        <v>69.52</v>
      </c>
      <c r="Q239" s="256">
        <v>82.35</v>
      </c>
      <c r="R239" s="256">
        <v>46.55</v>
      </c>
      <c r="S239" s="256">
        <v>6.03</v>
      </c>
      <c r="T239" s="256">
        <v>4.02</v>
      </c>
      <c r="U239" s="256">
        <v>26.36</v>
      </c>
      <c r="V239" s="256">
        <v>25.03</v>
      </c>
      <c r="W239" s="256">
        <v>108.38</v>
      </c>
      <c r="X239" s="256">
        <v>39.16</v>
      </c>
      <c r="Y239" s="256">
        <v>106.02</v>
      </c>
      <c r="Z239" s="256">
        <v>76.86</v>
      </c>
      <c r="AA239" s="256">
        <v>198.83</v>
      </c>
      <c r="AB239" s="256">
        <v>199.85</v>
      </c>
      <c r="AC239" s="256">
        <v>109.3</v>
      </c>
      <c r="AD239" s="256">
        <v>92.78</v>
      </c>
      <c r="AE239" s="256">
        <v>184.29</v>
      </c>
      <c r="AF239" s="256">
        <v>94.25</v>
      </c>
      <c r="AG239" s="139">
        <f t="shared" si="90"/>
        <v>1983.02</v>
      </c>
    </row>
    <row r="240" outlineLevel="1">
      <c r="A240" s="232" t="s">
        <v>718</v>
      </c>
      <c r="B240" s="256">
        <v>129.97</v>
      </c>
      <c r="C240" s="256">
        <v>85.32</v>
      </c>
      <c r="D240" s="256">
        <v>163.02</v>
      </c>
      <c r="E240" s="256">
        <v>0.0</v>
      </c>
      <c r="F240" s="256">
        <v>30.74</v>
      </c>
      <c r="G240" s="256">
        <v>62.93</v>
      </c>
      <c r="H240" s="256">
        <v>120.23</v>
      </c>
      <c r="I240" s="256">
        <v>42.12</v>
      </c>
      <c r="J240" s="256">
        <v>313.09</v>
      </c>
      <c r="K240" s="256">
        <v>166.35</v>
      </c>
      <c r="L240" s="256">
        <v>209.87</v>
      </c>
      <c r="M240" s="256">
        <v>73.82</v>
      </c>
      <c r="N240" s="256">
        <v>144.31</v>
      </c>
      <c r="O240" s="256">
        <v>124.9</v>
      </c>
      <c r="P240" s="256">
        <v>42.47</v>
      </c>
      <c r="Q240" s="256">
        <v>84.32</v>
      </c>
      <c r="R240" s="256">
        <v>41.73</v>
      </c>
      <c r="S240" s="256">
        <v>0.0</v>
      </c>
      <c r="T240" s="256">
        <v>0.0</v>
      </c>
      <c r="U240" s="256">
        <v>41.34</v>
      </c>
      <c r="V240" s="256">
        <v>27.3</v>
      </c>
      <c r="W240" s="256">
        <v>152.61</v>
      </c>
      <c r="X240" s="256">
        <v>63.02</v>
      </c>
      <c r="Y240" s="256">
        <v>184.16</v>
      </c>
      <c r="Z240" s="256">
        <v>93.73</v>
      </c>
      <c r="AA240" s="256">
        <v>309.32</v>
      </c>
      <c r="AB240" s="256">
        <v>498.56</v>
      </c>
      <c r="AC240" s="256">
        <v>280.78</v>
      </c>
      <c r="AD240" s="256">
        <v>217.59</v>
      </c>
      <c r="AE240" s="256">
        <v>280.54</v>
      </c>
      <c r="AF240" s="256">
        <v>467.69</v>
      </c>
      <c r="AG240" s="139">
        <f t="shared" si="90"/>
        <v>4451.83</v>
      </c>
    </row>
    <row r="241" outlineLevel="1">
      <c r="A241" s="232" t="s">
        <v>719</v>
      </c>
      <c r="B241" s="247">
        <v>0.0</v>
      </c>
      <c r="C241" s="247">
        <v>41.73</v>
      </c>
      <c r="D241" s="247">
        <v>0.0</v>
      </c>
      <c r="E241" s="247">
        <v>0.0</v>
      </c>
      <c r="F241" s="247">
        <v>41.15</v>
      </c>
      <c r="G241" s="247">
        <v>0.0</v>
      </c>
      <c r="H241" s="247">
        <v>0.0</v>
      </c>
      <c r="I241" s="247">
        <v>0.0</v>
      </c>
      <c r="J241" s="247">
        <v>0.0</v>
      </c>
      <c r="K241" s="247">
        <v>0.0</v>
      </c>
      <c r="L241" s="247">
        <v>0.0</v>
      </c>
      <c r="M241" s="247">
        <v>0.0</v>
      </c>
      <c r="N241" s="247">
        <v>0.0</v>
      </c>
      <c r="O241" s="247">
        <v>0.0</v>
      </c>
      <c r="P241" s="247">
        <v>0.0</v>
      </c>
      <c r="Q241" s="247">
        <v>0.0</v>
      </c>
      <c r="R241" s="247">
        <v>0.0</v>
      </c>
      <c r="S241" s="247">
        <v>0.0</v>
      </c>
      <c r="T241" s="247">
        <v>0.0</v>
      </c>
      <c r="U241" s="256">
        <v>0.0</v>
      </c>
      <c r="V241" s="256">
        <v>0.0</v>
      </c>
      <c r="W241" s="256">
        <v>30.92</v>
      </c>
      <c r="X241" s="256">
        <v>0.0</v>
      </c>
      <c r="Y241" s="256">
        <v>0.0</v>
      </c>
      <c r="Z241" s="256">
        <v>0.0</v>
      </c>
      <c r="AA241" s="256">
        <v>0.0</v>
      </c>
      <c r="AB241" s="256">
        <v>0.0</v>
      </c>
      <c r="AC241" s="256">
        <v>0.0</v>
      </c>
      <c r="AD241" s="256">
        <v>0.0</v>
      </c>
      <c r="AE241" s="256">
        <v>0.0</v>
      </c>
      <c r="AF241" s="256">
        <v>0.0</v>
      </c>
      <c r="AG241" s="139">
        <f t="shared" si="90"/>
        <v>113.8</v>
      </c>
    </row>
    <row r="242" outlineLevel="1">
      <c r="A242" s="232" t="s">
        <v>720</v>
      </c>
      <c r="B242" s="256">
        <v>1129.55</v>
      </c>
      <c r="C242" s="256">
        <v>342.77</v>
      </c>
      <c r="D242" s="256">
        <v>0.0</v>
      </c>
      <c r="E242" s="256">
        <v>95.91</v>
      </c>
      <c r="F242" s="256">
        <v>159.58</v>
      </c>
      <c r="G242" s="256">
        <v>351.64</v>
      </c>
      <c r="H242" s="256">
        <v>283.24</v>
      </c>
      <c r="I242" s="256">
        <v>94.56</v>
      </c>
      <c r="J242" s="256">
        <v>474.77</v>
      </c>
      <c r="K242" s="256">
        <v>350.57</v>
      </c>
      <c r="L242" s="256">
        <v>550.55</v>
      </c>
      <c r="M242" s="256">
        <v>98.17</v>
      </c>
      <c r="N242" s="256">
        <v>190.36</v>
      </c>
      <c r="O242" s="256">
        <v>67.28</v>
      </c>
      <c r="P242" s="256">
        <v>168.76</v>
      </c>
      <c r="Q242" s="256">
        <v>229.72</v>
      </c>
      <c r="R242" s="256">
        <v>542.9</v>
      </c>
      <c r="S242" s="256">
        <v>478.16</v>
      </c>
      <c r="T242" s="256">
        <v>246.88</v>
      </c>
      <c r="U242" s="256">
        <v>167.68</v>
      </c>
      <c r="V242" s="256">
        <v>169.26</v>
      </c>
      <c r="W242" s="256">
        <v>336.55</v>
      </c>
      <c r="X242" s="256">
        <v>220.11</v>
      </c>
      <c r="Y242" s="256">
        <v>223.04</v>
      </c>
      <c r="Z242" s="256">
        <v>0.0</v>
      </c>
      <c r="AA242" s="256">
        <v>644.86</v>
      </c>
      <c r="AB242" s="256">
        <v>72.8</v>
      </c>
      <c r="AC242" s="256">
        <v>147.32</v>
      </c>
      <c r="AD242" s="256">
        <v>591.47</v>
      </c>
      <c r="AE242" s="256">
        <v>483.75</v>
      </c>
      <c r="AF242" s="256">
        <v>340.59</v>
      </c>
      <c r="AG242" s="139">
        <f t="shared" si="90"/>
        <v>9252.8</v>
      </c>
    </row>
    <row r="243" outlineLevel="1">
      <c r="A243" s="232" t="s">
        <v>721</v>
      </c>
      <c r="B243" s="247">
        <v>63.3</v>
      </c>
      <c r="C243" s="247">
        <v>0.0</v>
      </c>
      <c r="D243" s="247">
        <v>0.0</v>
      </c>
      <c r="E243" s="247">
        <v>0.0</v>
      </c>
      <c r="F243" s="247">
        <v>0.0</v>
      </c>
      <c r="G243" s="247">
        <v>97.34</v>
      </c>
      <c r="H243" s="247">
        <v>0.0</v>
      </c>
      <c r="I243" s="247">
        <v>0.0</v>
      </c>
      <c r="J243" s="247">
        <v>191.35</v>
      </c>
      <c r="K243" s="247">
        <v>102.35</v>
      </c>
      <c r="L243" s="247">
        <v>0.0</v>
      </c>
      <c r="M243" s="247">
        <v>95.46</v>
      </c>
      <c r="N243" s="247">
        <v>94.87</v>
      </c>
      <c r="O243" s="247">
        <v>0.0</v>
      </c>
      <c r="P243" s="247">
        <v>0.0</v>
      </c>
      <c r="Q243" s="247">
        <v>0.0</v>
      </c>
      <c r="R243" s="247">
        <v>84.83</v>
      </c>
      <c r="S243" s="247">
        <v>0.0</v>
      </c>
      <c r="T243" s="247">
        <v>85.32</v>
      </c>
      <c r="U243" s="256">
        <v>83.74</v>
      </c>
      <c r="V243" s="256">
        <v>85.42</v>
      </c>
      <c r="W243" s="256">
        <v>83.74</v>
      </c>
      <c r="X243" s="256">
        <v>0.0</v>
      </c>
      <c r="Y243" s="256">
        <v>147.4</v>
      </c>
      <c r="Z243" s="256">
        <v>0.0</v>
      </c>
      <c r="AA243" s="256">
        <v>73.49</v>
      </c>
      <c r="AB243" s="256">
        <v>74.61</v>
      </c>
      <c r="AC243" s="256">
        <v>52.17</v>
      </c>
      <c r="AD243" s="256">
        <v>72.8</v>
      </c>
      <c r="AE243" s="256">
        <v>124.82</v>
      </c>
      <c r="AF243" s="256">
        <v>149.39</v>
      </c>
      <c r="AG243" s="139">
        <f t="shared" si="90"/>
        <v>1762.4</v>
      </c>
    </row>
    <row r="244" outlineLevel="1">
      <c r="A244" s="232" t="s">
        <v>722</v>
      </c>
      <c r="B244" s="256">
        <v>0.0</v>
      </c>
      <c r="C244" s="256">
        <v>0.0</v>
      </c>
      <c r="D244" s="256">
        <v>0.0</v>
      </c>
      <c r="E244" s="256">
        <v>0.0</v>
      </c>
      <c r="F244" s="256">
        <v>0.0</v>
      </c>
      <c r="G244" s="256">
        <v>0.0</v>
      </c>
      <c r="H244" s="256">
        <v>0.0</v>
      </c>
      <c r="I244" s="256">
        <v>0.0</v>
      </c>
      <c r="J244" s="256">
        <v>0.0</v>
      </c>
      <c r="K244" s="256">
        <v>0.0</v>
      </c>
      <c r="L244" s="247">
        <v>30.6</v>
      </c>
      <c r="M244" s="256">
        <v>121.97</v>
      </c>
      <c r="N244" s="256">
        <v>61.83</v>
      </c>
      <c r="O244" s="256">
        <v>87.17</v>
      </c>
      <c r="P244" s="256">
        <v>221.66</v>
      </c>
      <c r="Q244" s="256">
        <v>188.04</v>
      </c>
      <c r="R244" s="256">
        <v>154.71</v>
      </c>
      <c r="S244" s="256">
        <v>172.84</v>
      </c>
      <c r="T244" s="256">
        <v>183.71</v>
      </c>
      <c r="U244" s="256">
        <v>124.46</v>
      </c>
      <c r="V244" s="256">
        <v>234.53</v>
      </c>
      <c r="W244" s="256">
        <v>299.0</v>
      </c>
      <c r="X244" s="256">
        <v>143.2</v>
      </c>
      <c r="Y244" s="256">
        <v>255.9</v>
      </c>
      <c r="Z244" s="256">
        <v>225.27</v>
      </c>
      <c r="AA244" s="256">
        <v>693.56</v>
      </c>
      <c r="AB244" s="256">
        <v>566.6</v>
      </c>
      <c r="AC244" s="256">
        <v>463.23</v>
      </c>
      <c r="AD244" s="256">
        <v>437.68</v>
      </c>
      <c r="AE244" s="256">
        <v>613.17</v>
      </c>
      <c r="AF244" s="256">
        <v>509.84</v>
      </c>
      <c r="AG244" s="139">
        <f t="shared" si="90"/>
        <v>5788.97</v>
      </c>
    </row>
    <row r="245" outlineLevel="1">
      <c r="A245" s="232" t="s">
        <v>723</v>
      </c>
      <c r="B245" s="256">
        <v>95.09</v>
      </c>
      <c r="C245" s="256">
        <v>0.0</v>
      </c>
      <c r="D245" s="256">
        <v>0.0</v>
      </c>
      <c r="E245" s="256">
        <v>63.16</v>
      </c>
      <c r="F245" s="256">
        <v>31.96</v>
      </c>
      <c r="G245" s="256">
        <v>124.91</v>
      </c>
      <c r="H245" s="256">
        <v>0.0</v>
      </c>
      <c r="I245" s="256">
        <v>30.89</v>
      </c>
      <c r="J245" s="256">
        <v>0.0</v>
      </c>
      <c r="K245" s="256">
        <v>94.07</v>
      </c>
      <c r="L245" s="256">
        <v>31.32</v>
      </c>
      <c r="M245" s="256">
        <v>0.0</v>
      </c>
      <c r="N245" s="256">
        <v>29.0</v>
      </c>
      <c r="O245" s="256">
        <v>0.0</v>
      </c>
      <c r="P245" s="256">
        <v>31.4</v>
      </c>
      <c r="Q245" s="256">
        <v>0.0</v>
      </c>
      <c r="R245" s="256">
        <v>0.0</v>
      </c>
      <c r="S245" s="247">
        <v>32.01</v>
      </c>
      <c r="T245" s="247">
        <v>62.04</v>
      </c>
      <c r="U245" s="256">
        <v>0.0</v>
      </c>
      <c r="V245" s="256">
        <v>0.0</v>
      </c>
      <c r="W245" s="256">
        <v>0.0</v>
      </c>
      <c r="X245" s="256">
        <v>0.0</v>
      </c>
      <c r="Y245" s="256">
        <v>50.92</v>
      </c>
      <c r="Z245" s="256">
        <v>0.0</v>
      </c>
      <c r="AA245" s="256">
        <v>0.0</v>
      </c>
      <c r="AB245" s="256">
        <v>25.8</v>
      </c>
      <c r="AC245" s="256">
        <v>52.05</v>
      </c>
      <c r="AD245" s="256">
        <v>0.0</v>
      </c>
      <c r="AE245" s="256">
        <v>51.39</v>
      </c>
      <c r="AF245" s="256">
        <v>0.0</v>
      </c>
      <c r="AG245" s="139">
        <f t="shared" si="90"/>
        <v>806.01</v>
      </c>
    </row>
    <row r="246" outlineLevel="1">
      <c r="A246" s="232" t="s">
        <v>724</v>
      </c>
      <c r="B246" s="350">
        <v>285.32</v>
      </c>
      <c r="C246" s="350">
        <v>0.0</v>
      </c>
      <c r="D246" s="350">
        <v>104.94</v>
      </c>
      <c r="E246" s="350">
        <v>0.0</v>
      </c>
      <c r="F246" s="350">
        <v>104.25</v>
      </c>
      <c r="G246" s="350">
        <v>0.0</v>
      </c>
      <c r="H246" s="350">
        <v>0.0</v>
      </c>
      <c r="I246" s="350">
        <v>0.0</v>
      </c>
      <c r="J246" s="350">
        <v>0.0</v>
      </c>
      <c r="K246" s="350">
        <v>0.0</v>
      </c>
      <c r="L246" s="350">
        <v>106.92</v>
      </c>
      <c r="M246" s="350">
        <v>87.28</v>
      </c>
      <c r="N246" s="350">
        <v>105.53</v>
      </c>
      <c r="O246" s="350">
        <v>0.0</v>
      </c>
      <c r="P246" s="350">
        <v>85.92</v>
      </c>
      <c r="Q246" s="350">
        <v>172.8</v>
      </c>
      <c r="R246" s="350">
        <v>171.15</v>
      </c>
      <c r="S246" s="350">
        <v>0.0</v>
      </c>
      <c r="T246" s="350">
        <v>170.25</v>
      </c>
      <c r="U246" s="350">
        <v>0.0</v>
      </c>
      <c r="V246" s="350">
        <v>0.0</v>
      </c>
      <c r="W246" s="350">
        <v>0.0</v>
      </c>
      <c r="X246" s="350">
        <v>0.0</v>
      </c>
      <c r="Y246" s="350">
        <v>148.96</v>
      </c>
      <c r="Z246" s="350">
        <v>73.57</v>
      </c>
      <c r="AA246" s="350">
        <v>72.96</v>
      </c>
      <c r="AB246" s="352">
        <v>0.0</v>
      </c>
      <c r="AC246" s="352">
        <v>0.0</v>
      </c>
      <c r="AD246" s="350">
        <v>146.28</v>
      </c>
      <c r="AE246" s="350">
        <v>151.97</v>
      </c>
      <c r="AF246" s="350">
        <v>73.83</v>
      </c>
      <c r="AG246" s="139">
        <f t="shared" si="90"/>
        <v>2061.93</v>
      </c>
    </row>
    <row r="247" outlineLevel="1">
      <c r="A247" s="232" t="s">
        <v>725</v>
      </c>
      <c r="B247" s="350">
        <v>126.14</v>
      </c>
      <c r="C247" s="350">
        <v>0.0</v>
      </c>
      <c r="D247" s="350">
        <v>126.14</v>
      </c>
      <c r="E247" s="350">
        <v>0.0</v>
      </c>
      <c r="F247" s="350">
        <v>0.0</v>
      </c>
      <c r="G247" s="350">
        <v>0.0</v>
      </c>
      <c r="H247" s="350">
        <v>0.0</v>
      </c>
      <c r="I247" s="350">
        <v>0.0</v>
      </c>
      <c r="J247" s="350">
        <v>0.0</v>
      </c>
      <c r="K247" s="350">
        <v>0.0</v>
      </c>
      <c r="L247" s="350">
        <v>128.52</v>
      </c>
      <c r="M247" s="350">
        <v>0.0</v>
      </c>
      <c r="N247" s="350">
        <v>252.88</v>
      </c>
      <c r="O247" s="350">
        <v>0.0</v>
      </c>
      <c r="P247" s="350">
        <v>215.34</v>
      </c>
      <c r="Q247" s="350">
        <v>109.25</v>
      </c>
      <c r="R247" s="350">
        <v>212.49</v>
      </c>
      <c r="S247" s="350">
        <v>0.0</v>
      </c>
      <c r="T247" s="350">
        <v>0.0</v>
      </c>
      <c r="U247" s="350">
        <v>0.0</v>
      </c>
      <c r="V247" s="350">
        <v>0.0</v>
      </c>
      <c r="W247" s="350">
        <v>0.0</v>
      </c>
      <c r="X247" s="350">
        <v>0.0</v>
      </c>
      <c r="Y247" s="350">
        <v>217.99</v>
      </c>
      <c r="Z247" s="350">
        <v>0.0</v>
      </c>
      <c r="AA247" s="350">
        <v>0.0</v>
      </c>
      <c r="AB247" s="352">
        <v>0.0</v>
      </c>
      <c r="AC247" s="352">
        <v>0.0</v>
      </c>
      <c r="AD247" s="350">
        <v>103.95</v>
      </c>
      <c r="AE247" s="350">
        <v>0.0</v>
      </c>
      <c r="AF247" s="350">
        <v>105.93</v>
      </c>
      <c r="AG247" s="139">
        <f t="shared" si="90"/>
        <v>1598.63</v>
      </c>
    </row>
    <row r="248" outlineLevel="1">
      <c r="A248" s="232" t="s">
        <v>186</v>
      </c>
      <c r="B248" s="257"/>
      <c r="C248" s="257"/>
      <c r="D248" s="257"/>
      <c r="E248" s="257"/>
      <c r="F248" s="257"/>
      <c r="G248" s="257"/>
      <c r="H248" s="257"/>
      <c r="I248" s="257"/>
      <c r="J248" s="257"/>
      <c r="K248" s="257"/>
      <c r="L248" s="257"/>
      <c r="M248" s="257"/>
      <c r="N248" s="257"/>
      <c r="O248" s="257"/>
      <c r="P248" s="350">
        <v>27196.38</v>
      </c>
      <c r="Q248" s="350">
        <v>14221.25</v>
      </c>
      <c r="R248" s="350">
        <v>7799.03</v>
      </c>
      <c r="S248" s="350">
        <v>5385.29</v>
      </c>
      <c r="T248" s="350">
        <v>4227.25</v>
      </c>
      <c r="U248" s="350">
        <v>4051.67</v>
      </c>
      <c r="V248" s="350">
        <v>2146.28</v>
      </c>
      <c r="W248" s="350">
        <v>2205.42</v>
      </c>
      <c r="X248" s="350">
        <v>2352.76</v>
      </c>
      <c r="Y248" s="350">
        <v>2157.47</v>
      </c>
      <c r="Z248" s="350">
        <v>5852.64</v>
      </c>
      <c r="AA248" s="350">
        <v>3452.9</v>
      </c>
      <c r="AB248" s="352">
        <v>2140.2</v>
      </c>
      <c r="AC248" s="352">
        <v>4286.25</v>
      </c>
      <c r="AD248" s="350">
        <v>3112.95</v>
      </c>
      <c r="AE248" s="350">
        <v>3071.67</v>
      </c>
      <c r="AF248" s="350">
        <v>1471.29</v>
      </c>
      <c r="AG248" s="139">
        <f t="shared" si="90"/>
        <v>95130.7</v>
      </c>
    </row>
    <row r="249">
      <c r="A249" s="241" t="s">
        <v>187</v>
      </c>
      <c r="B249" s="254">
        <f t="shared" ref="B249:AF249" si="91">SUM(B238:B248)</f>
        <v>2157.18</v>
      </c>
      <c r="C249" s="254">
        <f t="shared" si="91"/>
        <v>523.32</v>
      </c>
      <c r="D249" s="254">
        <f t="shared" si="91"/>
        <v>548.89</v>
      </c>
      <c r="E249" s="254">
        <f t="shared" si="91"/>
        <v>260.68</v>
      </c>
      <c r="F249" s="254">
        <f t="shared" si="91"/>
        <v>435.16</v>
      </c>
      <c r="G249" s="254">
        <f t="shared" si="91"/>
        <v>667.56</v>
      </c>
      <c r="H249" s="254">
        <f t="shared" si="91"/>
        <v>446.24</v>
      </c>
      <c r="I249" s="254">
        <f t="shared" si="91"/>
        <v>252.35</v>
      </c>
      <c r="J249" s="254">
        <f t="shared" si="91"/>
        <v>1136.64</v>
      </c>
      <c r="K249" s="254">
        <f t="shared" si="91"/>
        <v>909.55</v>
      </c>
      <c r="L249" s="254">
        <f t="shared" si="91"/>
        <v>1165.64</v>
      </c>
      <c r="M249" s="254">
        <f t="shared" si="91"/>
        <v>573.9</v>
      </c>
      <c r="N249" s="254">
        <f t="shared" si="91"/>
        <v>935.56</v>
      </c>
      <c r="O249" s="254">
        <f t="shared" si="91"/>
        <v>399.45</v>
      </c>
      <c r="P249" s="254">
        <f t="shared" si="91"/>
        <v>28089.63</v>
      </c>
      <c r="Q249" s="254">
        <f t="shared" si="91"/>
        <v>15146.1</v>
      </c>
      <c r="R249" s="254">
        <f t="shared" si="91"/>
        <v>9084.42</v>
      </c>
      <c r="S249" s="254">
        <f t="shared" si="91"/>
        <v>6074.33</v>
      </c>
      <c r="T249" s="254">
        <f t="shared" si="91"/>
        <v>4979.47</v>
      </c>
      <c r="U249" s="254">
        <f t="shared" si="91"/>
        <v>4557.31</v>
      </c>
      <c r="V249" s="254">
        <f t="shared" si="91"/>
        <v>2802.2</v>
      </c>
      <c r="W249" s="254">
        <f t="shared" si="91"/>
        <v>3312.71</v>
      </c>
      <c r="X249" s="254">
        <f t="shared" si="91"/>
        <v>2965.2</v>
      </c>
      <c r="Y249" s="254">
        <f t="shared" si="91"/>
        <v>3568.4</v>
      </c>
      <c r="Z249" s="254">
        <f t="shared" si="91"/>
        <v>6529.31</v>
      </c>
      <c r="AA249" s="254">
        <f t="shared" si="91"/>
        <v>5829.75</v>
      </c>
      <c r="AB249" s="254">
        <f t="shared" si="91"/>
        <v>4118.91</v>
      </c>
      <c r="AC249" s="254">
        <f t="shared" si="91"/>
        <v>5674.57</v>
      </c>
      <c r="AD249" s="254">
        <f t="shared" si="91"/>
        <v>4826.38</v>
      </c>
      <c r="AE249" s="254">
        <f t="shared" si="91"/>
        <v>5061.32</v>
      </c>
      <c r="AF249" s="254">
        <f t="shared" si="91"/>
        <v>3316.86</v>
      </c>
      <c r="AG249" s="139">
        <f t="shared" si="90"/>
        <v>126348.99</v>
      </c>
    </row>
    <row r="250">
      <c r="A250" s="153"/>
      <c r="B250" s="255"/>
      <c r="C250" s="255"/>
      <c r="D250" s="255"/>
      <c r="E250" s="255"/>
      <c r="F250" s="255"/>
      <c r="G250" s="255"/>
      <c r="H250" s="255"/>
      <c r="I250" s="255"/>
      <c r="J250" s="255"/>
      <c r="K250" s="255"/>
      <c r="L250" s="255"/>
      <c r="M250" s="255"/>
      <c r="N250" s="255"/>
      <c r="O250" s="255"/>
      <c r="P250" s="255"/>
      <c r="Q250" s="255"/>
      <c r="R250" s="255"/>
      <c r="S250" s="255"/>
      <c r="T250" s="255"/>
      <c r="U250" s="255"/>
      <c r="V250" s="255"/>
      <c r="W250" s="255"/>
      <c r="X250" s="255"/>
      <c r="Y250" s="255"/>
      <c r="Z250" s="255"/>
      <c r="AA250" s="255"/>
      <c r="AB250" s="255"/>
      <c r="AC250" s="255"/>
      <c r="AD250" s="255"/>
      <c r="AE250" s="255"/>
      <c r="AF250" s="255"/>
      <c r="AG250" s="245"/>
    </row>
    <row r="251" collapsed="1">
      <c r="A251" s="232" t="s">
        <v>726</v>
      </c>
      <c r="B251" s="233"/>
      <c r="C251" s="233"/>
      <c r="D251" s="234"/>
      <c r="E251" s="234"/>
      <c r="F251" s="234"/>
      <c r="G251" s="234"/>
      <c r="H251" s="234"/>
      <c r="I251" s="234"/>
      <c r="J251" s="234"/>
      <c r="K251" s="233"/>
      <c r="L251" s="233"/>
      <c r="M251" s="233"/>
      <c r="N251" s="233"/>
      <c r="O251" s="233"/>
      <c r="P251" s="233"/>
      <c r="Q251" s="233"/>
      <c r="R251" s="233"/>
      <c r="S251" s="233"/>
      <c r="T251" s="233"/>
      <c r="U251" s="233"/>
      <c r="V251" s="233"/>
      <c r="W251" s="233"/>
      <c r="X251" s="233"/>
      <c r="Y251" s="233"/>
      <c r="Z251" s="233"/>
      <c r="AA251" s="233"/>
      <c r="AB251" s="233"/>
      <c r="AC251" s="233"/>
      <c r="AD251" s="233"/>
      <c r="AE251" s="233"/>
      <c r="AF251" s="233"/>
      <c r="AG251" s="245"/>
    </row>
    <row r="252" hidden="1" outlineLevel="1">
      <c r="A252" s="232" t="s">
        <v>290</v>
      </c>
      <c r="B252" s="250"/>
      <c r="C252" s="249"/>
      <c r="D252" s="249"/>
      <c r="E252" s="258"/>
      <c r="F252" s="250"/>
      <c r="G252" s="258"/>
      <c r="H252" s="250"/>
      <c r="I252" s="250"/>
      <c r="J252" s="250"/>
      <c r="K252" s="250"/>
      <c r="L252" s="250"/>
      <c r="M252" s="250"/>
      <c r="N252" s="250"/>
      <c r="O252" s="250"/>
      <c r="P252" s="250"/>
      <c r="Q252" s="250"/>
      <c r="R252" s="250"/>
      <c r="S252" s="250"/>
      <c r="T252" s="258"/>
      <c r="U252" s="250"/>
      <c r="V252" s="250"/>
      <c r="W252" s="250"/>
      <c r="X252" s="250"/>
      <c r="Y252" s="250"/>
      <c r="Z252" s="250"/>
      <c r="AA252" s="250"/>
      <c r="AB252" s="250"/>
      <c r="AC252" s="250"/>
      <c r="AD252" s="250"/>
      <c r="AE252" s="250"/>
      <c r="AF252" s="250"/>
      <c r="AG252" s="139">
        <f t="shared" ref="AG252:AG263" si="92">SUM(B252:AF252)</f>
        <v>0</v>
      </c>
    </row>
    <row r="253" hidden="1" outlineLevel="1">
      <c r="A253" s="232" t="s">
        <v>291</v>
      </c>
      <c r="B253" s="250"/>
      <c r="C253" s="258"/>
      <c r="D253" s="258"/>
      <c r="E253" s="258"/>
      <c r="F253" s="250"/>
      <c r="G253" s="258"/>
      <c r="H253" s="250"/>
      <c r="I253" s="250"/>
      <c r="J253" s="250"/>
      <c r="K253" s="250"/>
      <c r="L253" s="250"/>
      <c r="M253" s="250"/>
      <c r="N253" s="250"/>
      <c r="O253" s="250"/>
      <c r="P253" s="250"/>
      <c r="Q253" s="250"/>
      <c r="R253" s="250"/>
      <c r="S253" s="250"/>
      <c r="T253" s="250"/>
      <c r="U253" s="250"/>
      <c r="V253" s="250"/>
      <c r="W253" s="250"/>
      <c r="X253" s="250"/>
      <c r="Y253" s="258"/>
      <c r="Z253" s="250"/>
      <c r="AA253" s="250"/>
      <c r="AB253" s="250"/>
      <c r="AC253" s="250"/>
      <c r="AD253" s="250"/>
      <c r="AE253" s="250"/>
      <c r="AF253" s="250"/>
      <c r="AG253" s="139">
        <f t="shared" si="92"/>
        <v>0</v>
      </c>
    </row>
    <row r="254" hidden="1" outlineLevel="1">
      <c r="A254" s="232" t="s">
        <v>727</v>
      </c>
      <c r="B254" s="250"/>
      <c r="C254" s="258"/>
      <c r="D254" s="258"/>
      <c r="E254" s="258"/>
      <c r="F254" s="250"/>
      <c r="G254" s="258"/>
      <c r="H254" s="250"/>
      <c r="I254" s="250"/>
      <c r="J254" s="250"/>
      <c r="K254" s="250"/>
      <c r="L254" s="250"/>
      <c r="M254" s="250"/>
      <c r="N254" s="250"/>
      <c r="O254" s="250"/>
      <c r="P254" s="250"/>
      <c r="Q254" s="250"/>
      <c r="R254" s="250"/>
      <c r="S254" s="250"/>
      <c r="T254" s="250"/>
      <c r="U254" s="250"/>
      <c r="V254" s="250"/>
      <c r="W254" s="250"/>
      <c r="X254" s="250"/>
      <c r="Y254" s="250"/>
      <c r="Z254" s="250"/>
      <c r="AA254" s="250"/>
      <c r="AB254" s="250"/>
      <c r="AC254" s="250"/>
      <c r="AD254" s="250"/>
      <c r="AE254" s="250"/>
      <c r="AF254" s="250"/>
      <c r="AG254" s="139">
        <f t="shared" si="92"/>
        <v>0</v>
      </c>
    </row>
    <row r="255" hidden="1" outlineLevel="1">
      <c r="A255" s="232" t="s">
        <v>728</v>
      </c>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c r="AA255" s="250"/>
      <c r="AB255" s="250"/>
      <c r="AC255" s="250"/>
      <c r="AD255" s="250"/>
      <c r="AE255" s="250"/>
      <c r="AF255" s="250"/>
      <c r="AG255" s="139">
        <f t="shared" si="92"/>
        <v>0</v>
      </c>
    </row>
    <row r="256" hidden="1" outlineLevel="1">
      <c r="A256" s="232" t="s">
        <v>729</v>
      </c>
      <c r="B256" s="250"/>
      <c r="C256" s="258"/>
      <c r="D256" s="258"/>
      <c r="E256" s="258"/>
      <c r="F256" s="250"/>
      <c r="G256" s="258"/>
      <c r="H256" s="250"/>
      <c r="I256" s="250"/>
      <c r="J256" s="250"/>
      <c r="K256" s="250"/>
      <c r="L256" s="250"/>
      <c r="M256" s="250"/>
      <c r="N256" s="250"/>
      <c r="O256" s="250"/>
      <c r="P256" s="250"/>
      <c r="Q256" s="250"/>
      <c r="R256" s="250"/>
      <c r="S256" s="250"/>
      <c r="T256" s="250"/>
      <c r="U256" s="250"/>
      <c r="V256" s="250"/>
      <c r="W256" s="250"/>
      <c r="X256" s="250"/>
      <c r="Y256" s="250"/>
      <c r="Z256" s="250"/>
      <c r="AA256" s="250"/>
      <c r="AB256" s="250"/>
      <c r="AC256" s="250"/>
      <c r="AD256" s="250"/>
      <c r="AE256" s="250"/>
      <c r="AF256" s="250"/>
      <c r="AG256" s="139">
        <f t="shared" si="92"/>
        <v>0</v>
      </c>
    </row>
    <row r="257" hidden="1" outlineLevel="1">
      <c r="A257" s="232" t="s">
        <v>730</v>
      </c>
      <c r="B257" s="250"/>
      <c r="C257" s="250"/>
      <c r="D257" s="250"/>
      <c r="E257" s="250"/>
      <c r="F257" s="250"/>
      <c r="G257" s="250"/>
      <c r="H257" s="250"/>
      <c r="I257" s="250"/>
      <c r="J257" s="250"/>
      <c r="K257" s="250"/>
      <c r="L257" s="250"/>
      <c r="M257" s="250"/>
      <c r="N257" s="250"/>
      <c r="O257" s="250"/>
      <c r="P257" s="250"/>
      <c r="Q257" s="250"/>
      <c r="R257" s="250"/>
      <c r="S257" s="250"/>
      <c r="T257" s="250"/>
      <c r="U257" s="250"/>
      <c r="V257" s="250"/>
      <c r="W257" s="250"/>
      <c r="X257" s="250"/>
      <c r="Y257" s="250"/>
      <c r="Z257" s="250"/>
      <c r="AA257" s="250"/>
      <c r="AB257" s="250"/>
      <c r="AC257" s="250"/>
      <c r="AD257" s="250"/>
      <c r="AE257" s="250"/>
      <c r="AF257" s="250"/>
      <c r="AG257" s="139">
        <f t="shared" si="92"/>
        <v>0</v>
      </c>
    </row>
    <row r="258" hidden="1" outlineLevel="1">
      <c r="A258" s="232" t="s">
        <v>731</v>
      </c>
      <c r="B258" s="250"/>
      <c r="C258" s="258"/>
      <c r="D258" s="258"/>
      <c r="E258" s="258"/>
      <c r="F258" s="250"/>
      <c r="G258" s="258"/>
      <c r="H258" s="250"/>
      <c r="I258" s="250"/>
      <c r="J258" s="250"/>
      <c r="K258" s="250"/>
      <c r="L258" s="250"/>
      <c r="M258" s="250"/>
      <c r="N258" s="250"/>
      <c r="O258" s="250"/>
      <c r="P258" s="250"/>
      <c r="Q258" s="250"/>
      <c r="R258" s="250"/>
      <c r="S258" s="250"/>
      <c r="T258" s="250"/>
      <c r="U258" s="250"/>
      <c r="V258" s="250"/>
      <c r="W258" s="250"/>
      <c r="X258" s="250"/>
      <c r="Y258" s="250"/>
      <c r="Z258" s="250"/>
      <c r="AA258" s="250"/>
      <c r="AB258" s="250"/>
      <c r="AC258" s="250"/>
      <c r="AD258" s="250"/>
      <c r="AE258" s="250"/>
      <c r="AF258" s="250"/>
      <c r="AG258" s="139">
        <f t="shared" si="92"/>
        <v>0</v>
      </c>
    </row>
    <row r="259" hidden="1" outlineLevel="1">
      <c r="A259" s="232" t="s">
        <v>732</v>
      </c>
      <c r="B259" s="250"/>
      <c r="C259" s="258"/>
      <c r="D259" s="258"/>
      <c r="E259" s="258"/>
      <c r="F259" s="250"/>
      <c r="G259" s="258"/>
      <c r="H259" s="250"/>
      <c r="I259" s="250"/>
      <c r="J259" s="250"/>
      <c r="K259" s="250"/>
      <c r="L259" s="250"/>
      <c r="M259" s="250"/>
      <c r="N259" s="250"/>
      <c r="O259" s="250"/>
      <c r="P259" s="250"/>
      <c r="Q259" s="250"/>
      <c r="R259" s="250"/>
      <c r="S259" s="250"/>
      <c r="T259" s="250"/>
      <c r="U259" s="250"/>
      <c r="V259" s="250"/>
      <c r="W259" s="250"/>
      <c r="X259" s="250"/>
      <c r="Y259" s="250"/>
      <c r="Z259" s="250"/>
      <c r="AA259" s="250"/>
      <c r="AB259" s="250"/>
      <c r="AC259" s="250"/>
      <c r="AD259" s="250"/>
      <c r="AE259" s="250"/>
      <c r="AF259" s="250"/>
      <c r="AG259" s="139">
        <f t="shared" si="92"/>
        <v>0</v>
      </c>
    </row>
    <row r="260" hidden="1" outlineLevel="1">
      <c r="A260" s="232" t="s">
        <v>733</v>
      </c>
      <c r="B260" s="160"/>
      <c r="C260" s="160"/>
      <c r="D260" s="160"/>
      <c r="E260" s="160"/>
      <c r="F260" s="160"/>
      <c r="G260" s="160"/>
      <c r="H260" s="160"/>
      <c r="I260" s="160"/>
      <c r="J260" s="160"/>
      <c r="K260" s="160"/>
      <c r="L260" s="160"/>
      <c r="M260" s="160"/>
      <c r="N260" s="160"/>
      <c r="O260" s="160"/>
      <c r="P260" s="160"/>
      <c r="Q260" s="160"/>
      <c r="R260" s="160"/>
      <c r="S260" s="160"/>
      <c r="T260" s="160"/>
      <c r="U260" s="160"/>
      <c r="V260" s="160"/>
      <c r="W260" s="160"/>
      <c r="X260" s="160"/>
      <c r="Y260" s="160"/>
      <c r="Z260" s="160"/>
      <c r="AA260" s="160"/>
      <c r="AB260" s="353"/>
      <c r="AC260" s="353"/>
      <c r="AD260" s="160"/>
      <c r="AE260" s="160"/>
      <c r="AF260" s="160"/>
      <c r="AG260" s="139">
        <f t="shared" si="92"/>
        <v>0</v>
      </c>
    </row>
    <row r="261" hidden="1" outlineLevel="1">
      <c r="A261" s="232" t="s">
        <v>734</v>
      </c>
      <c r="B261" s="160"/>
      <c r="C261" s="160"/>
      <c r="D261" s="160"/>
      <c r="E261" s="160"/>
      <c r="F261" s="160"/>
      <c r="G261" s="160"/>
      <c r="H261" s="160"/>
      <c r="I261" s="160"/>
      <c r="J261" s="160"/>
      <c r="K261" s="160"/>
      <c r="L261" s="160"/>
      <c r="M261" s="160"/>
      <c r="N261" s="160"/>
      <c r="O261" s="160"/>
      <c r="P261" s="160"/>
      <c r="Q261" s="160"/>
      <c r="R261" s="160"/>
      <c r="S261" s="160"/>
      <c r="T261" s="160"/>
      <c r="U261" s="160"/>
      <c r="V261" s="160"/>
      <c r="W261" s="160"/>
      <c r="X261" s="160"/>
      <c r="Y261" s="160"/>
      <c r="Z261" s="160"/>
      <c r="AA261" s="160"/>
      <c r="AB261" s="353"/>
      <c r="AC261" s="353"/>
      <c r="AD261" s="160"/>
      <c r="AE261" s="160"/>
      <c r="AF261" s="160"/>
      <c r="AG261" s="139">
        <f t="shared" si="92"/>
        <v>0</v>
      </c>
    </row>
    <row r="262" hidden="1" outlineLevel="1">
      <c r="A262" s="232" t="s">
        <v>186</v>
      </c>
      <c r="B262" s="160"/>
      <c r="C262" s="160"/>
      <c r="D262" s="160"/>
      <c r="E262" s="160"/>
      <c r="F262" s="160"/>
      <c r="G262" s="160"/>
      <c r="H262" s="160"/>
      <c r="I262" s="160"/>
      <c r="J262" s="160"/>
      <c r="K262" s="160"/>
      <c r="L262" s="160"/>
      <c r="M262" s="160"/>
      <c r="N262" s="160"/>
      <c r="O262" s="160"/>
      <c r="P262" s="160"/>
      <c r="Q262" s="160"/>
      <c r="R262" s="160"/>
      <c r="S262" s="160"/>
      <c r="T262" s="160"/>
      <c r="U262" s="160"/>
      <c r="V262" s="160"/>
      <c r="W262" s="160"/>
      <c r="X262" s="160"/>
      <c r="Y262" s="160"/>
      <c r="Z262" s="160"/>
      <c r="AA262" s="160"/>
      <c r="AB262" s="353"/>
      <c r="AC262" s="353"/>
      <c r="AD262" s="160"/>
      <c r="AE262" s="160"/>
      <c r="AF262" s="160"/>
      <c r="AG262" s="139">
        <f t="shared" si="92"/>
        <v>0</v>
      </c>
    </row>
    <row r="263">
      <c r="A263" s="241" t="s">
        <v>187</v>
      </c>
      <c r="B263" s="254">
        <f t="shared" ref="B263:AF263" si="93">SUM(B252:B262)</f>
        <v>0</v>
      </c>
      <c r="C263" s="254">
        <f t="shared" si="93"/>
        <v>0</v>
      </c>
      <c r="D263" s="254">
        <f t="shared" si="93"/>
        <v>0</v>
      </c>
      <c r="E263" s="254">
        <f t="shared" si="93"/>
        <v>0</v>
      </c>
      <c r="F263" s="254">
        <f t="shared" si="93"/>
        <v>0</v>
      </c>
      <c r="G263" s="254">
        <f t="shared" si="93"/>
        <v>0</v>
      </c>
      <c r="H263" s="254">
        <f t="shared" si="93"/>
        <v>0</v>
      </c>
      <c r="I263" s="254">
        <f t="shared" si="93"/>
        <v>0</v>
      </c>
      <c r="J263" s="254">
        <f t="shared" si="93"/>
        <v>0</v>
      </c>
      <c r="K263" s="254">
        <f t="shared" si="93"/>
        <v>0</v>
      </c>
      <c r="L263" s="254">
        <f t="shared" si="93"/>
        <v>0</v>
      </c>
      <c r="M263" s="254">
        <f t="shared" si="93"/>
        <v>0</v>
      </c>
      <c r="N263" s="254">
        <f t="shared" si="93"/>
        <v>0</v>
      </c>
      <c r="O263" s="254">
        <f t="shared" si="93"/>
        <v>0</v>
      </c>
      <c r="P263" s="254">
        <f t="shared" si="93"/>
        <v>0</v>
      </c>
      <c r="Q263" s="254">
        <f t="shared" si="93"/>
        <v>0</v>
      </c>
      <c r="R263" s="254">
        <f t="shared" si="93"/>
        <v>0</v>
      </c>
      <c r="S263" s="254">
        <f t="shared" si="93"/>
        <v>0</v>
      </c>
      <c r="T263" s="254">
        <f t="shared" si="93"/>
        <v>0</v>
      </c>
      <c r="U263" s="254">
        <f t="shared" si="93"/>
        <v>0</v>
      </c>
      <c r="V263" s="254">
        <f t="shared" si="93"/>
        <v>0</v>
      </c>
      <c r="W263" s="254">
        <f t="shared" si="93"/>
        <v>0</v>
      </c>
      <c r="X263" s="254">
        <f t="shared" si="93"/>
        <v>0</v>
      </c>
      <c r="Y263" s="254">
        <f t="shared" si="93"/>
        <v>0</v>
      </c>
      <c r="Z263" s="254">
        <f t="shared" si="93"/>
        <v>0</v>
      </c>
      <c r="AA263" s="254">
        <f t="shared" si="93"/>
        <v>0</v>
      </c>
      <c r="AB263" s="254">
        <f t="shared" si="93"/>
        <v>0</v>
      </c>
      <c r="AC263" s="254">
        <f t="shared" si="93"/>
        <v>0</v>
      </c>
      <c r="AD263" s="254">
        <f t="shared" si="93"/>
        <v>0</v>
      </c>
      <c r="AE263" s="254">
        <f t="shared" si="93"/>
        <v>0</v>
      </c>
      <c r="AF263" s="254">
        <f t="shared" si="93"/>
        <v>0</v>
      </c>
      <c r="AG263" s="139">
        <f t="shared" si="92"/>
        <v>0</v>
      </c>
    </row>
    <row r="264">
      <c r="A264" s="153"/>
      <c r="B264" s="225"/>
      <c r="C264" s="225"/>
      <c r="D264" s="225"/>
      <c r="E264" s="225"/>
      <c r="F264" s="225"/>
      <c r="G264" s="225"/>
      <c r="H264" s="225"/>
      <c r="I264" s="225"/>
      <c r="J264" s="225"/>
      <c r="K264" s="225"/>
      <c r="L264" s="225"/>
      <c r="M264" s="225"/>
      <c r="N264" s="225"/>
      <c r="O264" s="225"/>
      <c r="P264" s="225"/>
      <c r="Q264" s="225"/>
      <c r="R264" s="225"/>
      <c r="S264" s="225"/>
      <c r="T264" s="225"/>
      <c r="U264" s="225"/>
      <c r="V264" s="225"/>
      <c r="W264" s="225"/>
      <c r="X264" s="225"/>
      <c r="Y264" s="225"/>
      <c r="Z264" s="225"/>
      <c r="AA264" s="225"/>
      <c r="AB264" s="225"/>
      <c r="AC264" s="225"/>
      <c r="AD264" s="225"/>
      <c r="AE264" s="225"/>
      <c r="AF264" s="225"/>
      <c r="AG264" s="259"/>
    </row>
    <row r="265">
      <c r="A265" s="261" t="s">
        <v>347</v>
      </c>
      <c r="B265" s="262"/>
      <c r="C265" s="262"/>
      <c r="D265" s="263"/>
      <c r="E265" s="263"/>
      <c r="F265" s="263"/>
      <c r="G265" s="263"/>
      <c r="H265" s="263"/>
      <c r="I265" s="263"/>
      <c r="J265" s="263"/>
      <c r="K265" s="262"/>
      <c r="L265" s="262"/>
      <c r="M265" s="262"/>
      <c r="N265" s="262"/>
      <c r="O265" s="262"/>
      <c r="P265" s="262"/>
      <c r="Q265" s="262"/>
      <c r="R265" s="262"/>
      <c r="S265" s="262"/>
      <c r="T265" s="262"/>
      <c r="U265" s="262"/>
      <c r="V265" s="262"/>
      <c r="W265" s="262"/>
      <c r="X265" s="262"/>
      <c r="Y265" s="262"/>
      <c r="Z265" s="262"/>
      <c r="AA265" s="262"/>
      <c r="AB265" s="262"/>
      <c r="AC265" s="262"/>
      <c r="AD265" s="262"/>
      <c r="AE265" s="262"/>
      <c r="AF265" s="262"/>
      <c r="AG265" s="259"/>
    </row>
    <row r="266">
      <c r="A266" s="264" t="s">
        <v>160</v>
      </c>
      <c r="B266" s="265">
        <v>0.0</v>
      </c>
      <c r="C266" s="265">
        <v>0.0</v>
      </c>
      <c r="D266" s="265">
        <v>0.0</v>
      </c>
      <c r="E266" s="265">
        <v>0.0</v>
      </c>
      <c r="F266" s="265">
        <v>0.0</v>
      </c>
      <c r="G266" s="265">
        <v>0.0</v>
      </c>
      <c r="H266" s="265">
        <v>0.0</v>
      </c>
      <c r="I266" s="265">
        <v>0.0</v>
      </c>
      <c r="J266" s="265">
        <v>545.69</v>
      </c>
      <c r="K266" s="265">
        <v>0.0</v>
      </c>
      <c r="L266" s="265">
        <v>0.0</v>
      </c>
      <c r="M266" s="265">
        <v>0.0</v>
      </c>
      <c r="N266" s="265">
        <v>0.0</v>
      </c>
      <c r="O266" s="265">
        <v>0.0</v>
      </c>
      <c r="P266" s="265">
        <v>0.0</v>
      </c>
      <c r="Q266" s="265">
        <v>0.0</v>
      </c>
      <c r="R266" s="265">
        <v>0.0</v>
      </c>
      <c r="S266" s="265">
        <v>0.0</v>
      </c>
      <c r="T266" s="265">
        <v>0.0</v>
      </c>
      <c r="U266" s="265">
        <v>0.0</v>
      </c>
      <c r="V266" s="265">
        <v>0.0</v>
      </c>
      <c r="W266" s="265">
        <v>0.0</v>
      </c>
      <c r="X266" s="265">
        <v>0.0</v>
      </c>
      <c r="Y266" s="265">
        <v>0.0</v>
      </c>
      <c r="Z266" s="265">
        <v>0.0</v>
      </c>
      <c r="AA266" s="265">
        <v>0.0</v>
      </c>
      <c r="AB266" s="265">
        <v>0.0</v>
      </c>
      <c r="AC266" s="265">
        <v>0.0</v>
      </c>
      <c r="AD266" s="265">
        <v>26.58</v>
      </c>
      <c r="AE266" s="265">
        <v>0.0</v>
      </c>
      <c r="AF266" s="265">
        <v>0.0</v>
      </c>
      <c r="AG266" s="139">
        <f>SUM(B266:AF266)</f>
        <v>572.27</v>
      </c>
    </row>
    <row r="267">
      <c r="A267" s="153"/>
      <c r="J267" s="2" t="s">
        <v>2</v>
      </c>
      <c r="T267" s="225"/>
      <c r="U267" s="225"/>
      <c r="V267" s="225"/>
      <c r="W267" s="225"/>
      <c r="X267" s="225"/>
      <c r="Y267" s="225"/>
      <c r="Z267" s="225"/>
      <c r="AA267" s="225"/>
      <c r="AB267" s="225"/>
      <c r="AC267" s="225"/>
      <c r="AD267" s="225"/>
      <c r="AE267" s="225"/>
      <c r="AF267" s="225"/>
      <c r="AG267" s="259"/>
    </row>
    <row r="268">
      <c r="A268" s="192" t="s">
        <v>348</v>
      </c>
      <c r="B268" s="231"/>
      <c r="C268" s="231"/>
      <c r="D268" s="231"/>
      <c r="E268" s="231"/>
      <c r="F268" s="231"/>
      <c r="G268" s="231"/>
      <c r="H268" s="231"/>
      <c r="I268" s="193"/>
      <c r="J268" s="193"/>
      <c r="K268" s="193"/>
      <c r="L268" s="193"/>
      <c r="M268" s="193"/>
      <c r="N268" s="193"/>
      <c r="O268" s="193"/>
      <c r="P268" s="193"/>
      <c r="Q268" s="193"/>
      <c r="R268" s="193"/>
      <c r="S268" s="193"/>
      <c r="T268" s="193"/>
      <c r="U268" s="193"/>
      <c r="V268" s="193"/>
      <c r="W268" s="193"/>
      <c r="X268" s="193"/>
      <c r="Y268" s="193"/>
      <c r="Z268" s="193"/>
      <c r="AA268" s="193"/>
      <c r="AB268" s="193"/>
      <c r="AC268" s="193"/>
      <c r="AD268" s="193"/>
      <c r="AE268" s="193"/>
      <c r="AF268" s="193"/>
      <c r="AG268" s="259"/>
    </row>
    <row r="269">
      <c r="A269" s="266" t="s">
        <v>265</v>
      </c>
      <c r="B269" s="267"/>
      <c r="C269" s="267"/>
      <c r="D269" s="267"/>
      <c r="E269" s="267"/>
      <c r="F269" s="267"/>
      <c r="G269" s="267"/>
      <c r="H269" s="267"/>
      <c r="I269" s="267"/>
      <c r="J269" s="267"/>
      <c r="K269" s="267"/>
      <c r="L269" s="267"/>
      <c r="M269" s="267"/>
      <c r="N269" s="267"/>
      <c r="O269" s="267"/>
      <c r="P269" s="267"/>
      <c r="Q269" s="267"/>
      <c r="R269" s="267"/>
      <c r="S269" s="267"/>
      <c r="T269" s="267"/>
      <c r="U269" s="267"/>
      <c r="V269" s="267"/>
      <c r="W269" s="267"/>
      <c r="X269" s="267"/>
      <c r="Y269" s="267"/>
      <c r="Z269" s="267"/>
      <c r="AA269" s="267"/>
      <c r="AB269" s="267"/>
      <c r="AC269" s="267"/>
      <c r="AD269" s="267"/>
      <c r="AE269" s="267"/>
      <c r="AF269" s="267"/>
      <c r="AG269" s="199"/>
    </row>
    <row r="270" outlineLevel="1">
      <c r="A270" s="266" t="s">
        <v>735</v>
      </c>
      <c r="B270" s="212">
        <v>0.0</v>
      </c>
      <c r="C270" s="212">
        <v>0.0</v>
      </c>
      <c r="D270" s="212">
        <v>0.0</v>
      </c>
      <c r="E270" s="212">
        <v>0.0</v>
      </c>
      <c r="F270" s="212">
        <v>0.0</v>
      </c>
      <c r="G270" s="212">
        <v>0.0</v>
      </c>
      <c r="H270" s="212">
        <v>0.0</v>
      </c>
      <c r="I270" s="212">
        <v>0.0</v>
      </c>
      <c r="J270" s="212">
        <v>0.0</v>
      </c>
      <c r="K270" s="212">
        <v>0.0</v>
      </c>
      <c r="L270" s="212">
        <v>0.0</v>
      </c>
      <c r="M270" s="212">
        <v>0.0</v>
      </c>
      <c r="N270" s="212">
        <v>0.0</v>
      </c>
      <c r="O270" s="212">
        <v>0.0</v>
      </c>
      <c r="P270" s="212">
        <v>0.0</v>
      </c>
      <c r="Q270" s="213">
        <v>1.0</v>
      </c>
      <c r="R270" s="212">
        <v>0.0</v>
      </c>
      <c r="S270" s="212">
        <v>0.0</v>
      </c>
      <c r="T270" s="212">
        <v>0.0</v>
      </c>
      <c r="U270" s="212">
        <v>0.0</v>
      </c>
      <c r="V270" s="212">
        <v>0.0</v>
      </c>
      <c r="W270" s="212">
        <v>0.0</v>
      </c>
      <c r="X270" s="212">
        <v>0.0</v>
      </c>
      <c r="Y270" s="212">
        <v>0.0</v>
      </c>
      <c r="Z270" s="212">
        <v>0.0</v>
      </c>
      <c r="AA270" s="212">
        <v>0.0</v>
      </c>
      <c r="AB270" s="212">
        <v>0.0</v>
      </c>
      <c r="AC270" s="212">
        <v>0.0</v>
      </c>
      <c r="AD270" s="212">
        <v>0.0</v>
      </c>
      <c r="AE270" s="212">
        <v>0.0</v>
      </c>
      <c r="AF270" s="212">
        <v>0.0</v>
      </c>
      <c r="AG270" s="139">
        <f t="shared" ref="AG270:AG279" si="94">SUM(B270:AF270)</f>
        <v>1</v>
      </c>
    </row>
    <row r="271" outlineLevel="1">
      <c r="A271" s="266" t="s">
        <v>736</v>
      </c>
      <c r="B271" s="212">
        <v>0.0</v>
      </c>
      <c r="C271" s="212">
        <v>0.0</v>
      </c>
      <c r="D271" s="212">
        <v>0.0</v>
      </c>
      <c r="E271" s="212">
        <v>0.0</v>
      </c>
      <c r="F271" s="212">
        <v>0.0</v>
      </c>
      <c r="G271" s="212">
        <v>0.0</v>
      </c>
      <c r="H271" s="212">
        <v>0.0</v>
      </c>
      <c r="I271" s="212">
        <v>0.0</v>
      </c>
      <c r="J271" s="212">
        <v>0.0</v>
      </c>
      <c r="K271" s="212">
        <v>0.0</v>
      </c>
      <c r="L271" s="212">
        <v>0.0</v>
      </c>
      <c r="M271" s="212">
        <v>0.0</v>
      </c>
      <c r="N271" s="212">
        <v>0.0</v>
      </c>
      <c r="O271" s="212">
        <v>0.0</v>
      </c>
      <c r="P271" s="212">
        <v>0.0</v>
      </c>
      <c r="Q271" s="213">
        <v>0.0</v>
      </c>
      <c r="R271" s="212">
        <v>0.0</v>
      </c>
      <c r="S271" s="212">
        <v>0.0</v>
      </c>
      <c r="T271" s="212">
        <v>0.0</v>
      </c>
      <c r="U271" s="212">
        <v>0.0</v>
      </c>
      <c r="V271" s="212">
        <v>0.0</v>
      </c>
      <c r="W271" s="212">
        <v>0.0</v>
      </c>
      <c r="X271" s="212">
        <v>0.0</v>
      </c>
      <c r="Y271" s="212">
        <v>0.0</v>
      </c>
      <c r="Z271" s="212">
        <v>0.0</v>
      </c>
      <c r="AA271" s="212">
        <v>0.0</v>
      </c>
      <c r="AB271" s="212">
        <v>0.0</v>
      </c>
      <c r="AC271" s="212">
        <v>0.0</v>
      </c>
      <c r="AD271" s="212">
        <v>0.0</v>
      </c>
      <c r="AE271" s="212">
        <v>0.0</v>
      </c>
      <c r="AF271" s="212">
        <v>0.0</v>
      </c>
      <c r="AG271" s="139">
        <f t="shared" si="94"/>
        <v>0</v>
      </c>
    </row>
    <row r="272" outlineLevel="1">
      <c r="A272" s="266" t="s">
        <v>737</v>
      </c>
      <c r="B272" s="212">
        <v>0.0</v>
      </c>
      <c r="C272" s="212">
        <v>0.0</v>
      </c>
      <c r="D272" s="202">
        <v>1.0</v>
      </c>
      <c r="E272" s="212">
        <v>0.0</v>
      </c>
      <c r="F272" s="212">
        <v>1.0</v>
      </c>
      <c r="G272" s="212">
        <v>0.0</v>
      </c>
      <c r="H272" s="212">
        <v>0.0</v>
      </c>
      <c r="I272" s="212">
        <v>0.0</v>
      </c>
      <c r="J272" s="212">
        <v>0.0</v>
      </c>
      <c r="K272" s="212">
        <v>0.0</v>
      </c>
      <c r="L272" s="212">
        <v>0.0</v>
      </c>
      <c r="M272" s="212">
        <v>0.0</v>
      </c>
      <c r="N272" s="212">
        <v>0.0</v>
      </c>
      <c r="O272" s="212">
        <v>0.0</v>
      </c>
      <c r="P272" s="212">
        <v>0.0</v>
      </c>
      <c r="Q272" s="213">
        <v>0.0</v>
      </c>
      <c r="R272" s="212">
        <v>0.0</v>
      </c>
      <c r="S272" s="212">
        <v>0.0</v>
      </c>
      <c r="T272" s="212">
        <v>0.0</v>
      </c>
      <c r="U272" s="212">
        <v>0.0</v>
      </c>
      <c r="V272" s="212">
        <v>0.0</v>
      </c>
      <c r="W272" s="212">
        <v>0.0</v>
      </c>
      <c r="X272" s="212">
        <v>1.0</v>
      </c>
      <c r="Y272" s="212">
        <v>0.0</v>
      </c>
      <c r="Z272" s="212">
        <v>0.0</v>
      </c>
      <c r="AA272" s="212">
        <v>0.0</v>
      </c>
      <c r="AB272" s="212">
        <v>0.0</v>
      </c>
      <c r="AC272" s="212">
        <v>0.0</v>
      </c>
      <c r="AD272" s="212">
        <v>0.0</v>
      </c>
      <c r="AE272" s="212">
        <v>0.0</v>
      </c>
      <c r="AF272" s="212">
        <v>0.0</v>
      </c>
      <c r="AG272" s="139">
        <f t="shared" si="94"/>
        <v>3</v>
      </c>
    </row>
    <row r="273" outlineLevel="1">
      <c r="A273" s="266" t="s">
        <v>738</v>
      </c>
      <c r="B273" s="212">
        <v>0.0</v>
      </c>
      <c r="C273" s="212">
        <v>0.0</v>
      </c>
      <c r="D273" s="202">
        <v>0.0</v>
      </c>
      <c r="E273" s="212">
        <v>0.0</v>
      </c>
      <c r="F273" s="212">
        <v>0.0</v>
      </c>
      <c r="G273" s="212">
        <v>0.0</v>
      </c>
      <c r="H273" s="212">
        <v>0.0</v>
      </c>
      <c r="I273" s="212">
        <v>0.0</v>
      </c>
      <c r="J273" s="212">
        <v>0.0</v>
      </c>
      <c r="K273" s="212">
        <v>0.0</v>
      </c>
      <c r="L273" s="212">
        <v>0.0</v>
      </c>
      <c r="M273" s="212">
        <v>0.0</v>
      </c>
      <c r="N273" s="212">
        <v>0.0</v>
      </c>
      <c r="O273" s="212">
        <v>0.0</v>
      </c>
      <c r="P273" s="212">
        <v>0.0</v>
      </c>
      <c r="Q273" s="213">
        <v>0.0</v>
      </c>
      <c r="R273" s="212">
        <v>0.0</v>
      </c>
      <c r="S273" s="212">
        <v>0.0</v>
      </c>
      <c r="T273" s="212">
        <v>0.0</v>
      </c>
      <c r="U273" s="212">
        <v>0.0</v>
      </c>
      <c r="V273" s="212">
        <v>0.0</v>
      </c>
      <c r="W273" s="212">
        <v>0.0</v>
      </c>
      <c r="X273" s="212">
        <v>0.0</v>
      </c>
      <c r="Y273" s="212">
        <v>0.0</v>
      </c>
      <c r="Z273" s="212">
        <v>0.0</v>
      </c>
      <c r="AA273" s="212">
        <v>0.0</v>
      </c>
      <c r="AB273" s="212">
        <v>0.0</v>
      </c>
      <c r="AC273" s="212">
        <v>0.0</v>
      </c>
      <c r="AD273" s="212">
        <v>0.0</v>
      </c>
      <c r="AE273" s="212">
        <v>0.0</v>
      </c>
      <c r="AF273" s="212">
        <v>0.0</v>
      </c>
      <c r="AG273" s="139">
        <f t="shared" si="94"/>
        <v>0</v>
      </c>
    </row>
    <row r="274" outlineLevel="1">
      <c r="A274" s="266" t="s">
        <v>739</v>
      </c>
      <c r="B274" s="212">
        <v>0.0</v>
      </c>
      <c r="C274" s="212">
        <v>0.0</v>
      </c>
      <c r="D274" s="130">
        <v>0.0</v>
      </c>
      <c r="E274" s="212">
        <v>0.0</v>
      </c>
      <c r="F274" s="212">
        <v>0.0</v>
      </c>
      <c r="G274" s="212">
        <v>0.0</v>
      </c>
      <c r="H274" s="212">
        <v>0.0</v>
      </c>
      <c r="I274" s="212">
        <v>0.0</v>
      </c>
      <c r="J274" s="212">
        <v>0.0</v>
      </c>
      <c r="K274" s="212">
        <v>0.0</v>
      </c>
      <c r="L274" s="212">
        <v>0.0</v>
      </c>
      <c r="M274" s="212">
        <v>0.0</v>
      </c>
      <c r="N274" s="212">
        <v>0.0</v>
      </c>
      <c r="O274" s="212">
        <v>0.0</v>
      </c>
      <c r="P274" s="212">
        <v>0.0</v>
      </c>
      <c r="Q274" s="213">
        <v>0.0</v>
      </c>
      <c r="R274" s="212">
        <v>0.0</v>
      </c>
      <c r="S274" s="212">
        <v>3.0</v>
      </c>
      <c r="T274" s="212">
        <v>0.0</v>
      </c>
      <c r="U274" s="212">
        <v>0.0</v>
      </c>
      <c r="V274" s="212">
        <v>0.0</v>
      </c>
      <c r="W274" s="212">
        <v>0.0</v>
      </c>
      <c r="X274" s="212">
        <v>0.0</v>
      </c>
      <c r="Y274" s="212">
        <v>0.0</v>
      </c>
      <c r="Z274" s="212">
        <v>0.0</v>
      </c>
      <c r="AA274" s="212">
        <v>0.0</v>
      </c>
      <c r="AB274" s="212">
        <v>0.0</v>
      </c>
      <c r="AC274" s="212">
        <v>0.0</v>
      </c>
      <c r="AD274" s="212">
        <v>0.0</v>
      </c>
      <c r="AE274" s="130">
        <v>0.0</v>
      </c>
      <c r="AF274" s="130">
        <v>0.0</v>
      </c>
      <c r="AG274" s="139">
        <f t="shared" si="94"/>
        <v>3</v>
      </c>
    </row>
    <row r="275" outlineLevel="1">
      <c r="A275" s="266" t="s">
        <v>740</v>
      </c>
      <c r="B275" s="212">
        <v>0.0</v>
      </c>
      <c r="C275" s="212">
        <v>0.0</v>
      </c>
      <c r="D275" s="130">
        <v>2.0</v>
      </c>
      <c r="E275" s="212">
        <v>0.0</v>
      </c>
      <c r="F275" s="212">
        <v>0.0</v>
      </c>
      <c r="G275" s="212">
        <v>0.0</v>
      </c>
      <c r="H275" s="130">
        <v>1.0</v>
      </c>
      <c r="I275" s="212">
        <v>0.0</v>
      </c>
      <c r="J275" s="212">
        <v>0.0</v>
      </c>
      <c r="K275" s="212">
        <v>0.0</v>
      </c>
      <c r="L275" s="212">
        <v>0.0</v>
      </c>
      <c r="M275" s="212">
        <v>0.0</v>
      </c>
      <c r="N275" s="212">
        <v>0.0</v>
      </c>
      <c r="O275" s="212">
        <v>0.0</v>
      </c>
      <c r="P275" s="212">
        <v>0.0</v>
      </c>
      <c r="Q275" s="354">
        <v>1.0</v>
      </c>
      <c r="R275" s="212">
        <v>0.0</v>
      </c>
      <c r="S275" s="212">
        <v>0.0</v>
      </c>
      <c r="T275" s="212">
        <v>0.0</v>
      </c>
      <c r="U275" s="212">
        <v>0.0</v>
      </c>
      <c r="V275" s="212">
        <v>0.0</v>
      </c>
      <c r="W275" s="212">
        <v>0.0</v>
      </c>
      <c r="X275" s="212">
        <v>0.0</v>
      </c>
      <c r="Y275" s="212">
        <v>0.0</v>
      </c>
      <c r="Z275" s="212">
        <v>0.0</v>
      </c>
      <c r="AA275" s="212">
        <v>0.0</v>
      </c>
      <c r="AB275" s="212">
        <v>0.0</v>
      </c>
      <c r="AC275" s="212">
        <v>1.0</v>
      </c>
      <c r="AD275" s="212">
        <v>0.0</v>
      </c>
      <c r="AE275" s="130">
        <v>0.0</v>
      </c>
      <c r="AF275" s="130">
        <v>0.0</v>
      </c>
      <c r="AG275" s="139">
        <f t="shared" si="94"/>
        <v>5</v>
      </c>
    </row>
    <row r="276" outlineLevel="1">
      <c r="A276" s="266" t="s">
        <v>741</v>
      </c>
      <c r="B276" s="226"/>
      <c r="C276" s="226"/>
      <c r="D276" s="235"/>
      <c r="E276" s="226"/>
      <c r="F276" s="226"/>
      <c r="G276" s="226"/>
      <c r="H276" s="235"/>
      <c r="I276" s="226"/>
      <c r="J276" s="226"/>
      <c r="K276" s="226"/>
      <c r="L276" s="226"/>
      <c r="M276" s="226"/>
      <c r="N276" s="226"/>
      <c r="O276" s="226"/>
      <c r="P276" s="212">
        <v>0.0</v>
      </c>
      <c r="Q276" s="354">
        <v>0.0</v>
      </c>
      <c r="R276" s="212">
        <v>0.0</v>
      </c>
      <c r="S276" s="212">
        <v>0.0</v>
      </c>
      <c r="T276" s="212">
        <v>0.0</v>
      </c>
      <c r="U276" s="212">
        <v>0.0</v>
      </c>
      <c r="V276" s="212">
        <v>0.0</v>
      </c>
      <c r="W276" s="212">
        <v>0.0</v>
      </c>
      <c r="X276" s="212">
        <v>0.0</v>
      </c>
      <c r="Y276" s="212">
        <v>0.0</v>
      </c>
      <c r="Z276" s="212">
        <v>0.0</v>
      </c>
      <c r="AA276" s="212">
        <v>0.0</v>
      </c>
      <c r="AB276" s="212">
        <v>0.0</v>
      </c>
      <c r="AC276" s="212">
        <v>0.0</v>
      </c>
      <c r="AD276" s="212">
        <v>0.0</v>
      </c>
      <c r="AE276" s="130">
        <v>0.0</v>
      </c>
      <c r="AF276" s="130">
        <v>0.0</v>
      </c>
      <c r="AG276" s="139">
        <f t="shared" si="94"/>
        <v>0</v>
      </c>
    </row>
    <row r="277" outlineLevel="1">
      <c r="A277" s="266" t="s">
        <v>742</v>
      </c>
      <c r="B277" s="226"/>
      <c r="C277" s="226"/>
      <c r="D277" s="235"/>
      <c r="E277" s="226"/>
      <c r="F277" s="226"/>
      <c r="G277" s="226"/>
      <c r="H277" s="235"/>
      <c r="I277" s="226"/>
      <c r="J277" s="226"/>
      <c r="K277" s="226"/>
      <c r="L277" s="226"/>
      <c r="M277" s="226"/>
      <c r="N277" s="226"/>
      <c r="O277" s="226"/>
      <c r="P277" s="212">
        <v>0.0</v>
      </c>
      <c r="Q277" s="354">
        <v>0.0</v>
      </c>
      <c r="R277" s="212">
        <v>0.0</v>
      </c>
      <c r="S277" s="212">
        <v>0.0</v>
      </c>
      <c r="T277" s="212">
        <v>0.0</v>
      </c>
      <c r="U277" s="212">
        <v>0.0</v>
      </c>
      <c r="V277" s="212">
        <v>0.0</v>
      </c>
      <c r="W277" s="212">
        <v>0.0</v>
      </c>
      <c r="X277" s="212">
        <v>0.0</v>
      </c>
      <c r="Y277" s="212">
        <v>0.0</v>
      </c>
      <c r="Z277" s="212">
        <v>0.0</v>
      </c>
      <c r="AA277" s="212">
        <v>0.0</v>
      </c>
      <c r="AB277" s="212">
        <v>0.0</v>
      </c>
      <c r="AC277" s="212">
        <v>0.0</v>
      </c>
      <c r="AD277" s="212">
        <v>0.0</v>
      </c>
      <c r="AE277" s="130">
        <v>0.0</v>
      </c>
      <c r="AF277" s="130">
        <v>0.0</v>
      </c>
      <c r="AG277" s="139">
        <f t="shared" si="94"/>
        <v>0</v>
      </c>
    </row>
    <row r="278" outlineLevel="1">
      <c r="A278" s="266" t="s">
        <v>743</v>
      </c>
      <c r="B278" s="226"/>
      <c r="C278" s="226"/>
      <c r="D278" s="235"/>
      <c r="E278" s="226"/>
      <c r="F278" s="226"/>
      <c r="G278" s="226"/>
      <c r="H278" s="235"/>
      <c r="I278" s="226"/>
      <c r="J278" s="226"/>
      <c r="K278" s="226"/>
      <c r="L278" s="226"/>
      <c r="M278" s="226"/>
      <c r="N278" s="226"/>
      <c r="O278" s="226"/>
      <c r="P278" s="212">
        <v>0.0</v>
      </c>
      <c r="Q278" s="354">
        <v>0.0</v>
      </c>
      <c r="R278" s="212">
        <v>0.0</v>
      </c>
      <c r="S278" s="212">
        <v>0.0</v>
      </c>
      <c r="T278" s="212">
        <v>0.0</v>
      </c>
      <c r="U278" s="212">
        <v>0.0</v>
      </c>
      <c r="V278" s="212">
        <v>0.0</v>
      </c>
      <c r="W278" s="212">
        <v>0.0</v>
      </c>
      <c r="X278" s="212">
        <v>0.0</v>
      </c>
      <c r="Y278" s="212">
        <v>0.0</v>
      </c>
      <c r="Z278" s="212">
        <v>0.0</v>
      </c>
      <c r="AA278" s="212">
        <v>0.0</v>
      </c>
      <c r="AB278" s="212">
        <v>1.0</v>
      </c>
      <c r="AC278" s="212">
        <v>1.0</v>
      </c>
      <c r="AD278" s="212">
        <v>1.0</v>
      </c>
      <c r="AE278" s="130">
        <v>0.0</v>
      </c>
      <c r="AF278" s="130">
        <v>0.0</v>
      </c>
      <c r="AG278" s="139">
        <f t="shared" si="94"/>
        <v>3</v>
      </c>
    </row>
    <row r="279" outlineLevel="1">
      <c r="A279" s="266" t="s">
        <v>744</v>
      </c>
      <c r="B279" s="226"/>
      <c r="C279" s="226"/>
      <c r="D279" s="235"/>
      <c r="E279" s="226"/>
      <c r="F279" s="226"/>
      <c r="G279" s="226"/>
      <c r="H279" s="235"/>
      <c r="I279" s="226"/>
      <c r="J279" s="226"/>
      <c r="K279" s="226"/>
      <c r="L279" s="226"/>
      <c r="M279" s="226"/>
      <c r="N279" s="226"/>
      <c r="O279" s="226"/>
      <c r="P279" s="212">
        <v>0.0</v>
      </c>
      <c r="Q279" s="354">
        <v>0.0</v>
      </c>
      <c r="R279" s="212">
        <v>0.0</v>
      </c>
      <c r="S279" s="212">
        <v>0.0</v>
      </c>
      <c r="T279" s="212">
        <v>0.0</v>
      </c>
      <c r="U279" s="212">
        <v>0.0</v>
      </c>
      <c r="V279" s="212">
        <v>0.0</v>
      </c>
      <c r="W279" s="212">
        <v>0.0</v>
      </c>
      <c r="X279" s="212">
        <v>0.0</v>
      </c>
      <c r="Y279" s="212">
        <v>0.0</v>
      </c>
      <c r="Z279" s="212">
        <v>0.0</v>
      </c>
      <c r="AA279" s="212">
        <v>0.0</v>
      </c>
      <c r="AB279" s="212">
        <v>0.0</v>
      </c>
      <c r="AC279" s="212">
        <v>0.0</v>
      </c>
      <c r="AD279" s="212">
        <v>0.0</v>
      </c>
      <c r="AE279" s="130">
        <v>0.0</v>
      </c>
      <c r="AF279" s="130">
        <v>0.0</v>
      </c>
      <c r="AG279" s="139">
        <f t="shared" si="94"/>
        <v>0</v>
      </c>
    </row>
    <row r="280" collapsed="1">
      <c r="A280" s="266" t="s">
        <v>276</v>
      </c>
      <c r="B280" s="267"/>
      <c r="C280" s="267"/>
      <c r="D280" s="267"/>
      <c r="E280" s="267"/>
      <c r="F280" s="267"/>
      <c r="G280" s="267"/>
      <c r="H280" s="267"/>
      <c r="I280" s="267"/>
      <c r="J280" s="267"/>
      <c r="K280" s="267"/>
      <c r="L280" s="267"/>
      <c r="M280" s="267"/>
      <c r="N280" s="267"/>
      <c r="O280" s="267"/>
      <c r="P280" s="267"/>
      <c r="Q280" s="267"/>
      <c r="R280" s="267"/>
      <c r="S280" s="267"/>
      <c r="T280" s="267"/>
      <c r="U280" s="267"/>
      <c r="V280" s="267"/>
      <c r="W280" s="267"/>
      <c r="X280" s="267"/>
      <c r="Y280" s="267"/>
      <c r="Z280" s="267"/>
      <c r="AA280" s="267"/>
      <c r="AB280" s="267"/>
      <c r="AC280" s="267"/>
      <c r="AD280" s="267"/>
      <c r="AE280" s="267"/>
      <c r="AF280" s="267"/>
      <c r="AG280" s="199"/>
    </row>
    <row r="281" hidden="1" outlineLevel="1">
      <c r="A281" s="266" t="s">
        <v>745</v>
      </c>
      <c r="B281" s="226"/>
      <c r="C281" s="226"/>
      <c r="D281" s="226"/>
      <c r="E281" s="226"/>
      <c r="F281" s="226"/>
      <c r="G281" s="226"/>
      <c r="H281" s="226"/>
      <c r="I281" s="226"/>
      <c r="J281" s="226"/>
      <c r="K281" s="226"/>
      <c r="L281" s="226"/>
      <c r="M281" s="226"/>
      <c r="N281" s="226"/>
      <c r="O281" s="226"/>
      <c r="P281" s="226"/>
      <c r="Q281" s="226"/>
      <c r="R281" s="226"/>
      <c r="S281" s="226"/>
      <c r="T281" s="226"/>
      <c r="U281" s="226"/>
      <c r="V281" s="226"/>
      <c r="W281" s="226"/>
      <c r="X281" s="226"/>
      <c r="Y281" s="226"/>
      <c r="Z281" s="226"/>
      <c r="AA281" s="226"/>
      <c r="AB281" s="226"/>
      <c r="AC281" s="226"/>
      <c r="AD281" s="226"/>
      <c r="AE281" s="226"/>
      <c r="AF281" s="226"/>
      <c r="AG281" s="139">
        <f t="shared" ref="AG281:AG292" si="95">SUM(B281:AF281)</f>
        <v>0</v>
      </c>
    </row>
    <row r="282" hidden="1" outlineLevel="1">
      <c r="A282" s="266" t="s">
        <v>746</v>
      </c>
      <c r="B282" s="226"/>
      <c r="C282" s="226"/>
      <c r="D282" s="226"/>
      <c r="E282" s="226"/>
      <c r="F282" s="226"/>
      <c r="G282" s="226"/>
      <c r="H282" s="226"/>
      <c r="I282" s="226"/>
      <c r="J282" s="226"/>
      <c r="K282" s="226"/>
      <c r="L282" s="226"/>
      <c r="M282" s="226"/>
      <c r="N282" s="226"/>
      <c r="O282" s="226"/>
      <c r="P282" s="226"/>
      <c r="Q282" s="226"/>
      <c r="R282" s="226"/>
      <c r="S282" s="226"/>
      <c r="T282" s="226"/>
      <c r="U282" s="226"/>
      <c r="V282" s="226"/>
      <c r="W282" s="226"/>
      <c r="X282" s="226"/>
      <c r="Y282" s="226"/>
      <c r="Z282" s="226"/>
      <c r="AA282" s="226"/>
      <c r="AB282" s="226"/>
      <c r="AC282" s="226"/>
      <c r="AD282" s="226"/>
      <c r="AE282" s="226"/>
      <c r="AF282" s="226"/>
      <c r="AG282" s="139">
        <f t="shared" si="95"/>
        <v>0</v>
      </c>
    </row>
    <row r="283" hidden="1" outlineLevel="1">
      <c r="A283" s="266" t="s">
        <v>747</v>
      </c>
      <c r="B283" s="226"/>
      <c r="C283" s="226"/>
      <c r="D283" s="226"/>
      <c r="E283" s="226"/>
      <c r="F283" s="226"/>
      <c r="G283" s="205"/>
      <c r="H283" s="205"/>
      <c r="I283" s="205"/>
      <c r="J283" s="205"/>
      <c r="K283" s="205"/>
      <c r="L283" s="205"/>
      <c r="M283" s="268"/>
      <c r="N283" s="268"/>
      <c r="O283" s="268"/>
      <c r="P283" s="268"/>
      <c r="Q283" s="226"/>
      <c r="R283" s="226"/>
      <c r="S283" s="226"/>
      <c r="T283" s="226"/>
      <c r="U283" s="226"/>
      <c r="V283" s="226"/>
      <c r="W283" s="226"/>
      <c r="X283" s="226"/>
      <c r="Y283" s="226"/>
      <c r="Z283" s="226"/>
      <c r="AA283" s="226"/>
      <c r="AB283" s="226"/>
      <c r="AC283" s="226"/>
      <c r="AD283" s="226"/>
      <c r="AE283" s="226"/>
      <c r="AF283" s="226"/>
      <c r="AG283" s="139">
        <f t="shared" si="95"/>
        <v>0</v>
      </c>
    </row>
    <row r="284" hidden="1" outlineLevel="1">
      <c r="A284" s="266" t="s">
        <v>748</v>
      </c>
      <c r="B284" s="226"/>
      <c r="C284" s="226"/>
      <c r="D284" s="226"/>
      <c r="E284" s="226"/>
      <c r="F284" s="226"/>
      <c r="G284" s="205"/>
      <c r="H284" s="205"/>
      <c r="I284" s="205"/>
      <c r="J284" s="205"/>
      <c r="K284" s="205"/>
      <c r="L284" s="205"/>
      <c r="M284" s="268"/>
      <c r="N284" s="268"/>
      <c r="O284" s="268"/>
      <c r="P284" s="268"/>
      <c r="Q284" s="226"/>
      <c r="R284" s="226"/>
      <c r="S284" s="226"/>
      <c r="T284" s="226"/>
      <c r="U284" s="226"/>
      <c r="V284" s="226"/>
      <c r="W284" s="226"/>
      <c r="X284" s="226"/>
      <c r="Y284" s="226"/>
      <c r="Z284" s="226"/>
      <c r="AA284" s="226"/>
      <c r="AB284" s="226"/>
      <c r="AC284" s="226"/>
      <c r="AD284" s="226"/>
      <c r="AE284" s="226"/>
      <c r="AF284" s="226"/>
      <c r="AG284" s="139">
        <f t="shared" si="95"/>
        <v>0</v>
      </c>
    </row>
    <row r="285" hidden="1" outlineLevel="1">
      <c r="A285" s="266" t="s">
        <v>749</v>
      </c>
      <c r="B285" s="206"/>
      <c r="C285" s="206"/>
      <c r="D285" s="206"/>
      <c r="E285" s="206"/>
      <c r="F285" s="206"/>
      <c r="G285" s="235"/>
      <c r="H285" s="235"/>
      <c r="I285" s="235"/>
      <c r="J285" s="235"/>
      <c r="K285" s="235"/>
      <c r="L285" s="207"/>
      <c r="M285" s="206"/>
      <c r="N285" s="206"/>
      <c r="O285" s="206"/>
      <c r="P285" s="206"/>
      <c r="Q285" s="226"/>
      <c r="R285" s="226"/>
      <c r="S285" s="226"/>
      <c r="T285" s="226"/>
      <c r="U285" s="226"/>
      <c r="V285" s="226"/>
      <c r="W285" s="226"/>
      <c r="X285" s="226"/>
      <c r="Y285" s="206"/>
      <c r="Z285" s="206"/>
      <c r="AA285" s="206"/>
      <c r="AB285" s="206"/>
      <c r="AC285" s="206"/>
      <c r="AD285" s="206"/>
      <c r="AE285" s="206"/>
      <c r="AF285" s="206"/>
      <c r="AG285" s="139">
        <f t="shared" si="95"/>
        <v>0</v>
      </c>
    </row>
    <row r="286" hidden="1" outlineLevel="1">
      <c r="A286" s="266" t="s">
        <v>750</v>
      </c>
      <c r="B286" s="206"/>
      <c r="C286" s="206"/>
      <c r="D286" s="206"/>
      <c r="E286" s="206"/>
      <c r="F286" s="206"/>
      <c r="G286" s="235"/>
      <c r="H286" s="235"/>
      <c r="I286" s="235"/>
      <c r="J286" s="235"/>
      <c r="K286" s="235"/>
      <c r="L286" s="207"/>
      <c r="M286" s="206"/>
      <c r="N286" s="206"/>
      <c r="O286" s="206"/>
      <c r="P286" s="206"/>
      <c r="Q286" s="226"/>
      <c r="R286" s="226"/>
      <c r="S286" s="226"/>
      <c r="T286" s="226"/>
      <c r="U286" s="226"/>
      <c r="V286" s="226"/>
      <c r="W286" s="226"/>
      <c r="X286" s="226"/>
      <c r="Y286" s="206"/>
      <c r="Z286" s="206"/>
      <c r="AA286" s="206"/>
      <c r="AB286" s="206"/>
      <c r="AC286" s="206"/>
      <c r="AD286" s="206"/>
      <c r="AE286" s="206"/>
      <c r="AF286" s="206"/>
      <c r="AG286" s="139">
        <f t="shared" si="95"/>
        <v>0</v>
      </c>
    </row>
    <row r="287" hidden="1" outlineLevel="1">
      <c r="A287" s="266" t="s">
        <v>681</v>
      </c>
      <c r="B287" s="206"/>
      <c r="C287" s="206"/>
      <c r="D287" s="206"/>
      <c r="E287" s="206"/>
      <c r="F287" s="206"/>
      <c r="G287" s="235"/>
      <c r="H287" s="235"/>
      <c r="I287" s="235"/>
      <c r="J287" s="235"/>
      <c r="K287" s="235"/>
      <c r="L287" s="207"/>
      <c r="M287" s="206"/>
      <c r="N287" s="206"/>
      <c r="O287" s="206"/>
      <c r="P287" s="206"/>
      <c r="Q287" s="226"/>
      <c r="R287" s="226"/>
      <c r="S287" s="226"/>
      <c r="T287" s="226"/>
      <c r="U287" s="226"/>
      <c r="V287" s="226"/>
      <c r="W287" s="226"/>
      <c r="X287" s="226"/>
      <c r="Y287" s="206"/>
      <c r="Z287" s="206"/>
      <c r="AA287" s="206"/>
      <c r="AB287" s="206"/>
      <c r="AC287" s="206"/>
      <c r="AD287" s="206"/>
      <c r="AE287" s="206"/>
      <c r="AF287" s="206"/>
      <c r="AG287" s="139">
        <f t="shared" si="95"/>
        <v>0</v>
      </c>
    </row>
    <row r="288" hidden="1" outlineLevel="1">
      <c r="A288" s="266" t="s">
        <v>682</v>
      </c>
      <c r="B288" s="206"/>
      <c r="C288" s="206"/>
      <c r="D288" s="206"/>
      <c r="E288" s="206"/>
      <c r="F288" s="206"/>
      <c r="G288" s="235"/>
      <c r="H288" s="235"/>
      <c r="I288" s="235"/>
      <c r="J288" s="235"/>
      <c r="K288" s="235"/>
      <c r="L288" s="207"/>
      <c r="M288" s="206"/>
      <c r="N288" s="206"/>
      <c r="O288" s="206"/>
      <c r="P288" s="206"/>
      <c r="Q288" s="226"/>
      <c r="R288" s="226"/>
      <c r="S288" s="226"/>
      <c r="T288" s="226"/>
      <c r="U288" s="226"/>
      <c r="V288" s="226"/>
      <c r="W288" s="226"/>
      <c r="X288" s="226"/>
      <c r="Y288" s="206"/>
      <c r="Z288" s="206"/>
      <c r="AA288" s="206"/>
      <c r="AB288" s="206"/>
      <c r="AC288" s="206"/>
      <c r="AD288" s="206"/>
      <c r="AE288" s="206"/>
      <c r="AF288" s="206"/>
      <c r="AG288" s="139">
        <f t="shared" si="95"/>
        <v>0</v>
      </c>
    </row>
    <row r="289" hidden="1" outlineLevel="1">
      <c r="A289" s="266" t="s">
        <v>683</v>
      </c>
      <c r="B289" s="206"/>
      <c r="C289" s="206"/>
      <c r="D289" s="206"/>
      <c r="E289" s="206"/>
      <c r="F289" s="206"/>
      <c r="G289" s="235"/>
      <c r="H289" s="235"/>
      <c r="I289" s="235"/>
      <c r="J289" s="235"/>
      <c r="K289" s="235"/>
      <c r="L289" s="207"/>
      <c r="M289" s="206"/>
      <c r="N289" s="206"/>
      <c r="O289" s="206"/>
      <c r="P289" s="206"/>
      <c r="Q289" s="226"/>
      <c r="R289" s="226"/>
      <c r="S289" s="226"/>
      <c r="T289" s="226"/>
      <c r="U289" s="226"/>
      <c r="V289" s="226"/>
      <c r="W289" s="226"/>
      <c r="X289" s="226"/>
      <c r="Y289" s="206"/>
      <c r="Z289" s="206"/>
      <c r="AA289" s="206"/>
      <c r="AB289" s="206"/>
      <c r="AC289" s="206"/>
      <c r="AD289" s="206"/>
      <c r="AE289" s="206"/>
      <c r="AF289" s="206"/>
      <c r="AG289" s="139">
        <f t="shared" si="95"/>
        <v>0</v>
      </c>
    </row>
    <row r="290" hidden="1" outlineLevel="1">
      <c r="A290" s="266" t="s">
        <v>684</v>
      </c>
      <c r="B290" s="206"/>
      <c r="C290" s="206"/>
      <c r="D290" s="206"/>
      <c r="E290" s="206"/>
      <c r="F290" s="206"/>
      <c r="G290" s="235"/>
      <c r="H290" s="235"/>
      <c r="I290" s="235"/>
      <c r="J290" s="235"/>
      <c r="K290" s="235"/>
      <c r="L290" s="207"/>
      <c r="M290" s="206"/>
      <c r="N290" s="206"/>
      <c r="O290" s="206"/>
      <c r="P290" s="206"/>
      <c r="Q290" s="226"/>
      <c r="R290" s="226"/>
      <c r="S290" s="226"/>
      <c r="T290" s="226"/>
      <c r="U290" s="226"/>
      <c r="V290" s="226"/>
      <c r="W290" s="226"/>
      <c r="X290" s="226"/>
      <c r="Y290" s="206"/>
      <c r="Z290" s="206"/>
      <c r="AA290" s="206"/>
      <c r="AB290" s="206"/>
      <c r="AC290" s="206"/>
      <c r="AD290" s="206"/>
      <c r="AE290" s="206"/>
      <c r="AF290" s="206"/>
      <c r="AG290" s="139">
        <f t="shared" si="95"/>
        <v>0</v>
      </c>
    </row>
    <row r="291">
      <c r="A291" s="269" t="s">
        <v>287</v>
      </c>
      <c r="B291" s="270">
        <f t="shared" ref="B291:AF291" si="96">SUM(B270,B271,B281,B282,B276,B287,B277,B288)</f>
        <v>0</v>
      </c>
      <c r="C291" s="270">
        <f t="shared" si="96"/>
        <v>0</v>
      </c>
      <c r="D291" s="270">
        <f t="shared" si="96"/>
        <v>0</v>
      </c>
      <c r="E291" s="270">
        <f t="shared" si="96"/>
        <v>0</v>
      </c>
      <c r="F291" s="270">
        <f t="shared" si="96"/>
        <v>0</v>
      </c>
      <c r="G291" s="270">
        <f t="shared" si="96"/>
        <v>0</v>
      </c>
      <c r="H291" s="270">
        <f t="shared" si="96"/>
        <v>0</v>
      </c>
      <c r="I291" s="270">
        <f t="shared" si="96"/>
        <v>0</v>
      </c>
      <c r="J291" s="270">
        <f t="shared" si="96"/>
        <v>0</v>
      </c>
      <c r="K291" s="270">
        <f t="shared" si="96"/>
        <v>0</v>
      </c>
      <c r="L291" s="270">
        <f t="shared" si="96"/>
        <v>0</v>
      </c>
      <c r="M291" s="270">
        <f t="shared" si="96"/>
        <v>0</v>
      </c>
      <c r="N291" s="270">
        <f t="shared" si="96"/>
        <v>0</v>
      </c>
      <c r="O291" s="270">
        <f t="shared" si="96"/>
        <v>0</v>
      </c>
      <c r="P291" s="270">
        <f t="shared" si="96"/>
        <v>0</v>
      </c>
      <c r="Q291" s="270">
        <f t="shared" si="96"/>
        <v>1</v>
      </c>
      <c r="R291" s="270">
        <f t="shared" si="96"/>
        <v>0</v>
      </c>
      <c r="S291" s="270">
        <f t="shared" si="96"/>
        <v>0</v>
      </c>
      <c r="T291" s="270">
        <f t="shared" si="96"/>
        <v>0</v>
      </c>
      <c r="U291" s="270">
        <f t="shared" si="96"/>
        <v>0</v>
      </c>
      <c r="V291" s="270">
        <f t="shared" si="96"/>
        <v>0</v>
      </c>
      <c r="W291" s="270">
        <f t="shared" si="96"/>
        <v>0</v>
      </c>
      <c r="X291" s="270">
        <f t="shared" si="96"/>
        <v>0</v>
      </c>
      <c r="Y291" s="270">
        <f t="shared" si="96"/>
        <v>0</v>
      </c>
      <c r="Z291" s="270">
        <f t="shared" si="96"/>
        <v>0</v>
      </c>
      <c r="AA291" s="270">
        <f t="shared" si="96"/>
        <v>0</v>
      </c>
      <c r="AB291" s="270">
        <f t="shared" si="96"/>
        <v>0</v>
      </c>
      <c r="AC291" s="270">
        <f t="shared" si="96"/>
        <v>0</v>
      </c>
      <c r="AD291" s="270">
        <f t="shared" si="96"/>
        <v>0</v>
      </c>
      <c r="AE291" s="270">
        <f t="shared" si="96"/>
        <v>0</v>
      </c>
      <c r="AF291" s="270">
        <f t="shared" si="96"/>
        <v>0</v>
      </c>
      <c r="AG291" s="139">
        <f t="shared" si="95"/>
        <v>1</v>
      </c>
    </row>
    <row r="292">
      <c r="A292" s="269" t="s">
        <v>288</v>
      </c>
      <c r="B292" s="270">
        <f t="shared" ref="B292:AF292" si="97">SUM(B272,B273,B283,B284,B278,B289,B279,B290)</f>
        <v>0</v>
      </c>
      <c r="C292" s="270">
        <f t="shared" si="97"/>
        <v>0</v>
      </c>
      <c r="D292" s="270">
        <f t="shared" si="97"/>
        <v>1</v>
      </c>
      <c r="E292" s="270">
        <f t="shared" si="97"/>
        <v>0</v>
      </c>
      <c r="F292" s="270">
        <f t="shared" si="97"/>
        <v>1</v>
      </c>
      <c r="G292" s="270">
        <f t="shared" si="97"/>
        <v>0</v>
      </c>
      <c r="H292" s="270">
        <f t="shared" si="97"/>
        <v>0</v>
      </c>
      <c r="I292" s="270">
        <f t="shared" si="97"/>
        <v>0</v>
      </c>
      <c r="J292" s="270">
        <f t="shared" si="97"/>
        <v>0</v>
      </c>
      <c r="K292" s="270">
        <f t="shared" si="97"/>
        <v>0</v>
      </c>
      <c r="L292" s="270">
        <f t="shared" si="97"/>
        <v>0</v>
      </c>
      <c r="M292" s="270">
        <f t="shared" si="97"/>
        <v>0</v>
      </c>
      <c r="N292" s="270">
        <f t="shared" si="97"/>
        <v>0</v>
      </c>
      <c r="O292" s="270">
        <f t="shared" si="97"/>
        <v>0</v>
      </c>
      <c r="P292" s="270">
        <f t="shared" si="97"/>
        <v>0</v>
      </c>
      <c r="Q292" s="270">
        <f t="shared" si="97"/>
        <v>0</v>
      </c>
      <c r="R292" s="270">
        <f t="shared" si="97"/>
        <v>0</v>
      </c>
      <c r="S292" s="270">
        <f t="shared" si="97"/>
        <v>0</v>
      </c>
      <c r="T292" s="270">
        <f t="shared" si="97"/>
        <v>0</v>
      </c>
      <c r="U292" s="270">
        <f t="shared" si="97"/>
        <v>0</v>
      </c>
      <c r="V292" s="270">
        <f t="shared" si="97"/>
        <v>0</v>
      </c>
      <c r="W292" s="270">
        <f t="shared" si="97"/>
        <v>0</v>
      </c>
      <c r="X292" s="270">
        <f t="shared" si="97"/>
        <v>1</v>
      </c>
      <c r="Y292" s="270">
        <f t="shared" si="97"/>
        <v>0</v>
      </c>
      <c r="Z292" s="270">
        <f t="shared" si="97"/>
        <v>0</v>
      </c>
      <c r="AA292" s="270">
        <f t="shared" si="97"/>
        <v>0</v>
      </c>
      <c r="AB292" s="270">
        <f t="shared" si="97"/>
        <v>1</v>
      </c>
      <c r="AC292" s="270">
        <f t="shared" si="97"/>
        <v>1</v>
      </c>
      <c r="AD292" s="270">
        <f t="shared" si="97"/>
        <v>1</v>
      </c>
      <c r="AE292" s="270">
        <f t="shared" si="97"/>
        <v>0</v>
      </c>
      <c r="AF292" s="270">
        <f t="shared" si="97"/>
        <v>0</v>
      </c>
      <c r="AG292" s="139">
        <f t="shared" si="95"/>
        <v>6</v>
      </c>
    </row>
    <row r="293">
      <c r="A293" s="153"/>
      <c r="B293" s="174"/>
      <c r="C293" s="174"/>
      <c r="D293" s="174"/>
      <c r="E293" s="174"/>
      <c r="F293" s="174"/>
      <c r="G293" s="174"/>
      <c r="H293" s="174"/>
      <c r="I293" s="129"/>
      <c r="J293" s="129"/>
      <c r="K293" s="129"/>
      <c r="L293" s="129"/>
      <c r="M293" s="129"/>
      <c r="N293" s="129"/>
      <c r="O293" s="129"/>
      <c r="P293" s="129"/>
      <c r="Q293" s="129"/>
      <c r="R293" s="129"/>
      <c r="S293" s="129"/>
      <c r="T293" s="129"/>
      <c r="U293" s="129"/>
      <c r="V293" s="129"/>
      <c r="W293" s="129"/>
      <c r="X293" s="129"/>
      <c r="Y293" s="129"/>
      <c r="Z293" s="129"/>
      <c r="AA293" s="129"/>
      <c r="AB293" s="129"/>
      <c r="AC293" s="129"/>
      <c r="AD293" s="129"/>
      <c r="AE293" s="129"/>
      <c r="AF293" s="129"/>
      <c r="AG293" s="199"/>
    </row>
    <row r="294">
      <c r="A294" s="266" t="s">
        <v>289</v>
      </c>
      <c r="B294" s="267"/>
      <c r="C294" s="267"/>
      <c r="D294" s="267"/>
      <c r="E294" s="267"/>
      <c r="F294" s="267"/>
      <c r="G294" s="267"/>
      <c r="H294" s="267"/>
      <c r="I294" s="267"/>
      <c r="J294" s="267"/>
      <c r="K294" s="267"/>
      <c r="L294" s="267"/>
      <c r="M294" s="267"/>
      <c r="N294" s="267"/>
      <c r="O294" s="267"/>
      <c r="P294" s="267"/>
      <c r="Q294" s="267"/>
      <c r="R294" s="267"/>
      <c r="S294" s="267"/>
      <c r="T294" s="267"/>
      <c r="U294" s="267"/>
      <c r="V294" s="267"/>
      <c r="W294" s="267"/>
      <c r="X294" s="267"/>
      <c r="Y294" s="267"/>
      <c r="Z294" s="267"/>
      <c r="AA294" s="267"/>
      <c r="AB294" s="267"/>
      <c r="AC294" s="267"/>
      <c r="AD294" s="267"/>
      <c r="AE294" s="267"/>
      <c r="AF294" s="267"/>
      <c r="AG294" s="199"/>
    </row>
    <row r="295" outlineLevel="1">
      <c r="A295" s="266" t="s">
        <v>290</v>
      </c>
      <c r="B295" s="212">
        <v>0.0</v>
      </c>
      <c r="C295" s="212">
        <v>0.0</v>
      </c>
      <c r="D295" s="212">
        <v>1.0</v>
      </c>
      <c r="E295" s="212">
        <v>0.0</v>
      </c>
      <c r="F295" s="212">
        <v>0.0</v>
      </c>
      <c r="G295" s="212">
        <v>0.0</v>
      </c>
      <c r="H295" s="212">
        <v>0.0</v>
      </c>
      <c r="I295" s="212">
        <v>0.0</v>
      </c>
      <c r="J295" s="212">
        <v>0.0</v>
      </c>
      <c r="K295" s="212">
        <v>0.0</v>
      </c>
      <c r="L295" s="212">
        <v>0.0</v>
      </c>
      <c r="M295" s="212">
        <v>0.0</v>
      </c>
      <c r="N295" s="212">
        <v>0.0</v>
      </c>
      <c r="O295" s="212">
        <v>0.0</v>
      </c>
      <c r="P295" s="212">
        <v>0.0</v>
      </c>
      <c r="Q295" s="213">
        <v>0.0</v>
      </c>
      <c r="R295" s="213">
        <v>0.0</v>
      </c>
      <c r="S295" s="212">
        <v>0.0</v>
      </c>
      <c r="T295" s="212">
        <v>0.0</v>
      </c>
      <c r="U295" s="212">
        <v>0.0</v>
      </c>
      <c r="V295" s="212">
        <v>0.0</v>
      </c>
      <c r="W295" s="212">
        <v>0.0</v>
      </c>
      <c r="X295" s="212">
        <v>0.0</v>
      </c>
      <c r="Y295" s="212">
        <v>0.0</v>
      </c>
      <c r="Z295" s="212">
        <v>0.0</v>
      </c>
      <c r="AA295" s="212">
        <v>0.0</v>
      </c>
      <c r="AB295" s="212">
        <v>0.0</v>
      </c>
      <c r="AC295" s="212">
        <v>0.0</v>
      </c>
      <c r="AD295" s="212">
        <v>0.0</v>
      </c>
      <c r="AE295" s="212">
        <v>0.0</v>
      </c>
      <c r="AF295" s="212">
        <v>0.0</v>
      </c>
      <c r="AG295" s="139">
        <f t="shared" ref="AG295:AG307" si="98">SUM(B295:AF295)</f>
        <v>1</v>
      </c>
    </row>
    <row r="296" outlineLevel="1">
      <c r="A296" s="266" t="s">
        <v>291</v>
      </c>
      <c r="B296" s="212">
        <v>0.0</v>
      </c>
      <c r="C296" s="212">
        <v>0.0</v>
      </c>
      <c r="D296" s="212">
        <v>1.0</v>
      </c>
      <c r="E296" s="212">
        <v>0.0</v>
      </c>
      <c r="F296" s="212">
        <v>0.0</v>
      </c>
      <c r="G296" s="212">
        <v>0.0</v>
      </c>
      <c r="H296" s="212">
        <v>0.0</v>
      </c>
      <c r="I296" s="212">
        <v>0.0</v>
      </c>
      <c r="J296" s="212">
        <v>0.0</v>
      </c>
      <c r="K296" s="212">
        <v>0.0</v>
      </c>
      <c r="L296" s="212">
        <v>0.0</v>
      </c>
      <c r="M296" s="212">
        <v>0.0</v>
      </c>
      <c r="N296" s="212">
        <v>0.0</v>
      </c>
      <c r="O296" s="212">
        <v>0.0</v>
      </c>
      <c r="P296" s="212">
        <v>0.0</v>
      </c>
      <c r="Q296" s="213">
        <v>0.0</v>
      </c>
      <c r="R296" s="213">
        <v>0.0</v>
      </c>
      <c r="S296" s="212">
        <v>0.0</v>
      </c>
      <c r="T296" s="212">
        <v>0.0</v>
      </c>
      <c r="U296" s="212">
        <v>0.0</v>
      </c>
      <c r="V296" s="212">
        <v>0.0</v>
      </c>
      <c r="W296" s="212">
        <v>0.0</v>
      </c>
      <c r="X296" s="212">
        <v>0.0</v>
      </c>
      <c r="Y296" s="212">
        <v>0.0</v>
      </c>
      <c r="Z296" s="212">
        <v>0.0</v>
      </c>
      <c r="AA296" s="212">
        <v>0.0</v>
      </c>
      <c r="AB296" s="212">
        <v>0.0</v>
      </c>
      <c r="AC296" s="212">
        <v>0.0</v>
      </c>
      <c r="AD296" s="212">
        <v>0.0</v>
      </c>
      <c r="AE296" s="212">
        <v>0.0</v>
      </c>
      <c r="AF296" s="212">
        <v>0.0</v>
      </c>
      <c r="AG296" s="139">
        <f t="shared" si="98"/>
        <v>1</v>
      </c>
    </row>
    <row r="297" outlineLevel="1">
      <c r="A297" s="266" t="s">
        <v>751</v>
      </c>
      <c r="B297" s="212">
        <v>0.0</v>
      </c>
      <c r="C297" s="212">
        <v>0.0</v>
      </c>
      <c r="D297" s="212">
        <v>1.0</v>
      </c>
      <c r="E297" s="212">
        <v>0.0</v>
      </c>
      <c r="F297" s="212">
        <v>0.0</v>
      </c>
      <c r="G297" s="212">
        <v>0.0</v>
      </c>
      <c r="H297" s="212">
        <v>0.0</v>
      </c>
      <c r="I297" s="212">
        <v>0.0</v>
      </c>
      <c r="J297" s="212">
        <v>0.0</v>
      </c>
      <c r="K297" s="212">
        <v>0.0</v>
      </c>
      <c r="L297" s="212">
        <v>0.0</v>
      </c>
      <c r="M297" s="212">
        <v>0.0</v>
      </c>
      <c r="N297" s="212">
        <v>0.0</v>
      </c>
      <c r="O297" s="212">
        <v>0.0</v>
      </c>
      <c r="P297" s="212">
        <v>0.0</v>
      </c>
      <c r="Q297" s="213">
        <v>0.0</v>
      </c>
      <c r="R297" s="213">
        <v>0.0</v>
      </c>
      <c r="S297" s="212">
        <v>0.0</v>
      </c>
      <c r="T297" s="212">
        <v>0.0</v>
      </c>
      <c r="U297" s="212">
        <v>0.0</v>
      </c>
      <c r="V297" s="212">
        <v>0.0</v>
      </c>
      <c r="W297" s="212">
        <v>0.0</v>
      </c>
      <c r="X297" s="212">
        <v>0.0</v>
      </c>
      <c r="Y297" s="212">
        <v>0.0</v>
      </c>
      <c r="Z297" s="212">
        <v>0.0</v>
      </c>
      <c r="AA297" s="212">
        <v>1.0</v>
      </c>
      <c r="AB297" s="212">
        <v>0.0</v>
      </c>
      <c r="AC297" s="212">
        <v>0.0</v>
      </c>
      <c r="AD297" s="212">
        <v>0.0</v>
      </c>
      <c r="AE297" s="212">
        <v>0.0</v>
      </c>
      <c r="AF297" s="212">
        <v>0.0</v>
      </c>
      <c r="AG297" s="139">
        <f t="shared" si="98"/>
        <v>2</v>
      </c>
    </row>
    <row r="298" outlineLevel="1">
      <c r="A298" s="266" t="s">
        <v>752</v>
      </c>
      <c r="B298" s="212">
        <v>0.0</v>
      </c>
      <c r="C298" s="212">
        <v>0.0</v>
      </c>
      <c r="D298" s="212">
        <v>0.0</v>
      </c>
      <c r="E298" s="212">
        <v>0.0</v>
      </c>
      <c r="F298" s="212">
        <v>0.0</v>
      </c>
      <c r="G298" s="212">
        <v>0.0</v>
      </c>
      <c r="H298" s="212">
        <v>0.0</v>
      </c>
      <c r="I298" s="212">
        <v>0.0</v>
      </c>
      <c r="J298" s="212">
        <v>0.0</v>
      </c>
      <c r="K298" s="212">
        <v>0.0</v>
      </c>
      <c r="L298" s="212">
        <v>0.0</v>
      </c>
      <c r="M298" s="212">
        <v>0.0</v>
      </c>
      <c r="N298" s="212">
        <v>0.0</v>
      </c>
      <c r="O298" s="212">
        <v>0.0</v>
      </c>
      <c r="P298" s="212">
        <v>0.0</v>
      </c>
      <c r="Q298" s="213">
        <v>0.0</v>
      </c>
      <c r="R298" s="213">
        <v>0.0</v>
      </c>
      <c r="S298" s="212">
        <v>0.0</v>
      </c>
      <c r="T298" s="212">
        <v>0.0</v>
      </c>
      <c r="U298" s="212">
        <v>0.0</v>
      </c>
      <c r="V298" s="212">
        <v>0.0</v>
      </c>
      <c r="W298" s="212">
        <v>0.0</v>
      </c>
      <c r="X298" s="212">
        <v>0.0</v>
      </c>
      <c r="Y298" s="212">
        <v>0.0</v>
      </c>
      <c r="Z298" s="212">
        <v>0.0</v>
      </c>
      <c r="AA298" s="212">
        <v>0.0</v>
      </c>
      <c r="AB298" s="212">
        <v>0.0</v>
      </c>
      <c r="AC298" s="212">
        <v>0.0</v>
      </c>
      <c r="AD298" s="212">
        <v>0.0</v>
      </c>
      <c r="AE298" s="212">
        <v>0.0</v>
      </c>
      <c r="AF298" s="212">
        <v>0.0</v>
      </c>
      <c r="AG298" s="139">
        <f t="shared" si="98"/>
        <v>0</v>
      </c>
    </row>
    <row r="299" outlineLevel="1">
      <c r="A299" s="266" t="s">
        <v>753</v>
      </c>
      <c r="B299" s="212">
        <v>0.0</v>
      </c>
      <c r="C299" s="212">
        <v>0.0</v>
      </c>
      <c r="D299" s="212">
        <v>0.0</v>
      </c>
      <c r="E299" s="212">
        <v>0.0</v>
      </c>
      <c r="F299" s="212">
        <v>0.0</v>
      </c>
      <c r="G299" s="212">
        <v>0.0</v>
      </c>
      <c r="H299" s="212">
        <v>0.0</v>
      </c>
      <c r="I299" s="212">
        <v>0.0</v>
      </c>
      <c r="J299" s="212">
        <v>0.0</v>
      </c>
      <c r="K299" s="212">
        <v>0.0</v>
      </c>
      <c r="L299" s="212">
        <v>0.0</v>
      </c>
      <c r="M299" s="212">
        <v>0.0</v>
      </c>
      <c r="N299" s="212">
        <v>0.0</v>
      </c>
      <c r="O299" s="212">
        <v>0.0</v>
      </c>
      <c r="P299" s="212">
        <v>0.0</v>
      </c>
      <c r="Q299" s="213">
        <v>0.0</v>
      </c>
      <c r="R299" s="213">
        <v>0.0</v>
      </c>
      <c r="S299" s="212">
        <v>1.0</v>
      </c>
      <c r="T299" s="212">
        <v>0.0</v>
      </c>
      <c r="U299" s="212">
        <v>0.0</v>
      </c>
      <c r="V299" s="212">
        <v>0.0</v>
      </c>
      <c r="W299" s="212">
        <v>0.0</v>
      </c>
      <c r="X299" s="212">
        <v>0.0</v>
      </c>
      <c r="Y299" s="212">
        <v>0.0</v>
      </c>
      <c r="Z299" s="212">
        <v>0.0</v>
      </c>
      <c r="AA299" s="212">
        <v>0.0</v>
      </c>
      <c r="AB299" s="212">
        <v>0.0</v>
      </c>
      <c r="AC299" s="212">
        <v>0.0</v>
      </c>
      <c r="AD299" s="212">
        <v>0.0</v>
      </c>
      <c r="AE299" s="212">
        <v>0.0</v>
      </c>
      <c r="AF299" s="212">
        <v>0.0</v>
      </c>
      <c r="AG299" s="139">
        <f t="shared" si="98"/>
        <v>1</v>
      </c>
    </row>
    <row r="300" outlineLevel="1">
      <c r="A300" s="266" t="s">
        <v>754</v>
      </c>
      <c r="B300" s="212">
        <v>0.0</v>
      </c>
      <c r="C300" s="212">
        <v>0.0</v>
      </c>
      <c r="D300" s="212">
        <v>0.0</v>
      </c>
      <c r="E300" s="212">
        <v>0.0</v>
      </c>
      <c r="F300" s="212">
        <v>0.0</v>
      </c>
      <c r="G300" s="212">
        <v>0.0</v>
      </c>
      <c r="H300" s="212">
        <v>0.0</v>
      </c>
      <c r="I300" s="212">
        <v>0.0</v>
      </c>
      <c r="J300" s="212">
        <v>0.0</v>
      </c>
      <c r="K300" s="212">
        <v>0.0</v>
      </c>
      <c r="L300" s="212">
        <v>0.0</v>
      </c>
      <c r="M300" s="212">
        <v>0.0</v>
      </c>
      <c r="N300" s="212">
        <v>0.0</v>
      </c>
      <c r="O300" s="212">
        <v>0.0</v>
      </c>
      <c r="P300" s="212">
        <v>0.0</v>
      </c>
      <c r="Q300" s="213">
        <v>0.0</v>
      </c>
      <c r="R300" s="213">
        <v>0.0</v>
      </c>
      <c r="S300" s="212">
        <v>0.0</v>
      </c>
      <c r="T300" s="212">
        <v>0.0</v>
      </c>
      <c r="U300" s="212">
        <v>0.0</v>
      </c>
      <c r="V300" s="212">
        <v>0.0</v>
      </c>
      <c r="W300" s="212">
        <v>0.0</v>
      </c>
      <c r="X300" s="212">
        <v>0.0</v>
      </c>
      <c r="Y300" s="212">
        <v>0.0</v>
      </c>
      <c r="Z300" s="212">
        <v>0.0</v>
      </c>
      <c r="AA300" s="212">
        <v>0.0</v>
      </c>
      <c r="AB300" s="212">
        <v>0.0</v>
      </c>
      <c r="AC300" s="212">
        <v>0.0</v>
      </c>
      <c r="AD300" s="212">
        <v>0.0</v>
      </c>
      <c r="AE300" s="212">
        <v>0.0</v>
      </c>
      <c r="AF300" s="212">
        <v>0.0</v>
      </c>
      <c r="AG300" s="139">
        <f t="shared" si="98"/>
        <v>0</v>
      </c>
    </row>
    <row r="301" outlineLevel="1">
      <c r="A301" s="266" t="s">
        <v>755</v>
      </c>
      <c r="B301" s="212">
        <v>0.0</v>
      </c>
      <c r="C301" s="212">
        <v>0.0</v>
      </c>
      <c r="D301" s="212">
        <v>0.0</v>
      </c>
      <c r="E301" s="212">
        <v>0.0</v>
      </c>
      <c r="F301" s="212">
        <v>0.0</v>
      </c>
      <c r="G301" s="212">
        <v>0.0</v>
      </c>
      <c r="H301" s="212">
        <v>0.0</v>
      </c>
      <c r="I301" s="212">
        <v>0.0</v>
      </c>
      <c r="J301" s="212">
        <v>0.0</v>
      </c>
      <c r="K301" s="212">
        <v>0.0</v>
      </c>
      <c r="L301" s="212">
        <v>0.0</v>
      </c>
      <c r="M301" s="212">
        <v>0.0</v>
      </c>
      <c r="N301" s="212">
        <v>0.0</v>
      </c>
      <c r="O301" s="212">
        <v>0.0</v>
      </c>
      <c r="P301" s="212">
        <v>0.0</v>
      </c>
      <c r="Q301" s="213">
        <v>0.0</v>
      </c>
      <c r="R301" s="213">
        <v>0.0</v>
      </c>
      <c r="S301" s="212">
        <v>0.0</v>
      </c>
      <c r="T301" s="212">
        <v>0.0</v>
      </c>
      <c r="U301" s="212">
        <v>0.0</v>
      </c>
      <c r="V301" s="212">
        <v>0.0</v>
      </c>
      <c r="W301" s="212">
        <v>0.0</v>
      </c>
      <c r="X301" s="212">
        <v>0.0</v>
      </c>
      <c r="Y301" s="212">
        <v>0.0</v>
      </c>
      <c r="Z301" s="212">
        <v>0.0</v>
      </c>
      <c r="AA301" s="212">
        <v>0.0</v>
      </c>
      <c r="AB301" s="212">
        <v>0.0</v>
      </c>
      <c r="AC301" s="212">
        <v>0.0</v>
      </c>
      <c r="AD301" s="212">
        <v>0.0</v>
      </c>
      <c r="AE301" s="212">
        <v>1.0</v>
      </c>
      <c r="AF301" s="212">
        <v>0.0</v>
      </c>
      <c r="AG301" s="139">
        <f t="shared" si="98"/>
        <v>1</v>
      </c>
    </row>
    <row r="302" outlineLevel="1">
      <c r="A302" s="266" t="s">
        <v>756</v>
      </c>
      <c r="B302" s="212">
        <v>0.0</v>
      </c>
      <c r="C302" s="212">
        <v>0.0</v>
      </c>
      <c r="D302" s="212">
        <v>0.0</v>
      </c>
      <c r="E302" s="212">
        <v>0.0</v>
      </c>
      <c r="F302" s="212">
        <v>0.0</v>
      </c>
      <c r="G302" s="212">
        <v>0.0</v>
      </c>
      <c r="H302" s="212">
        <v>0.0</v>
      </c>
      <c r="I302" s="212">
        <v>0.0</v>
      </c>
      <c r="J302" s="212">
        <v>0.0</v>
      </c>
      <c r="K302" s="212">
        <v>0.0</v>
      </c>
      <c r="L302" s="212">
        <v>0.0</v>
      </c>
      <c r="M302" s="212">
        <v>0.0</v>
      </c>
      <c r="N302" s="212">
        <v>0.0</v>
      </c>
      <c r="O302" s="212">
        <v>0.0</v>
      </c>
      <c r="P302" s="212">
        <v>0.0</v>
      </c>
      <c r="Q302" s="213">
        <v>0.0</v>
      </c>
      <c r="R302" s="213">
        <v>0.0</v>
      </c>
      <c r="S302" s="212">
        <v>0.0</v>
      </c>
      <c r="T302" s="212">
        <v>0.0</v>
      </c>
      <c r="U302" s="212">
        <v>0.0</v>
      </c>
      <c r="V302" s="212">
        <v>0.0</v>
      </c>
      <c r="W302" s="212">
        <v>0.0</v>
      </c>
      <c r="X302" s="212">
        <v>0.0</v>
      </c>
      <c r="Y302" s="212">
        <v>0.0</v>
      </c>
      <c r="Z302" s="212">
        <v>0.0</v>
      </c>
      <c r="AA302" s="212">
        <v>0.0</v>
      </c>
      <c r="AB302" s="212">
        <v>0.0</v>
      </c>
      <c r="AC302" s="212">
        <v>0.0</v>
      </c>
      <c r="AD302" s="212">
        <v>0.0</v>
      </c>
      <c r="AE302" s="212">
        <v>0.0</v>
      </c>
      <c r="AF302" s="212">
        <v>0.0</v>
      </c>
      <c r="AG302" s="139">
        <f t="shared" si="98"/>
        <v>0</v>
      </c>
    </row>
    <row r="303" outlineLevel="1">
      <c r="A303" s="266" t="s">
        <v>757</v>
      </c>
      <c r="B303" s="212">
        <v>0.0</v>
      </c>
      <c r="C303" s="212">
        <v>0.0</v>
      </c>
      <c r="D303" s="212">
        <v>0.0</v>
      </c>
      <c r="E303" s="212">
        <v>0.0</v>
      </c>
      <c r="F303" s="212">
        <v>0.0</v>
      </c>
      <c r="G303" s="212">
        <v>0.0</v>
      </c>
      <c r="H303" s="212">
        <v>0.0</v>
      </c>
      <c r="I303" s="212">
        <v>0.0</v>
      </c>
      <c r="J303" s="212">
        <v>0.0</v>
      </c>
      <c r="K303" s="212">
        <v>0.0</v>
      </c>
      <c r="L303" s="212">
        <v>0.0</v>
      </c>
      <c r="M303" s="212">
        <v>0.0</v>
      </c>
      <c r="N303" s="212">
        <v>0.0</v>
      </c>
      <c r="O303" s="212">
        <v>0.0</v>
      </c>
      <c r="P303" s="212">
        <v>0.0</v>
      </c>
      <c r="Q303" s="213">
        <v>0.0</v>
      </c>
      <c r="R303" s="213">
        <v>0.0</v>
      </c>
      <c r="S303" s="212">
        <v>0.0</v>
      </c>
      <c r="T303" s="212">
        <v>0.0</v>
      </c>
      <c r="U303" s="212">
        <v>0.0</v>
      </c>
      <c r="V303" s="212">
        <v>0.0</v>
      </c>
      <c r="W303" s="212">
        <v>0.0</v>
      </c>
      <c r="X303" s="212">
        <v>0.0</v>
      </c>
      <c r="Y303" s="212">
        <v>0.0</v>
      </c>
      <c r="Z303" s="212">
        <v>0.0</v>
      </c>
      <c r="AA303" s="212">
        <v>0.0</v>
      </c>
      <c r="AB303" s="212">
        <v>0.0</v>
      </c>
      <c r="AC303" s="212">
        <v>0.0</v>
      </c>
      <c r="AD303" s="212">
        <v>0.0</v>
      </c>
      <c r="AE303" s="212">
        <v>0.0</v>
      </c>
      <c r="AF303" s="212">
        <v>0.0</v>
      </c>
      <c r="AG303" s="139">
        <f t="shared" si="98"/>
        <v>0</v>
      </c>
    </row>
    <row r="304" outlineLevel="1">
      <c r="A304" s="266" t="s">
        <v>758</v>
      </c>
      <c r="B304" s="212">
        <v>0.0</v>
      </c>
      <c r="C304" s="212">
        <v>0.0</v>
      </c>
      <c r="D304" s="212">
        <v>0.0</v>
      </c>
      <c r="E304" s="212">
        <v>0.0</v>
      </c>
      <c r="F304" s="212">
        <v>0.0</v>
      </c>
      <c r="G304" s="212">
        <v>0.0</v>
      </c>
      <c r="H304" s="212">
        <v>0.0</v>
      </c>
      <c r="I304" s="212">
        <v>0.0</v>
      </c>
      <c r="J304" s="212">
        <v>0.0</v>
      </c>
      <c r="K304" s="212">
        <v>0.0</v>
      </c>
      <c r="L304" s="212">
        <v>0.0</v>
      </c>
      <c r="M304" s="212">
        <v>0.0</v>
      </c>
      <c r="N304" s="212">
        <v>0.0</v>
      </c>
      <c r="O304" s="212">
        <v>0.0</v>
      </c>
      <c r="P304" s="212">
        <v>0.0</v>
      </c>
      <c r="Q304" s="130">
        <v>0.0</v>
      </c>
      <c r="R304" s="130">
        <v>0.0</v>
      </c>
      <c r="S304" s="212">
        <v>0.0</v>
      </c>
      <c r="T304" s="212">
        <v>0.0</v>
      </c>
      <c r="U304" s="212">
        <v>0.0</v>
      </c>
      <c r="V304" s="212">
        <v>0.0</v>
      </c>
      <c r="W304" s="212">
        <v>0.0</v>
      </c>
      <c r="X304" s="212">
        <v>0.0</v>
      </c>
      <c r="Y304" s="212">
        <v>0.0</v>
      </c>
      <c r="Z304" s="212">
        <v>0.0</v>
      </c>
      <c r="AA304" s="212">
        <v>0.0</v>
      </c>
      <c r="AB304" s="212">
        <v>0.0</v>
      </c>
      <c r="AC304" s="212">
        <v>0.0</v>
      </c>
      <c r="AD304" s="212">
        <v>0.0</v>
      </c>
      <c r="AE304" s="212">
        <v>0.0</v>
      </c>
      <c r="AF304" s="212">
        <v>0.0</v>
      </c>
      <c r="AG304" s="139">
        <f t="shared" si="98"/>
        <v>0</v>
      </c>
    </row>
    <row r="305" outlineLevel="1">
      <c r="A305" s="266" t="s">
        <v>759</v>
      </c>
      <c r="B305" s="216">
        <v>1.0</v>
      </c>
      <c r="C305" s="216">
        <v>0.0</v>
      </c>
      <c r="D305" s="212">
        <v>0.0</v>
      </c>
      <c r="E305" s="212">
        <v>0.0</v>
      </c>
      <c r="F305" s="212">
        <v>0.0</v>
      </c>
      <c r="G305" s="212">
        <v>0.0</v>
      </c>
      <c r="H305" s="216">
        <v>1.0</v>
      </c>
      <c r="I305" s="216">
        <v>1.0</v>
      </c>
      <c r="J305" s="216">
        <v>0.0</v>
      </c>
      <c r="K305" s="216">
        <v>0.0</v>
      </c>
      <c r="L305" s="216">
        <v>0.0</v>
      </c>
      <c r="M305" s="216">
        <v>0.0</v>
      </c>
      <c r="N305" s="216">
        <v>0.0</v>
      </c>
      <c r="O305" s="216">
        <v>0.0</v>
      </c>
      <c r="P305" s="212">
        <v>1.0</v>
      </c>
      <c r="Q305" s="130">
        <v>0.0</v>
      </c>
      <c r="R305" s="130">
        <v>0.0</v>
      </c>
      <c r="S305" s="212">
        <v>0.0</v>
      </c>
      <c r="T305" s="212">
        <v>0.0</v>
      </c>
      <c r="U305" s="212">
        <v>0.0</v>
      </c>
      <c r="V305" s="212">
        <v>0.0</v>
      </c>
      <c r="W305" s="212">
        <v>0.0</v>
      </c>
      <c r="X305" s="212">
        <v>0.0</v>
      </c>
      <c r="Y305" s="212">
        <v>1.0</v>
      </c>
      <c r="Z305" s="212">
        <v>0.0</v>
      </c>
      <c r="AA305" s="212">
        <v>0.0</v>
      </c>
      <c r="AB305" s="212">
        <v>0.0</v>
      </c>
      <c r="AC305" s="212">
        <v>1.0</v>
      </c>
      <c r="AD305" s="212">
        <v>0.0</v>
      </c>
      <c r="AE305" s="216">
        <v>1.0</v>
      </c>
      <c r="AF305" s="212">
        <v>0.0</v>
      </c>
      <c r="AG305" s="139">
        <f t="shared" si="98"/>
        <v>7</v>
      </c>
    </row>
    <row r="306" outlineLevel="1">
      <c r="A306" s="266" t="s">
        <v>186</v>
      </c>
      <c r="B306" s="206"/>
      <c r="C306" s="206"/>
      <c r="D306" s="226"/>
      <c r="E306" s="226"/>
      <c r="F306" s="226"/>
      <c r="G306" s="226"/>
      <c r="H306" s="206"/>
      <c r="I306" s="206"/>
      <c r="J306" s="206"/>
      <c r="K306" s="206"/>
      <c r="L306" s="206"/>
      <c r="M306" s="206"/>
      <c r="N306" s="206"/>
      <c r="O306" s="206"/>
      <c r="P306" s="212">
        <v>0.0</v>
      </c>
      <c r="Q306" s="212">
        <v>4.0</v>
      </c>
      <c r="R306" s="212">
        <v>1.0</v>
      </c>
      <c r="S306" s="212">
        <v>2.0</v>
      </c>
      <c r="T306" s="212">
        <v>0.0</v>
      </c>
      <c r="U306" s="212">
        <v>2.0</v>
      </c>
      <c r="V306" s="212">
        <v>0.0</v>
      </c>
      <c r="W306" s="212">
        <v>0.0</v>
      </c>
      <c r="X306" s="212">
        <v>0.0</v>
      </c>
      <c r="Y306" s="212">
        <v>1.0</v>
      </c>
      <c r="Z306" s="212">
        <v>0.0</v>
      </c>
      <c r="AA306" s="212">
        <v>0.0</v>
      </c>
      <c r="AB306" s="212">
        <v>0.0</v>
      </c>
      <c r="AC306" s="212">
        <v>0.0</v>
      </c>
      <c r="AD306" s="212">
        <v>0.0</v>
      </c>
      <c r="AE306" s="216">
        <v>1.0</v>
      </c>
      <c r="AF306" s="212">
        <v>0.0</v>
      </c>
      <c r="AG306" s="139">
        <f t="shared" si="98"/>
        <v>11</v>
      </c>
    </row>
    <row r="307">
      <c r="A307" s="269" t="s">
        <v>187</v>
      </c>
      <c r="B307" s="270">
        <f t="shared" ref="B307:AF307" si="99">SUM(B295:B306)</f>
        <v>1</v>
      </c>
      <c r="C307" s="270">
        <f t="shared" si="99"/>
        <v>0</v>
      </c>
      <c r="D307" s="270">
        <f t="shared" si="99"/>
        <v>3</v>
      </c>
      <c r="E307" s="270">
        <f t="shared" si="99"/>
        <v>0</v>
      </c>
      <c r="F307" s="270">
        <f t="shared" si="99"/>
        <v>0</v>
      </c>
      <c r="G307" s="270">
        <f t="shared" si="99"/>
        <v>0</v>
      </c>
      <c r="H307" s="270">
        <f t="shared" si="99"/>
        <v>1</v>
      </c>
      <c r="I307" s="270">
        <f t="shared" si="99"/>
        <v>1</v>
      </c>
      <c r="J307" s="270">
        <f t="shared" si="99"/>
        <v>0</v>
      </c>
      <c r="K307" s="270">
        <f t="shared" si="99"/>
        <v>0</v>
      </c>
      <c r="L307" s="270">
        <f t="shared" si="99"/>
        <v>0</v>
      </c>
      <c r="M307" s="270">
        <f t="shared" si="99"/>
        <v>0</v>
      </c>
      <c r="N307" s="270">
        <f t="shared" si="99"/>
        <v>0</v>
      </c>
      <c r="O307" s="270">
        <f t="shared" si="99"/>
        <v>0</v>
      </c>
      <c r="P307" s="270">
        <f t="shared" si="99"/>
        <v>1</v>
      </c>
      <c r="Q307" s="270">
        <f t="shared" si="99"/>
        <v>4</v>
      </c>
      <c r="R307" s="270">
        <f t="shared" si="99"/>
        <v>1</v>
      </c>
      <c r="S307" s="270">
        <f t="shared" si="99"/>
        <v>3</v>
      </c>
      <c r="T307" s="270">
        <f t="shared" si="99"/>
        <v>0</v>
      </c>
      <c r="U307" s="270">
        <f t="shared" si="99"/>
        <v>2</v>
      </c>
      <c r="V307" s="270">
        <f t="shared" si="99"/>
        <v>0</v>
      </c>
      <c r="W307" s="270">
        <f t="shared" si="99"/>
        <v>0</v>
      </c>
      <c r="X307" s="270">
        <f t="shared" si="99"/>
        <v>0</v>
      </c>
      <c r="Y307" s="270">
        <f t="shared" si="99"/>
        <v>2</v>
      </c>
      <c r="Z307" s="270">
        <f t="shared" si="99"/>
        <v>0</v>
      </c>
      <c r="AA307" s="270">
        <f t="shared" si="99"/>
        <v>1</v>
      </c>
      <c r="AB307" s="270">
        <f t="shared" si="99"/>
        <v>0</v>
      </c>
      <c r="AC307" s="270">
        <f t="shared" si="99"/>
        <v>1</v>
      </c>
      <c r="AD307" s="270">
        <f t="shared" si="99"/>
        <v>0</v>
      </c>
      <c r="AE307" s="270">
        <f t="shared" si="99"/>
        <v>3</v>
      </c>
      <c r="AF307" s="270">
        <f t="shared" si="99"/>
        <v>0</v>
      </c>
      <c r="AG307" s="139">
        <f t="shared" si="98"/>
        <v>24</v>
      </c>
    </row>
    <row r="308">
      <c r="A308" s="153"/>
      <c r="B308" s="174"/>
      <c r="C308" s="174"/>
      <c r="D308" s="174"/>
      <c r="E308" s="174"/>
      <c r="F308" s="174"/>
      <c r="G308" s="174"/>
      <c r="H308" s="271"/>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c r="AF308" s="129"/>
      <c r="AG308" s="199"/>
    </row>
    <row r="309">
      <c r="A309" s="266" t="s">
        <v>378</v>
      </c>
      <c r="B309" s="267"/>
      <c r="C309" s="267"/>
      <c r="D309" s="267"/>
      <c r="E309" s="267"/>
      <c r="F309" s="267"/>
      <c r="G309" s="267"/>
      <c r="H309" s="267"/>
      <c r="I309" s="267"/>
      <c r="J309" s="267"/>
      <c r="K309" s="267"/>
      <c r="L309" s="267"/>
      <c r="M309" s="267"/>
      <c r="N309" s="267"/>
      <c r="O309" s="267"/>
      <c r="P309" s="267"/>
      <c r="Q309" s="267"/>
      <c r="R309" s="267"/>
      <c r="S309" s="267"/>
      <c r="T309" s="267"/>
      <c r="U309" s="267"/>
      <c r="V309" s="267"/>
      <c r="W309" s="267"/>
      <c r="X309" s="267"/>
      <c r="Y309" s="267"/>
      <c r="Z309" s="267"/>
      <c r="AA309" s="267"/>
      <c r="AB309" s="267"/>
      <c r="AC309" s="267"/>
      <c r="AD309" s="267"/>
      <c r="AE309" s="267"/>
      <c r="AF309" s="267"/>
      <c r="AG309" s="199"/>
    </row>
    <row r="310" outlineLevel="1">
      <c r="A310" s="266" t="s">
        <v>290</v>
      </c>
      <c r="B310" s="226"/>
      <c r="C310" s="226"/>
      <c r="D310" s="226"/>
      <c r="E310" s="226"/>
      <c r="F310" s="226"/>
      <c r="G310" s="226"/>
      <c r="H310" s="226"/>
      <c r="I310" s="226"/>
      <c r="J310" s="226"/>
      <c r="K310" s="226"/>
      <c r="L310" s="226"/>
      <c r="M310" s="226"/>
      <c r="N310" s="226"/>
      <c r="O310" s="226"/>
      <c r="P310" s="226"/>
      <c r="Q310" s="226"/>
      <c r="R310" s="226"/>
      <c r="S310" s="226"/>
      <c r="T310" s="226"/>
      <c r="U310" s="226"/>
      <c r="V310" s="226"/>
      <c r="W310" s="226"/>
      <c r="X310" s="226"/>
      <c r="Y310" s="226"/>
      <c r="Z310" s="226"/>
      <c r="AA310" s="226"/>
      <c r="AB310" s="226"/>
      <c r="AC310" s="226"/>
      <c r="AD310" s="226"/>
      <c r="AE310" s="226"/>
      <c r="AF310" s="226"/>
      <c r="AG310" s="139">
        <f t="shared" ref="AG310:AG319" si="100">SUM(B310:AF310)</f>
        <v>0</v>
      </c>
    </row>
    <row r="311" outlineLevel="1">
      <c r="A311" s="266" t="s">
        <v>291</v>
      </c>
      <c r="B311" s="226"/>
      <c r="C311" s="226"/>
      <c r="D311" s="226"/>
      <c r="E311" s="226"/>
      <c r="F311" s="226"/>
      <c r="G311" s="226"/>
      <c r="H311" s="226"/>
      <c r="I311" s="226"/>
      <c r="J311" s="226"/>
      <c r="K311" s="226"/>
      <c r="L311" s="226"/>
      <c r="M311" s="226"/>
      <c r="N311" s="226"/>
      <c r="O311" s="226"/>
      <c r="P311" s="226"/>
      <c r="Q311" s="226"/>
      <c r="R311" s="226"/>
      <c r="S311" s="226"/>
      <c r="T311" s="226"/>
      <c r="U311" s="226"/>
      <c r="V311" s="226"/>
      <c r="W311" s="226"/>
      <c r="X311" s="226"/>
      <c r="Y311" s="226"/>
      <c r="Z311" s="226"/>
      <c r="AA311" s="226"/>
      <c r="AB311" s="226"/>
      <c r="AC311" s="226"/>
      <c r="AD311" s="226"/>
      <c r="AE311" s="226"/>
      <c r="AF311" s="226"/>
      <c r="AG311" s="139">
        <f t="shared" si="100"/>
        <v>0</v>
      </c>
    </row>
    <row r="312" outlineLevel="1">
      <c r="A312" s="266" t="s">
        <v>760</v>
      </c>
      <c r="B312" s="226"/>
      <c r="C312" s="226"/>
      <c r="D312" s="226"/>
      <c r="E312" s="226"/>
      <c r="F312" s="226"/>
      <c r="G312" s="226"/>
      <c r="H312" s="226"/>
      <c r="I312" s="226"/>
      <c r="J312" s="226"/>
      <c r="K312" s="226"/>
      <c r="L312" s="226"/>
      <c r="M312" s="226"/>
      <c r="N312" s="226"/>
      <c r="O312" s="226"/>
      <c r="P312" s="226"/>
      <c r="Q312" s="226"/>
      <c r="R312" s="226"/>
      <c r="S312" s="226"/>
      <c r="T312" s="226"/>
      <c r="U312" s="226"/>
      <c r="V312" s="226"/>
      <c r="W312" s="226"/>
      <c r="X312" s="226"/>
      <c r="Y312" s="226"/>
      <c r="Z312" s="226"/>
      <c r="AA312" s="226"/>
      <c r="AB312" s="226"/>
      <c r="AC312" s="226"/>
      <c r="AD312" s="226"/>
      <c r="AE312" s="226"/>
      <c r="AF312" s="226"/>
      <c r="AG312" s="139">
        <f t="shared" si="100"/>
        <v>0</v>
      </c>
    </row>
    <row r="313" outlineLevel="1">
      <c r="A313" s="266" t="s">
        <v>761</v>
      </c>
      <c r="B313" s="226"/>
      <c r="C313" s="226"/>
      <c r="D313" s="226"/>
      <c r="E313" s="226"/>
      <c r="F313" s="226"/>
      <c r="G313" s="226"/>
      <c r="H313" s="226"/>
      <c r="I313" s="226"/>
      <c r="J313" s="226"/>
      <c r="K313" s="226"/>
      <c r="L313" s="226"/>
      <c r="M313" s="226"/>
      <c r="N313" s="226"/>
      <c r="O313" s="226"/>
      <c r="P313" s="226"/>
      <c r="Q313" s="226"/>
      <c r="R313" s="226"/>
      <c r="S313" s="226"/>
      <c r="T313" s="226"/>
      <c r="U313" s="226"/>
      <c r="V313" s="226"/>
      <c r="W313" s="226"/>
      <c r="X313" s="226"/>
      <c r="Y313" s="226"/>
      <c r="Z313" s="226"/>
      <c r="AA313" s="226"/>
      <c r="AB313" s="226"/>
      <c r="AC313" s="226"/>
      <c r="AD313" s="226"/>
      <c r="AE313" s="226"/>
      <c r="AF313" s="226"/>
      <c r="AG313" s="139">
        <f t="shared" si="100"/>
        <v>0</v>
      </c>
    </row>
    <row r="314" outlineLevel="1">
      <c r="A314" s="266" t="s">
        <v>762</v>
      </c>
      <c r="B314" s="226"/>
      <c r="C314" s="226"/>
      <c r="D314" s="226"/>
      <c r="E314" s="226"/>
      <c r="F314" s="226"/>
      <c r="G314" s="226"/>
      <c r="H314" s="226"/>
      <c r="I314" s="226"/>
      <c r="J314" s="226"/>
      <c r="K314" s="226"/>
      <c r="L314" s="226"/>
      <c r="M314" s="226"/>
      <c r="N314" s="226"/>
      <c r="O314" s="226"/>
      <c r="P314" s="226"/>
      <c r="Q314" s="226"/>
      <c r="R314" s="226"/>
      <c r="S314" s="226"/>
      <c r="T314" s="226"/>
      <c r="U314" s="226"/>
      <c r="V314" s="226"/>
      <c r="W314" s="226"/>
      <c r="X314" s="226"/>
      <c r="Y314" s="226"/>
      <c r="Z314" s="226"/>
      <c r="AA314" s="226"/>
      <c r="AB314" s="226"/>
      <c r="AC314" s="226"/>
      <c r="AD314" s="226"/>
      <c r="AE314" s="226"/>
      <c r="AF314" s="226"/>
      <c r="AG314" s="139">
        <f t="shared" si="100"/>
        <v>0</v>
      </c>
    </row>
    <row r="315" outlineLevel="1">
      <c r="A315" s="266" t="s">
        <v>763</v>
      </c>
      <c r="B315" s="226"/>
      <c r="C315" s="226"/>
      <c r="D315" s="226"/>
      <c r="E315" s="226"/>
      <c r="F315" s="226"/>
      <c r="G315" s="226"/>
      <c r="H315" s="226"/>
      <c r="I315" s="226"/>
      <c r="J315" s="226"/>
      <c r="K315" s="226"/>
      <c r="L315" s="226"/>
      <c r="M315" s="226"/>
      <c r="N315" s="226"/>
      <c r="O315" s="226"/>
      <c r="P315" s="226"/>
      <c r="Q315" s="226"/>
      <c r="R315" s="226"/>
      <c r="S315" s="226"/>
      <c r="T315" s="226"/>
      <c r="U315" s="226"/>
      <c r="V315" s="226"/>
      <c r="W315" s="226"/>
      <c r="X315" s="226"/>
      <c r="Y315" s="226"/>
      <c r="Z315" s="226"/>
      <c r="AA315" s="226"/>
      <c r="AB315" s="226"/>
      <c r="AC315" s="226"/>
      <c r="AD315" s="226"/>
      <c r="AE315" s="226"/>
      <c r="AF315" s="226"/>
      <c r="AG315" s="139">
        <f t="shared" si="100"/>
        <v>0</v>
      </c>
    </row>
    <row r="316" outlineLevel="1">
      <c r="A316" s="266" t="s">
        <v>764</v>
      </c>
      <c r="B316" s="226"/>
      <c r="C316" s="226"/>
      <c r="D316" s="226"/>
      <c r="E316" s="226"/>
      <c r="F316" s="226"/>
      <c r="G316" s="226"/>
      <c r="H316" s="226"/>
      <c r="I316" s="226"/>
      <c r="J316" s="226"/>
      <c r="K316" s="226"/>
      <c r="L316" s="226"/>
      <c r="M316" s="226"/>
      <c r="N316" s="226"/>
      <c r="O316" s="226"/>
      <c r="P316" s="226"/>
      <c r="Q316" s="226"/>
      <c r="R316" s="226"/>
      <c r="S316" s="226"/>
      <c r="T316" s="226"/>
      <c r="U316" s="226"/>
      <c r="V316" s="226"/>
      <c r="W316" s="226"/>
      <c r="X316" s="226"/>
      <c r="Y316" s="226"/>
      <c r="Z316" s="226"/>
      <c r="AA316" s="226"/>
      <c r="AB316" s="226"/>
      <c r="AC316" s="226"/>
      <c r="AD316" s="226"/>
      <c r="AE316" s="226"/>
      <c r="AF316" s="226"/>
      <c r="AG316" s="139">
        <f t="shared" si="100"/>
        <v>0</v>
      </c>
    </row>
    <row r="317" outlineLevel="1">
      <c r="A317" s="266" t="s">
        <v>765</v>
      </c>
      <c r="B317" s="226"/>
      <c r="C317" s="226"/>
      <c r="D317" s="226"/>
      <c r="E317" s="226"/>
      <c r="F317" s="226"/>
      <c r="G317" s="226"/>
      <c r="H317" s="226"/>
      <c r="I317" s="226"/>
      <c r="J317" s="226"/>
      <c r="K317" s="226"/>
      <c r="L317" s="226"/>
      <c r="M317" s="226"/>
      <c r="N317" s="226"/>
      <c r="O317" s="226"/>
      <c r="P317" s="226"/>
      <c r="Q317" s="226"/>
      <c r="R317" s="226"/>
      <c r="S317" s="226"/>
      <c r="T317" s="226"/>
      <c r="U317" s="226"/>
      <c r="V317" s="226"/>
      <c r="W317" s="226"/>
      <c r="X317" s="226"/>
      <c r="Y317" s="226"/>
      <c r="Z317" s="226"/>
      <c r="AA317" s="226"/>
      <c r="AB317" s="226"/>
      <c r="AC317" s="226"/>
      <c r="AD317" s="226"/>
      <c r="AE317" s="226"/>
      <c r="AF317" s="226"/>
      <c r="AG317" s="139">
        <f t="shared" si="100"/>
        <v>0</v>
      </c>
    </row>
    <row r="318" outlineLevel="1">
      <c r="A318" s="266" t="s">
        <v>766</v>
      </c>
      <c r="B318" s="206"/>
      <c r="C318" s="206"/>
      <c r="D318" s="206"/>
      <c r="E318" s="206"/>
      <c r="F318" s="206"/>
      <c r="G318" s="206"/>
      <c r="H318" s="206"/>
      <c r="I318" s="206"/>
      <c r="J318" s="206"/>
      <c r="K318" s="206"/>
      <c r="L318" s="206"/>
      <c r="M318" s="206"/>
      <c r="N318" s="206"/>
      <c r="O318" s="206"/>
      <c r="P318" s="206"/>
      <c r="Q318" s="226"/>
      <c r="R318" s="226"/>
      <c r="S318" s="226"/>
      <c r="T318" s="226"/>
      <c r="U318" s="226"/>
      <c r="V318" s="226"/>
      <c r="W318" s="226"/>
      <c r="X318" s="226"/>
      <c r="Y318" s="206"/>
      <c r="Z318" s="206"/>
      <c r="AA318" s="206"/>
      <c r="AB318" s="235"/>
      <c r="AC318" s="235"/>
      <c r="AD318" s="206"/>
      <c r="AE318" s="206"/>
      <c r="AF318" s="226"/>
      <c r="AG318" s="139">
        <f t="shared" si="100"/>
        <v>0</v>
      </c>
    </row>
    <row r="319" ht="18.0" customHeight="1" outlineLevel="1">
      <c r="A319" s="266" t="s">
        <v>767</v>
      </c>
      <c r="B319" s="206"/>
      <c r="C319" s="206"/>
      <c r="D319" s="206"/>
      <c r="E319" s="206"/>
      <c r="F319" s="206"/>
      <c r="G319" s="206"/>
      <c r="H319" s="206"/>
      <c r="I319" s="206"/>
      <c r="J319" s="206"/>
      <c r="K319" s="206"/>
      <c r="L319" s="206"/>
      <c r="M319" s="206"/>
      <c r="N319" s="206"/>
      <c r="O319" s="206"/>
      <c r="P319" s="206"/>
      <c r="Q319" s="226"/>
      <c r="R319" s="226"/>
      <c r="S319" s="226"/>
      <c r="T319" s="226"/>
      <c r="U319" s="226"/>
      <c r="V319" s="226"/>
      <c r="W319" s="226"/>
      <c r="X319" s="226"/>
      <c r="Y319" s="206"/>
      <c r="Z319" s="206"/>
      <c r="AA319" s="206"/>
      <c r="AB319" s="235"/>
      <c r="AC319" s="235"/>
      <c r="AD319" s="206"/>
      <c r="AE319" s="206"/>
      <c r="AF319" s="206"/>
      <c r="AG319" s="139">
        <f t="shared" si="100"/>
        <v>0</v>
      </c>
    </row>
    <row r="320" ht="18.0" customHeight="1" outlineLevel="1">
      <c r="A320" s="266" t="s">
        <v>387</v>
      </c>
      <c r="B320" s="206"/>
      <c r="C320" s="206"/>
      <c r="D320" s="206"/>
      <c r="E320" s="206"/>
      <c r="F320" s="206"/>
      <c r="G320" s="206"/>
      <c r="H320" s="206"/>
      <c r="I320" s="206"/>
      <c r="J320" s="206"/>
      <c r="K320" s="206"/>
      <c r="L320" s="206"/>
      <c r="M320" s="206"/>
      <c r="N320" s="206"/>
      <c r="O320" s="206"/>
      <c r="P320" s="206"/>
      <c r="Q320" s="226"/>
      <c r="R320" s="226"/>
      <c r="S320" s="226"/>
      <c r="T320" s="226"/>
      <c r="U320" s="226"/>
      <c r="V320" s="226"/>
      <c r="W320" s="226"/>
      <c r="X320" s="226"/>
      <c r="Y320" s="206"/>
      <c r="Z320" s="206"/>
      <c r="AA320" s="206"/>
      <c r="AB320" s="235"/>
      <c r="AC320" s="235"/>
      <c r="AD320" s="206"/>
      <c r="AE320" s="206"/>
      <c r="AF320" s="206"/>
      <c r="AG320" s="139"/>
    </row>
    <row r="321" ht="18.0" customHeight="1" outlineLevel="1">
      <c r="A321" s="266" t="s">
        <v>186</v>
      </c>
      <c r="B321" s="206"/>
      <c r="C321" s="206"/>
      <c r="D321" s="206"/>
      <c r="E321" s="206"/>
      <c r="F321" s="206"/>
      <c r="G321" s="206"/>
      <c r="H321" s="206"/>
      <c r="I321" s="206"/>
      <c r="J321" s="206"/>
      <c r="K321" s="206"/>
      <c r="L321" s="206"/>
      <c r="M321" s="206"/>
      <c r="N321" s="206"/>
      <c r="O321" s="206"/>
      <c r="P321" s="206"/>
      <c r="Q321" s="226"/>
      <c r="R321" s="226"/>
      <c r="S321" s="226"/>
      <c r="T321" s="226"/>
      <c r="U321" s="226"/>
      <c r="V321" s="226"/>
      <c r="W321" s="226"/>
      <c r="X321" s="226"/>
      <c r="Y321" s="206"/>
      <c r="Z321" s="206"/>
      <c r="AA321" s="206"/>
      <c r="AB321" s="235"/>
      <c r="AC321" s="235"/>
      <c r="AD321" s="206"/>
      <c r="AE321" s="206"/>
      <c r="AF321" s="206"/>
      <c r="AG321" s="139">
        <f t="shared" ref="AG321:AG322" si="102">SUM(B321:AF321)</f>
        <v>0</v>
      </c>
    </row>
    <row r="322">
      <c r="A322" s="269" t="s">
        <v>187</v>
      </c>
      <c r="B322" s="270">
        <f t="shared" ref="B322:AF322" si="101">SUM(B310:B321)</f>
        <v>0</v>
      </c>
      <c r="C322" s="270">
        <f t="shared" si="101"/>
        <v>0</v>
      </c>
      <c r="D322" s="270">
        <f t="shared" si="101"/>
        <v>0</v>
      </c>
      <c r="E322" s="270">
        <f t="shared" si="101"/>
        <v>0</v>
      </c>
      <c r="F322" s="270">
        <f t="shared" si="101"/>
        <v>0</v>
      </c>
      <c r="G322" s="270">
        <f t="shared" si="101"/>
        <v>0</v>
      </c>
      <c r="H322" s="270">
        <f t="shared" si="101"/>
        <v>0</v>
      </c>
      <c r="I322" s="270">
        <f t="shared" si="101"/>
        <v>0</v>
      </c>
      <c r="J322" s="270">
        <f t="shared" si="101"/>
        <v>0</v>
      </c>
      <c r="K322" s="270">
        <f t="shared" si="101"/>
        <v>0</v>
      </c>
      <c r="L322" s="270">
        <f t="shared" si="101"/>
        <v>0</v>
      </c>
      <c r="M322" s="270">
        <f t="shared" si="101"/>
        <v>0</v>
      </c>
      <c r="N322" s="270">
        <f t="shared" si="101"/>
        <v>0</v>
      </c>
      <c r="O322" s="270">
        <f t="shared" si="101"/>
        <v>0</v>
      </c>
      <c r="P322" s="270">
        <f t="shared" si="101"/>
        <v>0</v>
      </c>
      <c r="Q322" s="270">
        <f t="shared" si="101"/>
        <v>0</v>
      </c>
      <c r="R322" s="270">
        <f t="shared" si="101"/>
        <v>0</v>
      </c>
      <c r="S322" s="270">
        <f t="shared" si="101"/>
        <v>0</v>
      </c>
      <c r="T322" s="270">
        <f t="shared" si="101"/>
        <v>0</v>
      </c>
      <c r="U322" s="270">
        <f t="shared" si="101"/>
        <v>0</v>
      </c>
      <c r="V322" s="270">
        <f t="shared" si="101"/>
        <v>0</v>
      </c>
      <c r="W322" s="270">
        <f t="shared" si="101"/>
        <v>0</v>
      </c>
      <c r="X322" s="270">
        <f t="shared" si="101"/>
        <v>0</v>
      </c>
      <c r="Y322" s="270">
        <f t="shared" si="101"/>
        <v>0</v>
      </c>
      <c r="Z322" s="270">
        <f t="shared" si="101"/>
        <v>0</v>
      </c>
      <c r="AA322" s="270">
        <f t="shared" si="101"/>
        <v>0</v>
      </c>
      <c r="AB322" s="270">
        <f t="shared" si="101"/>
        <v>0</v>
      </c>
      <c r="AC322" s="270">
        <f t="shared" si="101"/>
        <v>0</v>
      </c>
      <c r="AD322" s="270">
        <f t="shared" si="101"/>
        <v>0</v>
      </c>
      <c r="AE322" s="270">
        <f t="shared" si="101"/>
        <v>0</v>
      </c>
      <c r="AF322" s="270">
        <f t="shared" si="101"/>
        <v>0</v>
      </c>
      <c r="AG322" s="139">
        <f t="shared" si="102"/>
        <v>0</v>
      </c>
    </row>
    <row r="323">
      <c r="A323" s="153"/>
      <c r="B323" s="174"/>
      <c r="C323" s="174"/>
      <c r="D323" s="174"/>
      <c r="E323" s="174"/>
      <c r="F323" s="174"/>
      <c r="G323" s="174"/>
      <c r="H323" s="174"/>
      <c r="I323" s="129"/>
      <c r="J323" s="129"/>
      <c r="K323" s="129"/>
      <c r="L323" s="129"/>
      <c r="M323" s="129"/>
      <c r="N323" s="129"/>
      <c r="O323" s="129"/>
      <c r="P323" s="129"/>
      <c r="Q323" s="129"/>
      <c r="R323" s="129"/>
      <c r="S323" s="129"/>
      <c r="T323" s="129"/>
      <c r="U323" s="129"/>
      <c r="V323" s="129"/>
      <c r="W323" s="129"/>
      <c r="X323" s="129"/>
      <c r="Y323" s="129"/>
      <c r="Z323" s="129"/>
      <c r="AA323" s="129"/>
      <c r="AB323" s="129"/>
      <c r="AC323" s="129"/>
      <c r="AD323" s="129"/>
      <c r="AE323" s="129"/>
      <c r="AF323" s="129"/>
      <c r="AG323" s="199"/>
    </row>
    <row r="324">
      <c r="A324" s="192" t="s">
        <v>388</v>
      </c>
      <c r="B324" s="174"/>
      <c r="C324" s="174"/>
      <c r="D324" s="174"/>
      <c r="E324" s="174"/>
      <c r="F324" s="174"/>
      <c r="G324" s="247"/>
      <c r="H324" s="174"/>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c r="AF324" s="129"/>
      <c r="AG324" s="259"/>
    </row>
    <row r="325">
      <c r="A325" s="266" t="s">
        <v>389</v>
      </c>
      <c r="B325" s="247">
        <v>59.99</v>
      </c>
      <c r="C325" s="247">
        <v>0.0</v>
      </c>
      <c r="D325" s="247">
        <v>1204.48</v>
      </c>
      <c r="E325" s="247">
        <v>0.0</v>
      </c>
      <c r="F325" s="247">
        <v>341.94</v>
      </c>
      <c r="G325" s="247">
        <v>0.0</v>
      </c>
      <c r="H325" s="247">
        <v>414.08</v>
      </c>
      <c r="I325" s="247">
        <v>123.99</v>
      </c>
      <c r="J325" s="247">
        <v>0.0</v>
      </c>
      <c r="K325" s="247">
        <v>0.0</v>
      </c>
      <c r="L325" s="247">
        <v>0.0</v>
      </c>
      <c r="M325" s="247">
        <v>0.0</v>
      </c>
      <c r="N325" s="247">
        <v>0.0</v>
      </c>
      <c r="O325" s="247">
        <v>0.0</v>
      </c>
      <c r="P325" s="247">
        <v>613.57</v>
      </c>
      <c r="Q325" s="247">
        <v>1753.56</v>
      </c>
      <c r="R325" s="247">
        <v>20.21</v>
      </c>
      <c r="S325" s="247">
        <v>1232.94</v>
      </c>
      <c r="T325" s="247">
        <v>0.0</v>
      </c>
      <c r="U325" s="247">
        <v>308.0</v>
      </c>
      <c r="V325" s="247">
        <v>0.0</v>
      </c>
      <c r="W325" s="247">
        <v>0.0</v>
      </c>
      <c r="X325" s="247">
        <v>283.15</v>
      </c>
      <c r="Y325" s="247">
        <v>217.93</v>
      </c>
      <c r="Z325" s="247">
        <v>0.0</v>
      </c>
      <c r="AA325" s="247">
        <v>51.15</v>
      </c>
      <c r="AB325" s="247">
        <v>322.24</v>
      </c>
      <c r="AC325" s="247">
        <v>903.36</v>
      </c>
      <c r="AD325" s="247">
        <v>382.78</v>
      </c>
      <c r="AE325" s="247">
        <v>654.26</v>
      </c>
      <c r="AF325" s="247">
        <v>0.0</v>
      </c>
      <c r="AG325" s="139">
        <f t="shared" ref="AG325:AG326" si="104">SUM(B325:AF325)</f>
        <v>8887.63</v>
      </c>
    </row>
    <row r="326">
      <c r="A326" s="272" t="s">
        <v>390</v>
      </c>
      <c r="B326" s="273">
        <f t="shared" ref="B326:AF326" si="103">SUM(B325)</f>
        <v>59.99</v>
      </c>
      <c r="C326" s="273">
        <f t="shared" si="103"/>
        <v>0</v>
      </c>
      <c r="D326" s="273">
        <f t="shared" si="103"/>
        <v>1204.48</v>
      </c>
      <c r="E326" s="273">
        <f t="shared" si="103"/>
        <v>0</v>
      </c>
      <c r="F326" s="273">
        <f t="shared" si="103"/>
        <v>341.94</v>
      </c>
      <c r="G326" s="273">
        <f t="shared" si="103"/>
        <v>0</v>
      </c>
      <c r="H326" s="273">
        <f t="shared" si="103"/>
        <v>414.08</v>
      </c>
      <c r="I326" s="273">
        <f t="shared" si="103"/>
        <v>123.99</v>
      </c>
      <c r="J326" s="273">
        <f t="shared" si="103"/>
        <v>0</v>
      </c>
      <c r="K326" s="273">
        <f t="shared" si="103"/>
        <v>0</v>
      </c>
      <c r="L326" s="273">
        <f t="shared" si="103"/>
        <v>0</v>
      </c>
      <c r="M326" s="273">
        <f t="shared" si="103"/>
        <v>0</v>
      </c>
      <c r="N326" s="273">
        <f t="shared" si="103"/>
        <v>0</v>
      </c>
      <c r="O326" s="273">
        <f t="shared" si="103"/>
        <v>0</v>
      </c>
      <c r="P326" s="273">
        <f t="shared" si="103"/>
        <v>613.57</v>
      </c>
      <c r="Q326" s="273">
        <f t="shared" si="103"/>
        <v>1753.56</v>
      </c>
      <c r="R326" s="273">
        <f t="shared" si="103"/>
        <v>20.21</v>
      </c>
      <c r="S326" s="273">
        <f t="shared" si="103"/>
        <v>1232.94</v>
      </c>
      <c r="T326" s="273">
        <f t="shared" si="103"/>
        <v>0</v>
      </c>
      <c r="U326" s="273">
        <f t="shared" si="103"/>
        <v>308</v>
      </c>
      <c r="V326" s="273">
        <f t="shared" si="103"/>
        <v>0</v>
      </c>
      <c r="W326" s="273">
        <f t="shared" si="103"/>
        <v>0</v>
      </c>
      <c r="X326" s="273">
        <f t="shared" si="103"/>
        <v>283.15</v>
      </c>
      <c r="Y326" s="273">
        <f t="shared" si="103"/>
        <v>217.93</v>
      </c>
      <c r="Z326" s="273">
        <f t="shared" si="103"/>
        <v>0</v>
      </c>
      <c r="AA326" s="273">
        <f t="shared" si="103"/>
        <v>51.15</v>
      </c>
      <c r="AB326" s="273">
        <f t="shared" si="103"/>
        <v>322.24</v>
      </c>
      <c r="AC326" s="273">
        <f t="shared" si="103"/>
        <v>903.36</v>
      </c>
      <c r="AD326" s="273">
        <f t="shared" si="103"/>
        <v>382.78</v>
      </c>
      <c r="AE326" s="273">
        <f t="shared" si="103"/>
        <v>654.26</v>
      </c>
      <c r="AF326" s="273">
        <f t="shared" si="103"/>
        <v>0</v>
      </c>
      <c r="AG326" s="139">
        <f t="shared" si="104"/>
        <v>8887.63</v>
      </c>
    </row>
    <row r="327">
      <c r="A327" s="153"/>
      <c r="B327" s="225"/>
      <c r="C327" s="225"/>
      <c r="D327" s="225"/>
      <c r="E327" s="225"/>
      <c r="F327" s="225"/>
      <c r="G327" s="225"/>
      <c r="H327" s="225"/>
      <c r="I327" s="225"/>
      <c r="J327" s="225"/>
      <c r="K327" s="225"/>
      <c r="L327" s="225"/>
      <c r="M327" s="225"/>
      <c r="N327" s="225"/>
      <c r="O327" s="225"/>
      <c r="P327" s="225"/>
      <c r="Q327" s="225"/>
      <c r="R327" s="225"/>
      <c r="S327" s="225"/>
      <c r="T327" s="225"/>
      <c r="U327" s="225"/>
      <c r="V327" s="225"/>
      <c r="W327" s="225"/>
      <c r="X327" s="225"/>
      <c r="Y327" s="225"/>
      <c r="Z327" s="225"/>
      <c r="AA327" s="225"/>
      <c r="AB327" s="225"/>
      <c r="AC327" s="225"/>
      <c r="AD327" s="225"/>
      <c r="AE327" s="225"/>
      <c r="AF327" s="225"/>
      <c r="AG327" s="245"/>
    </row>
    <row r="328">
      <c r="A328" s="266" t="s">
        <v>391</v>
      </c>
      <c r="B328" s="248"/>
      <c r="C328" s="248"/>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c r="Z328" s="248"/>
      <c r="AA328" s="248"/>
      <c r="AB328" s="248"/>
      <c r="AC328" s="248"/>
      <c r="AD328" s="248"/>
      <c r="AE328" s="248"/>
      <c r="AF328" s="248"/>
      <c r="AG328" s="139">
        <f t="shared" ref="AG328:AG331" si="105">SUM(B328:AF328)</f>
        <v>0</v>
      </c>
    </row>
    <row r="329">
      <c r="A329" s="266" t="s">
        <v>392</v>
      </c>
      <c r="B329" s="248"/>
      <c r="C329" s="248"/>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c r="Z329" s="248"/>
      <c r="AA329" s="248"/>
      <c r="AB329" s="248"/>
      <c r="AC329" s="248"/>
      <c r="AD329" s="248"/>
      <c r="AE329" s="248"/>
      <c r="AF329" s="248"/>
      <c r="AG329" s="139">
        <f t="shared" si="105"/>
        <v>0</v>
      </c>
    </row>
    <row r="330">
      <c r="A330" s="266" t="s">
        <v>393</v>
      </c>
      <c r="B330" s="247">
        <f t="shared" ref="B330:AF330" si="106">B328*0.22</f>
        <v>0</v>
      </c>
      <c r="C330" s="247">
        <f t="shared" si="106"/>
        <v>0</v>
      </c>
      <c r="D330" s="247">
        <f t="shared" si="106"/>
        <v>0</v>
      </c>
      <c r="E330" s="247">
        <f t="shared" si="106"/>
        <v>0</v>
      </c>
      <c r="F330" s="247">
        <f t="shared" si="106"/>
        <v>0</v>
      </c>
      <c r="G330" s="247">
        <f t="shared" si="106"/>
        <v>0</v>
      </c>
      <c r="H330" s="247">
        <f t="shared" si="106"/>
        <v>0</v>
      </c>
      <c r="I330" s="247">
        <f t="shared" si="106"/>
        <v>0</v>
      </c>
      <c r="J330" s="247">
        <f t="shared" si="106"/>
        <v>0</v>
      </c>
      <c r="K330" s="247">
        <f t="shared" si="106"/>
        <v>0</v>
      </c>
      <c r="L330" s="247">
        <f t="shared" si="106"/>
        <v>0</v>
      </c>
      <c r="M330" s="247">
        <f t="shared" si="106"/>
        <v>0</v>
      </c>
      <c r="N330" s="247">
        <f t="shared" si="106"/>
        <v>0</v>
      </c>
      <c r="O330" s="247">
        <f t="shared" si="106"/>
        <v>0</v>
      </c>
      <c r="P330" s="247">
        <f t="shared" si="106"/>
        <v>0</v>
      </c>
      <c r="Q330" s="247">
        <f t="shared" si="106"/>
        <v>0</v>
      </c>
      <c r="R330" s="247">
        <f t="shared" si="106"/>
        <v>0</v>
      </c>
      <c r="S330" s="247">
        <f t="shared" si="106"/>
        <v>0</v>
      </c>
      <c r="T330" s="247">
        <f t="shared" si="106"/>
        <v>0</v>
      </c>
      <c r="U330" s="247">
        <f t="shared" si="106"/>
        <v>0</v>
      </c>
      <c r="V330" s="247">
        <f t="shared" si="106"/>
        <v>0</v>
      </c>
      <c r="W330" s="247">
        <f t="shared" si="106"/>
        <v>0</v>
      </c>
      <c r="X330" s="247">
        <f t="shared" si="106"/>
        <v>0</v>
      </c>
      <c r="Y330" s="247">
        <f t="shared" si="106"/>
        <v>0</v>
      </c>
      <c r="Z330" s="247">
        <f t="shared" si="106"/>
        <v>0</v>
      </c>
      <c r="AA330" s="247">
        <f t="shared" si="106"/>
        <v>0</v>
      </c>
      <c r="AB330" s="247">
        <f t="shared" si="106"/>
        <v>0</v>
      </c>
      <c r="AC330" s="247">
        <f t="shared" si="106"/>
        <v>0</v>
      </c>
      <c r="AD330" s="247">
        <f t="shared" si="106"/>
        <v>0</v>
      </c>
      <c r="AE330" s="247">
        <f t="shared" si="106"/>
        <v>0</v>
      </c>
      <c r="AF330" s="247">
        <f t="shared" si="106"/>
        <v>0</v>
      </c>
      <c r="AG330" s="139">
        <f t="shared" si="105"/>
        <v>0</v>
      </c>
    </row>
    <row r="331">
      <c r="A331" s="272" t="s">
        <v>394</v>
      </c>
      <c r="B331" s="273">
        <f t="shared" ref="B331:AF331" si="107">B328+B329</f>
        <v>0</v>
      </c>
      <c r="C331" s="273">
        <f t="shared" si="107"/>
        <v>0</v>
      </c>
      <c r="D331" s="273">
        <f t="shared" si="107"/>
        <v>0</v>
      </c>
      <c r="E331" s="273">
        <f t="shared" si="107"/>
        <v>0</v>
      </c>
      <c r="F331" s="273">
        <f t="shared" si="107"/>
        <v>0</v>
      </c>
      <c r="G331" s="273">
        <f t="shared" si="107"/>
        <v>0</v>
      </c>
      <c r="H331" s="273">
        <f t="shared" si="107"/>
        <v>0</v>
      </c>
      <c r="I331" s="273">
        <f t="shared" si="107"/>
        <v>0</v>
      </c>
      <c r="J331" s="273">
        <f t="shared" si="107"/>
        <v>0</v>
      </c>
      <c r="K331" s="273">
        <f t="shared" si="107"/>
        <v>0</v>
      </c>
      <c r="L331" s="273">
        <f t="shared" si="107"/>
        <v>0</v>
      </c>
      <c r="M331" s="273">
        <f t="shared" si="107"/>
        <v>0</v>
      </c>
      <c r="N331" s="273">
        <f t="shared" si="107"/>
        <v>0</v>
      </c>
      <c r="O331" s="273">
        <f t="shared" si="107"/>
        <v>0</v>
      </c>
      <c r="P331" s="273">
        <f t="shared" si="107"/>
        <v>0</v>
      </c>
      <c r="Q331" s="273">
        <f t="shared" si="107"/>
        <v>0</v>
      </c>
      <c r="R331" s="273">
        <f t="shared" si="107"/>
        <v>0</v>
      </c>
      <c r="S331" s="273">
        <f t="shared" si="107"/>
        <v>0</v>
      </c>
      <c r="T331" s="273">
        <f t="shared" si="107"/>
        <v>0</v>
      </c>
      <c r="U331" s="273">
        <f t="shared" si="107"/>
        <v>0</v>
      </c>
      <c r="V331" s="273">
        <f t="shared" si="107"/>
        <v>0</v>
      </c>
      <c r="W331" s="273">
        <f t="shared" si="107"/>
        <v>0</v>
      </c>
      <c r="X331" s="273">
        <f t="shared" si="107"/>
        <v>0</v>
      </c>
      <c r="Y331" s="273">
        <f t="shared" si="107"/>
        <v>0</v>
      </c>
      <c r="Z331" s="273">
        <f t="shared" si="107"/>
        <v>0</v>
      </c>
      <c r="AA331" s="273">
        <f t="shared" si="107"/>
        <v>0</v>
      </c>
      <c r="AB331" s="273">
        <f t="shared" si="107"/>
        <v>0</v>
      </c>
      <c r="AC331" s="273">
        <f t="shared" si="107"/>
        <v>0</v>
      </c>
      <c r="AD331" s="273">
        <f t="shared" si="107"/>
        <v>0</v>
      </c>
      <c r="AE331" s="273">
        <f t="shared" si="107"/>
        <v>0</v>
      </c>
      <c r="AF331" s="273">
        <f t="shared" si="107"/>
        <v>0</v>
      </c>
      <c r="AG331" s="139">
        <f t="shared" si="105"/>
        <v>0</v>
      </c>
    </row>
    <row r="332">
      <c r="A332" s="211"/>
      <c r="T332" s="225"/>
      <c r="U332" s="225"/>
      <c r="V332" s="225"/>
      <c r="W332" s="225"/>
      <c r="X332" s="225"/>
      <c r="Y332" s="225"/>
      <c r="Z332" s="225"/>
      <c r="AA332" s="225"/>
      <c r="AB332" s="225"/>
      <c r="AC332" s="225"/>
      <c r="AD332" s="225"/>
      <c r="AE332" s="225"/>
      <c r="AF332" s="225"/>
      <c r="AG332" s="259"/>
    </row>
    <row r="333">
      <c r="A333" s="211"/>
      <c r="T333" s="225"/>
      <c r="U333" s="225"/>
      <c r="V333" s="225"/>
      <c r="W333" s="225"/>
      <c r="X333" s="225"/>
      <c r="Y333" s="225"/>
      <c r="Z333" s="225"/>
      <c r="AA333" s="225"/>
      <c r="AB333" s="225"/>
      <c r="AC333" s="225"/>
      <c r="AD333" s="225"/>
      <c r="AE333" s="225"/>
      <c r="AF333" s="225"/>
      <c r="AG333" s="259"/>
    </row>
    <row r="334">
      <c r="A334" s="192" t="s">
        <v>395</v>
      </c>
      <c r="B334" s="219"/>
      <c r="C334" s="219"/>
      <c r="D334" s="219"/>
      <c r="E334" s="219"/>
      <c r="F334" s="219"/>
      <c r="G334" s="219"/>
      <c r="H334" s="219"/>
      <c r="I334" s="219"/>
      <c r="J334" s="219"/>
      <c r="K334" s="219"/>
      <c r="L334" s="219"/>
      <c r="M334" s="219"/>
      <c r="N334" s="219"/>
      <c r="O334" s="219"/>
      <c r="P334" s="219"/>
      <c r="Q334" s="219"/>
      <c r="R334" s="219"/>
      <c r="S334" s="219"/>
      <c r="T334" s="274"/>
      <c r="U334" s="274"/>
      <c r="V334" s="274"/>
      <c r="W334" s="274"/>
      <c r="X334" s="274"/>
      <c r="Y334" s="274"/>
      <c r="Z334" s="274"/>
      <c r="AA334" s="274"/>
      <c r="AB334" s="274"/>
      <c r="AC334" s="274"/>
      <c r="AD334" s="274"/>
      <c r="AE334" s="274"/>
      <c r="AF334" s="274"/>
      <c r="AG334" s="259"/>
    </row>
    <row r="335">
      <c r="A335" s="266" t="s">
        <v>265</v>
      </c>
      <c r="B335" s="275"/>
      <c r="C335" s="275"/>
      <c r="D335" s="275"/>
      <c r="E335" s="275"/>
      <c r="F335" s="275"/>
      <c r="G335" s="275"/>
      <c r="H335" s="275"/>
      <c r="I335" s="275"/>
      <c r="J335" s="275"/>
      <c r="K335" s="275"/>
      <c r="L335" s="275"/>
      <c r="M335" s="275"/>
      <c r="N335" s="275"/>
      <c r="O335" s="275"/>
      <c r="P335" s="275"/>
      <c r="Q335" s="275"/>
      <c r="R335" s="275"/>
      <c r="S335" s="275"/>
      <c r="T335" s="275"/>
      <c r="U335" s="275"/>
      <c r="V335" s="275"/>
      <c r="W335" s="275"/>
      <c r="X335" s="275"/>
      <c r="Y335" s="275"/>
      <c r="Z335" s="275"/>
      <c r="AA335" s="275"/>
      <c r="AB335" s="275"/>
      <c r="AC335" s="275"/>
      <c r="AD335" s="275"/>
      <c r="AE335" s="275"/>
      <c r="AF335" s="275"/>
      <c r="AG335" s="199"/>
    </row>
    <row r="336" outlineLevel="1">
      <c r="A336" s="266" t="s">
        <v>768</v>
      </c>
      <c r="B336" s="212">
        <v>0.0</v>
      </c>
      <c r="C336" s="212">
        <v>0.0</v>
      </c>
      <c r="D336" s="212">
        <v>0.0</v>
      </c>
      <c r="E336" s="130">
        <v>1.0</v>
      </c>
      <c r="F336" s="212">
        <v>0.0</v>
      </c>
      <c r="G336" s="212">
        <v>0.0</v>
      </c>
      <c r="H336" s="212">
        <v>0.0</v>
      </c>
      <c r="I336" s="212">
        <v>0.0</v>
      </c>
      <c r="J336" s="212">
        <v>0.0</v>
      </c>
      <c r="K336" s="212">
        <v>0.0</v>
      </c>
      <c r="L336" s="212">
        <v>0.0</v>
      </c>
      <c r="M336" s="212">
        <v>0.0</v>
      </c>
      <c r="N336" s="212">
        <v>0.0</v>
      </c>
      <c r="O336" s="212">
        <v>0.0</v>
      </c>
      <c r="P336" s="212">
        <v>0.0</v>
      </c>
      <c r="Q336" s="212">
        <v>0.0</v>
      </c>
      <c r="R336" s="212">
        <v>0.0</v>
      </c>
      <c r="S336" s="212">
        <v>0.0</v>
      </c>
      <c r="T336" s="212">
        <v>0.0</v>
      </c>
      <c r="U336" s="212">
        <v>0.0</v>
      </c>
      <c r="V336" s="212">
        <v>0.0</v>
      </c>
      <c r="W336" s="212">
        <v>0.0</v>
      </c>
      <c r="X336" s="212">
        <v>0.0</v>
      </c>
      <c r="Y336" s="212">
        <v>0.0</v>
      </c>
      <c r="Z336" s="212">
        <v>0.0</v>
      </c>
      <c r="AA336" s="212">
        <v>0.0</v>
      </c>
      <c r="AB336" s="212">
        <v>0.0</v>
      </c>
      <c r="AC336" s="212">
        <v>0.0</v>
      </c>
      <c r="AD336" s="212">
        <v>0.0</v>
      </c>
      <c r="AE336" s="212">
        <v>0.0</v>
      </c>
      <c r="AF336" s="212">
        <v>0.0</v>
      </c>
      <c r="AG336" s="139">
        <f t="shared" ref="AG336:AG345" si="108">SUM(B336:AF336)</f>
        <v>1</v>
      </c>
    </row>
    <row r="337" outlineLevel="1">
      <c r="A337" s="266" t="s">
        <v>769</v>
      </c>
      <c r="B337" s="212">
        <v>0.0</v>
      </c>
      <c r="C337" s="212">
        <v>0.0</v>
      </c>
      <c r="D337" s="212">
        <v>0.0</v>
      </c>
      <c r="E337" s="130">
        <v>0.0</v>
      </c>
      <c r="F337" s="212">
        <v>0.0</v>
      </c>
      <c r="G337" s="212">
        <v>0.0</v>
      </c>
      <c r="H337" s="212">
        <v>0.0</v>
      </c>
      <c r="I337" s="212">
        <v>0.0</v>
      </c>
      <c r="J337" s="212">
        <v>0.0</v>
      </c>
      <c r="K337" s="212">
        <v>0.0</v>
      </c>
      <c r="L337" s="212">
        <v>0.0</v>
      </c>
      <c r="M337" s="212">
        <v>0.0</v>
      </c>
      <c r="N337" s="212">
        <v>0.0</v>
      </c>
      <c r="O337" s="212">
        <v>0.0</v>
      </c>
      <c r="P337" s="212">
        <v>0.0</v>
      </c>
      <c r="Q337" s="212">
        <v>0.0</v>
      </c>
      <c r="R337" s="212">
        <v>0.0</v>
      </c>
      <c r="S337" s="212">
        <v>0.0</v>
      </c>
      <c r="T337" s="212">
        <v>0.0</v>
      </c>
      <c r="U337" s="212">
        <v>0.0</v>
      </c>
      <c r="V337" s="212">
        <v>0.0</v>
      </c>
      <c r="W337" s="212">
        <v>0.0</v>
      </c>
      <c r="X337" s="212">
        <v>0.0</v>
      </c>
      <c r="Y337" s="212">
        <v>0.0</v>
      </c>
      <c r="Z337" s="212">
        <v>0.0</v>
      </c>
      <c r="AA337" s="212">
        <v>0.0</v>
      </c>
      <c r="AB337" s="212">
        <v>0.0</v>
      </c>
      <c r="AC337" s="212">
        <v>0.0</v>
      </c>
      <c r="AD337" s="212">
        <v>0.0</v>
      </c>
      <c r="AE337" s="212">
        <v>0.0</v>
      </c>
      <c r="AF337" s="212">
        <v>0.0</v>
      </c>
      <c r="AG337" s="139">
        <f t="shared" si="108"/>
        <v>0</v>
      </c>
    </row>
    <row r="338" outlineLevel="1">
      <c r="A338" s="266" t="s">
        <v>770</v>
      </c>
      <c r="B338" s="212">
        <v>0.0</v>
      </c>
      <c r="C338" s="130">
        <v>2.0</v>
      </c>
      <c r="D338" s="212">
        <v>1.0</v>
      </c>
      <c r="E338" s="130">
        <v>0.0</v>
      </c>
      <c r="F338" s="212">
        <v>1.0</v>
      </c>
      <c r="G338" s="212">
        <v>0.0</v>
      </c>
      <c r="H338" s="212">
        <v>0.0</v>
      </c>
      <c r="I338" s="212">
        <v>0.0</v>
      </c>
      <c r="J338" s="212">
        <v>0.0</v>
      </c>
      <c r="K338" s="212">
        <v>0.0</v>
      </c>
      <c r="L338" s="212">
        <v>0.0</v>
      </c>
      <c r="M338" s="212">
        <v>0.0</v>
      </c>
      <c r="N338" s="212">
        <v>0.0</v>
      </c>
      <c r="O338" s="212">
        <v>0.0</v>
      </c>
      <c r="P338" s="212">
        <v>0.0</v>
      </c>
      <c r="Q338" s="212">
        <v>0.0</v>
      </c>
      <c r="R338" s="212">
        <v>0.0</v>
      </c>
      <c r="S338" s="212">
        <v>0.0</v>
      </c>
      <c r="T338" s="212">
        <v>0.0</v>
      </c>
      <c r="U338" s="212">
        <v>0.0</v>
      </c>
      <c r="V338" s="212">
        <v>0.0</v>
      </c>
      <c r="W338" s="212">
        <v>0.0</v>
      </c>
      <c r="X338" s="212">
        <v>0.0</v>
      </c>
      <c r="Y338" s="212">
        <v>0.0</v>
      </c>
      <c r="Z338" s="212">
        <v>0.0</v>
      </c>
      <c r="AA338" s="212">
        <v>0.0</v>
      </c>
      <c r="AB338" s="212">
        <v>0.0</v>
      </c>
      <c r="AC338" s="212">
        <v>0.0</v>
      </c>
      <c r="AD338" s="212">
        <v>0.0</v>
      </c>
      <c r="AE338" s="212">
        <v>0.0</v>
      </c>
      <c r="AF338" s="212">
        <v>0.0</v>
      </c>
      <c r="AG338" s="139">
        <f t="shared" si="108"/>
        <v>4</v>
      </c>
    </row>
    <row r="339" outlineLevel="1">
      <c r="A339" s="266" t="s">
        <v>771</v>
      </c>
      <c r="B339" s="212">
        <v>0.0</v>
      </c>
      <c r="C339" s="130">
        <v>0.0</v>
      </c>
      <c r="D339" s="212">
        <v>0.0</v>
      </c>
      <c r="E339" s="130">
        <v>0.0</v>
      </c>
      <c r="F339" s="212">
        <v>0.0</v>
      </c>
      <c r="G339" s="212">
        <v>0.0</v>
      </c>
      <c r="H339" s="212">
        <v>0.0</v>
      </c>
      <c r="I339" s="212">
        <v>0.0</v>
      </c>
      <c r="J339" s="212">
        <v>0.0</v>
      </c>
      <c r="K339" s="212">
        <v>0.0</v>
      </c>
      <c r="L339" s="212">
        <v>0.0</v>
      </c>
      <c r="M339" s="212">
        <v>0.0</v>
      </c>
      <c r="N339" s="212">
        <v>0.0</v>
      </c>
      <c r="O339" s="212">
        <v>0.0</v>
      </c>
      <c r="P339" s="212">
        <v>0.0</v>
      </c>
      <c r="Q339" s="212">
        <v>0.0</v>
      </c>
      <c r="R339" s="212">
        <v>0.0</v>
      </c>
      <c r="S339" s="212">
        <v>0.0</v>
      </c>
      <c r="T339" s="212">
        <v>0.0</v>
      </c>
      <c r="U339" s="212">
        <v>0.0</v>
      </c>
      <c r="V339" s="212">
        <v>0.0</v>
      </c>
      <c r="W339" s="212">
        <v>0.0</v>
      </c>
      <c r="X339" s="212">
        <v>0.0</v>
      </c>
      <c r="Y339" s="212">
        <v>0.0</v>
      </c>
      <c r="Z339" s="212">
        <v>0.0</v>
      </c>
      <c r="AA339" s="212">
        <v>0.0</v>
      </c>
      <c r="AB339" s="212">
        <v>0.0</v>
      </c>
      <c r="AC339" s="212">
        <v>0.0</v>
      </c>
      <c r="AD339" s="212">
        <v>0.0</v>
      </c>
      <c r="AE339" s="212">
        <v>0.0</v>
      </c>
      <c r="AF339" s="212">
        <v>0.0</v>
      </c>
      <c r="AG339" s="139">
        <f t="shared" si="108"/>
        <v>0</v>
      </c>
    </row>
    <row r="340" outlineLevel="1">
      <c r="A340" s="266" t="s">
        <v>772</v>
      </c>
      <c r="B340" s="212">
        <v>0.0</v>
      </c>
      <c r="C340" s="130">
        <v>0.0</v>
      </c>
      <c r="D340" s="212">
        <v>0.0</v>
      </c>
      <c r="E340" s="130">
        <v>0.0</v>
      </c>
      <c r="F340" s="212">
        <v>0.0</v>
      </c>
      <c r="G340" s="212">
        <v>0.0</v>
      </c>
      <c r="H340" s="212">
        <v>0.0</v>
      </c>
      <c r="I340" s="212">
        <v>1.0</v>
      </c>
      <c r="J340" s="212">
        <v>0.0</v>
      </c>
      <c r="K340" s="212">
        <v>0.0</v>
      </c>
      <c r="L340" s="212">
        <v>0.0</v>
      </c>
      <c r="M340" s="212">
        <v>0.0</v>
      </c>
      <c r="N340" s="212">
        <v>0.0</v>
      </c>
      <c r="O340" s="212">
        <v>0.0</v>
      </c>
      <c r="P340" s="212">
        <v>0.0</v>
      </c>
      <c r="Q340" s="212">
        <v>0.0</v>
      </c>
      <c r="R340" s="212">
        <v>0.0</v>
      </c>
      <c r="S340" s="212">
        <v>0.0</v>
      </c>
      <c r="T340" s="212">
        <v>0.0</v>
      </c>
      <c r="U340" s="212">
        <v>0.0</v>
      </c>
      <c r="V340" s="212">
        <v>0.0</v>
      </c>
      <c r="W340" s="212">
        <v>0.0</v>
      </c>
      <c r="X340" s="212">
        <v>0.0</v>
      </c>
      <c r="Y340" s="212">
        <v>0.0</v>
      </c>
      <c r="Z340" s="212">
        <v>1.0</v>
      </c>
      <c r="AA340" s="212">
        <v>0.0</v>
      </c>
      <c r="AB340" s="212">
        <v>0.0</v>
      </c>
      <c r="AC340" s="212">
        <v>0.0</v>
      </c>
      <c r="AD340" s="212">
        <v>0.0</v>
      </c>
      <c r="AE340" s="212">
        <v>0.0</v>
      </c>
      <c r="AF340" s="212">
        <v>0.0</v>
      </c>
      <c r="AG340" s="139">
        <f t="shared" si="108"/>
        <v>2</v>
      </c>
    </row>
    <row r="341" outlineLevel="1">
      <c r="A341" s="266" t="s">
        <v>773</v>
      </c>
      <c r="B341" s="212">
        <v>1.0</v>
      </c>
      <c r="C341" s="130">
        <v>6.0</v>
      </c>
      <c r="D341" s="212">
        <v>0.0</v>
      </c>
      <c r="E341" s="130">
        <v>0.0</v>
      </c>
      <c r="F341" s="212">
        <v>0.0</v>
      </c>
      <c r="G341" s="212">
        <v>0.0</v>
      </c>
      <c r="H341" s="212">
        <v>0.0</v>
      </c>
      <c r="I341" s="212">
        <v>0.0</v>
      </c>
      <c r="J341" s="212">
        <v>0.0</v>
      </c>
      <c r="K341" s="212">
        <v>0.0</v>
      </c>
      <c r="L341" s="212">
        <v>0.0</v>
      </c>
      <c r="M341" s="212">
        <v>0.0</v>
      </c>
      <c r="N341" s="212">
        <v>0.0</v>
      </c>
      <c r="O341" s="212">
        <v>0.0</v>
      </c>
      <c r="P341" s="212">
        <v>0.0</v>
      </c>
      <c r="Q341" s="212">
        <v>0.0</v>
      </c>
      <c r="R341" s="212">
        <v>0.0</v>
      </c>
      <c r="S341" s="212">
        <v>0.0</v>
      </c>
      <c r="T341" s="212">
        <v>1.0</v>
      </c>
      <c r="U341" s="212">
        <v>0.0</v>
      </c>
      <c r="V341" s="212">
        <v>0.0</v>
      </c>
      <c r="W341" s="212">
        <v>1.0</v>
      </c>
      <c r="X341" s="212">
        <v>1.0</v>
      </c>
      <c r="Y341" s="212">
        <v>2.0</v>
      </c>
      <c r="Z341" s="212">
        <v>3.0</v>
      </c>
      <c r="AA341" s="212">
        <v>1.0</v>
      </c>
      <c r="AB341" s="212">
        <v>0.0</v>
      </c>
      <c r="AC341" s="212">
        <v>0.0</v>
      </c>
      <c r="AD341" s="212">
        <v>0.0</v>
      </c>
      <c r="AE341" s="212">
        <v>0.0</v>
      </c>
      <c r="AF341" s="212">
        <v>0.0</v>
      </c>
      <c r="AG341" s="139">
        <f t="shared" si="108"/>
        <v>16</v>
      </c>
    </row>
    <row r="342" outlineLevel="1">
      <c r="A342" s="266" t="s">
        <v>774</v>
      </c>
      <c r="B342" s="226"/>
      <c r="C342" s="235"/>
      <c r="D342" s="226"/>
      <c r="E342" s="235"/>
      <c r="F342" s="226"/>
      <c r="G342" s="226"/>
      <c r="H342" s="226"/>
      <c r="I342" s="226"/>
      <c r="J342" s="226"/>
      <c r="K342" s="226"/>
      <c r="L342" s="226"/>
      <c r="M342" s="226"/>
      <c r="N342" s="226"/>
      <c r="O342" s="226"/>
      <c r="P342" s="212">
        <v>0.0</v>
      </c>
      <c r="Q342" s="212">
        <v>0.0</v>
      </c>
      <c r="R342" s="212">
        <v>0.0</v>
      </c>
      <c r="S342" s="212">
        <v>0.0</v>
      </c>
      <c r="T342" s="212">
        <v>0.0</v>
      </c>
      <c r="U342" s="212">
        <v>0.0</v>
      </c>
      <c r="V342" s="212">
        <v>0.0</v>
      </c>
      <c r="W342" s="212">
        <v>0.0</v>
      </c>
      <c r="X342" s="212">
        <v>0.0</v>
      </c>
      <c r="Y342" s="212">
        <v>0.0</v>
      </c>
      <c r="Z342" s="212">
        <v>0.0</v>
      </c>
      <c r="AA342" s="212">
        <v>0.0</v>
      </c>
      <c r="AB342" s="212">
        <v>0.0</v>
      </c>
      <c r="AC342" s="212">
        <v>0.0</v>
      </c>
      <c r="AD342" s="212">
        <v>0.0</v>
      </c>
      <c r="AE342" s="212">
        <v>0.0</v>
      </c>
      <c r="AF342" s="212">
        <v>0.0</v>
      </c>
      <c r="AG342" s="139">
        <f t="shared" si="108"/>
        <v>0</v>
      </c>
    </row>
    <row r="343" outlineLevel="1">
      <c r="A343" s="266" t="s">
        <v>775</v>
      </c>
      <c r="B343" s="226"/>
      <c r="C343" s="235"/>
      <c r="D343" s="226"/>
      <c r="E343" s="235"/>
      <c r="F343" s="226"/>
      <c r="G343" s="226"/>
      <c r="H343" s="226"/>
      <c r="I343" s="226"/>
      <c r="J343" s="226"/>
      <c r="K343" s="226"/>
      <c r="L343" s="226"/>
      <c r="M343" s="226"/>
      <c r="N343" s="226"/>
      <c r="O343" s="226"/>
      <c r="P343" s="212">
        <v>0.0</v>
      </c>
      <c r="Q343" s="212">
        <v>0.0</v>
      </c>
      <c r="R343" s="212">
        <v>0.0</v>
      </c>
      <c r="S343" s="212">
        <v>0.0</v>
      </c>
      <c r="T343" s="212">
        <v>0.0</v>
      </c>
      <c r="U343" s="212">
        <v>0.0</v>
      </c>
      <c r="V343" s="212">
        <v>0.0</v>
      </c>
      <c r="W343" s="212">
        <v>0.0</v>
      </c>
      <c r="X343" s="212">
        <v>0.0</v>
      </c>
      <c r="Y343" s="212">
        <v>0.0</v>
      </c>
      <c r="Z343" s="212">
        <v>0.0</v>
      </c>
      <c r="AA343" s="212">
        <v>0.0</v>
      </c>
      <c r="AB343" s="212">
        <v>0.0</v>
      </c>
      <c r="AC343" s="212">
        <v>0.0</v>
      </c>
      <c r="AD343" s="212">
        <v>0.0</v>
      </c>
      <c r="AE343" s="212">
        <v>0.0</v>
      </c>
      <c r="AF343" s="212">
        <v>0.0</v>
      </c>
      <c r="AG343" s="139">
        <f t="shared" si="108"/>
        <v>0</v>
      </c>
    </row>
    <row r="344" outlineLevel="1">
      <c r="A344" s="266" t="s">
        <v>776</v>
      </c>
      <c r="B344" s="226"/>
      <c r="C344" s="235"/>
      <c r="D344" s="226"/>
      <c r="E344" s="235"/>
      <c r="F344" s="226"/>
      <c r="G344" s="226"/>
      <c r="H344" s="226"/>
      <c r="I344" s="226"/>
      <c r="J344" s="226"/>
      <c r="K344" s="226"/>
      <c r="L344" s="226"/>
      <c r="M344" s="226"/>
      <c r="N344" s="226"/>
      <c r="O344" s="226"/>
      <c r="P344" s="212">
        <v>0.0</v>
      </c>
      <c r="Q344" s="212">
        <v>0.0</v>
      </c>
      <c r="R344" s="212">
        <v>0.0</v>
      </c>
      <c r="S344" s="212">
        <v>0.0</v>
      </c>
      <c r="T344" s="212">
        <v>0.0</v>
      </c>
      <c r="U344" s="212">
        <v>0.0</v>
      </c>
      <c r="V344" s="212">
        <v>0.0</v>
      </c>
      <c r="W344" s="212">
        <v>0.0</v>
      </c>
      <c r="X344" s="212">
        <v>0.0</v>
      </c>
      <c r="Y344" s="212">
        <v>0.0</v>
      </c>
      <c r="Z344" s="212">
        <v>0.0</v>
      </c>
      <c r="AA344" s="212">
        <v>0.0</v>
      </c>
      <c r="AB344" s="212">
        <v>0.0</v>
      </c>
      <c r="AC344" s="212">
        <v>0.0</v>
      </c>
      <c r="AD344" s="212">
        <v>0.0</v>
      </c>
      <c r="AE344" s="212">
        <v>0.0</v>
      </c>
      <c r="AF344" s="212">
        <v>0.0</v>
      </c>
      <c r="AG344" s="139">
        <f t="shared" si="108"/>
        <v>0</v>
      </c>
    </row>
    <row r="345" outlineLevel="1">
      <c r="A345" s="266" t="s">
        <v>777</v>
      </c>
      <c r="B345" s="226"/>
      <c r="C345" s="235"/>
      <c r="D345" s="226"/>
      <c r="E345" s="235"/>
      <c r="F345" s="226"/>
      <c r="G345" s="226"/>
      <c r="H345" s="226"/>
      <c r="I345" s="226"/>
      <c r="J345" s="226"/>
      <c r="K345" s="226"/>
      <c r="L345" s="226"/>
      <c r="M345" s="226"/>
      <c r="N345" s="226"/>
      <c r="O345" s="226"/>
      <c r="P345" s="212">
        <v>0.0</v>
      </c>
      <c r="Q345" s="212">
        <v>0.0</v>
      </c>
      <c r="R345" s="212">
        <v>0.0</v>
      </c>
      <c r="S345" s="212">
        <v>0.0</v>
      </c>
      <c r="T345" s="212">
        <v>0.0</v>
      </c>
      <c r="U345" s="212">
        <v>0.0</v>
      </c>
      <c r="V345" s="212">
        <v>0.0</v>
      </c>
      <c r="W345" s="212">
        <v>0.0</v>
      </c>
      <c r="X345" s="212">
        <v>0.0</v>
      </c>
      <c r="Y345" s="212">
        <v>0.0</v>
      </c>
      <c r="Z345" s="212">
        <v>0.0</v>
      </c>
      <c r="AA345" s="212">
        <v>0.0</v>
      </c>
      <c r="AB345" s="212">
        <v>0.0</v>
      </c>
      <c r="AC345" s="212">
        <v>0.0</v>
      </c>
      <c r="AD345" s="212">
        <v>0.0</v>
      </c>
      <c r="AE345" s="212">
        <v>0.0</v>
      </c>
      <c r="AF345" s="212">
        <v>0.0</v>
      </c>
      <c r="AG345" s="139">
        <f t="shared" si="108"/>
        <v>0</v>
      </c>
    </row>
    <row r="346" collapsed="1">
      <c r="A346" s="266" t="s">
        <v>276</v>
      </c>
      <c r="B346" s="275"/>
      <c r="C346" s="275"/>
      <c r="D346" s="275"/>
      <c r="E346" s="275"/>
      <c r="F346" s="275"/>
      <c r="G346" s="275"/>
      <c r="H346" s="275"/>
      <c r="I346" s="275"/>
      <c r="J346" s="275"/>
      <c r="K346" s="275"/>
      <c r="L346" s="275"/>
      <c r="M346" s="275"/>
      <c r="N346" s="275"/>
      <c r="O346" s="275"/>
      <c r="P346" s="275"/>
      <c r="Q346" s="275"/>
      <c r="R346" s="275"/>
      <c r="S346" s="275"/>
      <c r="T346" s="275"/>
      <c r="U346" s="275"/>
      <c r="V346" s="275"/>
      <c r="W346" s="275"/>
      <c r="X346" s="275"/>
      <c r="Y346" s="275"/>
      <c r="Z346" s="275"/>
      <c r="AA346" s="275"/>
      <c r="AB346" s="275"/>
      <c r="AC346" s="275"/>
      <c r="AD346" s="275"/>
      <c r="AE346" s="275"/>
      <c r="AF346" s="275"/>
      <c r="AG346" s="199"/>
    </row>
    <row r="347" hidden="1" outlineLevel="1">
      <c r="A347" s="266" t="s">
        <v>778</v>
      </c>
      <c r="B347" s="236"/>
      <c r="C347" s="236"/>
      <c r="D347" s="236"/>
      <c r="E347" s="236"/>
      <c r="F347" s="236"/>
      <c r="G347" s="236"/>
      <c r="H347" s="236"/>
      <c r="I347" s="236"/>
      <c r="J347" s="236"/>
      <c r="K347" s="236"/>
      <c r="L347" s="236"/>
      <c r="M347" s="236"/>
      <c r="N347" s="236"/>
      <c r="O347" s="236"/>
      <c r="P347" s="236"/>
      <c r="Q347" s="236"/>
      <c r="R347" s="236"/>
      <c r="S347" s="236"/>
      <c r="T347" s="236"/>
      <c r="U347" s="236"/>
      <c r="V347" s="236"/>
      <c r="W347" s="236"/>
      <c r="X347" s="236"/>
      <c r="Y347" s="236"/>
      <c r="Z347" s="236"/>
      <c r="AA347" s="236"/>
      <c r="AB347" s="236"/>
      <c r="AC347" s="236"/>
      <c r="AD347" s="236"/>
      <c r="AE347" s="236"/>
      <c r="AF347" s="236"/>
      <c r="AG347" s="139">
        <f t="shared" ref="AG347:AG358" si="109">SUM(B347:AF347)</f>
        <v>0</v>
      </c>
    </row>
    <row r="348" hidden="1" outlineLevel="1">
      <c r="A348" s="266" t="s">
        <v>779</v>
      </c>
      <c r="B348" s="236"/>
      <c r="C348" s="236"/>
      <c r="D348" s="236"/>
      <c r="E348" s="236"/>
      <c r="F348" s="236"/>
      <c r="G348" s="236"/>
      <c r="H348" s="236"/>
      <c r="I348" s="236"/>
      <c r="J348" s="236"/>
      <c r="K348" s="236"/>
      <c r="L348" s="236"/>
      <c r="M348" s="236"/>
      <c r="N348" s="236"/>
      <c r="O348" s="236"/>
      <c r="P348" s="236"/>
      <c r="Q348" s="236"/>
      <c r="R348" s="236"/>
      <c r="S348" s="236"/>
      <c r="T348" s="236"/>
      <c r="U348" s="236"/>
      <c r="V348" s="236"/>
      <c r="W348" s="236"/>
      <c r="X348" s="236"/>
      <c r="Y348" s="236"/>
      <c r="Z348" s="236"/>
      <c r="AA348" s="236"/>
      <c r="AB348" s="236"/>
      <c r="AC348" s="236"/>
      <c r="AD348" s="236"/>
      <c r="AE348" s="236"/>
      <c r="AF348" s="236"/>
      <c r="AG348" s="139">
        <f t="shared" si="109"/>
        <v>0</v>
      </c>
    </row>
    <row r="349" hidden="1" outlineLevel="1">
      <c r="A349" s="266" t="s">
        <v>780</v>
      </c>
      <c r="B349" s="236"/>
      <c r="C349" s="236"/>
      <c r="D349" s="236"/>
      <c r="E349" s="236"/>
      <c r="F349" s="236"/>
      <c r="G349" s="236"/>
      <c r="H349" s="236"/>
      <c r="I349" s="236"/>
      <c r="J349" s="236"/>
      <c r="K349" s="236"/>
      <c r="L349" s="236"/>
      <c r="M349" s="236"/>
      <c r="N349" s="236"/>
      <c r="O349" s="236"/>
      <c r="P349" s="236"/>
      <c r="Q349" s="236"/>
      <c r="R349" s="236"/>
      <c r="S349" s="236"/>
      <c r="T349" s="236"/>
      <c r="U349" s="236"/>
      <c r="V349" s="236"/>
      <c r="W349" s="236"/>
      <c r="X349" s="236"/>
      <c r="Y349" s="236"/>
      <c r="Z349" s="236"/>
      <c r="AA349" s="236"/>
      <c r="AB349" s="236"/>
      <c r="AC349" s="236"/>
      <c r="AD349" s="236"/>
      <c r="AE349" s="236"/>
      <c r="AF349" s="236"/>
      <c r="AG349" s="139">
        <f t="shared" si="109"/>
        <v>0</v>
      </c>
    </row>
    <row r="350" hidden="1" outlineLevel="1">
      <c r="A350" s="266" t="s">
        <v>781</v>
      </c>
      <c r="B350" s="236"/>
      <c r="C350" s="236"/>
      <c r="D350" s="236"/>
      <c r="E350" s="236"/>
      <c r="F350" s="236"/>
      <c r="G350" s="236"/>
      <c r="H350" s="236"/>
      <c r="I350" s="236"/>
      <c r="J350" s="236"/>
      <c r="K350" s="236"/>
      <c r="L350" s="236"/>
      <c r="M350" s="236"/>
      <c r="N350" s="236"/>
      <c r="O350" s="236"/>
      <c r="P350" s="236"/>
      <c r="Q350" s="236"/>
      <c r="R350" s="236"/>
      <c r="S350" s="236"/>
      <c r="T350" s="236"/>
      <c r="U350" s="236"/>
      <c r="V350" s="236"/>
      <c r="W350" s="236"/>
      <c r="X350" s="236"/>
      <c r="Y350" s="236"/>
      <c r="Z350" s="236"/>
      <c r="AA350" s="236"/>
      <c r="AB350" s="236"/>
      <c r="AC350" s="236"/>
      <c r="AD350" s="236"/>
      <c r="AE350" s="236"/>
      <c r="AF350" s="236"/>
      <c r="AG350" s="139">
        <f t="shared" si="109"/>
        <v>0</v>
      </c>
    </row>
    <row r="351" hidden="1" outlineLevel="1">
      <c r="A351" s="266" t="s">
        <v>782</v>
      </c>
      <c r="B351" s="138"/>
      <c r="C351" s="138"/>
      <c r="D351" s="138"/>
      <c r="E351" s="138"/>
      <c r="F351" s="138"/>
      <c r="G351" s="138"/>
      <c r="H351" s="138"/>
      <c r="I351" s="138"/>
      <c r="J351" s="138"/>
      <c r="K351" s="138"/>
      <c r="L351" s="138"/>
      <c r="M351" s="138"/>
      <c r="N351" s="138"/>
      <c r="O351" s="138"/>
      <c r="P351" s="138"/>
      <c r="Q351" s="236"/>
      <c r="R351" s="236"/>
      <c r="S351" s="236"/>
      <c r="T351" s="236"/>
      <c r="U351" s="236"/>
      <c r="V351" s="236"/>
      <c r="W351" s="236"/>
      <c r="X351" s="236"/>
      <c r="Y351" s="236"/>
      <c r="Z351" s="236"/>
      <c r="AA351" s="236"/>
      <c r="AB351" s="236"/>
      <c r="AC351" s="236"/>
      <c r="AD351" s="236"/>
      <c r="AE351" s="236"/>
      <c r="AF351" s="143"/>
      <c r="AG351" s="139">
        <f t="shared" si="109"/>
        <v>0</v>
      </c>
    </row>
    <row r="352" hidden="1" outlineLevel="1">
      <c r="A352" s="266" t="s">
        <v>783</v>
      </c>
      <c r="B352" s="138"/>
      <c r="C352" s="138"/>
      <c r="D352" s="138"/>
      <c r="E352" s="138"/>
      <c r="F352" s="138"/>
      <c r="G352" s="138"/>
      <c r="H352" s="138"/>
      <c r="I352" s="138"/>
      <c r="J352" s="138"/>
      <c r="K352" s="138"/>
      <c r="L352" s="138"/>
      <c r="M352" s="138"/>
      <c r="N352" s="138"/>
      <c r="O352" s="138"/>
      <c r="P352" s="138"/>
      <c r="Q352" s="236"/>
      <c r="R352" s="236"/>
      <c r="S352" s="236"/>
      <c r="T352" s="236"/>
      <c r="U352" s="236"/>
      <c r="V352" s="236"/>
      <c r="W352" s="236"/>
      <c r="X352" s="236"/>
      <c r="Y352" s="236"/>
      <c r="Z352" s="236"/>
      <c r="AA352" s="236"/>
      <c r="AB352" s="236"/>
      <c r="AC352" s="236"/>
      <c r="AD352" s="236"/>
      <c r="AE352" s="236"/>
      <c r="AF352" s="143"/>
      <c r="AG352" s="139">
        <f t="shared" si="109"/>
        <v>0</v>
      </c>
    </row>
    <row r="353" hidden="1" outlineLevel="1">
      <c r="A353" s="266" t="s">
        <v>681</v>
      </c>
      <c r="B353" s="138"/>
      <c r="C353" s="138"/>
      <c r="D353" s="138"/>
      <c r="E353" s="138"/>
      <c r="F353" s="138"/>
      <c r="G353" s="138"/>
      <c r="H353" s="138"/>
      <c r="I353" s="138"/>
      <c r="J353" s="138"/>
      <c r="K353" s="138"/>
      <c r="L353" s="138"/>
      <c r="M353" s="138"/>
      <c r="N353" s="138"/>
      <c r="O353" s="138"/>
      <c r="P353" s="138"/>
      <c r="Q353" s="236"/>
      <c r="R353" s="236"/>
      <c r="S353" s="236"/>
      <c r="T353" s="236"/>
      <c r="U353" s="236"/>
      <c r="V353" s="236"/>
      <c r="W353" s="236"/>
      <c r="X353" s="236"/>
      <c r="Y353" s="236"/>
      <c r="Z353" s="236"/>
      <c r="AA353" s="236"/>
      <c r="AB353" s="236"/>
      <c r="AC353" s="236"/>
      <c r="AD353" s="236"/>
      <c r="AE353" s="236"/>
      <c r="AF353" s="143"/>
      <c r="AG353" s="139">
        <f t="shared" si="109"/>
        <v>0</v>
      </c>
    </row>
    <row r="354" hidden="1" outlineLevel="1">
      <c r="A354" s="266" t="s">
        <v>682</v>
      </c>
      <c r="B354" s="138"/>
      <c r="C354" s="138"/>
      <c r="D354" s="138"/>
      <c r="E354" s="138"/>
      <c r="F354" s="138"/>
      <c r="G354" s="138"/>
      <c r="H354" s="138"/>
      <c r="I354" s="138"/>
      <c r="J354" s="138"/>
      <c r="K354" s="138"/>
      <c r="L354" s="138"/>
      <c r="M354" s="138"/>
      <c r="N354" s="138"/>
      <c r="O354" s="138"/>
      <c r="P354" s="138"/>
      <c r="Q354" s="236"/>
      <c r="R354" s="236"/>
      <c r="S354" s="236"/>
      <c r="T354" s="236"/>
      <c r="U354" s="236"/>
      <c r="V354" s="236"/>
      <c r="W354" s="236"/>
      <c r="X354" s="236"/>
      <c r="Y354" s="236"/>
      <c r="Z354" s="236"/>
      <c r="AA354" s="236"/>
      <c r="AB354" s="236"/>
      <c r="AC354" s="236"/>
      <c r="AD354" s="236"/>
      <c r="AE354" s="236"/>
      <c r="AF354" s="143"/>
      <c r="AG354" s="139">
        <f t="shared" si="109"/>
        <v>0</v>
      </c>
    </row>
    <row r="355" hidden="1" outlineLevel="1">
      <c r="A355" s="266" t="s">
        <v>683</v>
      </c>
      <c r="B355" s="138"/>
      <c r="C355" s="138"/>
      <c r="D355" s="138"/>
      <c r="E355" s="138"/>
      <c r="F355" s="138"/>
      <c r="G355" s="138"/>
      <c r="H355" s="138"/>
      <c r="I355" s="138"/>
      <c r="J355" s="138"/>
      <c r="K355" s="138"/>
      <c r="L355" s="138"/>
      <c r="M355" s="138"/>
      <c r="N355" s="138"/>
      <c r="O355" s="138"/>
      <c r="P355" s="138"/>
      <c r="Q355" s="236"/>
      <c r="R355" s="236"/>
      <c r="S355" s="236"/>
      <c r="T355" s="236"/>
      <c r="U355" s="236"/>
      <c r="V355" s="236"/>
      <c r="W355" s="236"/>
      <c r="X355" s="236"/>
      <c r="Y355" s="236"/>
      <c r="Z355" s="236"/>
      <c r="AA355" s="236"/>
      <c r="AB355" s="236"/>
      <c r="AC355" s="236"/>
      <c r="AD355" s="236"/>
      <c r="AE355" s="236"/>
      <c r="AF355" s="143"/>
      <c r="AG355" s="139">
        <f t="shared" si="109"/>
        <v>0</v>
      </c>
    </row>
    <row r="356" hidden="1" outlineLevel="1">
      <c r="A356" s="266" t="s">
        <v>684</v>
      </c>
      <c r="B356" s="138"/>
      <c r="C356" s="138"/>
      <c r="D356" s="138"/>
      <c r="E356" s="138"/>
      <c r="F356" s="138"/>
      <c r="G356" s="138"/>
      <c r="H356" s="138"/>
      <c r="I356" s="138"/>
      <c r="J356" s="138"/>
      <c r="K356" s="138"/>
      <c r="L356" s="138"/>
      <c r="M356" s="138"/>
      <c r="N356" s="138"/>
      <c r="O356" s="138"/>
      <c r="P356" s="138"/>
      <c r="Q356" s="236"/>
      <c r="R356" s="236"/>
      <c r="S356" s="236"/>
      <c r="T356" s="236"/>
      <c r="U356" s="236"/>
      <c r="V356" s="236"/>
      <c r="W356" s="236"/>
      <c r="X356" s="236"/>
      <c r="Y356" s="236"/>
      <c r="Z356" s="236"/>
      <c r="AA356" s="236"/>
      <c r="AB356" s="236"/>
      <c r="AC356" s="236"/>
      <c r="AD356" s="236"/>
      <c r="AE356" s="236"/>
      <c r="AF356" s="143"/>
      <c r="AG356" s="139">
        <f t="shared" si="109"/>
        <v>0</v>
      </c>
    </row>
    <row r="357">
      <c r="A357" s="269" t="s">
        <v>287</v>
      </c>
      <c r="B357" s="270">
        <f t="shared" ref="B357:AF357" si="110">SUM(B336,B337,B347,B348,B342,B353,B343,B354)</f>
        <v>0</v>
      </c>
      <c r="C357" s="270">
        <f t="shared" si="110"/>
        <v>0</v>
      </c>
      <c r="D357" s="270">
        <f t="shared" si="110"/>
        <v>0</v>
      </c>
      <c r="E357" s="270">
        <f t="shared" si="110"/>
        <v>1</v>
      </c>
      <c r="F357" s="270">
        <f t="shared" si="110"/>
        <v>0</v>
      </c>
      <c r="G357" s="270">
        <f t="shared" si="110"/>
        <v>0</v>
      </c>
      <c r="H357" s="270">
        <f t="shared" si="110"/>
        <v>0</v>
      </c>
      <c r="I357" s="270">
        <f t="shared" si="110"/>
        <v>0</v>
      </c>
      <c r="J357" s="270">
        <f t="shared" si="110"/>
        <v>0</v>
      </c>
      <c r="K357" s="270">
        <f t="shared" si="110"/>
        <v>0</v>
      </c>
      <c r="L357" s="270">
        <f t="shared" si="110"/>
        <v>0</v>
      </c>
      <c r="M357" s="270">
        <f t="shared" si="110"/>
        <v>0</v>
      </c>
      <c r="N357" s="270">
        <f t="shared" si="110"/>
        <v>0</v>
      </c>
      <c r="O357" s="270">
        <f t="shared" si="110"/>
        <v>0</v>
      </c>
      <c r="P357" s="270">
        <f t="shared" si="110"/>
        <v>0</v>
      </c>
      <c r="Q357" s="270">
        <f t="shared" si="110"/>
        <v>0</v>
      </c>
      <c r="R357" s="270">
        <f t="shared" si="110"/>
        <v>0</v>
      </c>
      <c r="S357" s="270">
        <f t="shared" si="110"/>
        <v>0</v>
      </c>
      <c r="T357" s="270">
        <f t="shared" si="110"/>
        <v>0</v>
      </c>
      <c r="U357" s="270">
        <f t="shared" si="110"/>
        <v>0</v>
      </c>
      <c r="V357" s="270">
        <f t="shared" si="110"/>
        <v>0</v>
      </c>
      <c r="W357" s="270">
        <f t="shared" si="110"/>
        <v>0</v>
      </c>
      <c r="X357" s="270">
        <f t="shared" si="110"/>
        <v>0</v>
      </c>
      <c r="Y357" s="270">
        <f t="shared" si="110"/>
        <v>0</v>
      </c>
      <c r="Z357" s="270">
        <f t="shared" si="110"/>
        <v>0</v>
      </c>
      <c r="AA357" s="270">
        <f t="shared" si="110"/>
        <v>0</v>
      </c>
      <c r="AB357" s="270">
        <f t="shared" si="110"/>
        <v>0</v>
      </c>
      <c r="AC357" s="270">
        <f t="shared" si="110"/>
        <v>0</v>
      </c>
      <c r="AD357" s="270">
        <f t="shared" si="110"/>
        <v>0</v>
      </c>
      <c r="AE357" s="270">
        <f t="shared" si="110"/>
        <v>0</v>
      </c>
      <c r="AF357" s="270">
        <f t="shared" si="110"/>
        <v>0</v>
      </c>
      <c r="AG357" s="139">
        <f t="shared" si="109"/>
        <v>1</v>
      </c>
    </row>
    <row r="358">
      <c r="A358" s="269" t="s">
        <v>288</v>
      </c>
      <c r="B358" s="270">
        <f t="shared" ref="B358:AF358" si="111">SUM(B338,B339,B349,B350,B344,B355,B345,B356)</f>
        <v>0</v>
      </c>
      <c r="C358" s="270">
        <f t="shared" si="111"/>
        <v>2</v>
      </c>
      <c r="D358" s="270">
        <f t="shared" si="111"/>
        <v>1</v>
      </c>
      <c r="E358" s="270">
        <f t="shared" si="111"/>
        <v>0</v>
      </c>
      <c r="F358" s="270">
        <f t="shared" si="111"/>
        <v>1</v>
      </c>
      <c r="G358" s="270">
        <f t="shared" si="111"/>
        <v>0</v>
      </c>
      <c r="H358" s="270">
        <f t="shared" si="111"/>
        <v>0</v>
      </c>
      <c r="I358" s="270">
        <f t="shared" si="111"/>
        <v>0</v>
      </c>
      <c r="J358" s="270">
        <f t="shared" si="111"/>
        <v>0</v>
      </c>
      <c r="K358" s="270">
        <f t="shared" si="111"/>
        <v>0</v>
      </c>
      <c r="L358" s="270">
        <f t="shared" si="111"/>
        <v>0</v>
      </c>
      <c r="M358" s="270">
        <f t="shared" si="111"/>
        <v>0</v>
      </c>
      <c r="N358" s="270">
        <f t="shared" si="111"/>
        <v>0</v>
      </c>
      <c r="O358" s="270">
        <f t="shared" si="111"/>
        <v>0</v>
      </c>
      <c r="P358" s="270">
        <f t="shared" si="111"/>
        <v>0</v>
      </c>
      <c r="Q358" s="270">
        <f t="shared" si="111"/>
        <v>0</v>
      </c>
      <c r="R358" s="270">
        <f t="shared" si="111"/>
        <v>0</v>
      </c>
      <c r="S358" s="270">
        <f t="shared" si="111"/>
        <v>0</v>
      </c>
      <c r="T358" s="270">
        <f t="shared" si="111"/>
        <v>0</v>
      </c>
      <c r="U358" s="270">
        <f t="shared" si="111"/>
        <v>0</v>
      </c>
      <c r="V358" s="270">
        <f t="shared" si="111"/>
        <v>0</v>
      </c>
      <c r="W358" s="270">
        <f t="shared" si="111"/>
        <v>0</v>
      </c>
      <c r="X358" s="270">
        <f t="shared" si="111"/>
        <v>0</v>
      </c>
      <c r="Y358" s="270">
        <f t="shared" si="111"/>
        <v>0</v>
      </c>
      <c r="Z358" s="270">
        <f t="shared" si="111"/>
        <v>0</v>
      </c>
      <c r="AA358" s="270">
        <f t="shared" si="111"/>
        <v>0</v>
      </c>
      <c r="AB358" s="270">
        <f t="shared" si="111"/>
        <v>0</v>
      </c>
      <c r="AC358" s="270">
        <f t="shared" si="111"/>
        <v>0</v>
      </c>
      <c r="AD358" s="270">
        <f t="shared" si="111"/>
        <v>0</v>
      </c>
      <c r="AE358" s="270">
        <f t="shared" si="111"/>
        <v>0</v>
      </c>
      <c r="AF358" s="270">
        <f t="shared" si="111"/>
        <v>0</v>
      </c>
      <c r="AG358" s="139">
        <f t="shared" si="109"/>
        <v>4</v>
      </c>
    </row>
    <row r="359">
      <c r="A359" s="153"/>
      <c r="B359" s="225"/>
      <c r="C359" s="225"/>
      <c r="D359" s="225"/>
      <c r="E359" s="225"/>
      <c r="F359" s="225"/>
      <c r="G359" s="225"/>
      <c r="H359" s="225"/>
      <c r="I359" s="225"/>
      <c r="J359" s="225"/>
      <c r="K359" s="225"/>
      <c r="L359" s="225"/>
      <c r="M359" s="225"/>
      <c r="N359" s="225"/>
      <c r="O359" s="225"/>
      <c r="P359" s="225"/>
      <c r="Q359" s="225"/>
      <c r="R359" s="225"/>
      <c r="S359" s="225"/>
      <c r="T359" s="225"/>
      <c r="U359" s="225"/>
      <c r="V359" s="225"/>
      <c r="W359" s="225"/>
      <c r="X359" s="225"/>
      <c r="Y359" s="225"/>
      <c r="Z359" s="225"/>
      <c r="AA359" s="225"/>
      <c r="AB359" s="225"/>
      <c r="AC359" s="225"/>
      <c r="AD359" s="225"/>
      <c r="AE359" s="225"/>
      <c r="AF359" s="225"/>
      <c r="AG359" s="259"/>
    </row>
    <row r="360">
      <c r="A360" s="266" t="s">
        <v>289</v>
      </c>
      <c r="B360" s="275"/>
      <c r="C360" s="275"/>
      <c r="D360" s="275"/>
      <c r="E360" s="275"/>
      <c r="F360" s="275"/>
      <c r="G360" s="275"/>
      <c r="H360" s="275"/>
      <c r="I360" s="275"/>
      <c r="J360" s="275"/>
      <c r="K360" s="275"/>
      <c r="L360" s="275"/>
      <c r="M360" s="275"/>
      <c r="N360" s="275"/>
      <c r="O360" s="275"/>
      <c r="P360" s="275"/>
      <c r="Q360" s="275"/>
      <c r="R360" s="275"/>
      <c r="S360" s="275"/>
      <c r="T360" s="275"/>
      <c r="U360" s="275"/>
      <c r="V360" s="275"/>
      <c r="W360" s="275"/>
      <c r="X360" s="275"/>
      <c r="Y360" s="275"/>
      <c r="Z360" s="275"/>
      <c r="AA360" s="275"/>
      <c r="AB360" s="275"/>
      <c r="AC360" s="275"/>
      <c r="AD360" s="275"/>
      <c r="AE360" s="275"/>
      <c r="AF360" s="275"/>
      <c r="AG360" s="199"/>
    </row>
    <row r="361" outlineLevel="1">
      <c r="A361" s="266" t="s">
        <v>290</v>
      </c>
      <c r="B361" s="212">
        <v>0.0</v>
      </c>
      <c r="C361" s="212">
        <v>1.0</v>
      </c>
      <c r="D361" s="212">
        <v>0.0</v>
      </c>
      <c r="E361" s="212">
        <v>0.0</v>
      </c>
      <c r="F361" s="212">
        <v>1.0</v>
      </c>
      <c r="G361" s="212">
        <v>0.0</v>
      </c>
      <c r="H361" s="212">
        <v>0.0</v>
      </c>
      <c r="I361" s="212">
        <v>0.0</v>
      </c>
      <c r="J361" s="212">
        <v>0.0</v>
      </c>
      <c r="K361" s="212">
        <v>0.0</v>
      </c>
      <c r="L361" s="212">
        <v>0.0</v>
      </c>
      <c r="M361" s="212">
        <v>0.0</v>
      </c>
      <c r="N361" s="212">
        <v>0.0</v>
      </c>
      <c r="O361" s="212">
        <v>0.0</v>
      </c>
      <c r="P361" s="212">
        <v>0.0</v>
      </c>
      <c r="Q361" s="212">
        <v>0.0</v>
      </c>
      <c r="R361" s="212">
        <v>0.0</v>
      </c>
      <c r="S361" s="212">
        <v>0.0</v>
      </c>
      <c r="T361" s="212">
        <v>0.0</v>
      </c>
      <c r="U361" s="212">
        <v>0.0</v>
      </c>
      <c r="V361" s="212">
        <v>0.0</v>
      </c>
      <c r="W361" s="212">
        <v>0.0</v>
      </c>
      <c r="X361" s="212">
        <v>0.0</v>
      </c>
      <c r="Y361" s="212">
        <v>0.0</v>
      </c>
      <c r="Z361" s="212">
        <v>0.0</v>
      </c>
      <c r="AA361" s="212">
        <v>0.0</v>
      </c>
      <c r="AB361" s="212">
        <v>0.0</v>
      </c>
      <c r="AC361" s="212">
        <v>0.0</v>
      </c>
      <c r="AD361" s="212">
        <v>0.0</v>
      </c>
      <c r="AE361" s="212">
        <v>0.0</v>
      </c>
      <c r="AF361" s="212">
        <v>0.0</v>
      </c>
      <c r="AG361" s="139">
        <f t="shared" ref="AG361:AG372" si="112">SUM(B361:AF361)</f>
        <v>2</v>
      </c>
    </row>
    <row r="362" outlineLevel="1">
      <c r="A362" s="266" t="s">
        <v>291</v>
      </c>
      <c r="B362" s="212">
        <v>0.0</v>
      </c>
      <c r="C362" s="212">
        <v>0.0</v>
      </c>
      <c r="D362" s="212">
        <v>0.0</v>
      </c>
      <c r="E362" s="212">
        <v>0.0</v>
      </c>
      <c r="F362" s="212">
        <v>1.0</v>
      </c>
      <c r="G362" s="212">
        <v>0.0</v>
      </c>
      <c r="H362" s="212">
        <v>0.0</v>
      </c>
      <c r="I362" s="212">
        <v>0.0</v>
      </c>
      <c r="J362" s="212">
        <v>0.0</v>
      </c>
      <c r="K362" s="212">
        <v>0.0</v>
      </c>
      <c r="L362" s="212">
        <v>0.0</v>
      </c>
      <c r="M362" s="212">
        <v>0.0</v>
      </c>
      <c r="N362" s="212">
        <v>0.0</v>
      </c>
      <c r="O362" s="212">
        <v>0.0</v>
      </c>
      <c r="P362" s="212">
        <v>0.0</v>
      </c>
      <c r="Q362" s="212">
        <v>0.0</v>
      </c>
      <c r="R362" s="212">
        <v>0.0</v>
      </c>
      <c r="S362" s="212">
        <v>0.0</v>
      </c>
      <c r="T362" s="212">
        <v>0.0</v>
      </c>
      <c r="U362" s="212">
        <v>0.0</v>
      </c>
      <c r="V362" s="212">
        <v>0.0</v>
      </c>
      <c r="W362" s="212">
        <v>0.0</v>
      </c>
      <c r="X362" s="212">
        <v>0.0</v>
      </c>
      <c r="Y362" s="212">
        <v>0.0</v>
      </c>
      <c r="Z362" s="212">
        <v>0.0</v>
      </c>
      <c r="AA362" s="212">
        <v>0.0</v>
      </c>
      <c r="AB362" s="212">
        <v>0.0</v>
      </c>
      <c r="AC362" s="212">
        <v>0.0</v>
      </c>
      <c r="AD362" s="212">
        <v>0.0</v>
      </c>
      <c r="AE362" s="212">
        <v>0.0</v>
      </c>
      <c r="AF362" s="212">
        <v>0.0</v>
      </c>
      <c r="AG362" s="139">
        <f t="shared" si="112"/>
        <v>1</v>
      </c>
    </row>
    <row r="363" outlineLevel="1">
      <c r="A363" s="266" t="s">
        <v>784</v>
      </c>
      <c r="B363" s="212">
        <v>0.0</v>
      </c>
      <c r="C363" s="212">
        <v>0.0</v>
      </c>
      <c r="D363" s="212">
        <v>1.0</v>
      </c>
      <c r="E363" s="212">
        <v>0.0</v>
      </c>
      <c r="F363" s="212">
        <v>0.0</v>
      </c>
      <c r="G363" s="212">
        <v>0.0</v>
      </c>
      <c r="H363" s="212">
        <v>0.0</v>
      </c>
      <c r="I363" s="212">
        <v>0.0</v>
      </c>
      <c r="J363" s="212">
        <v>0.0</v>
      </c>
      <c r="K363" s="212">
        <v>0.0</v>
      </c>
      <c r="L363" s="212">
        <v>0.0</v>
      </c>
      <c r="M363" s="212">
        <v>0.0</v>
      </c>
      <c r="N363" s="212">
        <v>0.0</v>
      </c>
      <c r="O363" s="212">
        <v>0.0</v>
      </c>
      <c r="P363" s="212">
        <v>0.0</v>
      </c>
      <c r="Q363" s="212">
        <v>0.0</v>
      </c>
      <c r="R363" s="212">
        <v>0.0</v>
      </c>
      <c r="S363" s="212">
        <v>0.0</v>
      </c>
      <c r="T363" s="212">
        <v>0.0</v>
      </c>
      <c r="U363" s="212">
        <v>0.0</v>
      </c>
      <c r="V363" s="212">
        <v>0.0</v>
      </c>
      <c r="W363" s="212">
        <v>0.0</v>
      </c>
      <c r="X363" s="212">
        <v>0.0</v>
      </c>
      <c r="Y363" s="212">
        <v>0.0</v>
      </c>
      <c r="Z363" s="212">
        <v>0.0</v>
      </c>
      <c r="AA363" s="212">
        <v>0.0</v>
      </c>
      <c r="AB363" s="212">
        <v>0.0</v>
      </c>
      <c r="AC363" s="212">
        <v>0.0</v>
      </c>
      <c r="AD363" s="212">
        <v>0.0</v>
      </c>
      <c r="AE363" s="212">
        <v>0.0</v>
      </c>
      <c r="AF363" s="212">
        <v>0.0</v>
      </c>
      <c r="AG363" s="139">
        <f t="shared" si="112"/>
        <v>1</v>
      </c>
    </row>
    <row r="364" outlineLevel="1">
      <c r="A364" s="266" t="s">
        <v>785</v>
      </c>
      <c r="B364" s="212">
        <v>0.0</v>
      </c>
      <c r="C364" s="212">
        <v>0.0</v>
      </c>
      <c r="D364" s="212">
        <v>0.0</v>
      </c>
      <c r="E364" s="212">
        <v>0.0</v>
      </c>
      <c r="F364" s="212">
        <v>0.0</v>
      </c>
      <c r="G364" s="212">
        <v>0.0</v>
      </c>
      <c r="H364" s="212">
        <v>0.0</v>
      </c>
      <c r="I364" s="212">
        <v>0.0</v>
      </c>
      <c r="J364" s="212">
        <v>0.0</v>
      </c>
      <c r="K364" s="212">
        <v>0.0</v>
      </c>
      <c r="L364" s="212">
        <v>0.0</v>
      </c>
      <c r="M364" s="212">
        <v>0.0</v>
      </c>
      <c r="N364" s="212">
        <v>0.0</v>
      </c>
      <c r="O364" s="212">
        <v>0.0</v>
      </c>
      <c r="P364" s="212">
        <v>0.0</v>
      </c>
      <c r="Q364" s="212">
        <v>0.0</v>
      </c>
      <c r="R364" s="212">
        <v>0.0</v>
      </c>
      <c r="S364" s="212">
        <v>0.0</v>
      </c>
      <c r="T364" s="212">
        <v>0.0</v>
      </c>
      <c r="U364" s="212">
        <v>0.0</v>
      </c>
      <c r="V364" s="212">
        <v>0.0</v>
      </c>
      <c r="W364" s="212">
        <v>0.0</v>
      </c>
      <c r="X364" s="212">
        <v>0.0</v>
      </c>
      <c r="Y364" s="212">
        <v>0.0</v>
      </c>
      <c r="Z364" s="212">
        <v>0.0</v>
      </c>
      <c r="AA364" s="212">
        <v>0.0</v>
      </c>
      <c r="AB364" s="212">
        <v>0.0</v>
      </c>
      <c r="AC364" s="212">
        <v>0.0</v>
      </c>
      <c r="AD364" s="212">
        <v>0.0</v>
      </c>
      <c r="AE364" s="212">
        <v>0.0</v>
      </c>
      <c r="AF364" s="212">
        <v>0.0</v>
      </c>
      <c r="AG364" s="139">
        <f t="shared" si="112"/>
        <v>0</v>
      </c>
    </row>
    <row r="365" outlineLevel="1">
      <c r="A365" s="266" t="s">
        <v>786</v>
      </c>
      <c r="B365" s="212">
        <v>0.0</v>
      </c>
      <c r="C365" s="212">
        <v>0.0</v>
      </c>
      <c r="D365" s="212">
        <v>0.0</v>
      </c>
      <c r="E365" s="212">
        <v>0.0</v>
      </c>
      <c r="F365" s="212">
        <v>0.0</v>
      </c>
      <c r="G365" s="212">
        <v>0.0</v>
      </c>
      <c r="H365" s="212">
        <v>0.0</v>
      </c>
      <c r="I365" s="212">
        <v>0.0</v>
      </c>
      <c r="J365" s="212">
        <v>0.0</v>
      </c>
      <c r="K365" s="212">
        <v>0.0</v>
      </c>
      <c r="L365" s="212">
        <v>0.0</v>
      </c>
      <c r="M365" s="212">
        <v>0.0</v>
      </c>
      <c r="N365" s="212">
        <v>0.0</v>
      </c>
      <c r="O365" s="212">
        <v>0.0</v>
      </c>
      <c r="P365" s="212">
        <v>0.0</v>
      </c>
      <c r="Q365" s="212">
        <v>0.0</v>
      </c>
      <c r="R365" s="212">
        <v>0.0</v>
      </c>
      <c r="S365" s="212">
        <v>0.0</v>
      </c>
      <c r="T365" s="212">
        <v>0.0</v>
      </c>
      <c r="U365" s="212">
        <v>0.0</v>
      </c>
      <c r="V365" s="212">
        <v>0.0</v>
      </c>
      <c r="W365" s="212">
        <v>0.0</v>
      </c>
      <c r="X365" s="212">
        <v>0.0</v>
      </c>
      <c r="Y365" s="212">
        <v>0.0</v>
      </c>
      <c r="Z365" s="212">
        <v>0.0</v>
      </c>
      <c r="AA365" s="212">
        <v>0.0</v>
      </c>
      <c r="AB365" s="212">
        <v>0.0</v>
      </c>
      <c r="AC365" s="212">
        <v>0.0</v>
      </c>
      <c r="AD365" s="212">
        <v>0.0</v>
      </c>
      <c r="AE365" s="212">
        <v>0.0</v>
      </c>
      <c r="AF365" s="212">
        <v>0.0</v>
      </c>
      <c r="AG365" s="139">
        <f t="shared" si="112"/>
        <v>0</v>
      </c>
    </row>
    <row r="366" outlineLevel="1">
      <c r="A366" s="266" t="s">
        <v>787</v>
      </c>
      <c r="B366" s="212">
        <v>0.0</v>
      </c>
      <c r="C366" s="212">
        <v>0.0</v>
      </c>
      <c r="D366" s="212">
        <v>0.0</v>
      </c>
      <c r="E366" s="212">
        <v>0.0</v>
      </c>
      <c r="F366" s="212">
        <v>0.0</v>
      </c>
      <c r="G366" s="212">
        <v>0.0</v>
      </c>
      <c r="H366" s="212">
        <v>0.0</v>
      </c>
      <c r="I366" s="212">
        <v>0.0</v>
      </c>
      <c r="J366" s="212">
        <v>0.0</v>
      </c>
      <c r="K366" s="212">
        <v>0.0</v>
      </c>
      <c r="L366" s="212">
        <v>0.0</v>
      </c>
      <c r="M366" s="212">
        <v>0.0</v>
      </c>
      <c r="N366" s="212">
        <v>0.0</v>
      </c>
      <c r="O366" s="212">
        <v>0.0</v>
      </c>
      <c r="P366" s="212">
        <v>0.0</v>
      </c>
      <c r="Q366" s="212">
        <v>0.0</v>
      </c>
      <c r="R366" s="212">
        <v>0.0</v>
      </c>
      <c r="S366" s="212">
        <v>0.0</v>
      </c>
      <c r="T366" s="212">
        <v>0.0</v>
      </c>
      <c r="U366" s="212">
        <v>0.0</v>
      </c>
      <c r="V366" s="212">
        <v>0.0</v>
      </c>
      <c r="W366" s="212">
        <v>0.0</v>
      </c>
      <c r="X366" s="212">
        <v>0.0</v>
      </c>
      <c r="Y366" s="212">
        <v>0.0</v>
      </c>
      <c r="Z366" s="212">
        <v>0.0</v>
      </c>
      <c r="AA366" s="212">
        <v>0.0</v>
      </c>
      <c r="AB366" s="212">
        <v>0.0</v>
      </c>
      <c r="AC366" s="212">
        <v>0.0</v>
      </c>
      <c r="AD366" s="212">
        <v>0.0</v>
      </c>
      <c r="AE366" s="212">
        <v>0.0</v>
      </c>
      <c r="AF366" s="212">
        <v>0.0</v>
      </c>
      <c r="AG366" s="139">
        <f t="shared" si="112"/>
        <v>0</v>
      </c>
    </row>
    <row r="367" outlineLevel="1">
      <c r="A367" s="266" t="s">
        <v>788</v>
      </c>
      <c r="B367" s="212">
        <v>0.0</v>
      </c>
      <c r="C367" s="212">
        <v>0.0</v>
      </c>
      <c r="D367" s="212">
        <v>0.0</v>
      </c>
      <c r="E367" s="212">
        <v>0.0</v>
      </c>
      <c r="F367" s="212">
        <v>1.0</v>
      </c>
      <c r="G367" s="212">
        <v>0.0</v>
      </c>
      <c r="H367" s="212">
        <v>0.0</v>
      </c>
      <c r="I367" s="212">
        <v>0.0</v>
      </c>
      <c r="J367" s="212">
        <v>0.0</v>
      </c>
      <c r="K367" s="212">
        <v>0.0</v>
      </c>
      <c r="L367" s="212">
        <v>0.0</v>
      </c>
      <c r="M367" s="212">
        <v>0.0</v>
      </c>
      <c r="N367" s="212">
        <v>0.0</v>
      </c>
      <c r="O367" s="212">
        <v>0.0</v>
      </c>
      <c r="P367" s="212">
        <v>0.0</v>
      </c>
      <c r="Q367" s="212">
        <v>0.0</v>
      </c>
      <c r="R367" s="212">
        <v>0.0</v>
      </c>
      <c r="S367" s="212">
        <v>0.0</v>
      </c>
      <c r="T367" s="212">
        <v>0.0</v>
      </c>
      <c r="U367" s="212">
        <v>0.0</v>
      </c>
      <c r="V367" s="212">
        <v>0.0</v>
      </c>
      <c r="W367" s="212">
        <v>0.0</v>
      </c>
      <c r="X367" s="212">
        <v>0.0</v>
      </c>
      <c r="Y367" s="212">
        <v>0.0</v>
      </c>
      <c r="Z367" s="212">
        <v>0.0</v>
      </c>
      <c r="AA367" s="212">
        <v>0.0</v>
      </c>
      <c r="AB367" s="212">
        <v>0.0</v>
      </c>
      <c r="AC367" s="212">
        <v>0.0</v>
      </c>
      <c r="AD367" s="212">
        <v>0.0</v>
      </c>
      <c r="AE367" s="212">
        <v>0.0</v>
      </c>
      <c r="AF367" s="212">
        <v>0.0</v>
      </c>
      <c r="AG367" s="139">
        <f t="shared" si="112"/>
        <v>1</v>
      </c>
    </row>
    <row r="368" outlineLevel="1">
      <c r="A368" s="266" t="s">
        <v>789</v>
      </c>
      <c r="B368" s="212">
        <v>0.0</v>
      </c>
      <c r="C368" s="212">
        <v>0.0</v>
      </c>
      <c r="D368" s="212">
        <v>0.0</v>
      </c>
      <c r="E368" s="212">
        <v>0.0</v>
      </c>
      <c r="F368" s="212">
        <v>0.0</v>
      </c>
      <c r="G368" s="212">
        <v>0.0</v>
      </c>
      <c r="H368" s="212">
        <v>0.0</v>
      </c>
      <c r="I368" s="212">
        <v>0.0</v>
      </c>
      <c r="J368" s="212">
        <v>0.0</v>
      </c>
      <c r="K368" s="212">
        <v>0.0</v>
      </c>
      <c r="L368" s="212">
        <v>0.0</v>
      </c>
      <c r="M368" s="212">
        <v>0.0</v>
      </c>
      <c r="N368" s="212">
        <v>0.0</v>
      </c>
      <c r="O368" s="212">
        <v>0.0</v>
      </c>
      <c r="P368" s="212">
        <v>0.0</v>
      </c>
      <c r="Q368" s="212">
        <v>0.0</v>
      </c>
      <c r="R368" s="212">
        <v>0.0</v>
      </c>
      <c r="S368" s="212">
        <v>0.0</v>
      </c>
      <c r="T368" s="212">
        <v>0.0</v>
      </c>
      <c r="U368" s="212">
        <v>0.0</v>
      </c>
      <c r="V368" s="212">
        <v>0.0</v>
      </c>
      <c r="W368" s="212">
        <v>0.0</v>
      </c>
      <c r="X368" s="212">
        <v>0.0</v>
      </c>
      <c r="Y368" s="212">
        <v>0.0</v>
      </c>
      <c r="Z368" s="212">
        <v>0.0</v>
      </c>
      <c r="AA368" s="212">
        <v>0.0</v>
      </c>
      <c r="AB368" s="212">
        <v>0.0</v>
      </c>
      <c r="AC368" s="212">
        <v>0.0</v>
      </c>
      <c r="AD368" s="212">
        <v>0.0</v>
      </c>
      <c r="AE368" s="212">
        <v>0.0</v>
      </c>
      <c r="AF368" s="212">
        <v>0.0</v>
      </c>
      <c r="AG368" s="139">
        <f t="shared" si="112"/>
        <v>0</v>
      </c>
    </row>
    <row r="369" outlineLevel="1">
      <c r="A369" s="276" t="s">
        <v>790</v>
      </c>
      <c r="B369" s="212">
        <v>0.0</v>
      </c>
      <c r="C369" s="212">
        <v>0.0</v>
      </c>
      <c r="D369" s="212">
        <v>0.0</v>
      </c>
      <c r="E369" s="212">
        <v>0.0</v>
      </c>
      <c r="F369" s="212">
        <v>0.0</v>
      </c>
      <c r="G369" s="212">
        <v>0.0</v>
      </c>
      <c r="H369" s="212">
        <v>0.0</v>
      </c>
      <c r="I369" s="212">
        <v>0.0</v>
      </c>
      <c r="J369" s="212">
        <v>0.0</v>
      </c>
      <c r="K369" s="212">
        <v>0.0</v>
      </c>
      <c r="L369" s="212">
        <v>0.0</v>
      </c>
      <c r="M369" s="212">
        <v>0.0</v>
      </c>
      <c r="N369" s="212">
        <v>0.0</v>
      </c>
      <c r="O369" s="212">
        <v>0.0</v>
      </c>
      <c r="P369" s="212">
        <v>0.0</v>
      </c>
      <c r="Q369" s="212">
        <v>0.0</v>
      </c>
      <c r="R369" s="212">
        <v>0.0</v>
      </c>
      <c r="S369" s="212">
        <v>0.0</v>
      </c>
      <c r="T369" s="212">
        <v>0.0</v>
      </c>
      <c r="U369" s="212">
        <v>0.0</v>
      </c>
      <c r="V369" s="212">
        <v>0.0</v>
      </c>
      <c r="W369" s="212">
        <v>0.0</v>
      </c>
      <c r="X369" s="212">
        <v>0.0</v>
      </c>
      <c r="Y369" s="212">
        <v>0.0</v>
      </c>
      <c r="Z369" s="212">
        <v>1.0</v>
      </c>
      <c r="AA369" s="212">
        <v>0.0</v>
      </c>
      <c r="AB369" s="212">
        <v>0.0</v>
      </c>
      <c r="AC369" s="212">
        <v>0.0</v>
      </c>
      <c r="AD369" s="212">
        <v>1.0</v>
      </c>
      <c r="AE369" s="212">
        <v>0.0</v>
      </c>
      <c r="AF369" s="212">
        <v>0.0</v>
      </c>
      <c r="AG369" s="139">
        <f t="shared" si="112"/>
        <v>2</v>
      </c>
    </row>
    <row r="370" outlineLevel="1">
      <c r="A370" s="276" t="s">
        <v>791</v>
      </c>
      <c r="B370" s="212">
        <v>0.0</v>
      </c>
      <c r="C370" s="212">
        <v>0.0</v>
      </c>
      <c r="D370" s="212">
        <v>0.0</v>
      </c>
      <c r="E370" s="212">
        <v>0.0</v>
      </c>
      <c r="F370" s="212">
        <v>0.0</v>
      </c>
      <c r="G370" s="212">
        <v>0.0</v>
      </c>
      <c r="H370" s="212">
        <v>0.0</v>
      </c>
      <c r="I370" s="212">
        <v>0.0</v>
      </c>
      <c r="J370" s="212">
        <v>0.0</v>
      </c>
      <c r="K370" s="212">
        <v>0.0</v>
      </c>
      <c r="L370" s="212">
        <v>0.0</v>
      </c>
      <c r="M370" s="212">
        <v>0.0</v>
      </c>
      <c r="N370" s="212">
        <v>0.0</v>
      </c>
      <c r="O370" s="212">
        <v>0.0</v>
      </c>
      <c r="P370" s="212">
        <v>0.0</v>
      </c>
      <c r="Q370" s="212">
        <v>0.0</v>
      </c>
      <c r="R370" s="212">
        <v>0.0</v>
      </c>
      <c r="S370" s="212">
        <v>0.0</v>
      </c>
      <c r="T370" s="212">
        <v>0.0</v>
      </c>
      <c r="U370" s="212">
        <v>0.0</v>
      </c>
      <c r="V370" s="212">
        <v>0.0</v>
      </c>
      <c r="W370" s="212">
        <v>0.0</v>
      </c>
      <c r="X370" s="212">
        <v>0.0</v>
      </c>
      <c r="Y370" s="212">
        <v>0.0</v>
      </c>
      <c r="Z370" s="212">
        <v>0.0</v>
      </c>
      <c r="AA370" s="212">
        <v>0.0</v>
      </c>
      <c r="AB370" s="212">
        <v>0.0</v>
      </c>
      <c r="AC370" s="212">
        <v>0.0</v>
      </c>
      <c r="AD370" s="212">
        <v>1.0</v>
      </c>
      <c r="AE370" s="212">
        <v>0.0</v>
      </c>
      <c r="AF370" s="212">
        <v>0.0</v>
      </c>
      <c r="AG370" s="139">
        <f t="shared" si="112"/>
        <v>1</v>
      </c>
    </row>
    <row r="371" outlineLevel="1">
      <c r="A371" s="276" t="s">
        <v>186</v>
      </c>
      <c r="B371" s="226"/>
      <c r="C371" s="226"/>
      <c r="D371" s="226"/>
      <c r="E371" s="226"/>
      <c r="F371" s="226"/>
      <c r="G371" s="226"/>
      <c r="H371" s="226"/>
      <c r="I371" s="226"/>
      <c r="J371" s="226"/>
      <c r="K371" s="226"/>
      <c r="L371" s="226"/>
      <c r="M371" s="226"/>
      <c r="N371" s="226"/>
      <c r="O371" s="226"/>
      <c r="P371" s="212">
        <v>0.0</v>
      </c>
      <c r="Q371" s="212">
        <v>0.0</v>
      </c>
      <c r="R371" s="212">
        <v>0.0</v>
      </c>
      <c r="S371" s="212">
        <v>0.0</v>
      </c>
      <c r="T371" s="212">
        <v>0.0</v>
      </c>
      <c r="U371" s="212">
        <v>0.0</v>
      </c>
      <c r="V371" s="212">
        <v>0.0</v>
      </c>
      <c r="W371" s="212">
        <v>0.0</v>
      </c>
      <c r="X371" s="212">
        <v>0.0</v>
      </c>
      <c r="Y371" s="212">
        <v>0.0</v>
      </c>
      <c r="Z371" s="212">
        <v>0.0</v>
      </c>
      <c r="AA371" s="212">
        <v>0.0</v>
      </c>
      <c r="AB371" s="212">
        <v>0.0</v>
      </c>
      <c r="AC371" s="212">
        <v>0.0</v>
      </c>
      <c r="AD371" s="212">
        <v>0.0</v>
      </c>
      <c r="AE371" s="212">
        <v>0.0</v>
      </c>
      <c r="AF371" s="212">
        <v>0.0</v>
      </c>
      <c r="AG371" s="139">
        <f t="shared" si="112"/>
        <v>0</v>
      </c>
    </row>
    <row r="372">
      <c r="A372" s="269" t="s">
        <v>187</v>
      </c>
      <c r="B372" s="270">
        <f t="shared" ref="B372:AF372" si="113">SUM(B361:B371)</f>
        <v>0</v>
      </c>
      <c r="C372" s="270">
        <f t="shared" si="113"/>
        <v>1</v>
      </c>
      <c r="D372" s="270">
        <f t="shared" si="113"/>
        <v>1</v>
      </c>
      <c r="E372" s="270">
        <f t="shared" si="113"/>
        <v>0</v>
      </c>
      <c r="F372" s="270">
        <f t="shared" si="113"/>
        <v>3</v>
      </c>
      <c r="G372" s="270">
        <f t="shared" si="113"/>
        <v>0</v>
      </c>
      <c r="H372" s="270">
        <f t="shared" si="113"/>
        <v>0</v>
      </c>
      <c r="I372" s="270">
        <f t="shared" si="113"/>
        <v>0</v>
      </c>
      <c r="J372" s="270">
        <f t="shared" si="113"/>
        <v>0</v>
      </c>
      <c r="K372" s="270">
        <f t="shared" si="113"/>
        <v>0</v>
      </c>
      <c r="L372" s="270">
        <f t="shared" si="113"/>
        <v>0</v>
      </c>
      <c r="M372" s="270">
        <f t="shared" si="113"/>
        <v>0</v>
      </c>
      <c r="N372" s="270">
        <f t="shared" si="113"/>
        <v>0</v>
      </c>
      <c r="O372" s="270">
        <f t="shared" si="113"/>
        <v>0</v>
      </c>
      <c r="P372" s="270">
        <f t="shared" si="113"/>
        <v>0</v>
      </c>
      <c r="Q372" s="270">
        <f t="shared" si="113"/>
        <v>0</v>
      </c>
      <c r="R372" s="270">
        <f t="shared" si="113"/>
        <v>0</v>
      </c>
      <c r="S372" s="270">
        <f t="shared" si="113"/>
        <v>0</v>
      </c>
      <c r="T372" s="270">
        <f t="shared" si="113"/>
        <v>0</v>
      </c>
      <c r="U372" s="270">
        <f t="shared" si="113"/>
        <v>0</v>
      </c>
      <c r="V372" s="270">
        <f t="shared" si="113"/>
        <v>0</v>
      </c>
      <c r="W372" s="270">
        <f t="shared" si="113"/>
        <v>0</v>
      </c>
      <c r="X372" s="270">
        <f t="shared" si="113"/>
        <v>0</v>
      </c>
      <c r="Y372" s="270">
        <f t="shared" si="113"/>
        <v>0</v>
      </c>
      <c r="Z372" s="270">
        <f t="shared" si="113"/>
        <v>1</v>
      </c>
      <c r="AA372" s="270">
        <f t="shared" si="113"/>
        <v>0</v>
      </c>
      <c r="AB372" s="270">
        <f t="shared" si="113"/>
        <v>0</v>
      </c>
      <c r="AC372" s="270">
        <f t="shared" si="113"/>
        <v>0</v>
      </c>
      <c r="AD372" s="270">
        <f t="shared" si="113"/>
        <v>2</v>
      </c>
      <c r="AE372" s="270">
        <f t="shared" si="113"/>
        <v>0</v>
      </c>
      <c r="AF372" s="270">
        <f t="shared" si="113"/>
        <v>0</v>
      </c>
      <c r="AG372" s="139">
        <f t="shared" si="112"/>
        <v>8</v>
      </c>
    </row>
    <row r="373">
      <c r="A373" s="153"/>
      <c r="B373" s="225"/>
      <c r="C373" s="225"/>
      <c r="D373" s="225"/>
      <c r="E373" s="225"/>
      <c r="F373" s="225"/>
      <c r="G373" s="225"/>
      <c r="H373" s="225"/>
      <c r="I373" s="225"/>
      <c r="J373" s="225"/>
      <c r="K373" s="225"/>
      <c r="L373" s="225"/>
      <c r="M373" s="225"/>
      <c r="N373" s="225"/>
      <c r="O373" s="225"/>
      <c r="P373" s="225"/>
      <c r="Q373" s="225"/>
      <c r="R373" s="225"/>
      <c r="S373" s="225"/>
      <c r="T373" s="225"/>
      <c r="U373" s="225"/>
      <c r="V373" s="225"/>
      <c r="W373" s="225"/>
      <c r="X373" s="225"/>
      <c r="Y373" s="225"/>
      <c r="Z373" s="202" t="s">
        <v>2</v>
      </c>
      <c r="AA373" s="225"/>
      <c r="AB373" s="225"/>
      <c r="AC373" s="225"/>
      <c r="AD373" s="225"/>
      <c r="AE373" s="225"/>
      <c r="AF373" s="225"/>
      <c r="AG373" s="259"/>
    </row>
    <row r="374" collapsed="1">
      <c r="A374" s="266" t="s">
        <v>378</v>
      </c>
      <c r="B374" s="275"/>
      <c r="C374" s="275"/>
      <c r="D374" s="275"/>
      <c r="E374" s="275"/>
      <c r="F374" s="275"/>
      <c r="G374" s="275"/>
      <c r="H374" s="275"/>
      <c r="I374" s="275"/>
      <c r="J374" s="275"/>
      <c r="K374" s="275"/>
      <c r="L374" s="275"/>
      <c r="M374" s="275"/>
      <c r="N374" s="275"/>
      <c r="O374" s="275"/>
      <c r="P374" s="275"/>
      <c r="Q374" s="275"/>
      <c r="R374" s="275"/>
      <c r="S374" s="275"/>
      <c r="T374" s="275"/>
      <c r="U374" s="275"/>
      <c r="V374" s="275"/>
      <c r="W374" s="275"/>
      <c r="X374" s="275"/>
      <c r="Y374" s="275"/>
      <c r="Z374" s="275"/>
      <c r="AA374" s="275"/>
      <c r="AB374" s="275"/>
      <c r="AC374" s="275"/>
      <c r="AD374" s="275"/>
      <c r="AE374" s="275"/>
      <c r="AF374" s="275"/>
      <c r="AG374" s="199"/>
    </row>
    <row r="375" hidden="1" outlineLevel="1">
      <c r="A375" s="266" t="s">
        <v>290</v>
      </c>
      <c r="B375" s="226"/>
      <c r="C375" s="226"/>
      <c r="D375" s="226"/>
      <c r="E375" s="226"/>
      <c r="F375" s="226"/>
      <c r="G375" s="226"/>
      <c r="H375" s="226"/>
      <c r="I375" s="226"/>
      <c r="J375" s="226"/>
      <c r="K375" s="226"/>
      <c r="L375" s="226"/>
      <c r="M375" s="226"/>
      <c r="N375" s="226"/>
      <c r="O375" s="226"/>
      <c r="P375" s="226"/>
      <c r="Q375" s="226"/>
      <c r="R375" s="226"/>
      <c r="S375" s="226"/>
      <c r="T375" s="226"/>
      <c r="U375" s="226"/>
      <c r="V375" s="226"/>
      <c r="W375" s="226"/>
      <c r="X375" s="226"/>
      <c r="Y375" s="226"/>
      <c r="Z375" s="226"/>
      <c r="AA375" s="226"/>
      <c r="AB375" s="226"/>
      <c r="AC375" s="226"/>
      <c r="AD375" s="226"/>
      <c r="AE375" s="226"/>
      <c r="AF375" s="226"/>
      <c r="AG375" s="139">
        <f t="shared" ref="AG375:AG386" si="114">SUM(B375:AF375)</f>
        <v>0</v>
      </c>
    </row>
    <row r="376" hidden="1" outlineLevel="1">
      <c r="A376" s="266" t="s">
        <v>291</v>
      </c>
      <c r="B376" s="226"/>
      <c r="C376" s="226"/>
      <c r="D376" s="226"/>
      <c r="E376" s="226"/>
      <c r="F376" s="226"/>
      <c r="G376" s="226"/>
      <c r="H376" s="226"/>
      <c r="I376" s="226"/>
      <c r="J376" s="226"/>
      <c r="K376" s="226"/>
      <c r="L376" s="226"/>
      <c r="M376" s="226"/>
      <c r="N376" s="226"/>
      <c r="O376" s="226"/>
      <c r="P376" s="226"/>
      <c r="Q376" s="226"/>
      <c r="R376" s="226"/>
      <c r="S376" s="226"/>
      <c r="T376" s="226"/>
      <c r="U376" s="226"/>
      <c r="V376" s="226"/>
      <c r="W376" s="226"/>
      <c r="X376" s="226"/>
      <c r="Y376" s="226"/>
      <c r="Z376" s="226"/>
      <c r="AA376" s="226"/>
      <c r="AB376" s="226"/>
      <c r="AC376" s="226"/>
      <c r="AD376" s="226"/>
      <c r="AE376" s="226"/>
      <c r="AF376" s="226"/>
      <c r="AG376" s="139">
        <f t="shared" si="114"/>
        <v>0</v>
      </c>
    </row>
    <row r="377" hidden="1" outlineLevel="1">
      <c r="A377" s="266" t="s">
        <v>792</v>
      </c>
      <c r="B377" s="226"/>
      <c r="C377" s="226"/>
      <c r="D377" s="226"/>
      <c r="E377" s="226"/>
      <c r="F377" s="226"/>
      <c r="G377" s="226"/>
      <c r="H377" s="226"/>
      <c r="I377" s="226"/>
      <c r="J377" s="226"/>
      <c r="K377" s="226"/>
      <c r="L377" s="226"/>
      <c r="M377" s="226"/>
      <c r="N377" s="226"/>
      <c r="O377" s="226"/>
      <c r="P377" s="226"/>
      <c r="Q377" s="226"/>
      <c r="R377" s="226"/>
      <c r="S377" s="226"/>
      <c r="T377" s="226"/>
      <c r="U377" s="226"/>
      <c r="V377" s="226"/>
      <c r="W377" s="226"/>
      <c r="X377" s="226"/>
      <c r="Y377" s="226"/>
      <c r="Z377" s="226"/>
      <c r="AA377" s="226"/>
      <c r="AB377" s="226"/>
      <c r="AC377" s="226"/>
      <c r="AD377" s="226"/>
      <c r="AE377" s="226"/>
      <c r="AF377" s="226"/>
      <c r="AG377" s="139">
        <f t="shared" si="114"/>
        <v>0</v>
      </c>
    </row>
    <row r="378" hidden="1" outlineLevel="1">
      <c r="A378" s="266" t="s">
        <v>793</v>
      </c>
      <c r="B378" s="226"/>
      <c r="C378" s="226"/>
      <c r="D378" s="226"/>
      <c r="E378" s="226"/>
      <c r="F378" s="226"/>
      <c r="G378" s="226"/>
      <c r="H378" s="226"/>
      <c r="I378" s="226"/>
      <c r="J378" s="226"/>
      <c r="K378" s="226"/>
      <c r="L378" s="226"/>
      <c r="M378" s="226"/>
      <c r="N378" s="226"/>
      <c r="O378" s="226"/>
      <c r="P378" s="226"/>
      <c r="Q378" s="226"/>
      <c r="R378" s="226"/>
      <c r="S378" s="226"/>
      <c r="T378" s="226"/>
      <c r="U378" s="226"/>
      <c r="V378" s="226"/>
      <c r="W378" s="226"/>
      <c r="X378" s="226"/>
      <c r="Y378" s="226"/>
      <c r="Z378" s="226"/>
      <c r="AA378" s="226"/>
      <c r="AB378" s="226"/>
      <c r="AC378" s="226"/>
      <c r="AD378" s="226"/>
      <c r="AE378" s="226"/>
      <c r="AF378" s="226"/>
      <c r="AG378" s="139">
        <f t="shared" si="114"/>
        <v>0</v>
      </c>
    </row>
    <row r="379" hidden="1" outlineLevel="1">
      <c r="A379" s="266" t="s">
        <v>794</v>
      </c>
      <c r="B379" s="226"/>
      <c r="C379" s="226"/>
      <c r="D379" s="226"/>
      <c r="E379" s="226"/>
      <c r="F379" s="226"/>
      <c r="G379" s="226"/>
      <c r="H379" s="226"/>
      <c r="I379" s="226"/>
      <c r="J379" s="226"/>
      <c r="K379" s="226"/>
      <c r="L379" s="226"/>
      <c r="M379" s="226"/>
      <c r="N379" s="226"/>
      <c r="O379" s="226"/>
      <c r="P379" s="226"/>
      <c r="Q379" s="226"/>
      <c r="R379" s="226"/>
      <c r="S379" s="226"/>
      <c r="T379" s="226"/>
      <c r="U379" s="226"/>
      <c r="V379" s="226"/>
      <c r="W379" s="226"/>
      <c r="X379" s="226"/>
      <c r="Y379" s="226"/>
      <c r="Z379" s="226"/>
      <c r="AA379" s="226"/>
      <c r="AB379" s="226"/>
      <c r="AC379" s="226"/>
      <c r="AD379" s="226"/>
      <c r="AE379" s="226"/>
      <c r="AF379" s="226"/>
      <c r="AG379" s="139">
        <f t="shared" si="114"/>
        <v>0</v>
      </c>
    </row>
    <row r="380" hidden="1" outlineLevel="1">
      <c r="A380" s="266" t="s">
        <v>795</v>
      </c>
      <c r="B380" s="226"/>
      <c r="C380" s="226"/>
      <c r="D380" s="226"/>
      <c r="E380" s="226"/>
      <c r="F380" s="226"/>
      <c r="G380" s="226"/>
      <c r="H380" s="226"/>
      <c r="I380" s="226"/>
      <c r="J380" s="226"/>
      <c r="K380" s="226"/>
      <c r="L380" s="226"/>
      <c r="M380" s="226"/>
      <c r="N380" s="226"/>
      <c r="O380" s="226"/>
      <c r="P380" s="226"/>
      <c r="Q380" s="226"/>
      <c r="R380" s="226"/>
      <c r="S380" s="226"/>
      <c r="T380" s="226"/>
      <c r="U380" s="226"/>
      <c r="V380" s="226"/>
      <c r="W380" s="226"/>
      <c r="X380" s="226"/>
      <c r="Y380" s="226"/>
      <c r="Z380" s="226"/>
      <c r="AA380" s="226"/>
      <c r="AB380" s="226"/>
      <c r="AC380" s="226"/>
      <c r="AD380" s="226"/>
      <c r="AE380" s="226"/>
      <c r="AF380" s="226"/>
      <c r="AG380" s="139">
        <f t="shared" si="114"/>
        <v>0</v>
      </c>
    </row>
    <row r="381" hidden="1" outlineLevel="1">
      <c r="A381" s="266" t="s">
        <v>796</v>
      </c>
      <c r="B381" s="226"/>
      <c r="C381" s="226"/>
      <c r="D381" s="226"/>
      <c r="E381" s="226"/>
      <c r="F381" s="226"/>
      <c r="G381" s="226"/>
      <c r="H381" s="226"/>
      <c r="I381" s="226"/>
      <c r="J381" s="226"/>
      <c r="K381" s="226"/>
      <c r="L381" s="226"/>
      <c r="M381" s="226"/>
      <c r="N381" s="226"/>
      <c r="O381" s="226"/>
      <c r="P381" s="226"/>
      <c r="Q381" s="226"/>
      <c r="R381" s="226"/>
      <c r="S381" s="226"/>
      <c r="T381" s="226"/>
      <c r="U381" s="226"/>
      <c r="V381" s="226"/>
      <c r="W381" s="226"/>
      <c r="X381" s="226"/>
      <c r="Y381" s="226"/>
      <c r="Z381" s="226"/>
      <c r="AA381" s="226"/>
      <c r="AB381" s="226"/>
      <c r="AC381" s="226"/>
      <c r="AD381" s="226"/>
      <c r="AE381" s="226"/>
      <c r="AF381" s="226"/>
      <c r="AG381" s="139">
        <f t="shared" si="114"/>
        <v>0</v>
      </c>
    </row>
    <row r="382" hidden="1" outlineLevel="1">
      <c r="A382" s="266" t="s">
        <v>797</v>
      </c>
      <c r="B382" s="226"/>
      <c r="C382" s="226"/>
      <c r="D382" s="226"/>
      <c r="E382" s="226"/>
      <c r="F382" s="226"/>
      <c r="G382" s="226"/>
      <c r="H382" s="226"/>
      <c r="I382" s="226"/>
      <c r="J382" s="226"/>
      <c r="K382" s="226"/>
      <c r="L382" s="226"/>
      <c r="M382" s="226"/>
      <c r="N382" s="226"/>
      <c r="O382" s="226"/>
      <c r="P382" s="226"/>
      <c r="Q382" s="226"/>
      <c r="R382" s="226"/>
      <c r="S382" s="226"/>
      <c r="T382" s="226"/>
      <c r="U382" s="226"/>
      <c r="V382" s="226"/>
      <c r="W382" s="226"/>
      <c r="X382" s="226"/>
      <c r="Y382" s="226"/>
      <c r="Z382" s="226"/>
      <c r="AA382" s="226"/>
      <c r="AB382" s="226"/>
      <c r="AC382" s="226"/>
      <c r="AD382" s="226"/>
      <c r="AE382" s="226"/>
      <c r="AF382" s="226"/>
      <c r="AG382" s="139">
        <f t="shared" si="114"/>
        <v>0</v>
      </c>
    </row>
    <row r="383" hidden="1" outlineLevel="1">
      <c r="A383" s="276" t="s">
        <v>798</v>
      </c>
      <c r="B383" s="206"/>
      <c r="C383" s="206"/>
      <c r="D383" s="206"/>
      <c r="E383" s="206"/>
      <c r="F383" s="206"/>
      <c r="G383" s="206"/>
      <c r="H383" s="206"/>
      <c r="I383" s="206"/>
      <c r="J383" s="206"/>
      <c r="K383" s="206"/>
      <c r="L383" s="206"/>
      <c r="M383" s="206"/>
      <c r="N383" s="206"/>
      <c r="O383" s="206"/>
      <c r="P383" s="206"/>
      <c r="Q383" s="226"/>
      <c r="R383" s="226"/>
      <c r="S383" s="226"/>
      <c r="T383" s="226"/>
      <c r="U383" s="226"/>
      <c r="V383" s="226"/>
      <c r="W383" s="206"/>
      <c r="X383" s="206"/>
      <c r="Y383" s="206"/>
      <c r="Z383" s="206"/>
      <c r="AA383" s="206"/>
      <c r="AB383" s="235"/>
      <c r="AC383" s="235"/>
      <c r="AD383" s="206"/>
      <c r="AE383" s="206"/>
      <c r="AF383" s="226"/>
      <c r="AG383" s="139">
        <f t="shared" si="114"/>
        <v>0</v>
      </c>
    </row>
    <row r="384" hidden="1" outlineLevel="1">
      <c r="A384" s="276" t="s">
        <v>799</v>
      </c>
      <c r="B384" s="206"/>
      <c r="C384" s="206"/>
      <c r="D384" s="206"/>
      <c r="E384" s="206"/>
      <c r="F384" s="206"/>
      <c r="G384" s="206"/>
      <c r="H384" s="206"/>
      <c r="I384" s="206"/>
      <c r="J384" s="206"/>
      <c r="K384" s="206"/>
      <c r="L384" s="206"/>
      <c r="M384" s="206"/>
      <c r="N384" s="206"/>
      <c r="O384" s="206"/>
      <c r="P384" s="206"/>
      <c r="Q384" s="226"/>
      <c r="R384" s="226"/>
      <c r="S384" s="226"/>
      <c r="T384" s="226"/>
      <c r="U384" s="226"/>
      <c r="V384" s="226"/>
      <c r="W384" s="206"/>
      <c r="X384" s="206"/>
      <c r="Y384" s="206"/>
      <c r="Z384" s="206"/>
      <c r="AA384" s="206"/>
      <c r="AB384" s="235"/>
      <c r="AC384" s="235"/>
      <c r="AD384" s="206"/>
      <c r="AE384" s="206"/>
      <c r="AF384" s="206"/>
      <c r="AG384" s="139">
        <f t="shared" si="114"/>
        <v>0</v>
      </c>
    </row>
    <row r="385" hidden="1" outlineLevel="1">
      <c r="A385" s="276" t="s">
        <v>186</v>
      </c>
      <c r="B385" s="206"/>
      <c r="C385" s="206"/>
      <c r="D385" s="206"/>
      <c r="E385" s="206"/>
      <c r="F385" s="206"/>
      <c r="G385" s="206"/>
      <c r="H385" s="206"/>
      <c r="I385" s="206"/>
      <c r="J385" s="206"/>
      <c r="K385" s="206"/>
      <c r="L385" s="206"/>
      <c r="M385" s="206"/>
      <c r="N385" s="206"/>
      <c r="O385" s="206"/>
      <c r="P385" s="206"/>
      <c r="Q385" s="226"/>
      <c r="R385" s="226"/>
      <c r="S385" s="226"/>
      <c r="T385" s="226"/>
      <c r="U385" s="226"/>
      <c r="V385" s="226"/>
      <c r="W385" s="206"/>
      <c r="X385" s="206"/>
      <c r="Y385" s="206"/>
      <c r="Z385" s="206"/>
      <c r="AA385" s="206"/>
      <c r="AB385" s="235"/>
      <c r="AC385" s="235"/>
      <c r="AD385" s="206"/>
      <c r="AE385" s="206"/>
      <c r="AF385" s="206"/>
      <c r="AG385" s="139">
        <f t="shared" si="114"/>
        <v>0</v>
      </c>
    </row>
    <row r="386">
      <c r="A386" s="269" t="s">
        <v>187</v>
      </c>
      <c r="B386" s="270">
        <f t="shared" ref="B386:AF386" si="115">SUM(B375:B385)</f>
        <v>0</v>
      </c>
      <c r="C386" s="270">
        <f t="shared" si="115"/>
        <v>0</v>
      </c>
      <c r="D386" s="270">
        <f t="shared" si="115"/>
        <v>0</v>
      </c>
      <c r="E386" s="270">
        <f t="shared" si="115"/>
        <v>0</v>
      </c>
      <c r="F386" s="270">
        <f t="shared" si="115"/>
        <v>0</v>
      </c>
      <c r="G386" s="270">
        <f t="shared" si="115"/>
        <v>0</v>
      </c>
      <c r="H386" s="270">
        <f t="shared" si="115"/>
        <v>0</v>
      </c>
      <c r="I386" s="270">
        <f t="shared" si="115"/>
        <v>0</v>
      </c>
      <c r="J386" s="270">
        <f t="shared" si="115"/>
        <v>0</v>
      </c>
      <c r="K386" s="270">
        <f t="shared" si="115"/>
        <v>0</v>
      </c>
      <c r="L386" s="270">
        <f t="shared" si="115"/>
        <v>0</v>
      </c>
      <c r="M386" s="270">
        <f t="shared" si="115"/>
        <v>0</v>
      </c>
      <c r="N386" s="270">
        <f t="shared" si="115"/>
        <v>0</v>
      </c>
      <c r="O386" s="270">
        <f t="shared" si="115"/>
        <v>0</v>
      </c>
      <c r="P386" s="270">
        <f t="shared" si="115"/>
        <v>0</v>
      </c>
      <c r="Q386" s="270">
        <f t="shared" si="115"/>
        <v>0</v>
      </c>
      <c r="R386" s="270">
        <f t="shared" si="115"/>
        <v>0</v>
      </c>
      <c r="S386" s="270">
        <f t="shared" si="115"/>
        <v>0</v>
      </c>
      <c r="T386" s="270">
        <f t="shared" si="115"/>
        <v>0</v>
      </c>
      <c r="U386" s="270">
        <f t="shared" si="115"/>
        <v>0</v>
      </c>
      <c r="V386" s="270">
        <f t="shared" si="115"/>
        <v>0</v>
      </c>
      <c r="W386" s="270">
        <f t="shared" si="115"/>
        <v>0</v>
      </c>
      <c r="X386" s="270">
        <f t="shared" si="115"/>
        <v>0</v>
      </c>
      <c r="Y386" s="270">
        <f t="shared" si="115"/>
        <v>0</v>
      </c>
      <c r="Z386" s="270">
        <f t="shared" si="115"/>
        <v>0</v>
      </c>
      <c r="AA386" s="270">
        <f t="shared" si="115"/>
        <v>0</v>
      </c>
      <c r="AB386" s="270">
        <f t="shared" si="115"/>
        <v>0</v>
      </c>
      <c r="AC386" s="270">
        <f t="shared" si="115"/>
        <v>0</v>
      </c>
      <c r="AD386" s="270">
        <f t="shared" si="115"/>
        <v>0</v>
      </c>
      <c r="AE386" s="270">
        <f t="shared" si="115"/>
        <v>0</v>
      </c>
      <c r="AF386" s="270">
        <f t="shared" si="115"/>
        <v>0</v>
      </c>
      <c r="AG386" s="139">
        <f t="shared" si="114"/>
        <v>0</v>
      </c>
    </row>
    <row r="387">
      <c r="A387" s="153"/>
      <c r="B387" s="225"/>
      <c r="C387" s="225"/>
      <c r="D387" s="225"/>
      <c r="E387" s="225"/>
      <c r="F387" s="225"/>
      <c r="G387" s="225"/>
      <c r="H387" s="225"/>
      <c r="I387" s="225"/>
      <c r="J387" s="225"/>
      <c r="K387" s="225"/>
      <c r="L387" s="225"/>
      <c r="M387" s="225"/>
      <c r="N387" s="225"/>
      <c r="O387" s="225"/>
      <c r="P387" s="225"/>
      <c r="Q387" s="225"/>
      <c r="R387" s="225"/>
      <c r="S387" s="225"/>
      <c r="T387" s="225"/>
      <c r="U387" s="225"/>
      <c r="V387" s="225"/>
      <c r="W387" s="225"/>
      <c r="X387" s="225"/>
      <c r="Y387" s="225"/>
      <c r="Z387" s="225"/>
      <c r="AA387" s="225"/>
      <c r="AB387" s="225"/>
      <c r="AC387" s="225"/>
      <c r="AD387" s="225"/>
      <c r="AE387" s="225"/>
      <c r="AF387" s="225"/>
      <c r="AG387" s="259"/>
    </row>
    <row r="388">
      <c r="A388" s="266" t="s">
        <v>432</v>
      </c>
      <c r="B388" s="212">
        <v>1.0</v>
      </c>
      <c r="C388" s="212">
        <v>8.0</v>
      </c>
      <c r="D388" s="212">
        <v>2.0</v>
      </c>
      <c r="E388" s="212">
        <v>1.0</v>
      </c>
      <c r="F388" s="212">
        <v>1.0</v>
      </c>
      <c r="G388" s="212">
        <v>0.0</v>
      </c>
      <c r="H388" s="212">
        <v>0.0</v>
      </c>
      <c r="I388" s="212">
        <v>1.0</v>
      </c>
      <c r="J388" s="212">
        <v>0.0</v>
      </c>
      <c r="K388" s="212">
        <v>0.0</v>
      </c>
      <c r="L388" s="212">
        <v>0.0</v>
      </c>
      <c r="M388" s="212">
        <v>0.0</v>
      </c>
      <c r="N388" s="212">
        <v>0.0</v>
      </c>
      <c r="O388" s="212">
        <v>0.0</v>
      </c>
      <c r="P388" s="212">
        <v>0.0</v>
      </c>
      <c r="Q388" s="212">
        <v>0.0</v>
      </c>
      <c r="R388" s="212">
        <v>0.0</v>
      </c>
      <c r="S388" s="212">
        <v>0.0</v>
      </c>
      <c r="T388" s="212">
        <v>1.0</v>
      </c>
      <c r="U388" s="212">
        <v>0.0</v>
      </c>
      <c r="V388" s="212">
        <v>0.0</v>
      </c>
      <c r="W388" s="212">
        <v>1.0</v>
      </c>
      <c r="X388" s="212">
        <v>1.0</v>
      </c>
      <c r="Y388" s="212">
        <v>2.0</v>
      </c>
      <c r="Z388" s="212">
        <v>4.0</v>
      </c>
      <c r="AA388" s="212">
        <v>1.0</v>
      </c>
      <c r="AB388" s="212">
        <v>0.0</v>
      </c>
      <c r="AC388" s="212">
        <v>0.0</v>
      </c>
      <c r="AD388" s="212">
        <v>1.0</v>
      </c>
      <c r="AE388" s="212">
        <v>0.0</v>
      </c>
      <c r="AF388" s="212">
        <v>0.0</v>
      </c>
      <c r="AG388" s="139">
        <f t="shared" ref="AG388:AG390" si="116">SUM(B388:AF388)</f>
        <v>25</v>
      </c>
    </row>
    <row r="389">
      <c r="A389" s="266" t="s">
        <v>433</v>
      </c>
      <c r="B389" s="226"/>
      <c r="C389" s="226"/>
      <c r="D389" s="226"/>
      <c r="E389" s="226"/>
      <c r="F389" s="226"/>
      <c r="G389" s="226"/>
      <c r="H389" s="226"/>
      <c r="I389" s="226"/>
      <c r="J389" s="226"/>
      <c r="K389" s="226"/>
      <c r="L389" s="226"/>
      <c r="M389" s="226"/>
      <c r="N389" s="226"/>
      <c r="O389" s="226"/>
      <c r="P389" s="226"/>
      <c r="Q389" s="226"/>
      <c r="R389" s="226"/>
      <c r="S389" s="226"/>
      <c r="T389" s="226"/>
      <c r="U389" s="226"/>
      <c r="V389" s="226"/>
      <c r="W389" s="226"/>
      <c r="X389" s="226"/>
      <c r="Y389" s="226"/>
      <c r="Z389" s="226"/>
      <c r="AA389" s="226"/>
      <c r="AB389" s="226"/>
      <c r="AC389" s="226"/>
      <c r="AD389" s="226"/>
      <c r="AE389" s="226"/>
      <c r="AF389" s="226"/>
      <c r="AG389" s="139">
        <f t="shared" si="116"/>
        <v>0</v>
      </c>
    </row>
    <row r="390">
      <c r="A390" s="272" t="s">
        <v>160</v>
      </c>
      <c r="B390" s="270"/>
      <c r="C390" s="270"/>
      <c r="D390" s="270"/>
      <c r="E390" s="270"/>
      <c r="F390" s="270"/>
      <c r="G390" s="270"/>
      <c r="H390" s="270"/>
      <c r="I390" s="270"/>
      <c r="J390" s="270"/>
      <c r="K390" s="270"/>
      <c r="L390" s="270"/>
      <c r="M390" s="270"/>
      <c r="N390" s="270"/>
      <c r="O390" s="270"/>
      <c r="P390" s="270"/>
      <c r="Q390" s="270"/>
      <c r="R390" s="270"/>
      <c r="S390" s="270"/>
      <c r="T390" s="270"/>
      <c r="U390" s="270"/>
      <c r="V390" s="270"/>
      <c r="W390" s="270"/>
      <c r="X390" s="270"/>
      <c r="Y390" s="270"/>
      <c r="Z390" s="270"/>
      <c r="AA390" s="270"/>
      <c r="AB390" s="270"/>
      <c r="AC390" s="270"/>
      <c r="AD390" s="270"/>
      <c r="AE390" s="270"/>
      <c r="AF390" s="270"/>
      <c r="AG390" s="139">
        <f t="shared" si="116"/>
        <v>0</v>
      </c>
    </row>
    <row r="391">
      <c r="A391" s="153"/>
      <c r="B391" s="277"/>
      <c r="C391" s="225"/>
      <c r="D391" s="225"/>
      <c r="E391" s="225"/>
      <c r="F391" s="225"/>
      <c r="G391" s="225"/>
      <c r="H391" s="225"/>
      <c r="I391" s="225"/>
      <c r="J391" s="225"/>
      <c r="K391" s="225"/>
      <c r="L391" s="225"/>
      <c r="M391" s="225"/>
      <c r="N391" s="225"/>
      <c r="O391" s="225"/>
      <c r="P391" s="225"/>
      <c r="Q391" s="225"/>
      <c r="R391" s="225"/>
      <c r="S391" s="225"/>
      <c r="T391" s="225"/>
      <c r="U391" s="225"/>
      <c r="V391" s="225"/>
      <c r="W391" s="225"/>
      <c r="X391" s="225"/>
      <c r="Y391" s="225"/>
      <c r="Z391" s="225"/>
      <c r="AA391" s="225"/>
      <c r="AB391" s="225"/>
      <c r="AC391" s="225"/>
      <c r="AD391" s="225"/>
      <c r="AE391" s="225"/>
      <c r="AF391" s="225"/>
      <c r="AG391" s="259"/>
    </row>
    <row r="392">
      <c r="A392" s="192" t="s">
        <v>434</v>
      </c>
      <c r="B392" s="202"/>
      <c r="C392" s="225"/>
      <c r="D392" s="225"/>
      <c r="E392" s="225"/>
      <c r="F392" s="225"/>
      <c r="G392" s="225"/>
      <c r="H392" s="225"/>
      <c r="I392" s="225"/>
      <c r="J392" s="225"/>
      <c r="K392" s="225"/>
      <c r="L392" s="225"/>
      <c r="M392" s="225"/>
      <c r="N392" s="225"/>
      <c r="O392" s="225"/>
      <c r="P392" s="225"/>
      <c r="Q392" s="225"/>
      <c r="R392" s="225"/>
      <c r="S392" s="225"/>
      <c r="T392" s="225"/>
      <c r="U392" s="225"/>
      <c r="V392" s="225"/>
      <c r="W392" s="225"/>
      <c r="X392" s="225"/>
      <c r="Y392" s="225"/>
      <c r="Z392" s="225"/>
      <c r="AA392" s="225"/>
      <c r="AB392" s="225"/>
      <c r="AC392" s="225"/>
      <c r="AD392" s="225"/>
      <c r="AE392" s="225"/>
      <c r="AF392" s="225"/>
      <c r="AG392" s="259"/>
    </row>
    <row r="393">
      <c r="A393" s="266" t="s">
        <v>389</v>
      </c>
      <c r="B393" s="247">
        <v>315.45</v>
      </c>
      <c r="C393" s="247">
        <v>2458.01</v>
      </c>
      <c r="D393" s="247">
        <v>375.84</v>
      </c>
      <c r="E393" s="247">
        <v>217.56</v>
      </c>
      <c r="F393" s="355">
        <v>429.07</v>
      </c>
      <c r="G393" s="355">
        <v>0.0</v>
      </c>
      <c r="H393" s="355">
        <v>0.0</v>
      </c>
      <c r="I393" s="355">
        <v>333.94</v>
      </c>
      <c r="J393" s="355">
        <v>0.0</v>
      </c>
      <c r="K393" s="355">
        <v>0.0</v>
      </c>
      <c r="L393" s="355">
        <v>0.0</v>
      </c>
      <c r="M393" s="355">
        <v>0.0</v>
      </c>
      <c r="N393" s="355">
        <v>0.0</v>
      </c>
      <c r="O393" s="355">
        <v>0.0</v>
      </c>
      <c r="P393" s="355">
        <v>0.0</v>
      </c>
      <c r="Q393" s="355">
        <v>0.0</v>
      </c>
      <c r="R393" s="355">
        <v>0.0</v>
      </c>
      <c r="S393" s="355">
        <v>0.0</v>
      </c>
      <c r="T393" s="355">
        <v>316.94</v>
      </c>
      <c r="U393" s="355">
        <v>0.0</v>
      </c>
      <c r="V393" s="355">
        <v>0.0</v>
      </c>
      <c r="W393" s="355">
        <v>381.44</v>
      </c>
      <c r="X393" s="355">
        <v>0.0</v>
      </c>
      <c r="Y393" s="355">
        <v>649.26</v>
      </c>
      <c r="Z393" s="355">
        <v>1282.45</v>
      </c>
      <c r="AA393" s="355">
        <v>333.63</v>
      </c>
      <c r="AB393" s="355">
        <v>0.0</v>
      </c>
      <c r="AC393" s="355">
        <v>0.0</v>
      </c>
      <c r="AD393" s="247">
        <v>231.63</v>
      </c>
      <c r="AE393" s="247">
        <v>0.0</v>
      </c>
      <c r="AF393" s="247">
        <v>0.0</v>
      </c>
      <c r="AG393" s="139">
        <f t="shared" ref="AG393:AG394" si="118">SUM(B393:AF393)</f>
        <v>7325.22</v>
      </c>
    </row>
    <row r="394">
      <c r="A394" s="272" t="s">
        <v>390</v>
      </c>
      <c r="B394" s="278">
        <f t="shared" ref="B394:AF394" si="117">sum(B393)</f>
        <v>315.45</v>
      </c>
      <c r="C394" s="278">
        <f t="shared" si="117"/>
        <v>2458.01</v>
      </c>
      <c r="D394" s="278">
        <f t="shared" si="117"/>
        <v>375.84</v>
      </c>
      <c r="E394" s="278">
        <f t="shared" si="117"/>
        <v>217.56</v>
      </c>
      <c r="F394" s="278">
        <f t="shared" si="117"/>
        <v>429.07</v>
      </c>
      <c r="G394" s="278">
        <f t="shared" si="117"/>
        <v>0</v>
      </c>
      <c r="H394" s="278">
        <f t="shared" si="117"/>
        <v>0</v>
      </c>
      <c r="I394" s="278">
        <f t="shared" si="117"/>
        <v>333.94</v>
      </c>
      <c r="J394" s="278">
        <f t="shared" si="117"/>
        <v>0</v>
      </c>
      <c r="K394" s="278">
        <f t="shared" si="117"/>
        <v>0</v>
      </c>
      <c r="L394" s="278">
        <f t="shared" si="117"/>
        <v>0</v>
      </c>
      <c r="M394" s="278">
        <f t="shared" si="117"/>
        <v>0</v>
      </c>
      <c r="N394" s="278">
        <f t="shared" si="117"/>
        <v>0</v>
      </c>
      <c r="O394" s="278">
        <f t="shared" si="117"/>
        <v>0</v>
      </c>
      <c r="P394" s="278">
        <f t="shared" si="117"/>
        <v>0</v>
      </c>
      <c r="Q394" s="278">
        <f t="shared" si="117"/>
        <v>0</v>
      </c>
      <c r="R394" s="278">
        <f t="shared" si="117"/>
        <v>0</v>
      </c>
      <c r="S394" s="278">
        <f t="shared" si="117"/>
        <v>0</v>
      </c>
      <c r="T394" s="278">
        <f t="shared" si="117"/>
        <v>316.94</v>
      </c>
      <c r="U394" s="278">
        <f t="shared" si="117"/>
        <v>0</v>
      </c>
      <c r="V394" s="278">
        <f t="shared" si="117"/>
        <v>0</v>
      </c>
      <c r="W394" s="278">
        <f t="shared" si="117"/>
        <v>381.44</v>
      </c>
      <c r="X394" s="278">
        <f t="shared" si="117"/>
        <v>0</v>
      </c>
      <c r="Y394" s="278">
        <f t="shared" si="117"/>
        <v>649.26</v>
      </c>
      <c r="Z394" s="278">
        <f t="shared" si="117"/>
        <v>1282.45</v>
      </c>
      <c r="AA394" s="278">
        <f t="shared" si="117"/>
        <v>333.63</v>
      </c>
      <c r="AB394" s="278">
        <f t="shared" si="117"/>
        <v>0</v>
      </c>
      <c r="AC394" s="278">
        <f t="shared" si="117"/>
        <v>0</v>
      </c>
      <c r="AD394" s="278">
        <f t="shared" si="117"/>
        <v>231.63</v>
      </c>
      <c r="AE394" s="278">
        <f t="shared" si="117"/>
        <v>0</v>
      </c>
      <c r="AF394" s="278">
        <f t="shared" si="117"/>
        <v>0</v>
      </c>
      <c r="AG394" s="139">
        <f t="shared" si="118"/>
        <v>7325.22</v>
      </c>
    </row>
    <row r="395">
      <c r="A395" s="153"/>
      <c r="B395" s="279"/>
      <c r="C395" s="279"/>
      <c r="D395" s="279"/>
      <c r="E395" s="279"/>
      <c r="F395" s="279"/>
      <c r="G395" s="279"/>
      <c r="H395" s="279"/>
      <c r="I395" s="279"/>
      <c r="J395" s="279"/>
      <c r="K395" s="279"/>
      <c r="L395" s="279"/>
      <c r="M395" s="279"/>
      <c r="N395" s="279"/>
      <c r="O395" s="279"/>
      <c r="P395" s="279"/>
      <c r="Q395" s="279"/>
      <c r="R395" s="279"/>
      <c r="S395" s="279"/>
      <c r="T395" s="279"/>
      <c r="U395" s="279"/>
      <c r="V395" s="279"/>
      <c r="W395" s="279"/>
      <c r="X395" s="279"/>
      <c r="Y395" s="279"/>
      <c r="Z395" s="279"/>
      <c r="AA395" s="279"/>
      <c r="AB395" s="279"/>
      <c r="AC395" s="279"/>
      <c r="AD395" s="279"/>
      <c r="AE395" s="279"/>
      <c r="AF395" s="279"/>
      <c r="AG395" s="259"/>
    </row>
    <row r="396">
      <c r="A396" s="266" t="s">
        <v>391</v>
      </c>
      <c r="B396" s="248"/>
      <c r="C396" s="248"/>
      <c r="D396" s="248"/>
      <c r="E396" s="248"/>
      <c r="F396" s="248"/>
      <c r="G396" s="248"/>
      <c r="H396" s="356"/>
      <c r="I396" s="356"/>
      <c r="J396" s="356"/>
      <c r="K396" s="356"/>
      <c r="L396" s="356"/>
      <c r="M396" s="356"/>
      <c r="N396" s="356"/>
      <c r="O396" s="356"/>
      <c r="P396" s="356"/>
      <c r="Q396" s="356"/>
      <c r="R396" s="356"/>
      <c r="S396" s="356"/>
      <c r="T396" s="356"/>
      <c r="U396" s="356"/>
      <c r="V396" s="356"/>
      <c r="W396" s="356"/>
      <c r="X396" s="356"/>
      <c r="Y396" s="356"/>
      <c r="Z396" s="356"/>
      <c r="AA396" s="356"/>
      <c r="AB396" s="356"/>
      <c r="AC396" s="356"/>
      <c r="AD396" s="356"/>
      <c r="AE396" s="356"/>
      <c r="AF396" s="356"/>
      <c r="AG396" s="139">
        <f t="shared" ref="AG396:AG399" si="119">SUM(B396:AF396)</f>
        <v>0</v>
      </c>
    </row>
    <row r="397">
      <c r="A397" s="266" t="s">
        <v>392</v>
      </c>
      <c r="B397" s="248"/>
      <c r="C397" s="248"/>
      <c r="D397" s="248"/>
      <c r="E397" s="248"/>
      <c r="F397" s="248"/>
      <c r="G397" s="248"/>
      <c r="H397" s="356"/>
      <c r="I397" s="356"/>
      <c r="J397" s="356"/>
      <c r="K397" s="356"/>
      <c r="L397" s="356"/>
      <c r="M397" s="356"/>
      <c r="N397" s="356"/>
      <c r="O397" s="356"/>
      <c r="P397" s="356"/>
      <c r="Q397" s="356"/>
      <c r="R397" s="356"/>
      <c r="S397" s="356"/>
      <c r="T397" s="356"/>
      <c r="U397" s="356"/>
      <c r="V397" s="356"/>
      <c r="W397" s="356"/>
      <c r="X397" s="356"/>
      <c r="Y397" s="356"/>
      <c r="Z397" s="356"/>
      <c r="AA397" s="356"/>
      <c r="AB397" s="356"/>
      <c r="AC397" s="356"/>
      <c r="AD397" s="356"/>
      <c r="AE397" s="356"/>
      <c r="AF397" s="356"/>
      <c r="AG397" s="139">
        <f t="shared" si="119"/>
        <v>0</v>
      </c>
    </row>
    <row r="398">
      <c r="A398" s="266" t="s">
        <v>393</v>
      </c>
      <c r="B398" s="248"/>
      <c r="C398" s="248"/>
      <c r="D398" s="248"/>
      <c r="E398" s="248"/>
      <c r="F398" s="248"/>
      <c r="G398" s="248"/>
      <c r="H398" s="248"/>
      <c r="I398" s="248"/>
      <c r="J398" s="248"/>
      <c r="K398" s="248"/>
      <c r="L398" s="248"/>
      <c r="M398" s="248"/>
      <c r="N398" s="248"/>
      <c r="O398" s="248"/>
      <c r="P398" s="248"/>
      <c r="Q398" s="248"/>
      <c r="R398" s="248"/>
      <c r="S398" s="248"/>
      <c r="T398" s="248"/>
      <c r="U398" s="248"/>
      <c r="V398" s="248"/>
      <c r="W398" s="248"/>
      <c r="X398" s="248"/>
      <c r="Y398" s="248"/>
      <c r="Z398" s="248"/>
      <c r="AA398" s="248"/>
      <c r="AB398" s="248"/>
      <c r="AC398" s="248"/>
      <c r="AD398" s="248"/>
      <c r="AE398" s="248"/>
      <c r="AF398" s="248"/>
      <c r="AG398" s="139">
        <f t="shared" si="119"/>
        <v>0</v>
      </c>
    </row>
    <row r="399">
      <c r="A399" s="272" t="s">
        <v>394</v>
      </c>
      <c r="B399" s="273">
        <f t="shared" ref="B399:AF399" si="120">SUM(B396+B397)</f>
        <v>0</v>
      </c>
      <c r="C399" s="273">
        <f t="shared" si="120"/>
        <v>0</v>
      </c>
      <c r="D399" s="273">
        <f t="shared" si="120"/>
        <v>0</v>
      </c>
      <c r="E399" s="273">
        <f t="shared" si="120"/>
        <v>0</v>
      </c>
      <c r="F399" s="273">
        <f t="shared" si="120"/>
        <v>0</v>
      </c>
      <c r="G399" s="273">
        <f t="shared" si="120"/>
        <v>0</v>
      </c>
      <c r="H399" s="273">
        <f t="shared" si="120"/>
        <v>0</v>
      </c>
      <c r="I399" s="273">
        <f t="shared" si="120"/>
        <v>0</v>
      </c>
      <c r="J399" s="273">
        <f t="shared" si="120"/>
        <v>0</v>
      </c>
      <c r="K399" s="273">
        <f t="shared" si="120"/>
        <v>0</v>
      </c>
      <c r="L399" s="273">
        <f t="shared" si="120"/>
        <v>0</v>
      </c>
      <c r="M399" s="273">
        <f t="shared" si="120"/>
        <v>0</v>
      </c>
      <c r="N399" s="273">
        <f t="shared" si="120"/>
        <v>0</v>
      </c>
      <c r="O399" s="273">
        <f t="shared" si="120"/>
        <v>0</v>
      </c>
      <c r="P399" s="273">
        <f t="shared" si="120"/>
        <v>0</v>
      </c>
      <c r="Q399" s="273">
        <f t="shared" si="120"/>
        <v>0</v>
      </c>
      <c r="R399" s="273">
        <f t="shared" si="120"/>
        <v>0</v>
      </c>
      <c r="S399" s="273">
        <f t="shared" si="120"/>
        <v>0</v>
      </c>
      <c r="T399" s="273">
        <f t="shared" si="120"/>
        <v>0</v>
      </c>
      <c r="U399" s="273">
        <f t="shared" si="120"/>
        <v>0</v>
      </c>
      <c r="V399" s="273">
        <f t="shared" si="120"/>
        <v>0</v>
      </c>
      <c r="W399" s="273">
        <f t="shared" si="120"/>
        <v>0</v>
      </c>
      <c r="X399" s="273">
        <f t="shared" si="120"/>
        <v>0</v>
      </c>
      <c r="Y399" s="273">
        <f t="shared" si="120"/>
        <v>0</v>
      </c>
      <c r="Z399" s="273">
        <f t="shared" si="120"/>
        <v>0</v>
      </c>
      <c r="AA399" s="273">
        <f t="shared" si="120"/>
        <v>0</v>
      </c>
      <c r="AB399" s="273">
        <f t="shared" si="120"/>
        <v>0</v>
      </c>
      <c r="AC399" s="273">
        <f t="shared" si="120"/>
        <v>0</v>
      </c>
      <c r="AD399" s="273">
        <f t="shared" si="120"/>
        <v>0</v>
      </c>
      <c r="AE399" s="273">
        <f t="shared" si="120"/>
        <v>0</v>
      </c>
      <c r="AF399" s="273">
        <f t="shared" si="120"/>
        <v>0</v>
      </c>
      <c r="AG399" s="139">
        <f t="shared" si="119"/>
        <v>0</v>
      </c>
    </row>
    <row r="400">
      <c r="A400" s="211"/>
      <c r="B400" s="225"/>
      <c r="C400" s="225"/>
      <c r="D400" s="225"/>
      <c r="E400" s="225"/>
      <c r="F400" s="225"/>
      <c r="G400" s="225"/>
      <c r="H400" s="225"/>
      <c r="I400" s="225"/>
      <c r="J400" s="225"/>
      <c r="K400" s="225"/>
      <c r="L400" s="225"/>
      <c r="M400" s="225"/>
      <c r="N400" s="225"/>
      <c r="O400" s="225"/>
      <c r="P400" s="225"/>
      <c r="Q400" s="225"/>
      <c r="R400" s="225"/>
      <c r="S400" s="225"/>
      <c r="T400" s="225"/>
      <c r="U400" s="225"/>
      <c r="V400" s="225"/>
      <c r="W400" s="225"/>
      <c r="X400" s="225"/>
      <c r="Y400" s="225"/>
      <c r="Z400" s="225"/>
      <c r="AA400" s="225"/>
      <c r="AB400" s="225"/>
      <c r="AC400" s="225"/>
      <c r="AD400" s="225"/>
      <c r="AE400" s="225"/>
      <c r="AF400" s="225"/>
      <c r="AG400" s="259"/>
    </row>
    <row r="401">
      <c r="A401" s="211"/>
      <c r="B401" s="225"/>
      <c r="C401" s="225"/>
      <c r="D401" s="225"/>
      <c r="E401" s="225"/>
      <c r="F401" s="225"/>
      <c r="G401" s="225"/>
      <c r="H401" s="225"/>
      <c r="I401" s="225"/>
      <c r="J401" s="225"/>
      <c r="K401" s="225"/>
      <c r="L401" s="225"/>
      <c r="M401" s="225"/>
      <c r="N401" s="225"/>
      <c r="O401" s="225"/>
      <c r="P401" s="225"/>
      <c r="Q401" s="225"/>
      <c r="R401" s="225"/>
      <c r="S401" s="225"/>
      <c r="T401" s="225"/>
      <c r="U401" s="225"/>
      <c r="V401" s="225"/>
      <c r="W401" s="225"/>
      <c r="X401" s="225"/>
      <c r="Y401" s="225"/>
      <c r="Z401" s="225"/>
      <c r="AA401" s="225"/>
      <c r="AB401" s="225"/>
      <c r="AC401" s="225"/>
      <c r="AD401" s="225"/>
      <c r="AE401" s="225"/>
      <c r="AF401" s="225"/>
      <c r="AG401" s="259"/>
    </row>
    <row r="402">
      <c r="A402" s="187" t="s">
        <v>435</v>
      </c>
      <c r="B402" s="280" t="s">
        <v>436</v>
      </c>
      <c r="C402" s="274"/>
      <c r="D402" s="274"/>
      <c r="E402" s="274"/>
      <c r="F402" s="274"/>
      <c r="G402" s="274"/>
      <c r="H402" s="274"/>
      <c r="I402" s="274"/>
      <c r="J402" s="274"/>
      <c r="K402" s="274"/>
      <c r="L402" s="274"/>
      <c r="M402" s="274"/>
      <c r="N402" s="274"/>
      <c r="O402" s="274"/>
      <c r="P402" s="274"/>
      <c r="Q402" s="274"/>
      <c r="R402" s="274"/>
      <c r="S402" s="274"/>
      <c r="T402" s="274"/>
      <c r="U402" s="274"/>
      <c r="V402" s="274"/>
      <c r="W402" s="274"/>
      <c r="X402" s="274"/>
      <c r="Y402" s="274"/>
      <c r="Z402" s="274"/>
      <c r="AA402" s="274"/>
      <c r="AB402" s="274"/>
      <c r="AC402" s="274"/>
      <c r="AD402" s="274"/>
      <c r="AE402" s="274"/>
      <c r="AF402" s="274"/>
      <c r="AG402" s="259"/>
    </row>
    <row r="403">
      <c r="A403" s="266" t="s">
        <v>265</v>
      </c>
      <c r="B403" s="281"/>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199"/>
    </row>
    <row r="404" outlineLevel="1">
      <c r="A404" s="266" t="s">
        <v>800</v>
      </c>
      <c r="B404" s="212"/>
      <c r="C404" s="212"/>
      <c r="D404" s="212"/>
      <c r="E404" s="212"/>
      <c r="F404" s="212"/>
      <c r="G404" s="212"/>
      <c r="H404" s="212"/>
      <c r="I404" s="212"/>
      <c r="J404" s="212"/>
      <c r="K404" s="212"/>
      <c r="L404" s="212"/>
      <c r="M404" s="212"/>
      <c r="N404" s="212"/>
      <c r="O404" s="212"/>
      <c r="P404" s="212"/>
      <c r="Q404" s="212"/>
      <c r="R404" s="212"/>
      <c r="S404" s="212"/>
      <c r="T404" s="212"/>
      <c r="U404" s="212"/>
      <c r="V404" s="221"/>
      <c r="W404" s="221"/>
      <c r="X404" s="216"/>
      <c r="Y404" s="221"/>
      <c r="Z404" s="221"/>
      <c r="AA404" s="221"/>
      <c r="AB404" s="216"/>
      <c r="AC404" s="212"/>
      <c r="AD404" s="212"/>
      <c r="AE404" s="212"/>
      <c r="AF404" s="212"/>
      <c r="AG404" s="139">
        <f t="shared" ref="AG404:AG409" si="121">SUM(B404:AF404)</f>
        <v>0</v>
      </c>
    </row>
    <row r="405" outlineLevel="1">
      <c r="A405" s="266" t="s">
        <v>801</v>
      </c>
      <c r="B405" s="212"/>
      <c r="C405" s="212"/>
      <c r="D405" s="212"/>
      <c r="E405" s="212"/>
      <c r="F405" s="212"/>
      <c r="G405" s="212"/>
      <c r="H405" s="212"/>
      <c r="I405" s="212"/>
      <c r="J405" s="212"/>
      <c r="K405" s="212"/>
      <c r="L405" s="212"/>
      <c r="M405" s="212"/>
      <c r="N405" s="212"/>
      <c r="O405" s="212"/>
      <c r="P405" s="212"/>
      <c r="Q405" s="212"/>
      <c r="R405" s="212"/>
      <c r="S405" s="212"/>
      <c r="T405" s="212"/>
      <c r="U405" s="212"/>
      <c r="V405" s="221"/>
      <c r="W405" s="221"/>
      <c r="X405" s="221"/>
      <c r="Y405" s="221"/>
      <c r="Z405" s="221"/>
      <c r="AA405" s="221"/>
      <c r="AB405" s="212"/>
      <c r="AC405" s="212"/>
      <c r="AD405" s="212"/>
      <c r="AE405" s="212"/>
      <c r="AF405" s="212"/>
      <c r="AG405" s="139">
        <f t="shared" si="121"/>
        <v>0</v>
      </c>
    </row>
    <row r="406" outlineLevel="1">
      <c r="A406" s="266" t="s">
        <v>802</v>
      </c>
      <c r="B406" s="212"/>
      <c r="C406" s="212"/>
      <c r="D406" s="212"/>
      <c r="E406" s="212"/>
      <c r="F406" s="212"/>
      <c r="G406" s="212"/>
      <c r="H406" s="212"/>
      <c r="I406" s="212"/>
      <c r="J406" s="212"/>
      <c r="K406" s="212"/>
      <c r="L406" s="212"/>
      <c r="M406" s="212"/>
      <c r="N406" s="212"/>
      <c r="O406" s="212"/>
      <c r="P406" s="212"/>
      <c r="Q406" s="212"/>
      <c r="R406" s="212"/>
      <c r="S406" s="212"/>
      <c r="T406" s="212"/>
      <c r="U406" s="212"/>
      <c r="V406" s="221"/>
      <c r="W406" s="216"/>
      <c r="X406" s="221"/>
      <c r="Y406" s="221"/>
      <c r="Z406" s="221"/>
      <c r="AA406" s="221"/>
      <c r="AB406" s="216"/>
      <c r="AC406" s="212"/>
      <c r="AD406" s="212"/>
      <c r="AE406" s="212"/>
      <c r="AF406" s="212"/>
      <c r="AG406" s="139">
        <f t="shared" si="121"/>
        <v>0</v>
      </c>
    </row>
    <row r="407" outlineLevel="1">
      <c r="A407" s="266" t="s">
        <v>803</v>
      </c>
      <c r="B407" s="212"/>
      <c r="C407" s="212"/>
      <c r="D407" s="212"/>
      <c r="E407" s="212"/>
      <c r="F407" s="212"/>
      <c r="G407" s="212"/>
      <c r="H407" s="212"/>
      <c r="I407" s="212"/>
      <c r="J407" s="212"/>
      <c r="K407" s="212"/>
      <c r="L407" s="212"/>
      <c r="M407" s="212"/>
      <c r="N407" s="212"/>
      <c r="O407" s="212"/>
      <c r="P407" s="212"/>
      <c r="Q407" s="212"/>
      <c r="R407" s="212"/>
      <c r="S407" s="212"/>
      <c r="T407" s="212"/>
      <c r="U407" s="212"/>
      <c r="V407" s="221"/>
      <c r="W407" s="221"/>
      <c r="X407" s="221"/>
      <c r="Y407" s="221"/>
      <c r="Z407" s="221"/>
      <c r="AA407" s="221"/>
      <c r="AB407" s="216"/>
      <c r="AC407" s="212"/>
      <c r="AD407" s="212"/>
      <c r="AE407" s="212"/>
      <c r="AF407" s="212"/>
      <c r="AG407" s="139">
        <f t="shared" si="121"/>
        <v>0</v>
      </c>
    </row>
    <row r="408" outlineLevel="1">
      <c r="A408" s="266" t="s">
        <v>804</v>
      </c>
      <c r="B408" s="212"/>
      <c r="C408" s="212"/>
      <c r="D408" s="212"/>
      <c r="E408" s="212"/>
      <c r="F408" s="212"/>
      <c r="G408" s="212"/>
      <c r="H408" s="212"/>
      <c r="I408" s="212"/>
      <c r="J408" s="212"/>
      <c r="K408" s="212"/>
      <c r="L408" s="212"/>
      <c r="M408" s="212"/>
      <c r="N408" s="212"/>
      <c r="O408" s="212"/>
      <c r="P408" s="212"/>
      <c r="Q408" s="212"/>
      <c r="R408" s="212"/>
      <c r="S408" s="212"/>
      <c r="T408" s="212"/>
      <c r="U408" s="212"/>
      <c r="V408" s="221"/>
      <c r="W408" s="221"/>
      <c r="X408" s="221"/>
      <c r="Y408" s="221"/>
      <c r="Z408" s="221"/>
      <c r="AA408" s="221"/>
      <c r="AB408" s="216"/>
      <c r="AC408" s="216"/>
      <c r="AD408" s="212"/>
      <c r="AE408" s="216"/>
      <c r="AF408" s="216">
        <v>0.0</v>
      </c>
      <c r="AG408" s="283">
        <f t="shared" si="121"/>
        <v>0</v>
      </c>
    </row>
    <row r="409" outlineLevel="1">
      <c r="A409" s="266" t="s">
        <v>805</v>
      </c>
      <c r="B409" s="212"/>
      <c r="C409" s="212"/>
      <c r="D409" s="212"/>
      <c r="E409" s="212"/>
      <c r="F409" s="212"/>
      <c r="G409" s="212"/>
      <c r="H409" s="212"/>
      <c r="I409" s="212"/>
      <c r="J409" s="212"/>
      <c r="K409" s="212"/>
      <c r="L409" s="212"/>
      <c r="M409" s="212"/>
      <c r="N409" s="212"/>
      <c r="O409" s="212"/>
      <c r="P409" s="212"/>
      <c r="Q409" s="212"/>
      <c r="R409" s="212"/>
      <c r="S409" s="212"/>
      <c r="T409" s="212"/>
      <c r="U409" s="212"/>
      <c r="V409" s="221"/>
      <c r="W409" s="221"/>
      <c r="X409" s="221"/>
      <c r="Y409" s="221"/>
      <c r="Z409" s="221"/>
      <c r="AA409" s="221"/>
      <c r="AB409" s="216"/>
      <c r="AC409" s="216"/>
      <c r="AD409" s="216"/>
      <c r="AE409" s="216"/>
      <c r="AF409" s="216">
        <v>0.0</v>
      </c>
      <c r="AG409" s="283">
        <f t="shared" si="121"/>
        <v>0</v>
      </c>
    </row>
    <row r="410" outlineLevel="1">
      <c r="A410" s="266" t="s">
        <v>806</v>
      </c>
      <c r="B410" s="212"/>
      <c r="C410" s="212"/>
      <c r="D410" s="212"/>
      <c r="E410" s="212"/>
      <c r="F410" s="212"/>
      <c r="G410" s="212"/>
      <c r="H410" s="212"/>
      <c r="I410" s="212"/>
      <c r="J410" s="212"/>
      <c r="K410" s="212"/>
      <c r="L410" s="212"/>
      <c r="M410" s="212"/>
      <c r="N410" s="212"/>
      <c r="O410" s="212"/>
      <c r="P410" s="212"/>
      <c r="Q410" s="212"/>
      <c r="R410" s="212"/>
      <c r="S410" s="212"/>
      <c r="T410" s="212"/>
      <c r="U410" s="212"/>
      <c r="V410" s="221"/>
      <c r="W410" s="221"/>
      <c r="X410" s="221"/>
      <c r="Y410" s="221"/>
      <c r="Z410" s="221"/>
      <c r="AA410" s="221"/>
      <c r="AB410" s="216"/>
      <c r="AC410" s="216"/>
      <c r="AD410" s="216"/>
      <c r="AE410" s="216"/>
      <c r="AF410" s="216"/>
      <c r="AG410" s="283"/>
    </row>
    <row r="411" outlineLevel="1">
      <c r="A411" s="266" t="s">
        <v>807</v>
      </c>
      <c r="B411" s="212"/>
      <c r="C411" s="212"/>
      <c r="D411" s="212"/>
      <c r="E411" s="212"/>
      <c r="F411" s="212"/>
      <c r="G411" s="212"/>
      <c r="H411" s="212"/>
      <c r="I411" s="212"/>
      <c r="J411" s="212"/>
      <c r="K411" s="212"/>
      <c r="L411" s="212"/>
      <c r="M411" s="212"/>
      <c r="N411" s="212"/>
      <c r="O411" s="212"/>
      <c r="P411" s="212"/>
      <c r="Q411" s="212"/>
      <c r="R411" s="212"/>
      <c r="S411" s="212"/>
      <c r="T411" s="212"/>
      <c r="U411" s="212"/>
      <c r="V411" s="221"/>
      <c r="W411" s="221"/>
      <c r="X411" s="221"/>
      <c r="Y411" s="221"/>
      <c r="Z411" s="221"/>
      <c r="AA411" s="221"/>
      <c r="AB411" s="216"/>
      <c r="AC411" s="216"/>
      <c r="AD411" s="216"/>
      <c r="AE411" s="216"/>
      <c r="AF411" s="216"/>
      <c r="AG411" s="283"/>
    </row>
    <row r="412" outlineLevel="1">
      <c r="A412" s="266" t="s">
        <v>808</v>
      </c>
      <c r="B412" s="212"/>
      <c r="C412" s="212"/>
      <c r="D412" s="212"/>
      <c r="E412" s="212"/>
      <c r="F412" s="212"/>
      <c r="G412" s="212"/>
      <c r="H412" s="212"/>
      <c r="I412" s="212"/>
      <c r="J412" s="212"/>
      <c r="K412" s="212"/>
      <c r="L412" s="212"/>
      <c r="M412" s="212"/>
      <c r="N412" s="212"/>
      <c r="O412" s="212"/>
      <c r="P412" s="212"/>
      <c r="Q412" s="212"/>
      <c r="R412" s="212"/>
      <c r="S412" s="212"/>
      <c r="T412" s="212"/>
      <c r="U412" s="212"/>
      <c r="V412" s="221"/>
      <c r="W412" s="221"/>
      <c r="X412" s="221"/>
      <c r="Y412" s="221"/>
      <c r="Z412" s="221"/>
      <c r="AA412" s="221"/>
      <c r="AB412" s="216"/>
      <c r="AC412" s="216"/>
      <c r="AD412" s="216"/>
      <c r="AE412" s="216"/>
      <c r="AF412" s="216"/>
      <c r="AG412" s="283"/>
    </row>
    <row r="413" outlineLevel="1">
      <c r="A413" s="266" t="s">
        <v>809</v>
      </c>
      <c r="B413" s="212"/>
      <c r="C413" s="212"/>
      <c r="D413" s="212"/>
      <c r="E413" s="212"/>
      <c r="F413" s="212"/>
      <c r="G413" s="212"/>
      <c r="H413" s="212"/>
      <c r="I413" s="212"/>
      <c r="J413" s="212"/>
      <c r="K413" s="212"/>
      <c r="L413" s="212"/>
      <c r="M413" s="212"/>
      <c r="N413" s="212"/>
      <c r="O413" s="212"/>
      <c r="P413" s="212"/>
      <c r="Q413" s="212"/>
      <c r="R413" s="212"/>
      <c r="S413" s="212"/>
      <c r="T413" s="212"/>
      <c r="U413" s="212"/>
      <c r="V413" s="221"/>
      <c r="W413" s="221"/>
      <c r="X413" s="221"/>
      <c r="Y413" s="221"/>
      <c r="Z413" s="221"/>
      <c r="AA413" s="221"/>
      <c r="AB413" s="216"/>
      <c r="AC413" s="216"/>
      <c r="AD413" s="216"/>
      <c r="AE413" s="216"/>
      <c r="AF413" s="216"/>
      <c r="AG413" s="283"/>
    </row>
    <row r="414">
      <c r="A414" s="266" t="s">
        <v>447</v>
      </c>
      <c r="B414" s="281"/>
      <c r="C414" s="281"/>
      <c r="D414" s="281"/>
      <c r="E414" s="281"/>
      <c r="F414" s="281"/>
      <c r="G414" s="281"/>
      <c r="H414" s="281"/>
      <c r="I414" s="281"/>
      <c r="J414" s="281"/>
      <c r="K414" s="281"/>
      <c r="L414" s="281"/>
      <c r="M414" s="281"/>
      <c r="N414" s="281"/>
      <c r="O414" s="281"/>
      <c r="P414" s="281"/>
      <c r="Q414" s="281"/>
      <c r="R414" s="275"/>
      <c r="S414" s="275"/>
      <c r="T414" s="275"/>
      <c r="U414" s="281"/>
      <c r="V414" s="285"/>
      <c r="W414" s="285"/>
      <c r="X414" s="285"/>
      <c r="Y414" s="285"/>
      <c r="Z414" s="285"/>
      <c r="AA414" s="285"/>
      <c r="AB414" s="285"/>
      <c r="AC414" s="275"/>
      <c r="AD414" s="281"/>
      <c r="AE414" s="281"/>
      <c r="AF414" s="281"/>
      <c r="AG414" s="199"/>
    </row>
    <row r="415" outlineLevel="1">
      <c r="A415" s="266" t="s">
        <v>810</v>
      </c>
      <c r="B415" s="212"/>
      <c r="C415" s="212"/>
      <c r="D415" s="212"/>
      <c r="E415" s="212"/>
      <c r="F415" s="212"/>
      <c r="G415" s="212"/>
      <c r="H415" s="212"/>
      <c r="I415" s="212"/>
      <c r="J415" s="212"/>
      <c r="K415" s="212"/>
      <c r="L415" s="212"/>
      <c r="M415" s="212"/>
      <c r="N415" s="212"/>
      <c r="O415" s="212"/>
      <c r="P415" s="212"/>
      <c r="Q415" s="212"/>
      <c r="R415" s="212"/>
      <c r="S415" s="212"/>
      <c r="T415" s="212"/>
      <c r="U415" s="216"/>
      <c r="V415" s="221"/>
      <c r="W415" s="221"/>
      <c r="X415" s="216"/>
      <c r="Y415" s="221"/>
      <c r="Z415" s="221"/>
      <c r="AA415" s="221"/>
      <c r="AB415" s="216"/>
      <c r="AC415" s="216"/>
      <c r="AD415" s="212"/>
      <c r="AE415" s="212"/>
      <c r="AF415" s="237"/>
      <c r="AG415" s="139">
        <f t="shared" ref="AG415:AG417" si="122">SUM(B415:AF415)</f>
        <v>0</v>
      </c>
    </row>
    <row r="416" outlineLevel="1">
      <c r="A416" s="266" t="s">
        <v>811</v>
      </c>
      <c r="B416" s="212"/>
      <c r="C416" s="212"/>
      <c r="D416" s="212"/>
      <c r="E416" s="212"/>
      <c r="F416" s="212"/>
      <c r="G416" s="212"/>
      <c r="H416" s="212"/>
      <c r="I416" s="212"/>
      <c r="J416" s="212"/>
      <c r="K416" s="212"/>
      <c r="L416" s="212"/>
      <c r="M416" s="212"/>
      <c r="N416" s="212"/>
      <c r="O416" s="212"/>
      <c r="P416" s="212"/>
      <c r="Q416" s="212"/>
      <c r="R416" s="212"/>
      <c r="S416" s="212"/>
      <c r="T416" s="212"/>
      <c r="U416" s="216"/>
      <c r="V416" s="221"/>
      <c r="W416" s="221"/>
      <c r="X416" s="216"/>
      <c r="Y416" s="221"/>
      <c r="Z416" s="221"/>
      <c r="AA416" s="221"/>
      <c r="AB416" s="216"/>
      <c r="AC416" s="216"/>
      <c r="AD416" s="212"/>
      <c r="AE416" s="212"/>
      <c r="AF416" s="237"/>
      <c r="AG416" s="139">
        <f t="shared" si="122"/>
        <v>0</v>
      </c>
    </row>
    <row r="417" outlineLevel="1">
      <c r="A417" s="266" t="s">
        <v>450</v>
      </c>
      <c r="B417" s="212"/>
      <c r="C417" s="212"/>
      <c r="D417" s="212"/>
      <c r="E417" s="212"/>
      <c r="F417" s="212"/>
      <c r="G417" s="212"/>
      <c r="H417" s="212"/>
      <c r="I417" s="212"/>
      <c r="J417" s="212"/>
      <c r="K417" s="212"/>
      <c r="L417" s="212"/>
      <c r="M417" s="212"/>
      <c r="N417" s="212"/>
      <c r="O417" s="212"/>
      <c r="P417" s="212"/>
      <c r="Q417" s="212"/>
      <c r="R417" s="216"/>
      <c r="S417" s="216"/>
      <c r="T417" s="216"/>
      <c r="U417" s="212"/>
      <c r="V417" s="216"/>
      <c r="W417" s="216"/>
      <c r="X417" s="216"/>
      <c r="Y417" s="221"/>
      <c r="Z417" s="221"/>
      <c r="AA417" s="216"/>
      <c r="AB417" s="216"/>
      <c r="AC417" s="216"/>
      <c r="AD417" s="237"/>
      <c r="AE417" s="237"/>
      <c r="AF417" s="237"/>
      <c r="AG417" s="139">
        <f t="shared" si="122"/>
        <v>0</v>
      </c>
    </row>
    <row r="418" collapsed="1">
      <c r="A418" s="266" t="s">
        <v>276</v>
      </c>
      <c r="B418" s="281"/>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199"/>
    </row>
    <row r="419" hidden="1" outlineLevel="1">
      <c r="A419" s="266" t="s">
        <v>812</v>
      </c>
      <c r="B419" s="221"/>
      <c r="C419" s="221"/>
      <c r="D419" s="221"/>
      <c r="E419" s="221"/>
      <c r="F419" s="221"/>
      <c r="G419" s="221"/>
      <c r="H419" s="221"/>
      <c r="I419" s="212"/>
      <c r="J419" s="212"/>
      <c r="K419" s="212"/>
      <c r="L419" s="212"/>
      <c r="M419" s="212"/>
      <c r="N419" s="212"/>
      <c r="O419" s="212"/>
      <c r="P419" s="212"/>
      <c r="Q419" s="221"/>
      <c r="R419" s="221"/>
      <c r="S419" s="221"/>
      <c r="T419" s="221"/>
      <c r="U419" s="221"/>
      <c r="V419" s="221"/>
      <c r="W419" s="221"/>
      <c r="X419" s="221"/>
      <c r="Y419" s="221"/>
      <c r="Z419" s="221"/>
      <c r="AA419" s="221"/>
      <c r="AB419" s="212"/>
      <c r="AC419" s="212"/>
      <c r="AD419" s="212"/>
      <c r="AE419" s="212"/>
      <c r="AF419" s="212"/>
      <c r="AG419" s="139">
        <f t="shared" ref="AG419:AG424" si="123">SUM(B419:AF419)</f>
        <v>0</v>
      </c>
    </row>
    <row r="420" hidden="1" outlineLevel="1">
      <c r="A420" s="266" t="s">
        <v>813</v>
      </c>
      <c r="B420" s="221"/>
      <c r="C420" s="221"/>
      <c r="D420" s="221"/>
      <c r="E420" s="221"/>
      <c r="F420" s="221"/>
      <c r="G420" s="221"/>
      <c r="H420" s="221"/>
      <c r="I420" s="212"/>
      <c r="J420" s="212"/>
      <c r="K420" s="212"/>
      <c r="L420" s="212"/>
      <c r="M420" s="212"/>
      <c r="N420" s="212"/>
      <c r="O420" s="212"/>
      <c r="P420" s="212"/>
      <c r="Q420" s="221"/>
      <c r="R420" s="221"/>
      <c r="S420" s="221"/>
      <c r="T420" s="221"/>
      <c r="U420" s="221"/>
      <c r="V420" s="221"/>
      <c r="W420" s="221"/>
      <c r="X420" s="221"/>
      <c r="Y420" s="221"/>
      <c r="Z420" s="221"/>
      <c r="AA420" s="221"/>
      <c r="AB420" s="212"/>
      <c r="AC420" s="212"/>
      <c r="AD420" s="212"/>
      <c r="AE420" s="212"/>
      <c r="AF420" s="212"/>
      <c r="AG420" s="139">
        <f t="shared" si="123"/>
        <v>0</v>
      </c>
    </row>
    <row r="421" hidden="1" outlineLevel="1">
      <c r="A421" s="266" t="s">
        <v>814</v>
      </c>
      <c r="B421" s="221"/>
      <c r="C421" s="221"/>
      <c r="D421" s="221"/>
      <c r="E421" s="221"/>
      <c r="F421" s="221"/>
      <c r="G421" s="221"/>
      <c r="H421" s="221"/>
      <c r="I421" s="212"/>
      <c r="J421" s="212"/>
      <c r="K421" s="212"/>
      <c r="L421" s="212"/>
      <c r="M421" s="212"/>
      <c r="N421" s="212"/>
      <c r="O421" s="212"/>
      <c r="P421" s="212"/>
      <c r="Q421" s="221"/>
      <c r="R421" s="221"/>
      <c r="S421" s="221"/>
      <c r="T421" s="221"/>
      <c r="U421" s="221"/>
      <c r="V421" s="221"/>
      <c r="W421" s="221"/>
      <c r="X421" s="221"/>
      <c r="Y421" s="221"/>
      <c r="Z421" s="221"/>
      <c r="AA421" s="221"/>
      <c r="AB421" s="212"/>
      <c r="AC421" s="212"/>
      <c r="AD421" s="212"/>
      <c r="AE421" s="212"/>
      <c r="AF421" s="212"/>
      <c r="AG421" s="139">
        <f t="shared" si="123"/>
        <v>0</v>
      </c>
    </row>
    <row r="422" hidden="1" outlineLevel="1">
      <c r="A422" s="266" t="s">
        <v>815</v>
      </c>
      <c r="B422" s="221"/>
      <c r="C422" s="221"/>
      <c r="D422" s="221"/>
      <c r="E422" s="221"/>
      <c r="F422" s="221"/>
      <c r="G422" s="221"/>
      <c r="H422" s="221"/>
      <c r="I422" s="212"/>
      <c r="J422" s="212"/>
      <c r="K422" s="212"/>
      <c r="L422" s="212"/>
      <c r="M422" s="212"/>
      <c r="N422" s="212"/>
      <c r="O422" s="212"/>
      <c r="P422" s="212"/>
      <c r="Q422" s="221"/>
      <c r="R422" s="221"/>
      <c r="S422" s="221"/>
      <c r="T422" s="221"/>
      <c r="U422" s="221"/>
      <c r="V422" s="221"/>
      <c r="W422" s="221"/>
      <c r="X422" s="221"/>
      <c r="Y422" s="221"/>
      <c r="Z422" s="221"/>
      <c r="AA422" s="221"/>
      <c r="AB422" s="212"/>
      <c r="AC422" s="212"/>
      <c r="AD422" s="212"/>
      <c r="AE422" s="212"/>
      <c r="AF422" s="212"/>
      <c r="AG422" s="139">
        <f t="shared" si="123"/>
        <v>0</v>
      </c>
    </row>
    <row r="423" hidden="1" outlineLevel="1">
      <c r="A423" s="266" t="s">
        <v>816</v>
      </c>
      <c r="B423" s="221"/>
      <c r="C423" s="221"/>
      <c r="D423" s="221"/>
      <c r="E423" s="221"/>
      <c r="F423" s="221"/>
      <c r="G423" s="221"/>
      <c r="H423" s="221"/>
      <c r="I423" s="212"/>
      <c r="J423" s="212"/>
      <c r="K423" s="212"/>
      <c r="L423" s="212"/>
      <c r="M423" s="212"/>
      <c r="N423" s="212"/>
      <c r="O423" s="212"/>
      <c r="P423" s="212"/>
      <c r="Q423" s="221"/>
      <c r="R423" s="221"/>
      <c r="S423" s="221"/>
      <c r="T423" s="221"/>
      <c r="U423" s="221"/>
      <c r="V423" s="221"/>
      <c r="W423" s="221"/>
      <c r="X423" s="221"/>
      <c r="Y423" s="221"/>
      <c r="Z423" s="221"/>
      <c r="AA423" s="221"/>
      <c r="AB423" s="216"/>
      <c r="AC423" s="216"/>
      <c r="AD423" s="216"/>
      <c r="AE423" s="216"/>
      <c r="AF423" s="221"/>
      <c r="AG423" s="283">
        <f t="shared" si="123"/>
        <v>0</v>
      </c>
    </row>
    <row r="424" hidden="1" outlineLevel="1">
      <c r="A424" s="266" t="s">
        <v>817</v>
      </c>
      <c r="B424" s="221"/>
      <c r="C424" s="221"/>
      <c r="D424" s="221"/>
      <c r="E424" s="221"/>
      <c r="F424" s="221"/>
      <c r="G424" s="221"/>
      <c r="H424" s="221"/>
      <c r="I424" s="212"/>
      <c r="J424" s="212"/>
      <c r="K424" s="212"/>
      <c r="L424" s="212"/>
      <c r="M424" s="212"/>
      <c r="N424" s="212"/>
      <c r="O424" s="212"/>
      <c r="P424" s="212"/>
      <c r="Q424" s="221"/>
      <c r="R424" s="221"/>
      <c r="S424" s="221"/>
      <c r="T424" s="221"/>
      <c r="U424" s="221"/>
      <c r="V424" s="221"/>
      <c r="W424" s="221"/>
      <c r="X424" s="221"/>
      <c r="Y424" s="221"/>
      <c r="Z424" s="221"/>
      <c r="AA424" s="221"/>
      <c r="AB424" s="216"/>
      <c r="AC424" s="216"/>
      <c r="AD424" s="216"/>
      <c r="AE424" s="216"/>
      <c r="AF424" s="221"/>
      <c r="AG424" s="283">
        <f t="shared" si="123"/>
        <v>0</v>
      </c>
    </row>
    <row r="425" hidden="1" outlineLevel="1">
      <c r="A425" s="266" t="s">
        <v>681</v>
      </c>
      <c r="B425" s="221"/>
      <c r="C425" s="221"/>
      <c r="D425" s="221"/>
      <c r="E425" s="221"/>
      <c r="F425" s="221"/>
      <c r="G425" s="221"/>
      <c r="H425" s="221"/>
      <c r="I425" s="212"/>
      <c r="J425" s="212"/>
      <c r="K425" s="212"/>
      <c r="L425" s="212"/>
      <c r="M425" s="212"/>
      <c r="N425" s="212"/>
      <c r="O425" s="212"/>
      <c r="P425" s="212"/>
      <c r="Q425" s="221"/>
      <c r="R425" s="221"/>
      <c r="S425" s="221"/>
      <c r="T425" s="221"/>
      <c r="U425" s="221"/>
      <c r="V425" s="221"/>
      <c r="W425" s="221"/>
      <c r="X425" s="221"/>
      <c r="Y425" s="221"/>
      <c r="Z425" s="221"/>
      <c r="AA425" s="221"/>
      <c r="AB425" s="216"/>
      <c r="AC425" s="216"/>
      <c r="AD425" s="216"/>
      <c r="AE425" s="216"/>
      <c r="AF425" s="221"/>
      <c r="AG425" s="283"/>
    </row>
    <row r="426" hidden="1" outlineLevel="1">
      <c r="A426" s="266" t="s">
        <v>682</v>
      </c>
      <c r="B426" s="221"/>
      <c r="C426" s="221"/>
      <c r="D426" s="221"/>
      <c r="E426" s="221"/>
      <c r="F426" s="221"/>
      <c r="G426" s="221"/>
      <c r="H426" s="221"/>
      <c r="I426" s="212"/>
      <c r="J426" s="212"/>
      <c r="K426" s="212"/>
      <c r="L426" s="212"/>
      <c r="M426" s="212"/>
      <c r="N426" s="212"/>
      <c r="O426" s="212"/>
      <c r="P426" s="212"/>
      <c r="Q426" s="221"/>
      <c r="R426" s="221"/>
      <c r="S426" s="221"/>
      <c r="T426" s="221"/>
      <c r="U426" s="221"/>
      <c r="V426" s="221"/>
      <c r="W426" s="221"/>
      <c r="X426" s="221"/>
      <c r="Y426" s="221"/>
      <c r="Z426" s="221"/>
      <c r="AA426" s="221"/>
      <c r="AB426" s="216"/>
      <c r="AC426" s="216"/>
      <c r="AD426" s="216"/>
      <c r="AE426" s="216"/>
      <c r="AF426" s="221"/>
      <c r="AG426" s="283"/>
    </row>
    <row r="427" hidden="1" outlineLevel="1">
      <c r="A427" s="266" t="s">
        <v>683</v>
      </c>
      <c r="B427" s="221"/>
      <c r="C427" s="221"/>
      <c r="D427" s="221"/>
      <c r="E427" s="221"/>
      <c r="F427" s="221"/>
      <c r="G427" s="221"/>
      <c r="H427" s="221"/>
      <c r="I427" s="212"/>
      <c r="J427" s="212"/>
      <c r="K427" s="212"/>
      <c r="L427" s="212"/>
      <c r="M427" s="212"/>
      <c r="N427" s="212"/>
      <c r="O427" s="212"/>
      <c r="P427" s="212"/>
      <c r="Q427" s="221"/>
      <c r="R427" s="221"/>
      <c r="S427" s="221"/>
      <c r="T427" s="221"/>
      <c r="U427" s="221"/>
      <c r="V427" s="221"/>
      <c r="W427" s="221"/>
      <c r="X427" s="221"/>
      <c r="Y427" s="221"/>
      <c r="Z427" s="221"/>
      <c r="AA427" s="221"/>
      <c r="AB427" s="216"/>
      <c r="AC427" s="216"/>
      <c r="AD427" s="216"/>
      <c r="AE427" s="216"/>
      <c r="AF427" s="221"/>
      <c r="AG427" s="283"/>
    </row>
    <row r="428" hidden="1" outlineLevel="1">
      <c r="A428" s="266" t="s">
        <v>684</v>
      </c>
      <c r="B428" s="221"/>
      <c r="C428" s="221"/>
      <c r="D428" s="221"/>
      <c r="E428" s="221"/>
      <c r="F428" s="221"/>
      <c r="G428" s="221"/>
      <c r="H428" s="221"/>
      <c r="I428" s="212"/>
      <c r="J428" s="212"/>
      <c r="K428" s="212"/>
      <c r="L428" s="212"/>
      <c r="M428" s="212"/>
      <c r="N428" s="212"/>
      <c r="O428" s="212"/>
      <c r="P428" s="212"/>
      <c r="Q428" s="221"/>
      <c r="R428" s="221"/>
      <c r="S428" s="221"/>
      <c r="T428" s="221"/>
      <c r="U428" s="221"/>
      <c r="V428" s="221"/>
      <c r="W428" s="221"/>
      <c r="X428" s="221"/>
      <c r="Y428" s="221"/>
      <c r="Z428" s="221"/>
      <c r="AA428" s="221"/>
      <c r="AB428" s="216"/>
      <c r="AC428" s="216"/>
      <c r="AD428" s="216"/>
      <c r="AE428" s="216"/>
      <c r="AF428" s="221"/>
      <c r="AG428" s="283"/>
    </row>
    <row r="429" collapsed="1">
      <c r="A429" s="266" t="s">
        <v>461</v>
      </c>
      <c r="B429" s="285"/>
      <c r="C429" s="285"/>
      <c r="D429" s="285"/>
      <c r="E429" s="285"/>
      <c r="F429" s="285"/>
      <c r="G429" s="285"/>
      <c r="H429" s="285"/>
      <c r="I429" s="275"/>
      <c r="J429" s="275"/>
      <c r="K429" s="275"/>
      <c r="L429" s="275"/>
      <c r="M429" s="275"/>
      <c r="N429" s="275"/>
      <c r="O429" s="275"/>
      <c r="P429" s="275"/>
      <c r="Q429" s="285"/>
      <c r="R429" s="285"/>
      <c r="S429" s="285"/>
      <c r="T429" s="285"/>
      <c r="U429" s="285"/>
      <c r="V429" s="285"/>
      <c r="W429" s="285"/>
      <c r="X429" s="285"/>
      <c r="Y429" s="285"/>
      <c r="Z429" s="285"/>
      <c r="AA429" s="285"/>
      <c r="AB429" s="275"/>
      <c r="AC429" s="275"/>
      <c r="AD429" s="275"/>
      <c r="AE429" s="275"/>
      <c r="AF429" s="275"/>
      <c r="AG429" s="199"/>
    </row>
    <row r="430" hidden="1" outlineLevel="1">
      <c r="A430" s="266" t="s">
        <v>818</v>
      </c>
      <c r="B430" s="221"/>
      <c r="C430" s="221"/>
      <c r="D430" s="221"/>
      <c r="E430" s="221"/>
      <c r="F430" s="221"/>
      <c r="G430" s="221"/>
      <c r="H430" s="221"/>
      <c r="I430" s="212"/>
      <c r="J430" s="212"/>
      <c r="K430" s="212"/>
      <c r="L430" s="212"/>
      <c r="M430" s="212"/>
      <c r="N430" s="212"/>
      <c r="O430" s="212"/>
      <c r="P430" s="212"/>
      <c r="Q430" s="221"/>
      <c r="R430" s="221"/>
      <c r="S430" s="221"/>
      <c r="T430" s="216"/>
      <c r="U430" s="221"/>
      <c r="V430" s="221"/>
      <c r="W430" s="221"/>
      <c r="X430" s="221"/>
      <c r="Y430" s="221"/>
      <c r="Z430" s="221"/>
      <c r="AA430" s="221"/>
      <c r="AB430" s="216"/>
      <c r="AC430" s="216"/>
      <c r="AD430" s="216"/>
      <c r="AE430" s="216"/>
      <c r="AF430" s="212"/>
      <c r="AG430" s="139">
        <f t="shared" ref="AG430:AG434" si="124">SUM(B430:AF430)</f>
        <v>0</v>
      </c>
    </row>
    <row r="431" hidden="1" outlineLevel="1">
      <c r="A431" s="266" t="s">
        <v>819</v>
      </c>
      <c r="B431" s="221"/>
      <c r="C431" s="221"/>
      <c r="D431" s="221"/>
      <c r="E431" s="221"/>
      <c r="F431" s="221"/>
      <c r="G431" s="221"/>
      <c r="H431" s="221"/>
      <c r="I431" s="212"/>
      <c r="J431" s="212"/>
      <c r="K431" s="212"/>
      <c r="L431" s="212"/>
      <c r="M431" s="212"/>
      <c r="N431" s="212"/>
      <c r="O431" s="212"/>
      <c r="P431" s="212"/>
      <c r="Q431" s="221"/>
      <c r="R431" s="221"/>
      <c r="S431" s="221"/>
      <c r="T431" s="221"/>
      <c r="U431" s="221"/>
      <c r="V431" s="221"/>
      <c r="W431" s="221"/>
      <c r="X431" s="221"/>
      <c r="Y431" s="221"/>
      <c r="Z431" s="221"/>
      <c r="AA431" s="221"/>
      <c r="AB431" s="216"/>
      <c r="AC431" s="216"/>
      <c r="AD431" s="216"/>
      <c r="AE431" s="216"/>
      <c r="AF431" s="212"/>
      <c r="AG431" s="139">
        <f t="shared" si="124"/>
        <v>0</v>
      </c>
    </row>
    <row r="432" hidden="1" outlineLevel="1">
      <c r="A432" s="266" t="s">
        <v>450</v>
      </c>
      <c r="B432" s="221"/>
      <c r="C432" s="221"/>
      <c r="D432" s="221"/>
      <c r="E432" s="221"/>
      <c r="F432" s="221"/>
      <c r="G432" s="221"/>
      <c r="H432" s="221"/>
      <c r="I432" s="212"/>
      <c r="J432" s="212"/>
      <c r="K432" s="212"/>
      <c r="L432" s="212"/>
      <c r="M432" s="212"/>
      <c r="N432" s="212"/>
      <c r="O432" s="212"/>
      <c r="P432" s="212"/>
      <c r="Q432" s="221"/>
      <c r="R432" s="221"/>
      <c r="S432" s="221"/>
      <c r="T432" s="216"/>
      <c r="U432" s="221"/>
      <c r="V432" s="221"/>
      <c r="W432" s="221"/>
      <c r="X432" s="221"/>
      <c r="Y432" s="221"/>
      <c r="Z432" s="221"/>
      <c r="AA432" s="221"/>
      <c r="AB432" s="216"/>
      <c r="AC432" s="216"/>
      <c r="AD432" s="216"/>
      <c r="AE432" s="216"/>
      <c r="AF432" s="212"/>
      <c r="AG432" s="139">
        <f t="shared" si="124"/>
        <v>0</v>
      </c>
    </row>
    <row r="433">
      <c r="A433" s="269" t="s">
        <v>287</v>
      </c>
      <c r="B433" s="286">
        <f t="shared" ref="B433:AF433" si="125">B404+B405+B410+B411</f>
        <v>0</v>
      </c>
      <c r="C433" s="286">
        <f t="shared" si="125"/>
        <v>0</v>
      </c>
      <c r="D433" s="286">
        <f t="shared" si="125"/>
        <v>0</v>
      </c>
      <c r="E433" s="286">
        <f t="shared" si="125"/>
        <v>0</v>
      </c>
      <c r="F433" s="286">
        <f t="shared" si="125"/>
        <v>0</v>
      </c>
      <c r="G433" s="286">
        <f t="shared" si="125"/>
        <v>0</v>
      </c>
      <c r="H433" s="286">
        <f t="shared" si="125"/>
        <v>0</v>
      </c>
      <c r="I433" s="286">
        <f t="shared" si="125"/>
        <v>0</v>
      </c>
      <c r="J433" s="286">
        <f t="shared" si="125"/>
        <v>0</v>
      </c>
      <c r="K433" s="286">
        <f t="shared" si="125"/>
        <v>0</v>
      </c>
      <c r="L433" s="286">
        <f t="shared" si="125"/>
        <v>0</v>
      </c>
      <c r="M433" s="286">
        <f t="shared" si="125"/>
        <v>0</v>
      </c>
      <c r="N433" s="286">
        <f t="shared" si="125"/>
        <v>0</v>
      </c>
      <c r="O433" s="286">
        <f t="shared" si="125"/>
        <v>0</v>
      </c>
      <c r="P433" s="286">
        <f t="shared" si="125"/>
        <v>0</v>
      </c>
      <c r="Q433" s="286">
        <f t="shared" si="125"/>
        <v>0</v>
      </c>
      <c r="R433" s="286">
        <f t="shared" si="125"/>
        <v>0</v>
      </c>
      <c r="S433" s="286">
        <f t="shared" si="125"/>
        <v>0</v>
      </c>
      <c r="T433" s="286">
        <f t="shared" si="125"/>
        <v>0</v>
      </c>
      <c r="U433" s="286">
        <f t="shared" si="125"/>
        <v>0</v>
      </c>
      <c r="V433" s="286">
        <f t="shared" si="125"/>
        <v>0</v>
      </c>
      <c r="W433" s="286">
        <f t="shared" si="125"/>
        <v>0</v>
      </c>
      <c r="X433" s="286">
        <f t="shared" si="125"/>
        <v>0</v>
      </c>
      <c r="Y433" s="286">
        <f t="shared" si="125"/>
        <v>0</v>
      </c>
      <c r="Z433" s="286">
        <f t="shared" si="125"/>
        <v>0</v>
      </c>
      <c r="AA433" s="286">
        <f t="shared" si="125"/>
        <v>0</v>
      </c>
      <c r="AB433" s="286">
        <f t="shared" si="125"/>
        <v>0</v>
      </c>
      <c r="AC433" s="286">
        <f t="shared" si="125"/>
        <v>0</v>
      </c>
      <c r="AD433" s="286">
        <f t="shared" si="125"/>
        <v>0</v>
      </c>
      <c r="AE433" s="286">
        <f t="shared" si="125"/>
        <v>0</v>
      </c>
      <c r="AF433" s="286">
        <f t="shared" si="125"/>
        <v>0</v>
      </c>
      <c r="AG433" s="139">
        <f t="shared" si="124"/>
        <v>0</v>
      </c>
    </row>
    <row r="434">
      <c r="A434" s="269" t="s">
        <v>288</v>
      </c>
      <c r="B434" s="286">
        <f t="shared" ref="B434:AF434" si="126">+B406+B407++B412+B413</f>
        <v>0</v>
      </c>
      <c r="C434" s="286">
        <f t="shared" si="126"/>
        <v>0</v>
      </c>
      <c r="D434" s="286">
        <f t="shared" si="126"/>
        <v>0</v>
      </c>
      <c r="E434" s="286">
        <f t="shared" si="126"/>
        <v>0</v>
      </c>
      <c r="F434" s="286">
        <f t="shared" si="126"/>
        <v>0</v>
      </c>
      <c r="G434" s="286">
        <f t="shared" si="126"/>
        <v>0</v>
      </c>
      <c r="H434" s="286">
        <f t="shared" si="126"/>
        <v>0</v>
      </c>
      <c r="I434" s="286">
        <f t="shared" si="126"/>
        <v>0</v>
      </c>
      <c r="J434" s="286">
        <f t="shared" si="126"/>
        <v>0</v>
      </c>
      <c r="K434" s="286">
        <f t="shared" si="126"/>
        <v>0</v>
      </c>
      <c r="L434" s="286">
        <f t="shared" si="126"/>
        <v>0</v>
      </c>
      <c r="M434" s="286">
        <f t="shared" si="126"/>
        <v>0</v>
      </c>
      <c r="N434" s="286">
        <f t="shared" si="126"/>
        <v>0</v>
      </c>
      <c r="O434" s="286">
        <f t="shared" si="126"/>
        <v>0</v>
      </c>
      <c r="P434" s="286">
        <f t="shared" si="126"/>
        <v>0</v>
      </c>
      <c r="Q434" s="286">
        <f t="shared" si="126"/>
        <v>0</v>
      </c>
      <c r="R434" s="286">
        <f t="shared" si="126"/>
        <v>0</v>
      </c>
      <c r="S434" s="286">
        <f t="shared" si="126"/>
        <v>0</v>
      </c>
      <c r="T434" s="286">
        <f t="shared" si="126"/>
        <v>0</v>
      </c>
      <c r="U434" s="286">
        <f t="shared" si="126"/>
        <v>0</v>
      </c>
      <c r="V434" s="286">
        <f t="shared" si="126"/>
        <v>0</v>
      </c>
      <c r="W434" s="286">
        <f t="shared" si="126"/>
        <v>0</v>
      </c>
      <c r="X434" s="286">
        <f t="shared" si="126"/>
        <v>0</v>
      </c>
      <c r="Y434" s="286">
        <f t="shared" si="126"/>
        <v>0</v>
      </c>
      <c r="Z434" s="286">
        <f t="shared" si="126"/>
        <v>0</v>
      </c>
      <c r="AA434" s="286">
        <f t="shared" si="126"/>
        <v>0</v>
      </c>
      <c r="AB434" s="286">
        <f t="shared" si="126"/>
        <v>0</v>
      </c>
      <c r="AC434" s="286">
        <f t="shared" si="126"/>
        <v>0</v>
      </c>
      <c r="AD434" s="286">
        <f t="shared" si="126"/>
        <v>0</v>
      </c>
      <c r="AE434" s="286">
        <f t="shared" si="126"/>
        <v>0</v>
      </c>
      <c r="AF434" s="286">
        <f t="shared" si="126"/>
        <v>0</v>
      </c>
      <c r="AG434" s="139">
        <f t="shared" si="124"/>
        <v>0</v>
      </c>
    </row>
    <row r="435">
      <c r="A435" s="153"/>
      <c r="B435" s="212"/>
      <c r="C435" s="212"/>
      <c r="D435" s="212"/>
      <c r="E435" s="212"/>
      <c r="F435" s="212"/>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2"/>
      <c r="AG435" s="259"/>
    </row>
    <row r="436">
      <c r="A436" s="266" t="s">
        <v>289</v>
      </c>
      <c r="B436" s="281"/>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199"/>
    </row>
    <row r="437" outlineLevel="1">
      <c r="A437" s="266" t="s">
        <v>290</v>
      </c>
      <c r="B437" s="212"/>
      <c r="C437" s="212"/>
      <c r="D437" s="212"/>
      <c r="E437" s="212"/>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139">
        <f t="shared" ref="AG437:AG446" si="127">SUM(B437:AF437)</f>
        <v>0</v>
      </c>
    </row>
    <row r="438" outlineLevel="1">
      <c r="A438" s="266" t="s">
        <v>291</v>
      </c>
      <c r="B438" s="212"/>
      <c r="C438" s="212"/>
      <c r="D438" s="212"/>
      <c r="E438" s="212"/>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139">
        <f t="shared" si="127"/>
        <v>0</v>
      </c>
    </row>
    <row r="439" outlineLevel="1">
      <c r="A439" s="266" t="s">
        <v>820</v>
      </c>
      <c r="B439" s="212"/>
      <c r="C439" s="212"/>
      <c r="D439" s="212"/>
      <c r="E439" s="212"/>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139">
        <f t="shared" si="127"/>
        <v>0</v>
      </c>
    </row>
    <row r="440" outlineLevel="1">
      <c r="A440" s="266" t="s">
        <v>821</v>
      </c>
      <c r="B440" s="212"/>
      <c r="C440" s="212"/>
      <c r="D440" s="212"/>
      <c r="E440" s="212"/>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139">
        <f t="shared" si="127"/>
        <v>0</v>
      </c>
    </row>
    <row r="441" outlineLevel="1">
      <c r="A441" s="266" t="s">
        <v>822</v>
      </c>
      <c r="B441" s="212"/>
      <c r="C441" s="212"/>
      <c r="D441" s="212"/>
      <c r="E441" s="212"/>
      <c r="F441" s="212"/>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139">
        <f t="shared" si="127"/>
        <v>0</v>
      </c>
    </row>
    <row r="442" outlineLevel="1">
      <c r="A442" s="266" t="s">
        <v>823</v>
      </c>
      <c r="B442" s="212"/>
      <c r="C442" s="212"/>
      <c r="D442" s="212"/>
      <c r="E442" s="212"/>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139">
        <f t="shared" si="127"/>
        <v>0</v>
      </c>
    </row>
    <row r="443" outlineLevel="1">
      <c r="A443" s="266" t="s">
        <v>824</v>
      </c>
      <c r="B443" s="212"/>
      <c r="C443" s="212"/>
      <c r="D443" s="212"/>
      <c r="E443" s="212"/>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139">
        <f t="shared" si="127"/>
        <v>0</v>
      </c>
    </row>
    <row r="444" outlineLevel="1">
      <c r="A444" s="266" t="s">
        <v>825</v>
      </c>
      <c r="B444" s="212"/>
      <c r="C444" s="212"/>
      <c r="D444" s="212"/>
      <c r="E444" s="212"/>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139">
        <f t="shared" si="127"/>
        <v>0</v>
      </c>
    </row>
    <row r="445" outlineLevel="1">
      <c r="A445" s="276" t="s">
        <v>826</v>
      </c>
      <c r="B445" s="212"/>
      <c r="C445" s="212"/>
      <c r="D445" s="212"/>
      <c r="E445" s="212"/>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2"/>
      <c r="AG445" s="283">
        <f t="shared" si="127"/>
        <v>0</v>
      </c>
    </row>
    <row r="446" outlineLevel="1">
      <c r="A446" s="276" t="s">
        <v>827</v>
      </c>
      <c r="B446" s="212"/>
      <c r="C446" s="212"/>
      <c r="D446" s="212"/>
      <c r="E446" s="212"/>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2"/>
      <c r="AG446" s="283">
        <f t="shared" si="127"/>
        <v>0</v>
      </c>
    </row>
    <row r="447" outlineLevel="1">
      <c r="A447" s="276" t="s">
        <v>186</v>
      </c>
      <c r="B447" s="212"/>
      <c r="C447" s="212"/>
      <c r="D447" s="212"/>
      <c r="E447" s="212"/>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2"/>
      <c r="AG447" s="283"/>
    </row>
    <row r="448">
      <c r="A448" s="269" t="s">
        <v>187</v>
      </c>
      <c r="B448" s="286">
        <f t="shared" ref="B448:AF448" si="128">SUM(B437:B447)</f>
        <v>0</v>
      </c>
      <c r="C448" s="286">
        <f t="shared" si="128"/>
        <v>0</v>
      </c>
      <c r="D448" s="286">
        <f t="shared" si="128"/>
        <v>0</v>
      </c>
      <c r="E448" s="286">
        <f t="shared" si="128"/>
        <v>0</v>
      </c>
      <c r="F448" s="286">
        <f t="shared" si="128"/>
        <v>0</v>
      </c>
      <c r="G448" s="286">
        <f t="shared" si="128"/>
        <v>0</v>
      </c>
      <c r="H448" s="286">
        <f t="shared" si="128"/>
        <v>0</v>
      </c>
      <c r="I448" s="286">
        <f t="shared" si="128"/>
        <v>0</v>
      </c>
      <c r="J448" s="286">
        <f t="shared" si="128"/>
        <v>0</v>
      </c>
      <c r="K448" s="286">
        <f t="shared" si="128"/>
        <v>0</v>
      </c>
      <c r="L448" s="286">
        <f t="shared" si="128"/>
        <v>0</v>
      </c>
      <c r="M448" s="286">
        <f t="shared" si="128"/>
        <v>0</v>
      </c>
      <c r="N448" s="286">
        <f t="shared" si="128"/>
        <v>0</v>
      </c>
      <c r="O448" s="286">
        <f t="shared" si="128"/>
        <v>0</v>
      </c>
      <c r="P448" s="286">
        <f t="shared" si="128"/>
        <v>0</v>
      </c>
      <c r="Q448" s="286">
        <f t="shared" si="128"/>
        <v>0</v>
      </c>
      <c r="R448" s="286">
        <f t="shared" si="128"/>
        <v>0</v>
      </c>
      <c r="S448" s="286">
        <f t="shared" si="128"/>
        <v>0</v>
      </c>
      <c r="T448" s="286">
        <f t="shared" si="128"/>
        <v>0</v>
      </c>
      <c r="U448" s="286">
        <f t="shared" si="128"/>
        <v>0</v>
      </c>
      <c r="V448" s="286">
        <f t="shared" si="128"/>
        <v>0</v>
      </c>
      <c r="W448" s="286">
        <f t="shared" si="128"/>
        <v>0</v>
      </c>
      <c r="X448" s="286">
        <f t="shared" si="128"/>
        <v>0</v>
      </c>
      <c r="Y448" s="286">
        <f t="shared" si="128"/>
        <v>0</v>
      </c>
      <c r="Z448" s="286">
        <f t="shared" si="128"/>
        <v>0</v>
      </c>
      <c r="AA448" s="286">
        <f t="shared" si="128"/>
        <v>0</v>
      </c>
      <c r="AB448" s="286">
        <f t="shared" si="128"/>
        <v>0</v>
      </c>
      <c r="AC448" s="286">
        <f t="shared" si="128"/>
        <v>0</v>
      </c>
      <c r="AD448" s="286">
        <f t="shared" si="128"/>
        <v>0</v>
      </c>
      <c r="AE448" s="286">
        <f t="shared" si="128"/>
        <v>0</v>
      </c>
      <c r="AF448" s="286">
        <f t="shared" si="128"/>
        <v>0</v>
      </c>
      <c r="AG448" s="139">
        <f>SUM(B448:AF448)</f>
        <v>0</v>
      </c>
    </row>
    <row r="449">
      <c r="A449" s="153"/>
      <c r="B449" s="212"/>
      <c r="C449" s="212"/>
      <c r="D449" s="212"/>
      <c r="E449" s="212"/>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199"/>
    </row>
    <row r="450" collapsed="1">
      <c r="A450" s="266" t="s">
        <v>378</v>
      </c>
      <c r="B450" s="281"/>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199"/>
    </row>
    <row r="451" hidden="1" outlineLevel="1">
      <c r="A451" s="266" t="s">
        <v>290</v>
      </c>
      <c r="B451" s="212"/>
      <c r="C451" s="212"/>
      <c r="D451" s="212"/>
      <c r="E451" s="212"/>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139">
        <f t="shared" ref="AG451:AG460" si="129">SUM(B451:AF451)</f>
        <v>0</v>
      </c>
    </row>
    <row r="452" hidden="1" outlineLevel="1">
      <c r="A452" s="266" t="s">
        <v>291</v>
      </c>
      <c r="B452" s="212"/>
      <c r="C452" s="212"/>
      <c r="D452" s="212"/>
      <c r="E452" s="212"/>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139">
        <f t="shared" si="129"/>
        <v>0</v>
      </c>
    </row>
    <row r="453" hidden="1" outlineLevel="1">
      <c r="A453" s="266" t="s">
        <v>828</v>
      </c>
      <c r="B453" s="212"/>
      <c r="C453" s="212"/>
      <c r="D453" s="212"/>
      <c r="E453" s="212"/>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139">
        <f t="shared" si="129"/>
        <v>0</v>
      </c>
    </row>
    <row r="454" hidden="1" outlineLevel="1">
      <c r="A454" s="266" t="s">
        <v>829</v>
      </c>
      <c r="B454" s="212"/>
      <c r="C454" s="212"/>
      <c r="D454" s="212"/>
      <c r="E454" s="212"/>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139">
        <f t="shared" si="129"/>
        <v>0</v>
      </c>
    </row>
    <row r="455" hidden="1" outlineLevel="1">
      <c r="A455" s="266" t="s">
        <v>830</v>
      </c>
      <c r="B455" s="212"/>
      <c r="C455" s="212"/>
      <c r="D455" s="212"/>
      <c r="E455" s="212"/>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139">
        <f t="shared" si="129"/>
        <v>0</v>
      </c>
    </row>
    <row r="456" hidden="1" outlineLevel="1">
      <c r="A456" s="266" t="s">
        <v>831</v>
      </c>
      <c r="B456" s="212"/>
      <c r="C456" s="212"/>
      <c r="D456" s="212"/>
      <c r="E456" s="212"/>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139">
        <f t="shared" si="129"/>
        <v>0</v>
      </c>
    </row>
    <row r="457" hidden="1" outlineLevel="1">
      <c r="A457" s="266" t="s">
        <v>832</v>
      </c>
      <c r="B457" s="212"/>
      <c r="C457" s="212"/>
      <c r="D457" s="212"/>
      <c r="E457" s="212"/>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139">
        <f t="shared" si="129"/>
        <v>0</v>
      </c>
    </row>
    <row r="458" hidden="1" outlineLevel="1">
      <c r="A458" s="266" t="s">
        <v>833</v>
      </c>
      <c r="B458" s="212"/>
      <c r="C458" s="212"/>
      <c r="D458" s="212"/>
      <c r="E458" s="212"/>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139">
        <f t="shared" si="129"/>
        <v>0</v>
      </c>
    </row>
    <row r="459" hidden="1" outlineLevel="1">
      <c r="A459" s="276" t="s">
        <v>834</v>
      </c>
      <c r="B459" s="212"/>
      <c r="C459" s="212"/>
      <c r="D459" s="212"/>
      <c r="E459" s="212"/>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21"/>
      <c r="AG459" s="283">
        <f t="shared" si="129"/>
        <v>0</v>
      </c>
    </row>
    <row r="460" hidden="1" outlineLevel="1">
      <c r="A460" s="276" t="s">
        <v>835</v>
      </c>
      <c r="B460" s="212"/>
      <c r="C460" s="212"/>
      <c r="D460" s="212"/>
      <c r="E460" s="212"/>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21"/>
      <c r="AG460" s="283">
        <f t="shared" si="129"/>
        <v>0</v>
      </c>
    </row>
    <row r="461" hidden="1" outlineLevel="1">
      <c r="A461" s="276" t="s">
        <v>186</v>
      </c>
      <c r="B461" s="212"/>
      <c r="C461" s="212"/>
      <c r="D461" s="212"/>
      <c r="E461" s="212"/>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21"/>
      <c r="AG461" s="283"/>
    </row>
    <row r="462">
      <c r="A462" s="269" t="s">
        <v>187</v>
      </c>
      <c r="B462" s="286">
        <f t="shared" ref="B462:F462" si="130">SUM(B451:B460)</f>
        <v>0</v>
      </c>
      <c r="C462" s="286">
        <f t="shared" si="130"/>
        <v>0</v>
      </c>
      <c r="D462" s="286">
        <f t="shared" si="130"/>
        <v>0</v>
      </c>
      <c r="E462" s="286">
        <f t="shared" si="130"/>
        <v>0</v>
      </c>
      <c r="F462" s="286">
        <f t="shared" si="130"/>
        <v>0</v>
      </c>
      <c r="G462" s="286">
        <v>0.0</v>
      </c>
      <c r="H462" s="286">
        <f t="shared" ref="H462:AF462" si="131">SUM(H451:H460)</f>
        <v>0</v>
      </c>
      <c r="I462" s="286">
        <f t="shared" si="131"/>
        <v>0</v>
      </c>
      <c r="J462" s="286">
        <f t="shared" si="131"/>
        <v>0</v>
      </c>
      <c r="K462" s="286">
        <f t="shared" si="131"/>
        <v>0</v>
      </c>
      <c r="L462" s="286">
        <f t="shared" si="131"/>
        <v>0</v>
      </c>
      <c r="M462" s="286">
        <f t="shared" si="131"/>
        <v>0</v>
      </c>
      <c r="N462" s="286">
        <f t="shared" si="131"/>
        <v>0</v>
      </c>
      <c r="O462" s="286">
        <f t="shared" si="131"/>
        <v>0</v>
      </c>
      <c r="P462" s="286">
        <f t="shared" si="131"/>
        <v>0</v>
      </c>
      <c r="Q462" s="286">
        <f t="shared" si="131"/>
        <v>0</v>
      </c>
      <c r="R462" s="286">
        <f t="shared" si="131"/>
        <v>0</v>
      </c>
      <c r="S462" s="286">
        <f t="shared" si="131"/>
        <v>0</v>
      </c>
      <c r="T462" s="286">
        <f t="shared" si="131"/>
        <v>0</v>
      </c>
      <c r="U462" s="286">
        <f t="shared" si="131"/>
        <v>0</v>
      </c>
      <c r="V462" s="286">
        <f t="shared" si="131"/>
        <v>0</v>
      </c>
      <c r="W462" s="286">
        <f t="shared" si="131"/>
        <v>0</v>
      </c>
      <c r="X462" s="286">
        <f t="shared" si="131"/>
        <v>0</v>
      </c>
      <c r="Y462" s="286">
        <f t="shared" si="131"/>
        <v>0</v>
      </c>
      <c r="Z462" s="286">
        <f t="shared" si="131"/>
        <v>0</v>
      </c>
      <c r="AA462" s="286">
        <f t="shared" si="131"/>
        <v>0</v>
      </c>
      <c r="AB462" s="286">
        <f t="shared" si="131"/>
        <v>0</v>
      </c>
      <c r="AC462" s="286">
        <f t="shared" si="131"/>
        <v>0</v>
      </c>
      <c r="AD462" s="286">
        <f t="shared" si="131"/>
        <v>0</v>
      </c>
      <c r="AE462" s="286">
        <f t="shared" si="131"/>
        <v>0</v>
      </c>
      <c r="AF462" s="286">
        <f t="shared" si="131"/>
        <v>0</v>
      </c>
      <c r="AG462" s="139">
        <f>SUM(B462:AF462)</f>
        <v>0</v>
      </c>
    </row>
    <row r="463">
      <c r="A463" s="288"/>
      <c r="B463" s="212"/>
      <c r="C463" s="212"/>
      <c r="D463" s="212"/>
      <c r="E463" s="212"/>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199"/>
    </row>
    <row r="464">
      <c r="A464" s="289" t="s">
        <v>480</v>
      </c>
      <c r="B464" s="286"/>
      <c r="C464" s="286"/>
      <c r="D464" s="286"/>
      <c r="E464" s="286"/>
      <c r="F464" s="286"/>
      <c r="G464" s="286"/>
      <c r="H464" s="286"/>
      <c r="I464" s="286"/>
      <c r="J464" s="286"/>
      <c r="K464" s="286"/>
      <c r="L464" s="286"/>
      <c r="M464" s="286"/>
      <c r="N464" s="286"/>
      <c r="O464" s="286"/>
      <c r="P464" s="286"/>
      <c r="Q464" s="286"/>
      <c r="R464" s="286"/>
      <c r="S464" s="286"/>
      <c r="T464" s="286"/>
      <c r="U464" s="286"/>
      <c r="V464" s="270"/>
      <c r="W464" s="270"/>
      <c r="X464" s="270"/>
      <c r="Y464" s="270"/>
      <c r="Z464" s="270"/>
      <c r="AA464" s="270"/>
      <c r="AB464" s="286"/>
      <c r="AC464" s="286"/>
      <c r="AD464" s="286"/>
      <c r="AE464" s="286"/>
      <c r="AF464" s="286"/>
      <c r="AG464" s="139">
        <f t="shared" ref="AG464:AG465" si="132">SUM(B464:AF464)</f>
        <v>0</v>
      </c>
    </row>
    <row r="465">
      <c r="A465" s="289" t="s">
        <v>481</v>
      </c>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c r="AC465" s="286"/>
      <c r="AD465" s="286"/>
      <c r="AE465" s="286"/>
      <c r="AF465" s="286"/>
      <c r="AG465" s="139">
        <f t="shared" si="132"/>
        <v>0</v>
      </c>
    </row>
    <row r="466">
      <c r="A466" s="153"/>
      <c r="B466" s="225"/>
      <c r="C466" s="225"/>
      <c r="D466" s="225"/>
      <c r="E466" s="225"/>
      <c r="F466" s="225"/>
      <c r="G466" s="225"/>
      <c r="H466" s="225"/>
      <c r="I466" s="225"/>
      <c r="J466" s="225"/>
      <c r="K466" s="225"/>
      <c r="L466" s="225"/>
      <c r="M466" s="225"/>
      <c r="N466" s="225"/>
      <c r="O466" s="225"/>
      <c r="P466" s="225"/>
      <c r="Q466" s="225"/>
      <c r="R466" s="225"/>
      <c r="S466" s="225"/>
      <c r="T466" s="225"/>
      <c r="U466" s="225"/>
      <c r="V466" s="225"/>
      <c r="W466" s="225"/>
      <c r="X466" s="225"/>
      <c r="Y466" s="225"/>
      <c r="Z466" s="225"/>
      <c r="AA466" s="225"/>
      <c r="AB466" s="225"/>
      <c r="AC466" s="225"/>
      <c r="AD466" s="225"/>
      <c r="AE466" s="225"/>
      <c r="AF466" s="225"/>
      <c r="AG466" s="259"/>
    </row>
    <row r="467">
      <c r="A467" s="187" t="s">
        <v>482</v>
      </c>
      <c r="AG467" s="259"/>
    </row>
    <row r="468">
      <c r="A468" s="272" t="s">
        <v>483</v>
      </c>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c r="AC468" s="286"/>
      <c r="AD468" s="286"/>
      <c r="AE468" s="286"/>
      <c r="AF468" s="286"/>
      <c r="AG468" s="139">
        <f t="shared" ref="AG468:AG469" si="133">SUM(B468:AF468)</f>
        <v>0</v>
      </c>
    </row>
    <row r="469">
      <c r="A469" s="272" t="s">
        <v>484</v>
      </c>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c r="AC469" s="286"/>
      <c r="AD469" s="286"/>
      <c r="AE469" s="286"/>
      <c r="AF469" s="286"/>
      <c r="AG469" s="139">
        <f t="shared" si="133"/>
        <v>0</v>
      </c>
    </row>
    <row r="470">
      <c r="A470" s="153"/>
      <c r="AG470" s="259"/>
    </row>
    <row r="471">
      <c r="A471" s="187" t="s">
        <v>485</v>
      </c>
      <c r="AG471" s="259"/>
    </row>
    <row r="472">
      <c r="A472" s="269" t="s">
        <v>486</v>
      </c>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c r="AB472" s="292"/>
      <c r="AC472" s="292"/>
      <c r="AD472" s="292">
        <f t="shared" ref="AD472:AF472" si="134">AD591</f>
        <v>0</v>
      </c>
      <c r="AE472" s="292">
        <f t="shared" si="134"/>
        <v>0</v>
      </c>
      <c r="AF472" s="292">
        <f t="shared" si="134"/>
        <v>0</v>
      </c>
      <c r="AG472" s="139">
        <f>SUM(B472:AF472)</f>
        <v>0</v>
      </c>
    </row>
    <row r="473">
      <c r="A473" s="153"/>
      <c r="AG473" s="259"/>
    </row>
    <row r="474">
      <c r="A474" s="293" t="s">
        <v>487</v>
      </c>
      <c r="B474" s="129"/>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c r="AD474" s="129"/>
      <c r="AE474" s="129"/>
      <c r="AF474" s="129"/>
      <c r="AG474" s="259"/>
    </row>
    <row r="475">
      <c r="A475" s="294" t="s">
        <v>488</v>
      </c>
      <c r="B475" s="357">
        <f>SUM(Summary!B106,Summary!B109,Summary!B111,Summary!B112)</f>
        <v>2290.695376</v>
      </c>
      <c r="C475" s="357">
        <f>SUM(Summary!C106,Summary!C109,Summary!C111,Summary!C112)</f>
        <v>2513.492913</v>
      </c>
      <c r="D475" s="357">
        <f>SUM(Summary!D106,Summary!D109,Summary!D111,Summary!D112)</f>
        <v>2149.217705</v>
      </c>
      <c r="E475" s="357">
        <f>SUM(Summary!E106,Summary!E109,Summary!E111,Summary!E112)</f>
        <v>2274.93912</v>
      </c>
      <c r="F475" s="357">
        <f>SUM(Summary!F106,Summary!F109,Summary!F111,Summary!F112)</f>
        <v>2265.166762</v>
      </c>
      <c r="G475" s="357">
        <f>SUM(Summary!G106,Summary!G109,Summary!G111,Summary!G112)</f>
        <v>2555.18171</v>
      </c>
      <c r="H475" s="357">
        <f>SUM(Summary!H106,Summary!H109,Summary!H111,Summary!H112)</f>
        <v>2194.46648</v>
      </c>
      <c r="I475" s="357">
        <f>SUM(Summary!I106,Summary!I109,Summary!I111,Summary!I112)</f>
        <v>2131.666</v>
      </c>
      <c r="J475" s="357">
        <f>SUM(Summary!J106,Summary!J109,Summary!J111,Summary!J112)</f>
        <v>2789.845918</v>
      </c>
      <c r="K475" s="357">
        <f>SUM(Summary!K106,Summary!K109,Summary!K111,Summary!K112)</f>
        <v>3309.256662</v>
      </c>
      <c r="L475" s="357">
        <f>SUM(Summary!L106,Summary!L109,Summary!L111,Summary!L112)</f>
        <v>2933.979228</v>
      </c>
      <c r="M475" s="357">
        <f>SUM(Summary!M106,Summary!M109,Summary!M111,Summary!M112)</f>
        <v>2429.436529</v>
      </c>
      <c r="N475" s="357">
        <f>SUM(Summary!N106,Summary!N109,Summary!N111,Summary!N112)</f>
        <v>2742.081342</v>
      </c>
      <c r="O475" s="357">
        <f>SUM(Summary!O106,Summary!O109,Summary!O111,Summary!O112)</f>
        <v>3620.56518</v>
      </c>
      <c r="P475" s="357">
        <f>SUM(Summary!P106,Summary!P109,Summary!P111,Summary!P112)</f>
        <v>3862.73242</v>
      </c>
      <c r="Q475" s="357">
        <f>SUM(Summary!Q106,Summary!Q109,Summary!Q111,Summary!Q112)</f>
        <v>13783.13419</v>
      </c>
      <c r="R475" s="357">
        <f>SUM(Summary!R106,Summary!R109,Summary!R111,Summary!R112)</f>
        <v>9857.683794</v>
      </c>
      <c r="S475" s="357">
        <f>SUM(Summary!S106,Summary!S109,Summary!S111,Summary!S112)</f>
        <v>4227.76071</v>
      </c>
      <c r="T475" s="357">
        <f>SUM(Summary!T106,Summary!T109,Summary!T111,Summary!T112)</f>
        <v>4213.414072</v>
      </c>
      <c r="U475" s="357">
        <f>SUM(Summary!U106,Summary!U109,Summary!U111,Summary!U112)</f>
        <v>4330.761774</v>
      </c>
      <c r="V475" s="357">
        <f>SUM(Summary!V106,Summary!V109,Summary!V111,Summary!V112)</f>
        <v>2410.410027</v>
      </c>
      <c r="W475" s="357">
        <f>SUM(Summary!W106,Summary!W109,Summary!W111,Summary!W112)</f>
        <v>1659.59</v>
      </c>
      <c r="X475" s="357">
        <f>SUM(Summary!X106,Summary!X109,Summary!X111,Summary!X112)</f>
        <v>4897.99531</v>
      </c>
      <c r="Y475" s="357">
        <f>SUM(Summary!Y106,Summary!Y109,Summary!Y111,Summary!Y112)</f>
        <v>6342.335846</v>
      </c>
      <c r="Z475" s="357">
        <f>SUM(Summary!Z106,Summary!Z109,Summary!Z111,Summary!Z112)</f>
        <v>28963.5376</v>
      </c>
      <c r="AA475" s="357">
        <f>SUM(Summary!AA106,Summary!AA109,Summary!AA111,Summary!AA112)</f>
        <v>33725.27705</v>
      </c>
      <c r="AB475" s="357">
        <f>SUM(Summary!AB106,Summary!AB109,Summary!AB111,Summary!AB112)</f>
        <v>32981.62355</v>
      </c>
      <c r="AC475" s="357">
        <f>SUM(Summary!AC106,Summary!AC109,Summary!AC111,Summary!AC112)</f>
        <v>12552.59649</v>
      </c>
      <c r="AD475" s="357">
        <f>SUM(Summary!AD106,Summary!AD109,Summary!AD111,Summary!AD112)</f>
        <v>10342.52196</v>
      </c>
      <c r="AE475" s="357">
        <f>SUM(Summary!AE106,Summary!AE109,Summary!AE111,Summary!AE112)</f>
        <v>16391.45046</v>
      </c>
      <c r="AF475" s="357">
        <f>SUM(Summary!AF106,Summary!AF109,Summary!AF111,Summary!AF112)</f>
        <v>32094.63264</v>
      </c>
      <c r="AG475" s="139">
        <f t="shared" ref="AG475:AG496" si="135">SUM(B475:AF475)</f>
        <v>258837.4488</v>
      </c>
    </row>
    <row r="476">
      <c r="A476" s="296" t="s">
        <v>489</v>
      </c>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c r="Z476" s="182"/>
      <c r="AA476" s="182"/>
      <c r="AB476" s="182"/>
      <c r="AC476" s="182"/>
      <c r="AD476" s="182"/>
      <c r="AE476" s="182"/>
      <c r="AF476" s="182"/>
      <c r="AG476" s="139">
        <f t="shared" si="135"/>
        <v>0</v>
      </c>
    </row>
    <row r="477">
      <c r="A477" s="294" t="s">
        <v>836</v>
      </c>
      <c r="B477" s="298">
        <f>(B23+B24+B27+B28)*'Data - P&amp;L'!$C$3</f>
        <v>1341.92</v>
      </c>
      <c r="C477" s="298">
        <f>(C23+C24+C27+C28)*'Data - P&amp;L'!$C$3</f>
        <v>503.22</v>
      </c>
      <c r="D477" s="298">
        <f>(D23+D24+D27+D28)*'Data - P&amp;L'!$C$3</f>
        <v>0</v>
      </c>
      <c r="E477" s="298">
        <f>(E23+E24+E27+E28)*'Data - P&amp;L'!$C$3</f>
        <v>0</v>
      </c>
      <c r="F477" s="298">
        <f>(F23+F24+F27+F28)*'Data - P&amp;L'!$C$3</f>
        <v>0</v>
      </c>
      <c r="G477" s="298">
        <f>(G23+G24+G27+G28)*'Data - P&amp;L'!$C$3</f>
        <v>0</v>
      </c>
      <c r="H477" s="298">
        <f>(H23+H24+H27+H28)*'Data - P&amp;L'!$C$3</f>
        <v>0</v>
      </c>
      <c r="I477" s="298">
        <f>(I23+I24+I27+I28)*'Data - P&amp;L'!$C$3</f>
        <v>0</v>
      </c>
      <c r="J477" s="298">
        <f>(J23+J24+J27+J28)*'Data - P&amp;L'!$C$3</f>
        <v>0</v>
      </c>
      <c r="K477" s="298">
        <f>(K23+K24+K27+K28)*'Data - P&amp;L'!$C$3</f>
        <v>0</v>
      </c>
      <c r="L477" s="298">
        <f>(L23+L24+L27+L28)*'Data - P&amp;L'!$C$3</f>
        <v>0</v>
      </c>
      <c r="M477" s="298">
        <f>(M23+M24+M27+M28)*'Data - P&amp;L'!$C$3</f>
        <v>0</v>
      </c>
      <c r="N477" s="298">
        <f>(N23+N24+N27+N28)*'Data - P&amp;L'!$C$3</f>
        <v>0</v>
      </c>
      <c r="O477" s="298">
        <f>(O23+O24+O27+O28)*'Data - P&amp;L'!$C$3</f>
        <v>0</v>
      </c>
      <c r="P477" s="298">
        <f>(P23+P24+P27+P28)*'Data - P&amp;L'!$C$3</f>
        <v>251.61</v>
      </c>
      <c r="Q477" s="298">
        <f>(Q23+Q24+Q27+Q28)*'Data - P&amp;L'!$C$3</f>
        <v>587.09</v>
      </c>
      <c r="R477" s="298">
        <f>(R23+R24+R27+R28)*'Data - P&amp;L'!$C$3</f>
        <v>167.74</v>
      </c>
      <c r="S477" s="298">
        <f>(S23+S24+S27+S28)*'Data - P&amp;L'!$C$3</f>
        <v>167.74</v>
      </c>
      <c r="T477" s="298">
        <f>(T23+T24+T27+T28)*'Data - P&amp;L'!$C$3</f>
        <v>335.48</v>
      </c>
      <c r="U477" s="298">
        <f>(U23+U24+U27+U28)*'Data - P&amp;L'!$C$3</f>
        <v>83.87</v>
      </c>
      <c r="V477" s="298">
        <f>(V23+V24+V27+V28)*'Data - P&amp;L'!$C$3</f>
        <v>251.61</v>
      </c>
      <c r="W477" s="298">
        <f>(W23+W24+W27+W28)*'Data - P&amp;L'!$C$3</f>
        <v>83.87</v>
      </c>
      <c r="X477" s="298">
        <f>(X23+X24+X27+X28)*'Data - P&amp;L'!$C$3</f>
        <v>167.74</v>
      </c>
      <c r="Y477" s="298">
        <f>(Y23+Y24+Y27+Y28)*'Data - P&amp;L'!$C$3</f>
        <v>419.35</v>
      </c>
      <c r="Z477" s="298">
        <f>(Z23+Z24+Z27+Z28)*'Data - P&amp;L'!$C$3</f>
        <v>670.96</v>
      </c>
      <c r="AA477" s="298">
        <f>(AA23+AA24+AA27+AA28)*'Data - P&amp;L'!$C$3</f>
        <v>2516.1</v>
      </c>
      <c r="AB477" s="298">
        <f>(AB23+AB24+AB27+AB28)*'Data - P&amp;L'!$C$3</f>
        <v>1593.53</v>
      </c>
      <c r="AC477" s="298">
        <f>(AC23+AC24+AC27+AC28)*'Data - P&amp;L'!$C$3</f>
        <v>1090.31</v>
      </c>
      <c r="AD477" s="298">
        <f>(AD23+AD24+AD27+AD28)*'Data - P&amp;L'!$C$3</f>
        <v>1509.66</v>
      </c>
      <c r="AE477" s="298">
        <f>(AE23+AE24+AE27+AE28)*'Data - P&amp;L'!$C$3</f>
        <v>2432.23</v>
      </c>
      <c r="AF477" s="298">
        <f>(AF23+AF24+AF27+AF28)*'Data - P&amp;L'!$C$3</f>
        <v>2264.49</v>
      </c>
      <c r="AG477" s="299">
        <f t="shared" si="135"/>
        <v>16438.52</v>
      </c>
    </row>
    <row r="478">
      <c r="A478" s="296" t="s">
        <v>837</v>
      </c>
      <c r="B478" s="182">
        <f>(B25+B26+B29+B30)*'Data - P&amp;L'!$C$4</f>
        <v>0</v>
      </c>
      <c r="C478" s="182">
        <f>(C25+C26+C29+C30)*'Data - P&amp;L'!$C$4</f>
        <v>669.06</v>
      </c>
      <c r="D478" s="182">
        <f>(D25+D26+D29+D30)*'Data - P&amp;L'!$C$4</f>
        <v>1529.28</v>
      </c>
      <c r="E478" s="182">
        <f>(E25+E26+E29+E30)*'Data - P&amp;L'!$C$4</f>
        <v>955.8</v>
      </c>
      <c r="F478" s="182">
        <f>(F25+F26+F29+F30)*'Data - P&amp;L'!$C$4</f>
        <v>1338.12</v>
      </c>
      <c r="G478" s="182">
        <f>(G25+G26+G29+G30)*'Data - P&amp;L'!$C$4</f>
        <v>955.8</v>
      </c>
      <c r="H478" s="182">
        <f>(H25+H26+H29+H30)*'Data - P&amp;L'!$C$4</f>
        <v>955.8</v>
      </c>
      <c r="I478" s="182">
        <f>(I25+I26+I29+I30)*'Data - P&amp;L'!$C$4</f>
        <v>1051.38</v>
      </c>
      <c r="J478" s="182">
        <f>(J25+J26+J29+J30)*'Data - P&amp;L'!$C$4</f>
        <v>1529.28</v>
      </c>
      <c r="K478" s="182">
        <f>(K25+K26+K29+K30)*'Data - P&amp;L'!$C$4</f>
        <v>1146.96</v>
      </c>
      <c r="L478" s="182">
        <f>(L25+L26+L29+L30)*'Data - P&amp;L'!$C$4</f>
        <v>1051.38</v>
      </c>
      <c r="M478" s="182">
        <f>(M25+M26+M29+M30)*'Data - P&amp;L'!$C$4</f>
        <v>860.22</v>
      </c>
      <c r="N478" s="182">
        <f>(N25+N26+N29+N30)*'Data - P&amp;L'!$C$4</f>
        <v>1338.12</v>
      </c>
      <c r="O478" s="182">
        <f>(O25+O26+O29+O30)*'Data - P&amp;L'!$C$4</f>
        <v>955.8</v>
      </c>
      <c r="P478" s="182">
        <f>(P25+P26+P29+P30)*'Data - P&amp;L'!$C$4</f>
        <v>2198.34</v>
      </c>
      <c r="Q478" s="182">
        <f>(Q25+Q26+Q29+Q30)*'Data - P&amp;L'!$C$4</f>
        <v>1624.86</v>
      </c>
      <c r="R478" s="182">
        <f>(R25+R26+R29+R30)*'Data - P&amp;L'!$C$4</f>
        <v>1433.7</v>
      </c>
      <c r="S478" s="182">
        <f>(S25+S26+S29+S30)*'Data - P&amp;L'!$C$4</f>
        <v>1338.12</v>
      </c>
      <c r="T478" s="182">
        <f>(T25+T26+T29+T30)*'Data - P&amp;L'!$C$4</f>
        <v>860.22</v>
      </c>
      <c r="U478" s="182">
        <f>(U25+U26+U29+U30)*'Data - P&amp;L'!$C$4</f>
        <v>573.48</v>
      </c>
      <c r="V478" s="182">
        <f>(V25+V26+V29+V30)*'Data - P&amp;L'!$C$4</f>
        <v>1242.54</v>
      </c>
      <c r="W478" s="182">
        <f>(W25+W26+W29+W30)*'Data - P&amp;L'!$C$4</f>
        <v>1051.38</v>
      </c>
      <c r="X478" s="182">
        <f>(X25+X26+X29+X30)*'Data - P&amp;L'!$C$4</f>
        <v>1816.02</v>
      </c>
      <c r="Y478" s="182">
        <f>(Y25+Y26+Y29+Y30)*'Data - P&amp;L'!$C$4</f>
        <v>1529.28</v>
      </c>
      <c r="Z478" s="182">
        <f>(Z25+Z26+Z29+Z30)*'Data - P&amp;L'!$C$4</f>
        <v>4205.52</v>
      </c>
      <c r="AA478" s="182">
        <f>(AA25+AA26+AA29+AA30)*'Data - P&amp;L'!$C$4</f>
        <v>7741.98</v>
      </c>
      <c r="AB478" s="182">
        <f>(AB25+AB26+AB29+AB30)*'Data - P&amp;L'!$C$4</f>
        <v>7359.66</v>
      </c>
      <c r="AC478" s="182">
        <f>(AC25+AC26+AC29+AC30)*'Data - P&amp;L'!$C$4</f>
        <v>3727.62</v>
      </c>
      <c r="AD478" s="182">
        <f>(AD25+AD26+AD29+AD30)*'Data - P&amp;L'!$C$4</f>
        <v>3536.46</v>
      </c>
      <c r="AE478" s="182">
        <f>(AE25+AE26+AE29+AE30)*'Data - P&amp;L'!$C$4</f>
        <v>4109.94</v>
      </c>
      <c r="AF478" s="182">
        <f>(AF25+AF26+AF29+AF30)*'Data - P&amp;L'!$C$4</f>
        <v>6212.7</v>
      </c>
      <c r="AG478" s="139">
        <f t="shared" si="135"/>
        <v>64898.82</v>
      </c>
    </row>
    <row r="479">
      <c r="A479" s="294" t="s">
        <v>492</v>
      </c>
      <c r="B479" s="182">
        <f>B33*'Data - P&amp;L'!$C$15</f>
        <v>87.9</v>
      </c>
      <c r="C479" s="182">
        <f>C33*'Data - P&amp;L'!$C$15</f>
        <v>0</v>
      </c>
      <c r="D479" s="182">
        <f>D33*'Data - P&amp;L'!$C$15</f>
        <v>0</v>
      </c>
      <c r="E479" s="182">
        <f>E33*'Data - P&amp;L'!$C$15</f>
        <v>0</v>
      </c>
      <c r="F479" s="182">
        <f>F33*'Data - P&amp;L'!$C$15</f>
        <v>175.8</v>
      </c>
      <c r="G479" s="182">
        <f>G33*'Data - P&amp;L'!$C$15</f>
        <v>87.9</v>
      </c>
      <c r="H479" s="182">
        <f>H33*'Data - P&amp;L'!$C$15</f>
        <v>175.8</v>
      </c>
      <c r="I479" s="182">
        <f>I33*'Data - P&amp;L'!$C$15</f>
        <v>0</v>
      </c>
      <c r="J479" s="182">
        <f>J33*'Data - P&amp;L'!$C$15</f>
        <v>175.8</v>
      </c>
      <c r="K479" s="182">
        <f>K33*'Data - P&amp;L'!$C$15</f>
        <v>0</v>
      </c>
      <c r="L479" s="182">
        <f>L33*'Data - P&amp;L'!$C$15</f>
        <v>0</v>
      </c>
      <c r="M479" s="182">
        <f>M33*'Data - P&amp;L'!$C$15</f>
        <v>0</v>
      </c>
      <c r="N479" s="182">
        <f>N33*'Data - P&amp;L'!$C$15</f>
        <v>87.9</v>
      </c>
      <c r="O479" s="182">
        <f>O33*'Data - P&amp;L'!$C$15</f>
        <v>0</v>
      </c>
      <c r="P479" s="182">
        <f>P33*'Data - P&amp;L'!$C$15</f>
        <v>439.5</v>
      </c>
      <c r="Q479" s="182">
        <f>Q33*'Data - P&amp;L'!$C$15</f>
        <v>87.9</v>
      </c>
      <c r="R479" s="182">
        <f>R33*'Data - P&amp;L'!$C$15</f>
        <v>0</v>
      </c>
      <c r="S479" s="182">
        <f>S33*'Data - P&amp;L'!$C$15</f>
        <v>0</v>
      </c>
      <c r="T479" s="182">
        <f>T33*'Data - P&amp;L'!$C$15</f>
        <v>351.6</v>
      </c>
      <c r="U479" s="182">
        <f>U33*'Data - P&amp;L'!$C$15</f>
        <v>87.9</v>
      </c>
      <c r="V479" s="182">
        <f>V33*'Data - P&amp;L'!$C$15</f>
        <v>175.8</v>
      </c>
      <c r="W479" s="182">
        <f>W33*'Data - P&amp;L'!$C$15</f>
        <v>87.9</v>
      </c>
      <c r="X479" s="182">
        <f>X33*'Data - P&amp;L'!$C$15</f>
        <v>175.8</v>
      </c>
      <c r="Y479" s="182">
        <f>Y33*'Data - P&amp;L'!$C$15</f>
        <v>175.8</v>
      </c>
      <c r="Z479" s="182">
        <f>Z33*'Data - P&amp;L'!$C$15</f>
        <v>0</v>
      </c>
      <c r="AA479" s="182">
        <f>AA33*'Data - P&amp;L'!$C$15</f>
        <v>791.1</v>
      </c>
      <c r="AB479" s="182">
        <f>AB33*'Data - P&amp;L'!$C$15</f>
        <v>263.7</v>
      </c>
      <c r="AC479" s="182">
        <f>AC33*'Data - P&amp;L'!$C$15</f>
        <v>87.9</v>
      </c>
      <c r="AD479" s="182">
        <f>AD33*'Data - P&amp;L'!$C$15</f>
        <v>175.8</v>
      </c>
      <c r="AE479" s="182">
        <f>AE33*'Data - P&amp;L'!$C$15</f>
        <v>263.7</v>
      </c>
      <c r="AF479" s="182">
        <f>AF33*'Data - P&amp;L'!$C$15</f>
        <v>87.9</v>
      </c>
      <c r="AG479" s="139">
        <f t="shared" si="135"/>
        <v>4043.4</v>
      </c>
    </row>
    <row r="480">
      <c r="A480" s="296" t="s">
        <v>493</v>
      </c>
      <c r="B480" s="182">
        <f>B34*'Data - P&amp;L'!$C$16</f>
        <v>194.42</v>
      </c>
      <c r="C480" s="182">
        <f>C34*'Data - P&amp;L'!$C$16</f>
        <v>97.21</v>
      </c>
      <c r="D480" s="182">
        <f>D34*'Data - P&amp;L'!$C$16</f>
        <v>0</v>
      </c>
      <c r="E480" s="182">
        <f>E34*'Data - P&amp;L'!$C$16</f>
        <v>194.42</v>
      </c>
      <c r="F480" s="182">
        <f>F34*'Data - P&amp;L'!$C$16</f>
        <v>194.42</v>
      </c>
      <c r="G480" s="182">
        <f>G34*'Data - P&amp;L'!$C$16</f>
        <v>0</v>
      </c>
      <c r="H480" s="182">
        <f>H34*'Data - P&amp;L'!$C$16</f>
        <v>97.21</v>
      </c>
      <c r="I480" s="182">
        <f>I34*'Data - P&amp;L'!$C$16</f>
        <v>194.42</v>
      </c>
      <c r="J480" s="182">
        <f>J34*'Data - P&amp;L'!$C$16</f>
        <v>97.21</v>
      </c>
      <c r="K480" s="182">
        <f>K34*'Data - P&amp;L'!$C$16</f>
        <v>0</v>
      </c>
      <c r="L480" s="182">
        <f>L34*'Data - P&amp;L'!$C$16</f>
        <v>486.05</v>
      </c>
      <c r="M480" s="182">
        <f>M34*'Data - P&amp;L'!$C$16</f>
        <v>583.26</v>
      </c>
      <c r="N480" s="182">
        <f>N34*'Data - P&amp;L'!$C$16</f>
        <v>291.63</v>
      </c>
      <c r="O480" s="182">
        <f>O34*'Data - P&amp;L'!$C$16</f>
        <v>486.05</v>
      </c>
      <c r="P480" s="182">
        <f>P34*'Data - P&amp;L'!$C$16</f>
        <v>874.89</v>
      </c>
      <c r="Q480" s="182">
        <f>Q34*'Data - P&amp;L'!$C$16</f>
        <v>486.05</v>
      </c>
      <c r="R480" s="182">
        <f>R34*'Data - P&amp;L'!$C$16</f>
        <v>486.05</v>
      </c>
      <c r="S480" s="182">
        <f>S34*'Data - P&amp;L'!$C$16</f>
        <v>291.63</v>
      </c>
      <c r="T480" s="182">
        <f>T34*'Data - P&amp;L'!$C$16</f>
        <v>486.05</v>
      </c>
      <c r="U480" s="182">
        <f>U34*'Data - P&amp;L'!$C$16</f>
        <v>97.21</v>
      </c>
      <c r="V480" s="182">
        <f>V34*'Data - P&amp;L'!$C$16</f>
        <v>97.21</v>
      </c>
      <c r="W480" s="182">
        <f>W34*'Data - P&amp;L'!$C$16</f>
        <v>194.42</v>
      </c>
      <c r="X480" s="182">
        <f>X34*'Data - P&amp;L'!$C$16</f>
        <v>874.89</v>
      </c>
      <c r="Y480" s="182">
        <f>Y34*'Data - P&amp;L'!$C$16</f>
        <v>583.26</v>
      </c>
      <c r="Z480" s="182">
        <f>Z34*'Data - P&amp;L'!$C$16</f>
        <v>680.47</v>
      </c>
      <c r="AA480" s="182">
        <f>AA34*'Data - P&amp;L'!$C$16</f>
        <v>972.1</v>
      </c>
      <c r="AB480" s="182">
        <f>AB34*'Data - P&amp;L'!$C$16</f>
        <v>1846.99</v>
      </c>
      <c r="AC480" s="182">
        <f>AC34*'Data - P&amp;L'!$C$16</f>
        <v>583.26</v>
      </c>
      <c r="AD480" s="182">
        <f>AD34*'Data - P&amp;L'!$C$16</f>
        <v>874.89</v>
      </c>
      <c r="AE480" s="182">
        <f>AE34*'Data - P&amp;L'!$C$16</f>
        <v>972.1</v>
      </c>
      <c r="AF480" s="182">
        <f>AF34*'Data - P&amp;L'!$C$16</f>
        <v>1166.52</v>
      </c>
      <c r="AG480" s="139">
        <f t="shared" si="135"/>
        <v>14484.29</v>
      </c>
    </row>
    <row r="481">
      <c r="A481" s="296" t="s">
        <v>838</v>
      </c>
      <c r="B481" s="182">
        <f>B37*'Data - P&amp;L'!$C$6</f>
        <v>34.51</v>
      </c>
      <c r="C481" s="182">
        <f>C37*'Data - P&amp;L'!$C$6</f>
        <v>4.93</v>
      </c>
      <c r="D481" s="182">
        <f>D37*'Data - P&amp;L'!$C$6</f>
        <v>24.65</v>
      </c>
      <c r="E481" s="182">
        <f>E37*'Data - P&amp;L'!$C$6</f>
        <v>9.86</v>
      </c>
      <c r="F481" s="182">
        <f>F37*'Data - P&amp;L'!$C$6</f>
        <v>9.86</v>
      </c>
      <c r="G481" s="182">
        <f>G37*'Data - P&amp;L'!$C$6</f>
        <v>4.93</v>
      </c>
      <c r="H481" s="182">
        <f>H37*'Data - P&amp;L'!$C$6</f>
        <v>4.93</v>
      </c>
      <c r="I481" s="182">
        <f>I37*'Data - P&amp;L'!$C$6</f>
        <v>9.86</v>
      </c>
      <c r="J481" s="182">
        <f>J37*'Data - P&amp;L'!$C$6</f>
        <v>14.79</v>
      </c>
      <c r="K481" s="182">
        <f>K37*'Data - P&amp;L'!$C$6</f>
        <v>14.79</v>
      </c>
      <c r="L481" s="182">
        <f>L37*'Data - P&amp;L'!$C$6</f>
        <v>9.86</v>
      </c>
      <c r="M481" s="182">
        <f>M37*'Data - P&amp;L'!$C$6</f>
        <v>9.86</v>
      </c>
      <c r="N481" s="182">
        <f>N37*'Data - P&amp;L'!$C$6</f>
        <v>4.93</v>
      </c>
      <c r="O481" s="182">
        <f>O37*'Data - P&amp;L'!$C$6</f>
        <v>14.79</v>
      </c>
      <c r="P481" s="182">
        <f>P37*'Data - P&amp;L'!$C$6</f>
        <v>9.86</v>
      </c>
      <c r="Q481" s="182">
        <f>Q37*'Data - P&amp;L'!$C$6</f>
        <v>9.86</v>
      </c>
      <c r="R481" s="182">
        <f>R37*'Data - P&amp;L'!$C$6</f>
        <v>4.93</v>
      </c>
      <c r="S481" s="182">
        <f>S37*'Data - P&amp;L'!$C$6</f>
        <v>0</v>
      </c>
      <c r="T481" s="182">
        <f>T37*'Data - P&amp;L'!$C$6</f>
        <v>0</v>
      </c>
      <c r="U481" s="182">
        <f>U37*'Data - P&amp;L'!$C$6</f>
        <v>9.86</v>
      </c>
      <c r="V481" s="182">
        <f>V37*'Data - P&amp;L'!$C$6</f>
        <v>19.72</v>
      </c>
      <c r="W481" s="182">
        <f>W37*'Data - P&amp;L'!$C$6</f>
        <v>19.72</v>
      </c>
      <c r="X481" s="182">
        <f>X37*'Data - P&amp;L'!$C$6</f>
        <v>29.58</v>
      </c>
      <c r="Y481" s="182">
        <f>Y37*'Data - P&amp;L'!$C$6</f>
        <v>14.79</v>
      </c>
      <c r="Z481" s="182">
        <f>Z37*'Data - P&amp;L'!$C$6</f>
        <v>39.44</v>
      </c>
      <c r="AA481" s="182">
        <f>AA37*'Data - P&amp;L'!$C$6</f>
        <v>73.95</v>
      </c>
      <c r="AB481" s="182">
        <f>AB37*'Data - P&amp;L'!$C$6</f>
        <v>103.53</v>
      </c>
      <c r="AC481" s="182">
        <f>AC37*'Data - P&amp;L'!$C$6</f>
        <v>147.9</v>
      </c>
      <c r="AD481" s="182">
        <f>AD37*'Data - P&amp;L'!$C$6</f>
        <v>172.55</v>
      </c>
      <c r="AE481" s="182">
        <f>AE37*'Data - P&amp;L'!$C$6</f>
        <v>295.8</v>
      </c>
      <c r="AF481" s="182">
        <f>AF37*'Data - P&amp;L'!$C$6</f>
        <v>374.68</v>
      </c>
      <c r="AG481" s="139">
        <f t="shared" si="135"/>
        <v>1498.72</v>
      </c>
    </row>
    <row r="482">
      <c r="A482" s="296" t="s">
        <v>839</v>
      </c>
      <c r="B482" s="182">
        <f>B38*'Data - P&amp;L'!$C$8</f>
        <v>5.35</v>
      </c>
      <c r="C482" s="182">
        <f>C38*'Data - P&amp;L'!$C$8</f>
        <v>2.14</v>
      </c>
      <c r="D482" s="182">
        <f>D38*'Data - P&amp;L'!$C$8</f>
        <v>0</v>
      </c>
      <c r="E482" s="182">
        <f>E38*'Data - P&amp;L'!$C$8</f>
        <v>2.14</v>
      </c>
      <c r="F482" s="182">
        <f>F38*'Data - P&amp;L'!$C$8</f>
        <v>2.14</v>
      </c>
      <c r="G482" s="182">
        <f>G38*'Data - P&amp;L'!$C$8</f>
        <v>0</v>
      </c>
      <c r="H482" s="182">
        <f>H38*'Data - P&amp;L'!$C$8</f>
        <v>2.14</v>
      </c>
      <c r="I482" s="182">
        <f>I38*'Data - P&amp;L'!$C$8</f>
        <v>2.14</v>
      </c>
      <c r="J482" s="182">
        <f>J38*'Data - P&amp;L'!$C$8</f>
        <v>6.42</v>
      </c>
      <c r="K482" s="182">
        <f>K38*'Data - P&amp;L'!$C$8</f>
        <v>9.63</v>
      </c>
      <c r="L482" s="182">
        <f>L38*'Data - P&amp;L'!$C$8</f>
        <v>4.28</v>
      </c>
      <c r="M482" s="182">
        <f>M38*'Data - P&amp;L'!$C$8</f>
        <v>5.35</v>
      </c>
      <c r="N482" s="182">
        <f>N38*'Data - P&amp;L'!$C$8</f>
        <v>4.28</v>
      </c>
      <c r="O482" s="182">
        <f>O38*'Data - P&amp;L'!$C$8</f>
        <v>4.28</v>
      </c>
      <c r="P482" s="182">
        <f>P38*'Data - P&amp;L'!$C$8</f>
        <v>6.42</v>
      </c>
      <c r="Q482" s="182">
        <f>Q38*'Data - P&amp;L'!$C$8</f>
        <v>7.49</v>
      </c>
      <c r="R482" s="182">
        <f>R38*'Data - P&amp;L'!$C$8</f>
        <v>5.35</v>
      </c>
      <c r="S482" s="182">
        <f>S38*'Data - P&amp;L'!$C$8</f>
        <v>3.21</v>
      </c>
      <c r="T482" s="182">
        <f>T38*'Data - P&amp;L'!$C$8</f>
        <v>2.14</v>
      </c>
      <c r="U482" s="182">
        <f>U38*'Data - P&amp;L'!$C$8</f>
        <v>4.28</v>
      </c>
      <c r="V482" s="182">
        <f>V38*'Data - P&amp;L'!$C$8</f>
        <v>4.28</v>
      </c>
      <c r="W482" s="182">
        <f>W38*'Data - P&amp;L'!$C$8</f>
        <v>10.7</v>
      </c>
      <c r="X482" s="182">
        <f>X38*'Data - P&amp;L'!$C$8</f>
        <v>6.42</v>
      </c>
      <c r="Y482" s="182">
        <f>Y38*'Data - P&amp;L'!$C$8</f>
        <v>7.49</v>
      </c>
      <c r="Z482" s="182">
        <f>Z38*'Data - P&amp;L'!$C$8</f>
        <v>7.49</v>
      </c>
      <c r="AA482" s="182">
        <f>AA38*'Data - P&amp;L'!$C$8</f>
        <v>18.19</v>
      </c>
      <c r="AB482" s="182">
        <f>AB38*'Data - P&amp;L'!$C$8</f>
        <v>17.12</v>
      </c>
      <c r="AC482" s="182">
        <f>AC38*'Data - P&amp;L'!$C$8</f>
        <v>10.7</v>
      </c>
      <c r="AD482" s="182">
        <f>AD38*'Data - P&amp;L'!$C$8</f>
        <v>8.56</v>
      </c>
      <c r="AE482" s="182">
        <f>AE38*'Data - P&amp;L'!$C$8</f>
        <v>17.12</v>
      </c>
      <c r="AF482" s="182">
        <f>AF38*'Data - P&amp;L'!$C$8</f>
        <v>9.63</v>
      </c>
      <c r="AG482" s="139">
        <f t="shared" si="135"/>
        <v>196.88</v>
      </c>
    </row>
    <row r="483">
      <c r="A483" s="296" t="s">
        <v>840</v>
      </c>
      <c r="B483" s="182">
        <f>(B39+B40)*'Data - P&amp;L'!$C$9</f>
        <v>17.94</v>
      </c>
      <c r="C483" s="182">
        <f>(C39+C40)*'Data - P&amp;L'!$C$9</f>
        <v>17.94</v>
      </c>
      <c r="D483" s="182">
        <f>(D39+D40)*'Data - P&amp;L'!$C$9</f>
        <v>23.92</v>
      </c>
      <c r="E483" s="182">
        <f>(E39+E40)*'Data - P&amp;L'!$C$9</f>
        <v>0</v>
      </c>
      <c r="F483" s="182">
        <f>(F39+F40)*'Data - P&amp;L'!$C$9</f>
        <v>11.96</v>
      </c>
      <c r="G483" s="182">
        <f>(G39+G40)*'Data - P&amp;L'!$C$9</f>
        <v>11.96</v>
      </c>
      <c r="H483" s="182">
        <f>(H39+H40)*'Data - P&amp;L'!$C$9</f>
        <v>17.94</v>
      </c>
      <c r="I483" s="182">
        <f>(I39+I40)*'Data - P&amp;L'!$C$9</f>
        <v>5.98</v>
      </c>
      <c r="J483" s="182">
        <f>(J39+J40)*'Data - P&amp;L'!$C$9</f>
        <v>53.82</v>
      </c>
      <c r="K483" s="182">
        <f>(K39+K40)*'Data - P&amp;L'!$C$9</f>
        <v>23.92</v>
      </c>
      <c r="L483" s="182">
        <f>(L39+L40)*'Data - P&amp;L'!$C$9</f>
        <v>29.9</v>
      </c>
      <c r="M483" s="182">
        <f>(M39+M40)*'Data - P&amp;L'!$C$9</f>
        <v>11.96</v>
      </c>
      <c r="N483" s="182">
        <f>(N39+N40)*'Data - P&amp;L'!$C$9</f>
        <v>23.92</v>
      </c>
      <c r="O483" s="182">
        <f>(O39+O40)*'Data - P&amp;L'!$C$9</f>
        <v>17.94</v>
      </c>
      <c r="P483" s="182">
        <f>(P39+P40)*'Data - P&amp;L'!$C$9</f>
        <v>5.98</v>
      </c>
      <c r="Q483" s="182">
        <f>(Q39+Q40)*'Data - P&amp;L'!$C$9</f>
        <v>11.96</v>
      </c>
      <c r="R483" s="182">
        <f>(R39+R40)*'Data - P&amp;L'!$C$9</f>
        <v>5.98</v>
      </c>
      <c r="S483" s="182">
        <f>(S39+S40)*'Data - P&amp;L'!$C$9</f>
        <v>0</v>
      </c>
      <c r="T483" s="182">
        <f>(T39+T40)*'Data - P&amp;L'!$C$9</f>
        <v>0</v>
      </c>
      <c r="U483" s="182">
        <f>(U39+U40)*'Data - P&amp;L'!$C$9</f>
        <v>5.98</v>
      </c>
      <c r="V483" s="182">
        <f>(V39+V40)*'Data - P&amp;L'!$C$9</f>
        <v>5.98</v>
      </c>
      <c r="W483" s="182">
        <f>(W39+W40)*'Data - P&amp;L'!$C$9</f>
        <v>35.88</v>
      </c>
      <c r="X483" s="182">
        <f>(X39+X40)*'Data - P&amp;L'!$C$9</f>
        <v>11.96</v>
      </c>
      <c r="Y483" s="182">
        <f>(Y39+Y40)*'Data - P&amp;L'!$C$9</f>
        <v>41.86</v>
      </c>
      <c r="Z483" s="182">
        <f>(Z39+Z40)*'Data - P&amp;L'!$C$9</f>
        <v>23.92</v>
      </c>
      <c r="AA483" s="182">
        <f>(AA39+AA40)*'Data - P&amp;L'!$C$9</f>
        <v>65.78</v>
      </c>
      <c r="AB483" s="182">
        <f>(AB39+AB40)*'Data - P&amp;L'!$C$9</f>
        <v>95.68</v>
      </c>
      <c r="AC483" s="182">
        <f>(AC39+AC40)*'Data - P&amp;L'!$C$9</f>
        <v>53.82</v>
      </c>
      <c r="AD483" s="182">
        <f>(AD39+AD40)*'Data - P&amp;L'!$C$9</f>
        <v>41.86</v>
      </c>
      <c r="AE483" s="182">
        <f>(AE39+AE40)*'Data - P&amp;L'!$C$9</f>
        <v>53.82</v>
      </c>
      <c r="AF483" s="182">
        <f>(AF39+AF40)*'Data - P&amp;L'!$C$9</f>
        <v>89.7</v>
      </c>
      <c r="AG483" s="139">
        <f t="shared" si="135"/>
        <v>819.26</v>
      </c>
    </row>
    <row r="484">
      <c r="A484" s="296" t="s">
        <v>841</v>
      </c>
      <c r="B484" s="182">
        <f>(B41+B42)*'Data - P&amp;L'!$C$5</f>
        <v>199.31</v>
      </c>
      <c r="C484" s="182">
        <f>(C41+C42)*'Data - P&amp;L'!$C$5</f>
        <v>52.45</v>
      </c>
      <c r="D484" s="182">
        <f>(D41+D42)*'Data - P&amp;L'!$C$5</f>
        <v>0</v>
      </c>
      <c r="E484" s="182">
        <f>(E41+E42)*'Data - P&amp;L'!$C$5</f>
        <v>10.49</v>
      </c>
      <c r="F484" s="182">
        <f>(F41+F42)*'Data - P&amp;L'!$C$5</f>
        <v>20.98</v>
      </c>
      <c r="G484" s="182">
        <f>(G41+G42)*'Data - P&amp;L'!$C$5</f>
        <v>62.94</v>
      </c>
      <c r="H484" s="182">
        <f>(H41+H42)*'Data - P&amp;L'!$C$5</f>
        <v>31.47</v>
      </c>
      <c r="I484" s="182">
        <f>(I41+I42)*'Data - P&amp;L'!$C$5</f>
        <v>20.98</v>
      </c>
      <c r="J484" s="182">
        <f>(J41+J42)*'Data - P&amp;L'!$C$5</f>
        <v>94.41</v>
      </c>
      <c r="K484" s="182">
        <f>(K41+K42)*'Data - P&amp;L'!$C$5</f>
        <v>52.45</v>
      </c>
      <c r="L484" s="182">
        <f>(L41+L42)*'Data - P&amp;L'!$C$5</f>
        <v>62.94</v>
      </c>
      <c r="M484" s="182">
        <f>(M41+M42)*'Data - P&amp;L'!$C$5</f>
        <v>20.98</v>
      </c>
      <c r="N484" s="182">
        <f>(N41+N42)*'Data - P&amp;L'!$C$5</f>
        <v>31.47</v>
      </c>
      <c r="O484" s="182">
        <f>(O41+O42)*'Data - P&amp;L'!$C$5</f>
        <v>20.98</v>
      </c>
      <c r="P484" s="182">
        <f>(P41+P42)*'Data - P&amp;L'!$C$5</f>
        <v>20.98</v>
      </c>
      <c r="Q484" s="182">
        <f>(Q41+Q42)*'Data - P&amp;L'!$C$5</f>
        <v>31.47</v>
      </c>
      <c r="R484" s="182">
        <f>(R41+R42)*'Data - P&amp;L'!$C$5</f>
        <v>83.92</v>
      </c>
      <c r="S484" s="182">
        <f>(S41+S42)*'Data - P&amp;L'!$C$5</f>
        <v>62.94</v>
      </c>
      <c r="T484" s="182">
        <f>(T41+T42)*'Data - P&amp;L'!$C$5</f>
        <v>41.96</v>
      </c>
      <c r="U484" s="182">
        <f>(U41+U42)*'Data - P&amp;L'!$C$5</f>
        <v>31.47</v>
      </c>
      <c r="V484" s="182">
        <f>(V41+V42)*'Data - P&amp;L'!$C$5</f>
        <v>31.47</v>
      </c>
      <c r="W484" s="182">
        <f>(W41+W42)*'Data - P&amp;L'!$C$5</f>
        <v>62.94</v>
      </c>
      <c r="X484" s="182">
        <f>(X41+X42)*'Data - P&amp;L'!$C$5</f>
        <v>31.47</v>
      </c>
      <c r="Y484" s="182">
        <f>(Y41+Y42)*'Data - P&amp;L'!$C$5</f>
        <v>52.45</v>
      </c>
      <c r="Z484" s="182">
        <f>(Z41+Z42)*'Data - P&amp;L'!$C$5</f>
        <v>10.49</v>
      </c>
      <c r="AA484" s="182">
        <f>(AA41+AA42)*'Data - P&amp;L'!$C$5</f>
        <v>125.88</v>
      </c>
      <c r="AB484" s="182">
        <f>(AB41+AB42)*'Data - P&amp;L'!$C$5</f>
        <v>20.98</v>
      </c>
      <c r="AC484" s="182">
        <f>(AC41+AC42)*'Data - P&amp;L'!$C$5</f>
        <v>31.47</v>
      </c>
      <c r="AD484" s="182">
        <f>(AD41+AD42)*'Data - P&amp;L'!$C$5</f>
        <v>94.41</v>
      </c>
      <c r="AE484" s="182">
        <f>(AE41+AE42)*'Data - P&amp;L'!$C$5</f>
        <v>94.41</v>
      </c>
      <c r="AF484" s="182">
        <f>(AF41+AF42)*'Data - P&amp;L'!$C$5</f>
        <v>73.43</v>
      </c>
      <c r="AG484" s="139">
        <f t="shared" si="135"/>
        <v>1583.99</v>
      </c>
    </row>
    <row r="485">
      <c r="A485" s="296" t="s">
        <v>842</v>
      </c>
      <c r="B485" s="300">
        <f>(B43+B44)*'Data - P&amp;L'!$C$10</f>
        <v>12.63</v>
      </c>
      <c r="C485" s="300">
        <f>(C43+C44)*'Data - P&amp;L'!$C$10</f>
        <v>0</v>
      </c>
      <c r="D485" s="300">
        <f>(D43+D44)*'Data - P&amp;L'!$C$10</f>
        <v>0</v>
      </c>
      <c r="E485" s="300">
        <f>(E43+E44)*'Data - P&amp;L'!$C$10</f>
        <v>8.42</v>
      </c>
      <c r="F485" s="300">
        <f>(F43+F44)*'Data - P&amp;L'!$C$10</f>
        <v>4.21</v>
      </c>
      <c r="G485" s="300">
        <f>(G43+G44)*'Data - P&amp;L'!$C$10</f>
        <v>21.05</v>
      </c>
      <c r="H485" s="300">
        <f>(H43+H44)*'Data - P&amp;L'!$C$10</f>
        <v>0</v>
      </c>
      <c r="I485" s="300">
        <f>(I43+I44)*'Data - P&amp;L'!$C$10</f>
        <v>4.21</v>
      </c>
      <c r="J485" s="300">
        <f>(J43+J44)*'Data - P&amp;L'!$C$10</f>
        <v>0</v>
      </c>
      <c r="K485" s="300">
        <f>(K43+K44)*'Data - P&amp;L'!$C$10</f>
        <v>12.63</v>
      </c>
      <c r="L485" s="300">
        <f>(L43+L44)*'Data - P&amp;L'!$C$10</f>
        <v>8.42</v>
      </c>
      <c r="M485" s="300">
        <f>(M43+M44)*'Data - P&amp;L'!$C$10</f>
        <v>16.84</v>
      </c>
      <c r="N485" s="300">
        <f>(N43+N44)*'Data - P&amp;L'!$C$10</f>
        <v>12.63</v>
      </c>
      <c r="O485" s="300">
        <f>(O43+O44)*'Data - P&amp;L'!$C$10</f>
        <v>12.63</v>
      </c>
      <c r="P485" s="300">
        <f>(P43+P44)*'Data - P&amp;L'!$C$10</f>
        <v>37.89</v>
      </c>
      <c r="Q485" s="300">
        <f>(Q43+Q44)*'Data - P&amp;L'!$C$10</f>
        <v>25.26</v>
      </c>
      <c r="R485" s="300">
        <f>(R43+R44)*'Data - P&amp;L'!$C$10</f>
        <v>21.05</v>
      </c>
      <c r="S485" s="300">
        <f>(S43+S44)*'Data - P&amp;L'!$C$10</f>
        <v>29.47</v>
      </c>
      <c r="T485" s="300">
        <f>(T43+T44)*'Data - P&amp;L'!$C$10</f>
        <v>33.68</v>
      </c>
      <c r="U485" s="300">
        <f>(U43+U44)*'Data - P&amp;L'!$C$10</f>
        <v>16.84</v>
      </c>
      <c r="V485" s="300">
        <f>(V43+V44)*'Data - P&amp;L'!$C$10</f>
        <v>33.68</v>
      </c>
      <c r="W485" s="300">
        <f>(W43+W44)*'Data - P&amp;L'!$C$10</f>
        <v>46.31</v>
      </c>
      <c r="X485" s="300">
        <f>(X43+X44)*'Data - P&amp;L'!$C$10</f>
        <v>25.26</v>
      </c>
      <c r="Y485" s="300">
        <f>(Y43+Y44)*'Data - P&amp;L'!$C$10</f>
        <v>50.52</v>
      </c>
      <c r="Z485" s="300">
        <f>(Z43+Z44)*'Data - P&amp;L'!$C$10</f>
        <v>37.89</v>
      </c>
      <c r="AA485" s="300">
        <f>(AA43+AA44)*'Data - P&amp;L'!$C$10</f>
        <v>113.67</v>
      </c>
      <c r="AB485" s="300">
        <f>(AB43+AB44)*'Data - P&amp;L'!$C$10</f>
        <v>96.83</v>
      </c>
      <c r="AC485" s="300">
        <f>(AC43+AC44)*'Data - P&amp;L'!$C$10</f>
        <v>84.2</v>
      </c>
      <c r="AD485" s="300">
        <f>(AD43+AD44)*'Data - P&amp;L'!$C$10</f>
        <v>71.57</v>
      </c>
      <c r="AE485" s="300">
        <f>(AE43+AE44)*'Data - P&amp;L'!$C$10</f>
        <v>109.46</v>
      </c>
      <c r="AF485" s="300">
        <f>(AF43+AF44)*'Data - P&amp;L'!$C$10</f>
        <v>84.2</v>
      </c>
      <c r="AG485" s="139">
        <f t="shared" si="135"/>
        <v>1031.45</v>
      </c>
    </row>
    <row r="486">
      <c r="A486" s="296" t="s">
        <v>499</v>
      </c>
      <c r="B486" s="300">
        <f>B45*'Data - P&amp;L'!$C$17</f>
        <v>41.19</v>
      </c>
      <c r="C486" s="300">
        <f>C45*'Data - P&amp;L'!$C$17</f>
        <v>0</v>
      </c>
      <c r="D486" s="300">
        <f>D45*'Data - P&amp;L'!$C$17</f>
        <v>13.73</v>
      </c>
      <c r="E486" s="300">
        <f>E45*'Data - P&amp;L'!$C$17</f>
        <v>0</v>
      </c>
      <c r="F486" s="300">
        <f>F45*'Data - P&amp;L'!$C$17</f>
        <v>13.73</v>
      </c>
      <c r="G486" s="300">
        <f>G45*'Data - P&amp;L'!$C$17</f>
        <v>0</v>
      </c>
      <c r="H486" s="300">
        <f>H45*'Data - P&amp;L'!$C$17</f>
        <v>0</v>
      </c>
      <c r="I486" s="300">
        <f>I45*'Data - P&amp;L'!$C$17</f>
        <v>0</v>
      </c>
      <c r="J486" s="300">
        <f>J45*'Data - P&amp;L'!$C$17</f>
        <v>0</v>
      </c>
      <c r="K486" s="300">
        <f>K45*'Data - P&amp;L'!$C$17</f>
        <v>0</v>
      </c>
      <c r="L486" s="300">
        <f>L45*'Data - P&amp;L'!$C$17</f>
        <v>13.73</v>
      </c>
      <c r="M486" s="300">
        <f>M45*'Data - P&amp;L'!$C$17</f>
        <v>13.73</v>
      </c>
      <c r="N486" s="300">
        <f>N45*'Data - P&amp;L'!$C$17</f>
        <v>13.73</v>
      </c>
      <c r="O486" s="300">
        <f>O45*'Data - P&amp;L'!$C$17</f>
        <v>0</v>
      </c>
      <c r="P486" s="300">
        <f>P45*'Data - P&amp;L'!$C$17</f>
        <v>13.73</v>
      </c>
      <c r="Q486" s="300">
        <f>Q45*'Data - P&amp;L'!$C$17</f>
        <v>27.46</v>
      </c>
      <c r="R486" s="300">
        <f>R45*'Data - P&amp;L'!$C$17</f>
        <v>27.46</v>
      </c>
      <c r="S486" s="300">
        <f>S45*'Data - P&amp;L'!$C$17</f>
        <v>0</v>
      </c>
      <c r="T486" s="300">
        <f>T45*'Data - P&amp;L'!$C$17</f>
        <v>27.46</v>
      </c>
      <c r="U486" s="300">
        <f>U45*'Data - P&amp;L'!$C$17</f>
        <v>0</v>
      </c>
      <c r="V486" s="300">
        <f>V45*'Data - P&amp;L'!$C$17</f>
        <v>0</v>
      </c>
      <c r="W486" s="300">
        <f>W45*'Data - P&amp;L'!$C$17</f>
        <v>0</v>
      </c>
      <c r="X486" s="300">
        <f>X45*'Data - P&amp;L'!$C$17</f>
        <v>0</v>
      </c>
      <c r="Y486" s="300">
        <f>Y45*'Data - P&amp;L'!$C$17</f>
        <v>27.46</v>
      </c>
      <c r="Z486" s="300">
        <f>Z45*'Data - P&amp;L'!$C$17</f>
        <v>13.73</v>
      </c>
      <c r="AA486" s="300">
        <f>AA45*'Data - P&amp;L'!$C$17</f>
        <v>13.73</v>
      </c>
      <c r="AB486" s="300">
        <f>AB45*'Data - P&amp;L'!$C$17</f>
        <v>0</v>
      </c>
      <c r="AC486" s="300">
        <f>AC45*'Data - P&amp;L'!$C$17</f>
        <v>0</v>
      </c>
      <c r="AD486" s="300">
        <f>AD45*'Data - P&amp;L'!$C$17</f>
        <v>27.46</v>
      </c>
      <c r="AE486" s="300">
        <f>AE45*'Data - P&amp;L'!$C$17</f>
        <v>27.46</v>
      </c>
      <c r="AF486" s="300">
        <f>AF45*'Data - P&amp;L'!$C$17</f>
        <v>13.73</v>
      </c>
      <c r="AG486" s="139">
        <f t="shared" si="135"/>
        <v>329.52</v>
      </c>
    </row>
    <row r="487">
      <c r="A487" s="296" t="s">
        <v>500</v>
      </c>
      <c r="B487" s="300">
        <f>B46*'Data - P&amp;L'!$C$18</f>
        <v>26.68</v>
      </c>
      <c r="C487" s="300">
        <f>C46*'Data - P&amp;L'!$C$18</f>
        <v>0</v>
      </c>
      <c r="D487" s="300">
        <f>D46*'Data - P&amp;L'!$C$18</f>
        <v>26.68</v>
      </c>
      <c r="E487" s="300">
        <f>E46*'Data - P&amp;L'!$C$18</f>
        <v>0</v>
      </c>
      <c r="F487" s="300">
        <f>F46*'Data - P&amp;L'!$C$18</f>
        <v>0</v>
      </c>
      <c r="G487" s="300">
        <f>G46*'Data - P&amp;L'!$C$18</f>
        <v>0</v>
      </c>
      <c r="H487" s="300">
        <f>H46*'Data - P&amp;L'!$C$18</f>
        <v>0</v>
      </c>
      <c r="I487" s="300">
        <f>I46*'Data - P&amp;L'!$C$18</f>
        <v>0</v>
      </c>
      <c r="J487" s="300">
        <f>J46*'Data - P&amp;L'!$C$18</f>
        <v>0</v>
      </c>
      <c r="K487" s="300">
        <f>K46*'Data - P&amp;L'!$C$18</f>
        <v>0</v>
      </c>
      <c r="L487" s="300">
        <f>L46*'Data - P&amp;L'!$C$18</f>
        <v>26.68</v>
      </c>
      <c r="M487" s="300">
        <f>M46*'Data - P&amp;L'!$C$18</f>
        <v>0</v>
      </c>
      <c r="N487" s="300">
        <f>N46*'Data - P&amp;L'!$C$18</f>
        <v>53.36</v>
      </c>
      <c r="O487" s="300">
        <f>O46*'Data - P&amp;L'!$C$18</f>
        <v>0</v>
      </c>
      <c r="P487" s="300">
        <f>P46*'Data - P&amp;L'!$C$18</f>
        <v>53.36</v>
      </c>
      <c r="Q487" s="300">
        <f>Q46*'Data - P&amp;L'!$C$18</f>
        <v>26.68</v>
      </c>
      <c r="R487" s="300">
        <f>R46*'Data - P&amp;L'!$C$18</f>
        <v>53.36</v>
      </c>
      <c r="S487" s="300">
        <f>S46*'Data - P&amp;L'!$C$18</f>
        <v>0</v>
      </c>
      <c r="T487" s="300">
        <f>T46*'Data - P&amp;L'!$C$18</f>
        <v>0</v>
      </c>
      <c r="U487" s="300">
        <f>U46*'Data - P&amp;L'!$C$18</f>
        <v>0</v>
      </c>
      <c r="V487" s="300">
        <f>V46*'Data - P&amp;L'!$C$18</f>
        <v>0</v>
      </c>
      <c r="W487" s="300">
        <f>W46*'Data - P&amp;L'!$C$18</f>
        <v>0</v>
      </c>
      <c r="X487" s="300">
        <f>X46*'Data - P&amp;L'!$C$18</f>
        <v>0</v>
      </c>
      <c r="Y487" s="300">
        <f>Y46*'Data - P&amp;L'!$C$18</f>
        <v>53.36</v>
      </c>
      <c r="Z487" s="300">
        <f>Z46*'Data - P&amp;L'!$C$18</f>
        <v>0</v>
      </c>
      <c r="AA487" s="300">
        <f>AA46*'Data - P&amp;L'!$C$18</f>
        <v>0</v>
      </c>
      <c r="AB487" s="300">
        <f>AB46*'Data - P&amp;L'!$C$18</f>
        <v>0</v>
      </c>
      <c r="AC487" s="300">
        <f>AC46*'Data - P&amp;L'!$C$18</f>
        <v>0</v>
      </c>
      <c r="AD487" s="300">
        <f>AD46*'Data - P&amp;L'!$C$18</f>
        <v>26.68</v>
      </c>
      <c r="AE487" s="300">
        <f>AE46*'Data - P&amp;L'!$C$18</f>
        <v>0</v>
      </c>
      <c r="AF487" s="300">
        <f>AF46*'Data - P&amp;L'!$C$18</f>
        <v>26.68</v>
      </c>
      <c r="AG487" s="139">
        <f t="shared" si="135"/>
        <v>373.52</v>
      </c>
    </row>
    <row r="488">
      <c r="A488" s="296" t="s">
        <v>843</v>
      </c>
      <c r="B488" s="300">
        <f>B61*'Data - P&amp;L'!$C$11</f>
        <v>0</v>
      </c>
      <c r="C488" s="300">
        <f>C61*'Data - P&amp;L'!$C$11</f>
        <v>0</v>
      </c>
      <c r="D488" s="300">
        <f>D61*'Data - P&amp;L'!$C$11</f>
        <v>0</v>
      </c>
      <c r="E488" s="300">
        <f>E61*'Data - P&amp;L'!$C$11</f>
        <v>0</v>
      </c>
      <c r="F488" s="300">
        <f>F61*'Data - P&amp;L'!$C$11</f>
        <v>0</v>
      </c>
      <c r="G488" s="300">
        <f>G61*'Data - P&amp;L'!$C$11</f>
        <v>0</v>
      </c>
      <c r="H488" s="300">
        <f>H61*'Data - P&amp;L'!$C$11</f>
        <v>0</v>
      </c>
      <c r="I488" s="300">
        <f>I61*'Data - P&amp;L'!$C$11</f>
        <v>0</v>
      </c>
      <c r="J488" s="300">
        <f>J61*'Data - P&amp;L'!$C$11</f>
        <v>82.74</v>
      </c>
      <c r="K488" s="300">
        <f>K61*'Data - P&amp;L'!$C$11</f>
        <v>0</v>
      </c>
      <c r="L488" s="300">
        <f>L61*'Data - P&amp;L'!$C$11</f>
        <v>0</v>
      </c>
      <c r="M488" s="300">
        <f>M61*'Data - P&amp;L'!$C$11</f>
        <v>0</v>
      </c>
      <c r="N488" s="300">
        <f>N61*'Data - P&amp;L'!$C$11</f>
        <v>0</v>
      </c>
      <c r="O488" s="300">
        <f>O61*'Data - P&amp;L'!$C$11</f>
        <v>0</v>
      </c>
      <c r="P488" s="300">
        <f>P61*'Data - P&amp;L'!$C$11</f>
        <v>0</v>
      </c>
      <c r="Q488" s="300">
        <f>Q61*'Data - P&amp;L'!$C$11</f>
        <v>0</v>
      </c>
      <c r="R488" s="300">
        <f>R61*'Data - P&amp;L'!$C$11</f>
        <v>0</v>
      </c>
      <c r="S488" s="300">
        <f>S61*'Data - P&amp;L'!$C$11</f>
        <v>0</v>
      </c>
      <c r="T488" s="300">
        <f>T61*'Data - P&amp;L'!$C$11</f>
        <v>0</v>
      </c>
      <c r="U488" s="300">
        <f>U61*'Data - P&amp;L'!$C$11</f>
        <v>0</v>
      </c>
      <c r="V488" s="300">
        <f>V61*'Data - P&amp;L'!$C$11</f>
        <v>0</v>
      </c>
      <c r="W488" s="300">
        <f>W61*'Data - P&amp;L'!$C$11</f>
        <v>0</v>
      </c>
      <c r="X488" s="300">
        <f>X61*'Data - P&amp;L'!$C$11</f>
        <v>0</v>
      </c>
      <c r="Y488" s="300">
        <f>Y61*'Data - P&amp;L'!$C$11</f>
        <v>0</v>
      </c>
      <c r="Z488" s="300">
        <f>Z61*'Data - P&amp;L'!$C$11</f>
        <v>0</v>
      </c>
      <c r="AA488" s="300">
        <f>AA61*'Data - P&amp;L'!$C$11</f>
        <v>0</v>
      </c>
      <c r="AB488" s="300">
        <f>AB61*'Data - P&amp;L'!$C$11</f>
        <v>0</v>
      </c>
      <c r="AC488" s="300">
        <f>AC61*'Data - P&amp;L'!$C$11</f>
        <v>0</v>
      </c>
      <c r="AD488" s="300">
        <f>AD61*'Data - P&amp;L'!$C$11</f>
        <v>3.94</v>
      </c>
      <c r="AE488" s="300">
        <f>AE61*'Data - P&amp;L'!$C$11</f>
        <v>0</v>
      </c>
      <c r="AF488" s="300">
        <f>AF61*'Data - P&amp;L'!$C$11</f>
        <v>0</v>
      </c>
      <c r="AG488" s="139">
        <f t="shared" si="135"/>
        <v>86.68</v>
      </c>
    </row>
    <row r="489">
      <c r="A489" s="301" t="s">
        <v>502</v>
      </c>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c r="AB489" s="302"/>
      <c r="AC489" s="302"/>
      <c r="AD489" s="302"/>
      <c r="AE489" s="302"/>
      <c r="AF489" s="302"/>
      <c r="AG489" s="139">
        <f t="shared" si="135"/>
        <v>0</v>
      </c>
    </row>
    <row r="490">
      <c r="A490" s="296" t="s">
        <v>844</v>
      </c>
      <c r="B490" s="182">
        <f>(B20*'Data - P&amp;L'!$L$12*'Data - P&amp;L'!$L$3)+(B20*'Data - P&amp;L'!$L$13*'Data - P&amp;L'!$L$14)</f>
        <v>280.8502538</v>
      </c>
      <c r="C490" s="182">
        <f>(C20*'Data - P&amp;L'!$L$12*'Data - P&amp;L'!$L$3)+(C20*'Data - P&amp;L'!$L$13*'Data - P&amp;L'!$L$14)</f>
        <v>177.549151</v>
      </c>
      <c r="D490" s="182">
        <f>(D20*'Data - P&amp;L'!$L$12*'Data - P&amp;L'!$L$3)+(D20*'Data - P&amp;L'!$L$13*'Data - P&amp;L'!$L$14)</f>
        <v>204.9271217</v>
      </c>
      <c r="E490" s="182">
        <f>(E20*'Data - P&amp;L'!$L$12*'Data - P&amp;L'!$L$3)+(E20*'Data - P&amp;L'!$L$13*'Data - P&amp;L'!$L$14)</f>
        <v>157.1010712</v>
      </c>
      <c r="F490" s="182">
        <f>(F20*'Data - P&amp;L'!$L$12*'Data - P&amp;L'!$L$3)+(F20*'Data - P&amp;L'!$L$13*'Data - P&amp;L'!$L$14)</f>
        <v>229.1175009</v>
      </c>
      <c r="G490" s="182">
        <f>(G20*'Data - P&amp;L'!$L$12*'Data - P&amp;L'!$L$3)+(G20*'Data - P&amp;L'!$L$13*'Data - P&amp;L'!$L$14)</f>
        <v>159.7415661</v>
      </c>
      <c r="H490" s="182">
        <f>(H20*'Data - P&amp;L'!$L$12*'Data - P&amp;L'!$L$3)+(H20*'Data - P&amp;L'!$L$13*'Data - P&amp;L'!$L$14)</f>
        <v>163.1334435</v>
      </c>
      <c r="I490" s="182">
        <f>(I20*'Data - P&amp;L'!$L$12*'Data - P&amp;L'!$L$3)+(I20*'Data - P&amp;L'!$L$13*'Data - P&amp;L'!$L$14)</f>
        <v>151.0577387</v>
      </c>
      <c r="J490" s="182">
        <f>(J20*'Data - P&amp;L'!$L$12*'Data - P&amp;L'!$L$3)+(J20*'Data - P&amp;L'!$L$13*'Data - P&amp;L'!$L$14)</f>
        <v>276.3474383</v>
      </c>
      <c r="K490" s="182">
        <f>(K20*'Data - P&amp;L'!$L$12*'Data - P&amp;L'!$L$3)+(K20*'Data - P&amp;L'!$L$13*'Data - P&amp;L'!$L$14)</f>
        <v>173.3376942</v>
      </c>
      <c r="L490" s="182">
        <f>(L20*'Data - P&amp;L'!$L$12*'Data - P&amp;L'!$L$3)+(L20*'Data - P&amp;L'!$L$13*'Data - P&amp;L'!$L$14)</f>
        <v>237.4974872</v>
      </c>
      <c r="M490" s="182">
        <f>(M20*'Data - P&amp;L'!$L$12*'Data - P&amp;L'!$L$3)+(M20*'Data - P&amp;L'!$L$13*'Data - P&amp;L'!$L$14)</f>
        <v>194.105142</v>
      </c>
      <c r="N490" s="182">
        <f>(N20*'Data - P&amp;L'!$L$12*'Data - P&amp;L'!$L$3)+(N20*'Data - P&amp;L'!$L$13*'Data - P&amp;L'!$L$14)</f>
        <v>249.9875484</v>
      </c>
      <c r="O490" s="182">
        <f>(O20*'Data - P&amp;L'!$L$12*'Data - P&amp;L'!$L$3)+(O20*'Data - P&amp;L'!$L$13*'Data - P&amp;L'!$L$14)</f>
        <v>197.1673001</v>
      </c>
      <c r="P490" s="182">
        <f>(P20*'Data - P&amp;L'!$L$12*'Data - P&amp;L'!$L$3)+(P20*'Data - P&amp;L'!$L$13*'Data - P&amp;L'!$L$14)</f>
        <v>1334.266739</v>
      </c>
      <c r="Q490" s="182">
        <f>(Q20*'Data - P&amp;L'!$L$12*'Data - P&amp;L'!$L$3)+(Q20*'Data - P&amp;L'!$L$13*'Data - P&amp;L'!$L$14)</f>
        <v>800.5272235</v>
      </c>
      <c r="R490" s="182">
        <f>(R20*'Data - P&amp;L'!$L$12*'Data - P&amp;L'!$L$3)+(R20*'Data - P&amp;L'!$L$13*'Data - P&amp;L'!$L$14)</f>
        <v>524.8361794</v>
      </c>
      <c r="S490" s="182">
        <f>(S20*'Data - P&amp;L'!$L$12*'Data - P&amp;L'!$L$3)+(S20*'Data - P&amp;L'!$L$13*'Data - P&amp;L'!$L$14)</f>
        <v>388.2029772</v>
      </c>
      <c r="T490" s="182">
        <f>(T20*'Data - P&amp;L'!$L$12*'Data - P&amp;L'!$L$3)+(T20*'Data - P&amp;L'!$L$13*'Data - P&amp;L'!$L$14)</f>
        <v>379.0478613</v>
      </c>
      <c r="U490" s="182">
        <f>(U20*'Data - P&amp;L'!$L$12*'Data - P&amp;L'!$L$3)+(U20*'Data - P&amp;L'!$L$13*'Data - P&amp;L'!$L$14)</f>
        <v>257.1746996</v>
      </c>
      <c r="V490" s="182">
        <f>(V20*'Data - P&amp;L'!$L$12*'Data - P&amp;L'!$L$3)+(V20*'Data - P&amp;L'!$L$13*'Data - P&amp;L'!$L$14)</f>
        <v>283.0797412</v>
      </c>
      <c r="W490" s="182">
        <f>(W20*'Data - P&amp;L'!$L$12*'Data - P&amp;L'!$L$3)+(W20*'Data - P&amp;L'!$L$13*'Data - P&amp;L'!$L$14)</f>
        <v>261.58344</v>
      </c>
      <c r="X490" s="182">
        <f>(X20*'Data - P&amp;L'!$L$12*'Data - P&amp;L'!$L$3)+(X20*'Data - P&amp;L'!$L$13*'Data - P&amp;L'!$L$14)</f>
        <v>389.5806135</v>
      </c>
      <c r="Y490" s="182">
        <f>(Y20*'Data - P&amp;L'!$L$12*'Data - P&amp;L'!$L$3)+(Y20*'Data - P&amp;L'!$L$13*'Data - P&amp;L'!$L$14)</f>
        <v>386.1637711</v>
      </c>
      <c r="Z490" s="182">
        <f>(Z20*'Data - P&amp;L'!$L$12*'Data - P&amp;L'!$L$3)+(Z20*'Data - P&amp;L'!$L$13*'Data - P&amp;L'!$L$14)</f>
        <v>779.9686283</v>
      </c>
      <c r="AA490" s="182">
        <f>(AA20*'Data - P&amp;L'!$L$12*'Data - P&amp;L'!$L$3)+(AA20*'Data - P&amp;L'!$L$13*'Data - P&amp;L'!$L$14)</f>
        <v>1350.921371</v>
      </c>
      <c r="AB490" s="182">
        <f>(AB20*'Data - P&amp;L'!$L$12*'Data - P&amp;L'!$L$3)+(AB20*'Data - P&amp;L'!$L$13*'Data - P&amp;L'!$L$14)</f>
        <v>1207.720878</v>
      </c>
      <c r="AC490" s="182">
        <f>(AC20*'Data - P&amp;L'!$L$12*'Data - P&amp;L'!$L$3)+(AC20*'Data - P&amp;L'!$L$13*'Data - P&amp;L'!$L$14)</f>
        <v>726.7821267</v>
      </c>
      <c r="AD490" s="182">
        <f>(AD20*'Data - P&amp;L'!$L$12*'Data - P&amp;L'!$L$3)+(AD20*'Data - P&amp;L'!$L$13*'Data - P&amp;L'!$L$14)</f>
        <v>743.2260801</v>
      </c>
      <c r="AE490" s="182">
        <f>(AE20*'Data - P&amp;L'!$L$12*'Data - P&amp;L'!$L$3)+(AE20*'Data - P&amp;L'!$L$13*'Data - P&amp;L'!$L$14)</f>
        <v>908.4425705</v>
      </c>
      <c r="AF490" s="182">
        <f>(AF20*'Data - P&amp;L'!$L$12*'Data - P&amp;L'!$L$3)+(AF20*'Data - P&amp;L'!$L$13*'Data - P&amp;L'!$L$14)</f>
        <v>1045.571722</v>
      </c>
      <c r="AG490" s="299">
        <f t="shared" si="135"/>
        <v>14619.01708</v>
      </c>
    </row>
    <row r="491">
      <c r="A491" s="303" t="s">
        <v>845</v>
      </c>
      <c r="B491" s="304">
        <f>(B10*'Data - P&amp;L'!$L$12*'Data - P&amp;L'!$I$10)+(B10*'Data - P&amp;L'!$L$13*'Data - P&amp;L'!$L$15)</f>
        <v>17.4</v>
      </c>
      <c r="C491" s="304">
        <f>(C10*'Data - P&amp;L'!$L$12*'Data - P&amp;L'!$I$10)+(C10*'Data - P&amp;L'!$L$13*'Data - P&amp;L'!$L$15)</f>
        <v>10.8</v>
      </c>
      <c r="D491" s="304">
        <f>(D10*'Data - P&amp;L'!$L$12*'Data - P&amp;L'!$I$10)+(D10*'Data - P&amp;L'!$L$13*'Data - P&amp;L'!$L$15)</f>
        <v>10.5</v>
      </c>
      <c r="E491" s="304">
        <f>(E10*'Data - P&amp;L'!$L$12*'Data - P&amp;L'!$I$10)+(E10*'Data - P&amp;L'!$L$13*'Data - P&amp;L'!$L$15)</f>
        <v>11.1</v>
      </c>
      <c r="F491" s="304">
        <f>(F10*'Data - P&amp;L'!$L$12*'Data - P&amp;L'!$I$10)+(F10*'Data - P&amp;L'!$L$13*'Data - P&amp;L'!$L$15)</f>
        <v>12.3</v>
      </c>
      <c r="G491" s="304">
        <f>(G10*'Data - P&amp;L'!$L$12*'Data - P&amp;L'!$I$10)+(G10*'Data - P&amp;L'!$L$13*'Data - P&amp;L'!$L$15)</f>
        <v>11.7</v>
      </c>
      <c r="H491" s="304">
        <f>(H10*'Data - P&amp;L'!$L$12*'Data - P&amp;L'!$I$10)+(H10*'Data - P&amp;L'!$L$13*'Data - P&amp;L'!$L$15)</f>
        <v>8.7</v>
      </c>
      <c r="I491" s="304">
        <f>(I10*'Data - P&amp;L'!$L$12*'Data - P&amp;L'!$I$10)+(I10*'Data - P&amp;L'!$L$13*'Data - P&amp;L'!$L$15)</f>
        <v>8.1</v>
      </c>
      <c r="J491" s="304">
        <f>(J10*'Data - P&amp;L'!$L$12*'Data - P&amp;L'!$I$10)+(J10*'Data - P&amp;L'!$L$13*'Data - P&amp;L'!$L$15)</f>
        <v>13.5</v>
      </c>
      <c r="K491" s="304">
        <f>(K10*'Data - P&amp;L'!$L$12*'Data - P&amp;L'!$I$10)+(K10*'Data - P&amp;L'!$L$13*'Data - P&amp;L'!$L$15)</f>
        <v>12.3</v>
      </c>
      <c r="L491" s="304">
        <f>(L10*'Data - P&amp;L'!$L$12*'Data - P&amp;L'!$I$10)+(L10*'Data - P&amp;L'!$L$13*'Data - P&amp;L'!$L$15)</f>
        <v>12.3</v>
      </c>
      <c r="M491" s="304">
        <f>(M10*'Data - P&amp;L'!$L$12*'Data - P&amp;L'!$I$10)+(M10*'Data - P&amp;L'!$L$13*'Data - P&amp;L'!$L$15)</f>
        <v>10.5</v>
      </c>
      <c r="N491" s="304">
        <f>(N10*'Data - P&amp;L'!$L$12*'Data - P&amp;L'!$I$10)+(N10*'Data - P&amp;L'!$L$13*'Data - P&amp;L'!$L$15)</f>
        <v>12.3</v>
      </c>
      <c r="O491" s="304">
        <f>(O10*'Data - P&amp;L'!$L$12*'Data - P&amp;L'!$I$10)+(O10*'Data - P&amp;L'!$L$13*'Data - P&amp;L'!$L$15)</f>
        <v>10.8</v>
      </c>
      <c r="P491" s="304">
        <f>(P10*'Data - P&amp;L'!$L$12*'Data - P&amp;L'!$I$10)+(P10*'Data - P&amp;L'!$L$13*'Data - P&amp;L'!$L$15)</f>
        <v>72.3</v>
      </c>
      <c r="Q491" s="304">
        <f>(Q10*'Data - P&amp;L'!$L$12*'Data - P&amp;L'!$I$10)+(Q10*'Data - P&amp;L'!$L$13*'Data - P&amp;L'!$L$15)</f>
        <v>46.8</v>
      </c>
      <c r="R491" s="304">
        <f>(R10*'Data - P&amp;L'!$L$12*'Data - P&amp;L'!$I$10)+(R10*'Data - P&amp;L'!$L$13*'Data - P&amp;L'!$L$15)</f>
        <v>33.3</v>
      </c>
      <c r="S491" s="304">
        <f>(S10*'Data - P&amp;L'!$L$12*'Data - P&amp;L'!$I$10)+(S10*'Data - P&amp;L'!$L$13*'Data - P&amp;L'!$L$15)</f>
        <v>24.3</v>
      </c>
      <c r="T491" s="304">
        <f>(T10*'Data - P&amp;L'!$L$12*'Data - P&amp;L'!$I$10)+(T10*'Data - P&amp;L'!$L$13*'Data - P&amp;L'!$L$15)</f>
        <v>21.6</v>
      </c>
      <c r="U491" s="304">
        <f>(U10*'Data - P&amp;L'!$L$12*'Data - P&amp;L'!$I$10)+(U10*'Data - P&amp;L'!$L$13*'Data - P&amp;L'!$L$15)</f>
        <v>18.6</v>
      </c>
      <c r="V491" s="304">
        <f>(V10*'Data - P&amp;L'!$L$12*'Data - P&amp;L'!$I$10)+(V10*'Data - P&amp;L'!$L$13*'Data - P&amp;L'!$L$15)</f>
        <v>18.3</v>
      </c>
      <c r="W491" s="304">
        <f>(W10*'Data - P&amp;L'!$L$12*'Data - P&amp;L'!$I$10)+(W10*'Data - P&amp;L'!$L$13*'Data - P&amp;L'!$L$15)</f>
        <v>18</v>
      </c>
      <c r="X491" s="304">
        <f>(X10*'Data - P&amp;L'!$L$12*'Data - P&amp;L'!$I$10)+(X10*'Data - P&amp;L'!$L$13*'Data - P&amp;L'!$L$15)</f>
        <v>22.2</v>
      </c>
      <c r="Y491" s="304">
        <f>(Y10*'Data - P&amp;L'!$L$12*'Data - P&amp;L'!$I$10)+(Y10*'Data - P&amp;L'!$L$13*'Data - P&amp;L'!$L$15)</f>
        <v>22.5</v>
      </c>
      <c r="Z491" s="304">
        <f>(Z10*'Data - P&amp;L'!$L$12*'Data - P&amp;L'!$I$10)+(Z10*'Data - P&amp;L'!$L$13*'Data - P&amp;L'!$L$15)</f>
        <v>34.8</v>
      </c>
      <c r="AA491" s="304">
        <f>(AA10*'Data - P&amp;L'!$L$12*'Data - P&amp;L'!$I$10)+(AA10*'Data - P&amp;L'!$L$13*'Data - P&amp;L'!$L$15)</f>
        <v>53.1</v>
      </c>
      <c r="AB491" s="304">
        <f>(AB10*'Data - P&amp;L'!$L$12*'Data - P&amp;L'!$I$10)+(AB10*'Data - P&amp;L'!$L$13*'Data - P&amp;L'!$L$15)</f>
        <v>47.7</v>
      </c>
      <c r="AC491" s="304">
        <f>(AC10*'Data - P&amp;L'!$L$12*'Data - P&amp;L'!$I$10)+(AC10*'Data - P&amp;L'!$L$13*'Data - P&amp;L'!$L$15)</f>
        <v>32.7</v>
      </c>
      <c r="AD491" s="304">
        <f>(AD10*'Data - P&amp;L'!$L$12*'Data - P&amp;L'!$I$10)+(AD10*'Data - P&amp;L'!$L$13*'Data - P&amp;L'!$L$15)</f>
        <v>31.2</v>
      </c>
      <c r="AE491" s="304">
        <f>(AE10*'Data - P&amp;L'!$L$12*'Data - P&amp;L'!$I$10)+(AE10*'Data - P&amp;L'!$L$13*'Data - P&amp;L'!$L$15)</f>
        <v>36.3</v>
      </c>
      <c r="AF491" s="304">
        <f>(AF10*'Data - P&amp;L'!$L$12*'Data - P&amp;L'!$I$10)+(AF10*'Data - P&amp;L'!$L$13*'Data - P&amp;L'!$L$15)</f>
        <v>43.2</v>
      </c>
      <c r="AG491" s="305">
        <f t="shared" si="135"/>
        <v>739.2</v>
      </c>
    </row>
    <row r="492">
      <c r="A492" s="296" t="s">
        <v>846</v>
      </c>
      <c r="B492" s="182">
        <f>((SUM(B159:B168))*'Data - P&amp;L'!$C$38)</f>
        <v>226.86</v>
      </c>
      <c r="C492" s="182">
        <f>((SUM(C159:C168))*'Data - P&amp;L'!$C$38)</f>
        <v>167.16</v>
      </c>
      <c r="D492" s="182">
        <f>((SUM(D159:D168))*'Data - P&amp;L'!$C$38)</f>
        <v>179.1</v>
      </c>
      <c r="E492" s="182">
        <f>((SUM(E159:E168))*'Data - P&amp;L'!$C$38)</f>
        <v>155.22</v>
      </c>
      <c r="F492" s="182">
        <f>((SUM(F159:F168))*'Data - P&amp;L'!$C$38)</f>
        <v>214.92</v>
      </c>
      <c r="G492" s="182">
        <f>((SUM(G159:G168))*'Data - P&amp;L'!$C$38)</f>
        <v>131.34</v>
      </c>
      <c r="H492" s="182">
        <f>((SUM(H159:H168))*'Data - P&amp;L'!$C$38)</f>
        <v>155.22</v>
      </c>
      <c r="I492" s="182">
        <f>((SUM(I159:I168))*'Data - P&amp;L'!$C$38)</f>
        <v>155.22</v>
      </c>
      <c r="J492" s="182">
        <f>((SUM(J159:J168))*'Data - P&amp;L'!$C$38)</f>
        <v>238.8</v>
      </c>
      <c r="K492" s="182">
        <f>((SUM(K159:K168))*'Data - P&amp;L'!$C$38)</f>
        <v>143.28</v>
      </c>
      <c r="L492" s="182">
        <f>((SUM(L159:L168))*'Data - P&amp;L'!$C$38)</f>
        <v>191.04</v>
      </c>
      <c r="M492" s="182">
        <f>((SUM(M159:M168))*'Data - P&amp;L'!$C$38)</f>
        <v>179.1</v>
      </c>
      <c r="N492" s="182">
        <f>((SUM(N159:N168))*'Data - P&amp;L'!$C$38)</f>
        <v>214.92</v>
      </c>
      <c r="O492" s="182">
        <f>((SUM(O159:O168))*'Data - P&amp;L'!$C$38)</f>
        <v>179.1</v>
      </c>
      <c r="P492" s="182">
        <f>((SUM(P159:P168))*'Data - P&amp;L'!$C$38)</f>
        <v>477.6</v>
      </c>
      <c r="Q492" s="182">
        <f>((SUM(Q159:Q168))*'Data - P&amp;L'!$C$38)</f>
        <v>358.2</v>
      </c>
      <c r="R492" s="182">
        <f>((SUM(R159:R168))*'Data - P&amp;L'!$C$38)</f>
        <v>262.68</v>
      </c>
      <c r="S492" s="182">
        <f>((SUM(S159:S168))*'Data - P&amp;L'!$C$38)</f>
        <v>226.86</v>
      </c>
      <c r="T492" s="182">
        <f>((SUM(T159:T168))*'Data - P&amp;L'!$C$38)</f>
        <v>274.62</v>
      </c>
      <c r="U492" s="182">
        <f>((SUM(U159:U168))*'Data - P&amp;L'!$C$38)</f>
        <v>107.46</v>
      </c>
      <c r="V492" s="182">
        <f>((SUM(V159:V168))*'Data - P&amp;L'!$C$38)</f>
        <v>226.86</v>
      </c>
      <c r="W492" s="182">
        <f>((SUM(W159:W168))*'Data - P&amp;L'!$C$38)</f>
        <v>179.1</v>
      </c>
      <c r="X492" s="182">
        <f>((SUM(X159:X168))*'Data - P&amp;L'!$C$38)</f>
        <v>382.08</v>
      </c>
      <c r="Y492" s="182">
        <f>((SUM(Y159:Y168))*'Data - P&amp;L'!$C$38)</f>
        <v>358.2</v>
      </c>
      <c r="Z492" s="182">
        <f>((SUM(Z159:Z168))*'Data - P&amp;L'!$C$38)</f>
        <v>704.46</v>
      </c>
      <c r="AA492" s="182">
        <f>((SUM(AA159:AA168))*'Data - P&amp;L'!$C$38)</f>
        <v>1552.2</v>
      </c>
      <c r="AB492" s="182">
        <f>((SUM(AB159:AB168))*'Data - P&amp;L'!$C$38)</f>
        <v>1408.92</v>
      </c>
      <c r="AC492" s="182">
        <f>((SUM(AC159:AC168))*'Data - P&amp;L'!$C$38)</f>
        <v>704.46</v>
      </c>
      <c r="AD492" s="182">
        <f>((SUM(AD159:AD168))*'Data - P&amp;L'!$C$38)</f>
        <v>788.04</v>
      </c>
      <c r="AE492" s="182">
        <f>((SUM(AE159:AE168))*'Data - P&amp;L'!$C$38)</f>
        <v>1014.9</v>
      </c>
      <c r="AF492" s="182">
        <f>((SUM(AF159:AF168))*'Data - P&amp;L'!$C$38)</f>
        <v>1229.82</v>
      </c>
      <c r="AG492" s="299">
        <f t="shared" si="135"/>
        <v>12787.74</v>
      </c>
    </row>
    <row r="493">
      <c r="A493" s="296" t="s">
        <v>847</v>
      </c>
      <c r="B493" s="300">
        <f>((SUM(B159:B168))*'Data - P&amp;L'!$C$34)</f>
        <v>226.86</v>
      </c>
      <c r="C493" s="300">
        <f>((SUM(C159:C168))*'Data - P&amp;L'!$C$34)</f>
        <v>167.16</v>
      </c>
      <c r="D493" s="300">
        <f>((SUM(D159:D168))*'Data - P&amp;L'!$C$34)</f>
        <v>179.1</v>
      </c>
      <c r="E493" s="300">
        <f>((SUM(E159:E168))*'Data - P&amp;L'!$C$34)</f>
        <v>155.22</v>
      </c>
      <c r="F493" s="300">
        <f>((SUM(F159:F168))*'Data - P&amp;L'!$C$34)</f>
        <v>214.92</v>
      </c>
      <c r="G493" s="300">
        <f>((SUM(G159:G168))*'Data - P&amp;L'!$C$34)</f>
        <v>131.34</v>
      </c>
      <c r="H493" s="300">
        <f>((SUM(H159:H168))*'Data - P&amp;L'!$C$34)</f>
        <v>155.22</v>
      </c>
      <c r="I493" s="300">
        <f>((SUM(I159:I168))*'Data - P&amp;L'!$C$34)</f>
        <v>155.22</v>
      </c>
      <c r="J493" s="300">
        <f>((SUM(J159:J168))*'Data - P&amp;L'!$C$34)</f>
        <v>238.8</v>
      </c>
      <c r="K493" s="300">
        <f>((SUM(K159:K168))*'Data - P&amp;L'!$C$34)</f>
        <v>143.28</v>
      </c>
      <c r="L493" s="300">
        <f>((SUM(L159:L168))*'Data - P&amp;L'!$C$34)</f>
        <v>191.04</v>
      </c>
      <c r="M493" s="300">
        <f>((SUM(M159:M168))*'Data - P&amp;L'!$C$34)</f>
        <v>179.1</v>
      </c>
      <c r="N493" s="300">
        <f>((SUM(N159:N168))*'Data - P&amp;L'!$C$34)</f>
        <v>214.92</v>
      </c>
      <c r="O493" s="300">
        <f>((SUM(O159:O168))*'Data - P&amp;L'!$C$34)</f>
        <v>179.1</v>
      </c>
      <c r="P493" s="300">
        <f>((SUM(P159:P168))*'Data - P&amp;L'!$C$34)</f>
        <v>477.6</v>
      </c>
      <c r="Q493" s="300">
        <f>((SUM(Q159:Q168))*'Data - P&amp;L'!$C$34)</f>
        <v>358.2</v>
      </c>
      <c r="R493" s="300">
        <f>((SUM(R159:R168))*'Data - P&amp;L'!$C$34)</f>
        <v>262.68</v>
      </c>
      <c r="S493" s="300">
        <f>((SUM(S159:S168))*'Data - P&amp;L'!$C$34)</f>
        <v>226.86</v>
      </c>
      <c r="T493" s="300">
        <f>((SUM(T159:T168))*'Data - P&amp;L'!$C$34)</f>
        <v>274.62</v>
      </c>
      <c r="U493" s="300">
        <f>((SUM(U159:U168))*'Data - P&amp;L'!$C$34)</f>
        <v>107.46</v>
      </c>
      <c r="V493" s="300">
        <f>((SUM(V159:V168))*'Data - P&amp;L'!$C$34)</f>
        <v>226.86</v>
      </c>
      <c r="W493" s="300">
        <f>((SUM(W159:W168))*'Data - P&amp;L'!$C$34)</f>
        <v>179.1</v>
      </c>
      <c r="X493" s="300">
        <f>((SUM(X159:X168))*'Data - P&amp;L'!$C$34)</f>
        <v>382.08</v>
      </c>
      <c r="Y493" s="300">
        <f>((SUM(Y159:Y168))*'Data - P&amp;L'!$C$34)</f>
        <v>358.2</v>
      </c>
      <c r="Z493" s="300">
        <f>((SUM(Z159:Z168))*'Data - P&amp;L'!$C$34)</f>
        <v>704.46</v>
      </c>
      <c r="AA493" s="300">
        <f>((SUM(AA159:AA168))*'Data - P&amp;L'!$C$34)</f>
        <v>1552.2</v>
      </c>
      <c r="AB493" s="300">
        <f>((SUM(AB159:AB168))*'Data - P&amp;L'!$C$34)</f>
        <v>1408.92</v>
      </c>
      <c r="AC493" s="300">
        <f>((SUM(AC159:AC168))*'Data - P&amp;L'!$C$34)</f>
        <v>704.46</v>
      </c>
      <c r="AD493" s="300">
        <f>((SUM(AD159:AD168))*'Data - P&amp;L'!$C$34)</f>
        <v>788.04</v>
      </c>
      <c r="AE493" s="300">
        <f>((SUM(AE159:AE168))*'Data - P&amp;L'!$C$34)</f>
        <v>1014.9</v>
      </c>
      <c r="AF493" s="300">
        <f>((SUM(AF159:AF168))*'Data - P&amp;L'!$C$34)</f>
        <v>1229.82</v>
      </c>
      <c r="AG493" s="139">
        <f t="shared" si="135"/>
        <v>12787.74</v>
      </c>
    </row>
    <row r="494">
      <c r="A494" s="296" t="s">
        <v>848</v>
      </c>
      <c r="B494" s="182">
        <f>((SUM(B184:B194))*'Data - P&amp;L'!$D$38)</f>
        <v>58.835</v>
      </c>
      <c r="C494" s="182">
        <f>((SUM(C184:C194))*'Data - P&amp;L'!$D$38)</f>
        <v>15.785</v>
      </c>
      <c r="D494" s="182">
        <f>((SUM(D184:D194))*'Data - P&amp;L'!$D$38)</f>
        <v>15.785</v>
      </c>
      <c r="E494" s="182">
        <f>((SUM(E184:E194))*'Data - P&amp;L'!$D$38)</f>
        <v>10.045</v>
      </c>
      <c r="F494" s="182">
        <f>((SUM(F184:F194))*'Data - P&amp;L'!$D$38)</f>
        <v>14.35</v>
      </c>
      <c r="G494" s="182">
        <f>((SUM(G184:G194))*'Data - P&amp;L'!$D$38)</f>
        <v>17.22</v>
      </c>
      <c r="H494" s="182">
        <f>((SUM(H184:H194))*'Data - P&amp;L'!$D$38)</f>
        <v>12.915</v>
      </c>
      <c r="I494" s="182">
        <f>((SUM(I184:I194))*'Data - P&amp;L'!$D$38)</f>
        <v>11.48</v>
      </c>
      <c r="J494" s="182">
        <f>((SUM(J184:J194))*'Data - P&amp;L'!$D$38)</f>
        <v>35.875</v>
      </c>
      <c r="K494" s="182">
        <f>((SUM(K184:K194))*'Data - P&amp;L'!$D$38)</f>
        <v>34.44</v>
      </c>
      <c r="L494" s="182">
        <f>((SUM(L184:L194))*'Data - P&amp;L'!$D$38)</f>
        <v>30.135</v>
      </c>
      <c r="M494" s="182">
        <f>((SUM(M184:M194))*'Data - P&amp;L'!$D$38)</f>
        <v>22.96</v>
      </c>
      <c r="N494" s="182">
        <f>((SUM(N184:N194))*'Data - P&amp;L'!$D$38)</f>
        <v>25.83</v>
      </c>
      <c r="O494" s="182">
        <f>((SUM(O184:O194))*'Data - P&amp;L'!$D$38)</f>
        <v>21.525</v>
      </c>
      <c r="P494" s="182">
        <f>((SUM(P184:P194))*'Data - P&amp;L'!$D$38)</f>
        <v>334.355</v>
      </c>
      <c r="Q494" s="182">
        <f>((SUM(Q184:Q194))*'Data - P&amp;L'!$D$38)</f>
        <v>200.9</v>
      </c>
      <c r="R494" s="182">
        <f>((SUM(R184:R194))*'Data - P&amp;L'!$D$38)</f>
        <v>132.02</v>
      </c>
      <c r="S494" s="182">
        <f>((SUM(S184:S194))*'Data - P&amp;L'!$D$38)</f>
        <v>88.97</v>
      </c>
      <c r="T494" s="182">
        <f>((SUM(T184:T194))*'Data - P&amp;L'!$D$38)</f>
        <v>71.75</v>
      </c>
      <c r="U494" s="182">
        <f>((SUM(U184:U194))*'Data - P&amp;L'!$D$38)</f>
        <v>68.88</v>
      </c>
      <c r="V494" s="182">
        <f>((SUM(V184:V194))*'Data - P&amp;L'!$D$38)</f>
        <v>54.53</v>
      </c>
      <c r="W494" s="182">
        <f>((SUM(W184:W194))*'Data - P&amp;L'!$D$38)</f>
        <v>84.665</v>
      </c>
      <c r="X494" s="182">
        <f>((SUM(X184:X194))*'Data - P&amp;L'!$D$38)</f>
        <v>68.88</v>
      </c>
      <c r="Y494" s="182">
        <f>((SUM(Y184:Y194))*'Data - P&amp;L'!$D$38)</f>
        <v>83.23</v>
      </c>
      <c r="Z494" s="182">
        <f>((SUM(Z184:Z194))*'Data - P&amp;L'!$D$38)</f>
        <v>114.8</v>
      </c>
      <c r="AA494" s="182">
        <f>((SUM(AA184:AA194))*'Data - P&amp;L'!$D$38)</f>
        <v>157.85</v>
      </c>
      <c r="AB494" s="182">
        <f>((SUM(AB184:AB194))*'Data - P&amp;L'!$D$38)</f>
        <v>140.63</v>
      </c>
      <c r="AC494" s="182">
        <f>((SUM(AC184:AC194))*'Data - P&amp;L'!$D$38)</f>
        <v>154.98</v>
      </c>
      <c r="AD494" s="182">
        <f>((SUM(AD184:AD194))*'Data - P&amp;L'!$D$38)</f>
        <v>153.545</v>
      </c>
      <c r="AE494" s="182">
        <f>((SUM(AE184:AE194))*'Data - P&amp;L'!$D$38)</f>
        <v>213.815</v>
      </c>
      <c r="AF494" s="182">
        <f>((SUM(AF184:AF194))*'Data - P&amp;L'!$D$38)</f>
        <v>206.64</v>
      </c>
      <c r="AG494" s="139">
        <f t="shared" si="135"/>
        <v>2657.62</v>
      </c>
    </row>
    <row r="495">
      <c r="A495" s="296" t="s">
        <v>849</v>
      </c>
      <c r="B495" s="182">
        <f>(B195*'Data - P&amp;L'!$D$34)</f>
        <v>252.355</v>
      </c>
      <c r="C495" s="182">
        <f>(C195*'Data - P&amp;L'!$D$34)</f>
        <v>67.705</v>
      </c>
      <c r="D495" s="182">
        <f>(D195*'Data - P&amp;L'!$D$34)</f>
        <v>67.705</v>
      </c>
      <c r="E495" s="182">
        <f>(E195*'Data - P&amp;L'!$D$34)</f>
        <v>43.085</v>
      </c>
      <c r="F495" s="182">
        <f>(F195*'Data - P&amp;L'!$D$34)</f>
        <v>61.55</v>
      </c>
      <c r="G495" s="182">
        <f>(G195*'Data - P&amp;L'!$D$34)</f>
        <v>73.86</v>
      </c>
      <c r="H495" s="182">
        <f>(H195*'Data - P&amp;L'!$D$34)</f>
        <v>55.395</v>
      </c>
      <c r="I495" s="182">
        <f>(I195*'Data - P&amp;L'!$D$34)</f>
        <v>49.24</v>
      </c>
      <c r="J495" s="182">
        <f>(J195*'Data - P&amp;L'!$D$34)</f>
        <v>153.875</v>
      </c>
      <c r="K495" s="182">
        <f>(K195*'Data - P&amp;L'!$D$34)</f>
        <v>147.72</v>
      </c>
      <c r="L495" s="182">
        <f>(L195*'Data - P&amp;L'!$D$34)</f>
        <v>129.255</v>
      </c>
      <c r="M495" s="182">
        <f>(M195*'Data - P&amp;L'!$D$34)</f>
        <v>98.48</v>
      </c>
      <c r="N495" s="182">
        <f>(N195*'Data - P&amp;L'!$D$34)</f>
        <v>110.79</v>
      </c>
      <c r="O495" s="182">
        <f>(O195*'Data - P&amp;L'!$D$34)</f>
        <v>92.325</v>
      </c>
      <c r="P495" s="182">
        <f>(P195*'Data - P&amp;L'!$D$34)</f>
        <v>1434.115</v>
      </c>
      <c r="Q495" s="182">
        <f>(Q195*'Data - P&amp;L'!$D$34)</f>
        <v>861.7</v>
      </c>
      <c r="R495" s="182">
        <f>(R195*'Data - P&amp;L'!$D$34)</f>
        <v>566.26</v>
      </c>
      <c r="S495" s="182">
        <f>(S195*'Data - P&amp;L'!$D$34)</f>
        <v>381.61</v>
      </c>
      <c r="T495" s="182">
        <f>(T195*'Data - P&amp;L'!$D$34)</f>
        <v>307.75</v>
      </c>
      <c r="U495" s="182">
        <f>(U195*'Data - P&amp;L'!$D$34)</f>
        <v>295.44</v>
      </c>
      <c r="V495" s="182">
        <f>(V195*'Data - P&amp;L'!$D$34)</f>
        <v>233.89</v>
      </c>
      <c r="W495" s="182">
        <f>(W195*'Data - P&amp;L'!$D$34)</f>
        <v>363.145</v>
      </c>
      <c r="X495" s="182">
        <f>(X195*'Data - P&amp;L'!$D$34)</f>
        <v>295.44</v>
      </c>
      <c r="Y495" s="182">
        <f>(Y195*'Data - P&amp;L'!$D$34)</f>
        <v>356.99</v>
      </c>
      <c r="Z495" s="182">
        <f>(Z195*'Data - P&amp;L'!$D$34)</f>
        <v>492.4</v>
      </c>
      <c r="AA495" s="182">
        <f>(AA195*'Data - P&amp;L'!$D$34)</f>
        <v>677.05</v>
      </c>
      <c r="AB495" s="182">
        <f>(AB195*'Data - P&amp;L'!$D$34)</f>
        <v>603.19</v>
      </c>
      <c r="AC495" s="182">
        <f>(AC195*'Data - P&amp;L'!$D$34)</f>
        <v>664.74</v>
      </c>
      <c r="AD495" s="182">
        <f>(AD195*'Data - P&amp;L'!$D$34)</f>
        <v>658.585</v>
      </c>
      <c r="AE495" s="182">
        <f>(AE195*'Data - P&amp;L'!$D$34)</f>
        <v>917.095</v>
      </c>
      <c r="AF495" s="182">
        <f>(AF195*'Data - P&amp;L'!$D$34)</f>
        <v>886.32</v>
      </c>
      <c r="AG495" s="139">
        <f t="shared" si="135"/>
        <v>11399.06</v>
      </c>
    </row>
    <row r="496">
      <c r="A496" s="296" t="s">
        <v>850</v>
      </c>
      <c r="B496" s="182">
        <f>B61*'Data - P&amp;L'!$E$23</f>
        <v>0</v>
      </c>
      <c r="C496" s="182">
        <f>C61*'Data - P&amp;L'!$E$23</f>
        <v>0</v>
      </c>
      <c r="D496" s="182">
        <f>D61*'Data - P&amp;L'!$E$23</f>
        <v>0</v>
      </c>
      <c r="E496" s="182">
        <f>E61*'Data - P&amp;L'!$E$23</f>
        <v>0</v>
      </c>
      <c r="F496" s="182">
        <f>F61*'Data - P&amp;L'!$E$23</f>
        <v>0</v>
      </c>
      <c r="G496" s="182">
        <f>G61*'Data - P&amp;L'!$E$23</f>
        <v>0</v>
      </c>
      <c r="H496" s="182">
        <f>H61*'Data - P&amp;L'!$E$23</f>
        <v>0</v>
      </c>
      <c r="I496" s="182">
        <f>I61*'Data - P&amp;L'!$E$23</f>
        <v>0</v>
      </c>
      <c r="J496" s="182">
        <f>J61*'Data - P&amp;L'!$E$23</f>
        <v>113.4</v>
      </c>
      <c r="K496" s="182">
        <f>K61*'Data - P&amp;L'!$E$23</f>
        <v>0</v>
      </c>
      <c r="L496" s="182">
        <f>L61*'Data - P&amp;L'!$E$23</f>
        <v>0</v>
      </c>
      <c r="M496" s="182">
        <f>M61*'Data - P&amp;L'!$E$23</f>
        <v>0</v>
      </c>
      <c r="N496" s="182">
        <f>N61*'Data - P&amp;L'!$E$23</f>
        <v>0</v>
      </c>
      <c r="O496" s="182">
        <f>O61*'Data - P&amp;L'!$E$23</f>
        <v>0</v>
      </c>
      <c r="P496" s="182">
        <f>P61*'Data - P&amp;L'!$E$23</f>
        <v>0</v>
      </c>
      <c r="Q496" s="182">
        <f>Q61*'Data - P&amp;L'!$E$23</f>
        <v>0</v>
      </c>
      <c r="R496" s="182">
        <f>R61*'Data - P&amp;L'!$E$23</f>
        <v>0</v>
      </c>
      <c r="S496" s="182">
        <f>S61*'Data - P&amp;L'!$E$23</f>
        <v>0</v>
      </c>
      <c r="T496" s="182">
        <f>T61*'Data - P&amp;L'!$E$23</f>
        <v>0</v>
      </c>
      <c r="U496" s="182">
        <f>U61*'Data - P&amp;L'!$E$23</f>
        <v>0</v>
      </c>
      <c r="V496" s="182">
        <f>V61*'Data - P&amp;L'!$E$23</f>
        <v>0</v>
      </c>
      <c r="W496" s="182">
        <f>W61*'Data - P&amp;L'!$E$23</f>
        <v>0</v>
      </c>
      <c r="X496" s="182">
        <f>X61*'Data - P&amp;L'!$E$23</f>
        <v>0</v>
      </c>
      <c r="Y496" s="182">
        <f>Y61*'Data - P&amp;L'!$E$23</f>
        <v>0</v>
      </c>
      <c r="Z496" s="182">
        <f>Z61*'Data - P&amp;L'!$E$23</f>
        <v>0</v>
      </c>
      <c r="AA496" s="182">
        <f>AA61*'Data - P&amp;L'!$E$23</f>
        <v>0</v>
      </c>
      <c r="AB496" s="182">
        <f>AB61*'Data - P&amp;L'!$E$23</f>
        <v>0</v>
      </c>
      <c r="AC496" s="182">
        <f>AC61*'Data - P&amp;L'!$E$23</f>
        <v>0</v>
      </c>
      <c r="AD496" s="182">
        <f>AD61*'Data - P&amp;L'!$E$23</f>
        <v>5.4</v>
      </c>
      <c r="AE496" s="182">
        <f>AE61*'Data - P&amp;L'!$E$23</f>
        <v>0</v>
      </c>
      <c r="AF496" s="182">
        <f>AF61*'Data - P&amp;L'!$E$23</f>
        <v>0</v>
      </c>
      <c r="AG496" s="139">
        <f t="shared" si="135"/>
        <v>118.8</v>
      </c>
    </row>
    <row r="497">
      <c r="A497" s="301" t="s">
        <v>510</v>
      </c>
      <c r="B497" s="306"/>
      <c r="C497" s="306"/>
      <c r="D497" s="306"/>
      <c r="E497" s="306"/>
      <c r="F497" s="306"/>
      <c r="G497" s="306"/>
      <c r="H497" s="306"/>
      <c r="I497" s="306"/>
      <c r="J497" s="306"/>
      <c r="K497" s="306"/>
      <c r="L497" s="306"/>
      <c r="M497" s="306"/>
      <c r="N497" s="306"/>
      <c r="O497" s="306"/>
      <c r="P497" s="306"/>
      <c r="Q497" s="306"/>
      <c r="R497" s="306"/>
      <c r="S497" s="306"/>
      <c r="T497" s="306"/>
      <c r="U497" s="306"/>
      <c r="V497" s="306"/>
      <c r="W497" s="306"/>
      <c r="X497" s="306"/>
      <c r="Y497" s="306"/>
      <c r="Z497" s="306"/>
      <c r="AA497" s="306"/>
      <c r="AB497" s="306"/>
      <c r="AC497" s="306"/>
      <c r="AD497" s="306"/>
      <c r="AE497" s="306"/>
      <c r="AF497" s="306"/>
      <c r="AG497" s="305"/>
    </row>
    <row r="498">
      <c r="A498" s="296" t="s">
        <v>851</v>
      </c>
      <c r="B498" s="182">
        <f t="shared" ref="B498:AF498" si="136">B18</f>
        <v>557.92</v>
      </c>
      <c r="C498" s="182">
        <f t="shared" si="136"/>
        <v>353.65</v>
      </c>
      <c r="D498" s="182">
        <f t="shared" si="136"/>
        <v>385.26</v>
      </c>
      <c r="E498" s="182">
        <f t="shared" si="136"/>
        <v>305.76</v>
      </c>
      <c r="F498" s="182">
        <f t="shared" si="136"/>
        <v>501.63</v>
      </c>
      <c r="G498" s="182">
        <f t="shared" si="136"/>
        <v>334.5</v>
      </c>
      <c r="H498" s="182">
        <f t="shared" si="136"/>
        <v>350.7</v>
      </c>
      <c r="I498" s="182">
        <f t="shared" si="136"/>
        <v>297.71</v>
      </c>
      <c r="J498" s="182">
        <f t="shared" si="136"/>
        <v>569.74</v>
      </c>
      <c r="K498" s="182">
        <f t="shared" si="136"/>
        <v>361.64</v>
      </c>
      <c r="L498" s="182">
        <f t="shared" si="136"/>
        <v>530.35</v>
      </c>
      <c r="M498" s="182">
        <f t="shared" si="136"/>
        <v>447.54</v>
      </c>
      <c r="N498" s="182">
        <f t="shared" si="136"/>
        <v>420.75</v>
      </c>
      <c r="O498" s="182">
        <f t="shared" si="136"/>
        <v>411.75</v>
      </c>
      <c r="P498" s="182">
        <f t="shared" si="136"/>
        <v>2594.41</v>
      </c>
      <c r="Q498" s="182">
        <f t="shared" si="136"/>
        <v>1561.32</v>
      </c>
      <c r="R498" s="182">
        <f t="shared" si="136"/>
        <v>1055.71</v>
      </c>
      <c r="S498" s="182">
        <f t="shared" si="136"/>
        <v>784.71</v>
      </c>
      <c r="T498" s="182">
        <f t="shared" si="136"/>
        <v>779.03</v>
      </c>
      <c r="U498" s="182">
        <f t="shared" si="136"/>
        <v>522.03</v>
      </c>
      <c r="V498" s="182">
        <f t="shared" si="136"/>
        <v>537.96</v>
      </c>
      <c r="W498" s="182">
        <f t="shared" si="136"/>
        <v>446.39</v>
      </c>
      <c r="X498" s="182">
        <f t="shared" si="136"/>
        <v>823.26</v>
      </c>
      <c r="Y498" s="182">
        <f t="shared" si="136"/>
        <v>745.87</v>
      </c>
      <c r="Z498" s="182">
        <f t="shared" si="136"/>
        <v>1624.01</v>
      </c>
      <c r="AA498" s="182">
        <f t="shared" si="136"/>
        <v>2757.99</v>
      </c>
      <c r="AB498" s="182">
        <f t="shared" si="136"/>
        <v>2514.29</v>
      </c>
      <c r="AC498" s="182">
        <f t="shared" si="136"/>
        <v>1549.41</v>
      </c>
      <c r="AD498" s="182">
        <f t="shared" si="136"/>
        <v>1606.93</v>
      </c>
      <c r="AE498" s="182">
        <f t="shared" si="136"/>
        <v>1800.97</v>
      </c>
      <c r="AF498" s="182">
        <f t="shared" si="136"/>
        <v>2207.84</v>
      </c>
      <c r="AG498" s="139">
        <f t="shared" ref="AG498:AG499" si="137">SUM(B498:AF498)</f>
        <v>29741.03</v>
      </c>
    </row>
    <row r="499">
      <c r="A499" s="303" t="s">
        <v>852</v>
      </c>
      <c r="B499" s="304">
        <f>'DTC EU - P&amp;L'!B18*Summary!B104</f>
        <v>0</v>
      </c>
      <c r="C499" s="304">
        <f>'DTC EU - P&amp;L'!C18*Summary!C104</f>
        <v>0</v>
      </c>
      <c r="D499" s="304">
        <f>'DTC EU - P&amp;L'!D18*Summary!D104</f>
        <v>0</v>
      </c>
      <c r="E499" s="304">
        <f>'DTC EU - P&amp;L'!E18*Summary!E104</f>
        <v>0</v>
      </c>
      <c r="F499" s="304">
        <f>'DTC EU - P&amp;L'!F18*Summary!F104</f>
        <v>0</v>
      </c>
      <c r="G499" s="304">
        <f>'DTC EU - P&amp;L'!G18*Summary!G104</f>
        <v>0</v>
      </c>
      <c r="H499" s="304">
        <f>'DTC EU - P&amp;L'!H18*Summary!H104</f>
        <v>0</v>
      </c>
      <c r="I499" s="304">
        <f>'DTC EU - P&amp;L'!I18*Summary!I104</f>
        <v>0</v>
      </c>
      <c r="J499" s="304">
        <f>'DTC EU - P&amp;L'!J18*Summary!J104</f>
        <v>0</v>
      </c>
      <c r="K499" s="304">
        <f>'DTC EU - P&amp;L'!K18*Summary!K104</f>
        <v>83.448288</v>
      </c>
      <c r="L499" s="304">
        <f>'DTC EU - P&amp;L'!L18*Summary!L104</f>
        <v>0</v>
      </c>
      <c r="M499" s="304">
        <f>'DTC EU - P&amp;L'!M18*Summary!M104</f>
        <v>0</v>
      </c>
      <c r="N499" s="304">
        <f>'DTC EU - P&amp;L'!N18*Summary!N104</f>
        <v>0</v>
      </c>
      <c r="O499" s="304">
        <f>'DTC EU - P&amp;L'!O18*Summary!O104</f>
        <v>0</v>
      </c>
      <c r="P499" s="304">
        <f>'DTC EU - P&amp;L'!P18*Summary!P104</f>
        <v>0</v>
      </c>
      <c r="Q499" s="304">
        <f>'DTC EU - P&amp;L'!Q18*Summary!Q104</f>
        <v>194.278369</v>
      </c>
      <c r="R499" s="304">
        <f>'DTC EU - P&amp;L'!R18*Summary!R104</f>
        <v>887.632943</v>
      </c>
      <c r="S499" s="304">
        <f>'DTC EU - P&amp;L'!S18*Summary!S104</f>
        <v>636.205118</v>
      </c>
      <c r="T499" s="304">
        <f>'DTC EU - P&amp;L'!T18*Summary!T104</f>
        <v>321.658992</v>
      </c>
      <c r="U499" s="304">
        <f>'DTC EU - P&amp;L'!U18*Summary!U104</f>
        <v>56.399241</v>
      </c>
      <c r="V499" s="304">
        <f>'DTC EU - P&amp;L'!V18*Summary!V104</f>
        <v>246.865574</v>
      </c>
      <c r="W499" s="304">
        <f>'DTC EU - P&amp;L'!W18*Summary!W104</f>
        <v>160.02636</v>
      </c>
      <c r="X499" s="304">
        <f>'DTC EU - P&amp;L'!X18*Summary!X104</f>
        <v>0</v>
      </c>
      <c r="Y499" s="304">
        <f>'DTC EU - P&amp;L'!Y18*Summary!Y104</f>
        <v>245.155761</v>
      </c>
      <c r="Z499" s="304">
        <f>'DTC EU - P&amp;L'!Z18*Summary!Z104</f>
        <v>189.1728</v>
      </c>
      <c r="AA499" s="304">
        <f>'DTC EU - P&amp;L'!AA18*Summary!AA104</f>
        <v>67.39824</v>
      </c>
      <c r="AB499" s="304">
        <f>'DTC EU - P&amp;L'!AB18*Summary!AB104</f>
        <v>318.338748</v>
      </c>
      <c r="AC499" s="304">
        <f>'DTC EU - P&amp;L'!AC18*Summary!AC104</f>
        <v>430.93449</v>
      </c>
      <c r="AD499" s="304">
        <f>'DTC EU - P&amp;L'!AD18*Summary!AD104</f>
        <v>911.258052</v>
      </c>
      <c r="AE499" s="304">
        <f>'DTC EU - P&amp;L'!AE18*Summary!AE104</f>
        <v>839.932791</v>
      </c>
      <c r="AF499" s="304">
        <f>'DTC EU - P&amp;L'!AF18*Summary!AF104</f>
        <v>1024.685064</v>
      </c>
      <c r="AG499" s="305">
        <f t="shared" si="137"/>
        <v>6613.390831</v>
      </c>
    </row>
    <row r="500">
      <c r="A500" s="211"/>
      <c r="B500" s="297"/>
      <c r="C500" s="310"/>
      <c r="D500" s="310"/>
      <c r="E500" s="310"/>
      <c r="F500" s="310"/>
      <c r="G500" s="310"/>
      <c r="H500" s="310"/>
      <c r="I500" s="310"/>
      <c r="J500" s="310"/>
      <c r="K500" s="310"/>
      <c r="L500" s="310"/>
      <c r="M500" s="310"/>
      <c r="N500" s="310"/>
      <c r="O500" s="310"/>
      <c r="P500" s="310"/>
      <c r="Q500" s="310"/>
      <c r="R500" s="310"/>
      <c r="S500" s="310"/>
      <c r="T500" s="310"/>
      <c r="U500" s="310"/>
      <c r="V500" s="310"/>
      <c r="W500" s="310"/>
      <c r="X500" s="310"/>
      <c r="Y500" s="310"/>
      <c r="Z500" s="310"/>
      <c r="AA500" s="310"/>
      <c r="AB500" s="310"/>
      <c r="AC500" s="310"/>
      <c r="AD500" s="310"/>
      <c r="AE500" s="310"/>
      <c r="AF500" s="310"/>
      <c r="AG500" s="139"/>
    </row>
    <row r="501">
      <c r="A501" s="269" t="s">
        <v>513</v>
      </c>
      <c r="B501" s="307">
        <f t="shared" ref="B501:AF501" si="138">SUM(B475:B499)</f>
        <v>5873.62563</v>
      </c>
      <c r="C501" s="358">
        <f t="shared" si="138"/>
        <v>4820.252064</v>
      </c>
      <c r="D501" s="358">
        <f t="shared" si="138"/>
        <v>4809.854827</v>
      </c>
      <c r="E501" s="358">
        <f t="shared" si="138"/>
        <v>4293.600191</v>
      </c>
      <c r="F501" s="358">
        <f t="shared" si="138"/>
        <v>5285.174263</v>
      </c>
      <c r="G501" s="358">
        <f t="shared" si="138"/>
        <v>4559.463276</v>
      </c>
      <c r="H501" s="358">
        <f t="shared" si="138"/>
        <v>4381.039924</v>
      </c>
      <c r="I501" s="358">
        <f t="shared" si="138"/>
        <v>4248.663739</v>
      </c>
      <c r="J501" s="358">
        <f t="shared" si="138"/>
        <v>6484.653356</v>
      </c>
      <c r="K501" s="358">
        <f t="shared" si="138"/>
        <v>5669.082644</v>
      </c>
      <c r="L501" s="358">
        <f t="shared" si="138"/>
        <v>5948.836715</v>
      </c>
      <c r="M501" s="358">
        <f t="shared" si="138"/>
        <v>5083.421671</v>
      </c>
      <c r="N501" s="358">
        <f t="shared" si="138"/>
        <v>5853.54889</v>
      </c>
      <c r="O501" s="358">
        <f t="shared" si="138"/>
        <v>6224.80248</v>
      </c>
      <c r="P501" s="358">
        <f t="shared" si="138"/>
        <v>14499.93916</v>
      </c>
      <c r="Q501" s="358">
        <f t="shared" si="138"/>
        <v>21091.13978</v>
      </c>
      <c r="R501" s="358">
        <f t="shared" si="138"/>
        <v>15872.34292</v>
      </c>
      <c r="S501" s="358">
        <f t="shared" si="138"/>
        <v>8878.588805</v>
      </c>
      <c r="T501" s="358">
        <f t="shared" si="138"/>
        <v>8782.080925</v>
      </c>
      <c r="U501" s="358">
        <f t="shared" si="138"/>
        <v>6675.095715</v>
      </c>
      <c r="V501" s="358">
        <f t="shared" si="138"/>
        <v>6101.045342</v>
      </c>
      <c r="W501" s="358">
        <f t="shared" si="138"/>
        <v>4944.7198</v>
      </c>
      <c r="X501" s="358">
        <f t="shared" si="138"/>
        <v>10400.65592</v>
      </c>
      <c r="Y501" s="358">
        <f t="shared" si="138"/>
        <v>11854.26538</v>
      </c>
      <c r="Z501" s="358">
        <f t="shared" si="138"/>
        <v>39297.51903</v>
      </c>
      <c r="AA501" s="358">
        <f t="shared" si="138"/>
        <v>54326.46666</v>
      </c>
      <c r="AB501" s="358">
        <f t="shared" si="138"/>
        <v>52029.35317</v>
      </c>
      <c r="AC501" s="358">
        <f t="shared" si="138"/>
        <v>23338.2431</v>
      </c>
      <c r="AD501" s="358">
        <f t="shared" si="138"/>
        <v>22572.5861</v>
      </c>
      <c r="AE501" s="358">
        <f t="shared" si="138"/>
        <v>31513.84582</v>
      </c>
      <c r="AF501" s="358">
        <f t="shared" si="138"/>
        <v>50372.18942</v>
      </c>
      <c r="AG501" s="139">
        <f>SUM(B501:AF501)</f>
        <v>456086.0967</v>
      </c>
    </row>
    <row r="502">
      <c r="A502" s="153"/>
      <c r="AG502" s="308"/>
    </row>
    <row r="503">
      <c r="A503" s="153"/>
      <c r="B503" s="62"/>
      <c r="C503" s="62"/>
      <c r="D503" s="62"/>
      <c r="E503" s="62"/>
      <c r="F503" s="62"/>
      <c r="G503" s="62"/>
      <c r="H503" s="62"/>
      <c r="I503" s="62"/>
      <c r="J503" s="62"/>
      <c r="K503" s="62"/>
      <c r="L503" s="62"/>
      <c r="M503" s="62"/>
      <c r="N503" s="62"/>
      <c r="O503" s="62"/>
      <c r="P503" s="62"/>
      <c r="Q503" s="62"/>
      <c r="R503" s="62"/>
      <c r="S503" s="62"/>
      <c r="T503" s="62"/>
      <c r="U503" s="62"/>
      <c r="V503" s="62"/>
      <c r="W503" s="62"/>
      <c r="AG503" s="308"/>
    </row>
    <row r="504">
      <c r="A504" s="211"/>
      <c r="B504" s="310"/>
      <c r="C504" s="310"/>
      <c r="D504" s="310"/>
      <c r="E504" s="310"/>
      <c r="F504" s="310"/>
      <c r="G504" s="310"/>
      <c r="H504" s="310"/>
      <c r="I504" s="310"/>
      <c r="J504" s="310"/>
      <c r="K504" s="310"/>
      <c r="L504" s="310"/>
      <c r="M504" s="310"/>
      <c r="N504" s="310"/>
      <c r="O504" s="310"/>
      <c r="P504" s="310"/>
      <c r="Q504" s="310"/>
      <c r="R504" s="310"/>
      <c r="S504" s="310"/>
      <c r="T504" s="310"/>
      <c r="U504" s="310"/>
      <c r="V504" s="310"/>
      <c r="W504" s="310"/>
      <c r="X504" s="310"/>
      <c r="Y504" s="310"/>
      <c r="Z504" s="310"/>
      <c r="AA504" s="310"/>
      <c r="AB504" s="310"/>
      <c r="AC504" s="310"/>
      <c r="AD504" s="310"/>
      <c r="AE504" s="310"/>
      <c r="AF504" s="310"/>
      <c r="AG504" s="139"/>
    </row>
    <row r="505">
      <c r="A505" s="311" t="s">
        <v>514</v>
      </c>
      <c r="B505" s="312">
        <f t="shared" ref="B505:AF505" si="139">B507/B31</f>
        <v>209.4508981</v>
      </c>
      <c r="C505" s="312">
        <f t="shared" si="139"/>
        <v>77.81137969</v>
      </c>
      <c r="D505" s="312">
        <f t="shared" si="139"/>
        <v>120.0753233</v>
      </c>
      <c r="E505" s="312">
        <f t="shared" si="139"/>
        <v>86.65598088</v>
      </c>
      <c r="F505" s="312">
        <f t="shared" si="139"/>
        <v>160.0318384</v>
      </c>
      <c r="G505" s="312">
        <f t="shared" si="139"/>
        <v>68.7426724</v>
      </c>
      <c r="H505" s="312">
        <f t="shared" si="139"/>
        <v>97.72600765</v>
      </c>
      <c r="I505" s="312">
        <f t="shared" si="139"/>
        <v>64.81784194</v>
      </c>
      <c r="J505" s="312">
        <f t="shared" si="139"/>
        <v>162.0179152</v>
      </c>
      <c r="K505" s="312">
        <f t="shared" si="139"/>
        <v>2.032279654</v>
      </c>
      <c r="L505" s="312">
        <f t="shared" si="139"/>
        <v>168.3666623</v>
      </c>
      <c r="M505" s="312">
        <f t="shared" si="139"/>
        <v>143.5753699</v>
      </c>
      <c r="N505" s="312">
        <f t="shared" si="139"/>
        <v>168.3979364</v>
      </c>
      <c r="O505" s="312">
        <f t="shared" si="139"/>
        <v>25.13775199</v>
      </c>
      <c r="P505" s="312">
        <f t="shared" si="139"/>
        <v>1127.905417</v>
      </c>
      <c r="Q505" s="312">
        <f t="shared" si="139"/>
        <v>216.7945925</v>
      </c>
      <c r="R505" s="312">
        <f t="shared" si="139"/>
        <v>80.38159316</v>
      </c>
      <c r="S505" s="312">
        <f t="shared" si="139"/>
        <v>242.0231997</v>
      </c>
      <c r="T505" s="312">
        <f t="shared" si="139"/>
        <v>282.1668519</v>
      </c>
      <c r="U505" s="312">
        <f t="shared" si="139"/>
        <v>253.1563265</v>
      </c>
      <c r="V505" s="312">
        <f t="shared" si="139"/>
        <v>199.8140411</v>
      </c>
      <c r="W505" s="312">
        <f t="shared" si="139"/>
        <v>303.9400167</v>
      </c>
      <c r="X505" s="312">
        <f t="shared" si="139"/>
        <v>114.0740036</v>
      </c>
      <c r="Y505" s="312">
        <f t="shared" si="139"/>
        <v>39.51022009</v>
      </c>
      <c r="Z505" s="312">
        <f t="shared" si="139"/>
        <v>-263.0495967</v>
      </c>
      <c r="AA505" s="312">
        <f t="shared" si="139"/>
        <v>-89.67519517</v>
      </c>
      <c r="AB505" s="312">
        <f t="shared" si="139"/>
        <v>-128.7543039</v>
      </c>
      <c r="AC505" s="312">
        <f t="shared" si="139"/>
        <v>10.26397881</v>
      </c>
      <c r="AD505" s="312">
        <f t="shared" si="139"/>
        <v>33.44552553</v>
      </c>
      <c r="AE505" s="312">
        <f t="shared" si="139"/>
        <v>-23.26438635</v>
      </c>
      <c r="AF505" s="312">
        <f t="shared" si="139"/>
        <v>-174.2306459</v>
      </c>
      <c r="AG505" s="313"/>
    </row>
    <row r="506">
      <c r="A506" s="314">
        <f>SUM(B20:AF20)</f>
        <v>480177.93</v>
      </c>
      <c r="B506" s="310"/>
      <c r="C506" s="310"/>
      <c r="D506" s="310"/>
      <c r="E506" s="310"/>
      <c r="F506" s="310"/>
      <c r="G506" s="310"/>
      <c r="H506" s="310"/>
      <c r="I506" s="310"/>
      <c r="J506" s="310"/>
      <c r="K506" s="310"/>
      <c r="L506" s="310"/>
      <c r="M506" s="310"/>
      <c r="N506" s="310"/>
      <c r="O506" s="310"/>
      <c r="P506" s="310"/>
      <c r="Q506" s="310"/>
      <c r="R506" s="310"/>
      <c r="S506" s="310"/>
      <c r="T506" s="310"/>
      <c r="U506" s="310"/>
      <c r="V506" s="310"/>
      <c r="W506" s="310"/>
      <c r="X506" s="310"/>
      <c r="Y506" s="310"/>
      <c r="Z506" s="310"/>
      <c r="AA506" s="310"/>
      <c r="AB506" s="310"/>
      <c r="AC506" s="310"/>
      <c r="AD506" s="310"/>
      <c r="AE506" s="310"/>
      <c r="AF506" s="310"/>
      <c r="AG506" s="139"/>
    </row>
    <row r="507">
      <c r="A507" s="315" t="s">
        <v>515</v>
      </c>
      <c r="B507" s="310">
        <f t="shared" ref="B507:AF507" si="140">B20-B501</f>
        <v>3351.21437</v>
      </c>
      <c r="C507" s="310">
        <f t="shared" si="140"/>
        <v>1011.547936</v>
      </c>
      <c r="D507" s="310">
        <f t="shared" si="140"/>
        <v>1921.205173</v>
      </c>
      <c r="E507" s="310">
        <f t="shared" si="140"/>
        <v>866.5598088</v>
      </c>
      <c r="F507" s="310">
        <f t="shared" si="140"/>
        <v>2240.445737</v>
      </c>
      <c r="G507" s="310">
        <f t="shared" si="140"/>
        <v>687.426724</v>
      </c>
      <c r="H507" s="310">
        <f t="shared" si="140"/>
        <v>977.2600765</v>
      </c>
      <c r="I507" s="310">
        <f t="shared" si="140"/>
        <v>712.9962613</v>
      </c>
      <c r="J507" s="310">
        <f t="shared" si="140"/>
        <v>2592.286644</v>
      </c>
      <c r="K507" s="310">
        <f t="shared" si="140"/>
        <v>24.38735585</v>
      </c>
      <c r="L507" s="310">
        <f t="shared" si="140"/>
        <v>1852.033285</v>
      </c>
      <c r="M507" s="310">
        <f t="shared" si="140"/>
        <v>1292.178329</v>
      </c>
      <c r="N507" s="310">
        <f t="shared" si="140"/>
        <v>2357.57111</v>
      </c>
      <c r="O507" s="310">
        <f t="shared" si="140"/>
        <v>251.3775199</v>
      </c>
      <c r="P507" s="310">
        <f t="shared" si="140"/>
        <v>29325.54084</v>
      </c>
      <c r="Q507" s="310">
        <f t="shared" si="140"/>
        <v>5203.07022</v>
      </c>
      <c r="R507" s="310">
        <f t="shared" si="140"/>
        <v>1366.487084</v>
      </c>
      <c r="S507" s="310">
        <f t="shared" si="140"/>
        <v>3872.371195</v>
      </c>
      <c r="T507" s="310">
        <f t="shared" si="140"/>
        <v>3668.169075</v>
      </c>
      <c r="U507" s="310">
        <f t="shared" si="140"/>
        <v>1772.094285</v>
      </c>
      <c r="V507" s="310">
        <f t="shared" si="140"/>
        <v>3197.024658</v>
      </c>
      <c r="W507" s="310">
        <f t="shared" si="140"/>
        <v>3647.2802</v>
      </c>
      <c r="X507" s="310">
        <f t="shared" si="140"/>
        <v>2395.554077</v>
      </c>
      <c r="Y507" s="310">
        <f t="shared" si="140"/>
        <v>829.7146219</v>
      </c>
      <c r="Z507" s="310">
        <f t="shared" si="140"/>
        <v>-13678.57903</v>
      </c>
      <c r="AA507" s="310">
        <f t="shared" si="140"/>
        <v>-9953.946663</v>
      </c>
      <c r="AB507" s="310">
        <f t="shared" si="140"/>
        <v>-12360.41317</v>
      </c>
      <c r="AC507" s="310">
        <f t="shared" si="140"/>
        <v>533.7268983</v>
      </c>
      <c r="AD507" s="310">
        <f t="shared" si="140"/>
        <v>1839.503904</v>
      </c>
      <c r="AE507" s="310">
        <f t="shared" si="140"/>
        <v>-1675.035817</v>
      </c>
      <c r="AF507" s="310">
        <f t="shared" si="140"/>
        <v>-16029.21942</v>
      </c>
      <c r="AG507" s="139">
        <f>SUM(B507:AF507)</f>
        <v>24091.83329</v>
      </c>
    </row>
    <row r="508">
      <c r="A508" s="314">
        <f>SUM(B507:AF507)</f>
        <v>24091.83329</v>
      </c>
      <c r="B508" s="316"/>
      <c r="C508" s="316"/>
      <c r="D508" s="316"/>
      <c r="E508" s="316"/>
      <c r="F508" s="316"/>
      <c r="G508" s="316"/>
      <c r="H508" s="316"/>
      <c r="I508" s="316"/>
      <c r="J508" s="316"/>
      <c r="K508" s="316"/>
      <c r="L508" s="316"/>
      <c r="M508" s="316"/>
      <c r="N508" s="316"/>
      <c r="O508" s="316"/>
      <c r="P508" s="316"/>
      <c r="Q508" s="316"/>
      <c r="R508" s="316"/>
      <c r="S508" s="316"/>
      <c r="T508" s="316"/>
      <c r="U508" s="316"/>
      <c r="V508" s="316"/>
      <c r="W508" s="316"/>
      <c r="X508" s="316"/>
      <c r="Y508" s="316"/>
      <c r="Z508" s="316"/>
      <c r="AA508" s="316"/>
      <c r="AB508" s="316"/>
      <c r="AC508" s="316"/>
      <c r="AD508" s="316"/>
      <c r="AE508" s="316"/>
      <c r="AF508" s="316"/>
      <c r="AG508" s="139"/>
    </row>
    <row r="509">
      <c r="A509" s="315" t="s">
        <v>516</v>
      </c>
      <c r="B509" s="316">
        <f t="shared" ref="B509:AF509" si="141">B507/B20</f>
        <v>0.3632815713</v>
      </c>
      <c r="C509" s="316">
        <f t="shared" si="141"/>
        <v>0.1734538112</v>
      </c>
      <c r="D509" s="316">
        <f t="shared" si="141"/>
        <v>0.2854238669</v>
      </c>
      <c r="E509" s="316">
        <f t="shared" si="141"/>
        <v>0.1679327402</v>
      </c>
      <c r="F509" s="316">
        <f t="shared" si="141"/>
        <v>0.2977091239</v>
      </c>
      <c r="G509" s="316">
        <f t="shared" si="141"/>
        <v>0.131016035</v>
      </c>
      <c r="H509" s="316">
        <f t="shared" si="141"/>
        <v>0.1823824863</v>
      </c>
      <c r="I509" s="316">
        <f t="shared" si="141"/>
        <v>0.1437011527</v>
      </c>
      <c r="J509" s="316">
        <f t="shared" si="141"/>
        <v>0.285590369</v>
      </c>
      <c r="K509" s="316">
        <f t="shared" si="141"/>
        <v>0.004283390595</v>
      </c>
      <c r="L509" s="316">
        <f t="shared" si="141"/>
        <v>0.237413684</v>
      </c>
      <c r="M509" s="316">
        <f t="shared" si="141"/>
        <v>0.2026755645</v>
      </c>
      <c r="N509" s="316">
        <f t="shared" si="141"/>
        <v>0.2871193101</v>
      </c>
      <c r="O509" s="316">
        <f t="shared" si="141"/>
        <v>0.03881570925</v>
      </c>
      <c r="P509" s="316">
        <f t="shared" si="141"/>
        <v>0.6691436315</v>
      </c>
      <c r="Q509" s="316">
        <f t="shared" si="141"/>
        <v>0.197878933</v>
      </c>
      <c r="R509" s="316">
        <f t="shared" si="141"/>
        <v>0.07926797141</v>
      </c>
      <c r="S509" s="316">
        <f t="shared" si="141"/>
        <v>0.3036925216</v>
      </c>
      <c r="T509" s="316">
        <f t="shared" si="141"/>
        <v>0.294626138</v>
      </c>
      <c r="U509" s="316">
        <f t="shared" si="141"/>
        <v>0.2097850629</v>
      </c>
      <c r="V509" s="316">
        <f t="shared" si="141"/>
        <v>0.3438374478</v>
      </c>
      <c r="W509" s="316">
        <f t="shared" si="141"/>
        <v>0.42449723</v>
      </c>
      <c r="X509" s="316">
        <f t="shared" si="141"/>
        <v>0.1872080934</v>
      </c>
      <c r="Y509" s="316">
        <f t="shared" si="141"/>
        <v>0.06541437482</v>
      </c>
      <c r="Z509" s="316">
        <f t="shared" si="141"/>
        <v>-0.5339244726</v>
      </c>
      <c r="AA509" s="316">
        <f t="shared" si="141"/>
        <v>-0.224326828</v>
      </c>
      <c r="AB509" s="316">
        <f t="shared" si="141"/>
        <v>-0.3115891973</v>
      </c>
      <c r="AC509" s="316">
        <f t="shared" si="141"/>
        <v>0.0223578908</v>
      </c>
      <c r="AD509" s="316">
        <f t="shared" si="141"/>
        <v>0.07535216788</v>
      </c>
      <c r="AE509" s="316">
        <f t="shared" si="141"/>
        <v>-0.05613614676</v>
      </c>
      <c r="AF509" s="316">
        <f t="shared" si="141"/>
        <v>-0.4667394643</v>
      </c>
      <c r="AG509" s="139"/>
    </row>
    <row r="510">
      <c r="A510" s="317">
        <f>A508/A506</f>
        <v>0.05017272095</v>
      </c>
      <c r="B510" s="310"/>
      <c r="C510" s="310"/>
      <c r="D510" s="310"/>
      <c r="E510" s="310"/>
      <c r="F510" s="310"/>
      <c r="G510" s="310"/>
      <c r="H510" s="310"/>
      <c r="I510" s="310"/>
      <c r="J510" s="310"/>
      <c r="K510" s="310"/>
      <c r="L510" s="310"/>
      <c r="M510" s="310"/>
      <c r="N510" s="310"/>
      <c r="O510" s="310"/>
      <c r="P510" s="310"/>
      <c r="Q510" s="310"/>
      <c r="R510" s="310"/>
      <c r="S510" s="310"/>
      <c r="T510" s="310"/>
      <c r="U510" s="310"/>
      <c r="V510" s="310"/>
      <c r="W510" s="310"/>
      <c r="X510" s="310"/>
      <c r="Y510" s="310"/>
      <c r="Z510" s="310"/>
      <c r="AA510" s="310"/>
      <c r="AB510" s="310"/>
      <c r="AC510" s="310"/>
      <c r="AD510" s="310"/>
      <c r="AE510" s="310"/>
      <c r="AF510" s="310"/>
      <c r="AG510" s="139"/>
    </row>
    <row r="511">
      <c r="A511" s="318" t="s">
        <v>517</v>
      </c>
      <c r="B511" s="319">
        <f>Summary!B133</f>
        <v>4.027091553</v>
      </c>
      <c r="C511" s="319">
        <f>Summary!C133</f>
        <v>2.320197511</v>
      </c>
      <c r="D511" s="319">
        <f>Summary!D133</f>
        <v>3.131865136</v>
      </c>
      <c r="E511" s="319">
        <f>Summary!E133</f>
        <v>2.268262898</v>
      </c>
      <c r="F511" s="319">
        <f>Summary!F133</f>
        <v>3.322324928</v>
      </c>
      <c r="G511" s="319">
        <f>Summary!G133</f>
        <v>2.053431261</v>
      </c>
      <c r="H511" s="319">
        <f>Summary!H133</f>
        <v>2.441732443</v>
      </c>
      <c r="I511" s="319">
        <f>Summary!I133</f>
        <v>2.327597288</v>
      </c>
      <c r="J511" s="319">
        <f>Summary!J133</f>
        <v>3.253563196</v>
      </c>
      <c r="K511" s="319">
        <f>Summary!K133</f>
        <v>1.901532774</v>
      </c>
      <c r="L511" s="319">
        <f>Summary!L133</f>
        <v>2.658802055</v>
      </c>
      <c r="M511" s="319">
        <f>Summary!M133</f>
        <v>2.624312232</v>
      </c>
      <c r="N511" s="319">
        <f>Summary!N133</f>
        <v>2.994484472</v>
      </c>
      <c r="O511" s="319">
        <f>Summary!O133</f>
        <v>1.788720732</v>
      </c>
      <c r="P511" s="319">
        <f>Summary!P133</f>
        <v>11.34571988</v>
      </c>
      <c r="Q511" s="319">
        <f>Summary!Q133</f>
        <v>1.998846966</v>
      </c>
      <c r="R511" s="319">
        <f>Summary!R133</f>
        <v>2.256718423</v>
      </c>
      <c r="S511" s="319">
        <f>Summary!S133</f>
        <v>3.601593849</v>
      </c>
      <c r="T511" s="319">
        <f>Summary!T133</f>
        <v>3.099429345</v>
      </c>
      <c r="U511" s="319">
        <f>Summary!U133</f>
        <v>1.844707587</v>
      </c>
      <c r="V511" s="319">
        <f>Summary!V133</f>
        <v>3.393613504</v>
      </c>
      <c r="W511" s="319">
        <f>Summary!W133</f>
        <v>5.264181125</v>
      </c>
      <c r="X511" s="319">
        <f>Summary!X133</f>
        <v>2.612540272</v>
      </c>
      <c r="Y511" s="319">
        <f>Summary!Y133</f>
        <v>2.249332162</v>
      </c>
      <c r="Z511" s="319">
        <f>Summary!Z133</f>
        <v>0.9259977609</v>
      </c>
      <c r="AA511" s="319">
        <f>Summary!AA133</f>
        <v>1.326978573</v>
      </c>
      <c r="AB511" s="319">
        <f>Summary!AB133</f>
        <v>1.259834517</v>
      </c>
      <c r="AC511" s="319">
        <f>Summary!AC133</f>
        <v>2.038538932</v>
      </c>
      <c r="AD511" s="319">
        <f>Summary!AD133</f>
        <v>2.577057652</v>
      </c>
      <c r="AE511" s="319">
        <f>Summary!AE133</f>
        <v>1.881650507</v>
      </c>
      <c r="AF511" s="319">
        <f>Summary!AF133</f>
        <v>1.18536741</v>
      </c>
      <c r="AG511" s="320"/>
    </row>
    <row r="512">
      <c r="A512" s="211"/>
      <c r="B512" s="310"/>
      <c r="C512" s="310"/>
      <c r="D512" s="310"/>
      <c r="E512" s="310"/>
      <c r="F512" s="310"/>
      <c r="G512" s="310"/>
      <c r="H512" s="310"/>
      <c r="I512" s="310"/>
      <c r="J512" s="310"/>
      <c r="K512" s="310"/>
      <c r="L512" s="310"/>
      <c r="M512" s="310"/>
      <c r="N512" s="310"/>
      <c r="O512" s="310"/>
      <c r="P512" s="310"/>
      <c r="Q512" s="310"/>
      <c r="R512" s="310"/>
      <c r="S512" s="310"/>
      <c r="T512" s="310"/>
      <c r="U512" s="310"/>
      <c r="V512" s="310"/>
      <c r="W512" s="310"/>
      <c r="X512" s="310"/>
      <c r="Y512" s="310"/>
      <c r="Z512" s="310"/>
      <c r="AA512" s="310"/>
      <c r="AB512" s="310"/>
      <c r="AC512" s="310"/>
      <c r="AD512" s="310"/>
      <c r="AE512" s="310"/>
      <c r="AF512" s="310"/>
      <c r="AG512" s="139"/>
    </row>
    <row r="513">
      <c r="A513" s="211"/>
      <c r="B513" s="310"/>
      <c r="C513" s="310"/>
      <c r="D513" s="310"/>
      <c r="E513" s="310"/>
      <c r="F513" s="310"/>
      <c r="G513" s="310"/>
      <c r="H513" s="310"/>
      <c r="I513" s="310"/>
      <c r="J513" s="310"/>
      <c r="K513" s="310"/>
      <c r="L513" s="310"/>
      <c r="M513" s="310"/>
      <c r="N513" s="310"/>
      <c r="O513" s="310"/>
      <c r="P513" s="310"/>
      <c r="Q513" s="310"/>
      <c r="R513" s="310"/>
      <c r="S513" s="310"/>
      <c r="T513" s="310"/>
      <c r="U513" s="310"/>
      <c r="V513" s="310"/>
      <c r="W513" s="310"/>
      <c r="X513" s="310"/>
      <c r="Y513" s="310"/>
      <c r="Z513" s="310"/>
      <c r="AA513" s="310"/>
      <c r="AB513" s="310"/>
      <c r="AC513" s="310"/>
      <c r="AD513" s="310"/>
      <c r="AE513" s="310"/>
      <c r="AF513" s="310"/>
      <c r="AG513" s="139"/>
    </row>
    <row r="514">
      <c r="A514" s="293" t="s">
        <v>518</v>
      </c>
      <c r="B514" s="321" t="str">
        <f t="shared" ref="B514:AD514" si="142">iferror(#REF!+#REF!+#REF!+#REF!+#REF!,"")</f>
        <v/>
      </c>
      <c r="C514" s="321" t="str">
        <f t="shared" si="142"/>
        <v/>
      </c>
      <c r="D514" s="321" t="str">
        <f t="shared" si="142"/>
        <v/>
      </c>
      <c r="E514" s="321" t="str">
        <f t="shared" si="142"/>
        <v/>
      </c>
      <c r="F514" s="321" t="str">
        <f t="shared" si="142"/>
        <v/>
      </c>
      <c r="G514" s="321" t="str">
        <f t="shared" si="142"/>
        <v/>
      </c>
      <c r="H514" s="321" t="str">
        <f t="shared" si="142"/>
        <v/>
      </c>
      <c r="I514" s="321" t="str">
        <f t="shared" si="142"/>
        <v/>
      </c>
      <c r="J514" s="321" t="str">
        <f t="shared" si="142"/>
        <v/>
      </c>
      <c r="K514" s="321" t="str">
        <f t="shared" si="142"/>
        <v/>
      </c>
      <c r="L514" s="321" t="str">
        <f t="shared" si="142"/>
        <v/>
      </c>
      <c r="M514" s="321" t="str">
        <f t="shared" si="142"/>
        <v/>
      </c>
      <c r="N514" s="321" t="str">
        <f t="shared" si="142"/>
        <v/>
      </c>
      <c r="O514" s="321" t="str">
        <f t="shared" si="142"/>
        <v/>
      </c>
      <c r="P514" s="321" t="str">
        <f t="shared" si="142"/>
        <v/>
      </c>
      <c r="Q514" s="321" t="str">
        <f t="shared" si="142"/>
        <v/>
      </c>
      <c r="R514" s="321" t="str">
        <f t="shared" si="142"/>
        <v/>
      </c>
      <c r="S514" s="321" t="str">
        <f t="shared" si="142"/>
        <v/>
      </c>
      <c r="T514" s="321" t="str">
        <f t="shared" si="142"/>
        <v/>
      </c>
      <c r="U514" s="321" t="str">
        <f t="shared" si="142"/>
        <v/>
      </c>
      <c r="V514" s="321" t="str">
        <f t="shared" si="142"/>
        <v/>
      </c>
      <c r="W514" s="321" t="str">
        <f t="shared" si="142"/>
        <v/>
      </c>
      <c r="X514" s="321" t="str">
        <f t="shared" si="142"/>
        <v/>
      </c>
      <c r="Y514" s="321" t="str">
        <f t="shared" si="142"/>
        <v/>
      </c>
      <c r="Z514" s="321" t="str">
        <f t="shared" si="142"/>
        <v/>
      </c>
      <c r="AA514" s="321" t="str">
        <f t="shared" si="142"/>
        <v/>
      </c>
      <c r="AB514" s="321" t="str">
        <f t="shared" si="142"/>
        <v/>
      </c>
      <c r="AC514" s="321" t="str">
        <f t="shared" si="142"/>
        <v/>
      </c>
      <c r="AD514" s="321" t="str">
        <f t="shared" si="142"/>
        <v/>
      </c>
      <c r="AE514" s="310"/>
      <c r="AF514" s="310"/>
      <c r="AG514" s="139">
        <f t="shared" ref="AG514:AG563" si="144">SUM(B514:AF514)</f>
        <v>0</v>
      </c>
    </row>
    <row r="515">
      <c r="A515" s="296" t="s">
        <v>519</v>
      </c>
      <c r="B515" s="324">
        <f t="shared" ref="B515:AF515" si="143">SUM(B516:B530)-B531</f>
        <v>-52.4</v>
      </c>
      <c r="C515" s="324">
        <f t="shared" si="143"/>
        <v>0</v>
      </c>
      <c r="D515" s="324">
        <f t="shared" si="143"/>
        <v>-808.09</v>
      </c>
      <c r="E515" s="324">
        <f t="shared" si="143"/>
        <v>0</v>
      </c>
      <c r="F515" s="324">
        <f t="shared" si="143"/>
        <v>-222.48</v>
      </c>
      <c r="G515" s="324">
        <f t="shared" si="143"/>
        <v>0</v>
      </c>
      <c r="H515" s="324">
        <f t="shared" si="143"/>
        <v>-285.4</v>
      </c>
      <c r="I515" s="324">
        <f t="shared" si="143"/>
        <v>-116.4</v>
      </c>
      <c r="J515" s="324">
        <f t="shared" si="143"/>
        <v>0</v>
      </c>
      <c r="K515" s="324">
        <f t="shared" si="143"/>
        <v>0</v>
      </c>
      <c r="L515" s="324">
        <f t="shared" si="143"/>
        <v>0</v>
      </c>
      <c r="M515" s="324">
        <f t="shared" si="143"/>
        <v>0</v>
      </c>
      <c r="N515" s="324">
        <f t="shared" si="143"/>
        <v>0</v>
      </c>
      <c r="O515" s="324">
        <f t="shared" si="143"/>
        <v>0</v>
      </c>
      <c r="P515" s="324">
        <f t="shared" si="143"/>
        <v>-605.98</v>
      </c>
      <c r="Q515" s="324">
        <f t="shared" si="143"/>
        <v>-1494.36</v>
      </c>
      <c r="R515" s="324">
        <f t="shared" si="143"/>
        <v>-12.62</v>
      </c>
      <c r="S515" s="324">
        <f t="shared" si="143"/>
        <v>-864.34</v>
      </c>
      <c r="T515" s="324">
        <f t="shared" si="143"/>
        <v>0</v>
      </c>
      <c r="U515" s="324">
        <f t="shared" si="143"/>
        <v>-292.82</v>
      </c>
      <c r="V515" s="324">
        <f t="shared" si="143"/>
        <v>0</v>
      </c>
      <c r="W515" s="324">
        <f t="shared" si="143"/>
        <v>0</v>
      </c>
      <c r="X515" s="324">
        <f t="shared" si="143"/>
        <v>-163.69</v>
      </c>
      <c r="Y515" s="324">
        <f t="shared" si="143"/>
        <v>-202.75</v>
      </c>
      <c r="Z515" s="324">
        <f t="shared" si="143"/>
        <v>0</v>
      </c>
      <c r="AA515" s="324">
        <f t="shared" si="143"/>
        <v>-37.58</v>
      </c>
      <c r="AB515" s="324">
        <f t="shared" si="143"/>
        <v>-202.78</v>
      </c>
      <c r="AC515" s="324">
        <f t="shared" si="143"/>
        <v>-655.22</v>
      </c>
      <c r="AD515" s="324">
        <f t="shared" si="143"/>
        <v>-263.32</v>
      </c>
      <c r="AE515" s="324">
        <f t="shared" si="143"/>
        <v>-627.28</v>
      </c>
      <c r="AF515" s="324">
        <f t="shared" si="143"/>
        <v>0</v>
      </c>
      <c r="AG515" s="139">
        <f t="shared" si="144"/>
        <v>-6907.51</v>
      </c>
    </row>
    <row r="516" outlineLevel="1">
      <c r="A516" s="194" t="s">
        <v>520</v>
      </c>
      <c r="B516" s="182">
        <f>(B270+B271+B276+B277)*'Data - P&amp;L'!$C$3</f>
        <v>0</v>
      </c>
      <c r="C516" s="182">
        <f>(C270+C271+C276+C277)*'Data - P&amp;L'!$C$3</f>
        <v>0</v>
      </c>
      <c r="D516" s="182">
        <f>(D270+D271+D276+D277)*'Data - P&amp;L'!$C$3</f>
        <v>0</v>
      </c>
      <c r="E516" s="182">
        <f>(E270+E271+E276+E277)*'Data - P&amp;L'!$C$3</f>
        <v>0</v>
      </c>
      <c r="F516" s="182">
        <f>(F270+F271+F276+F277)*'Data - P&amp;L'!$C$3</f>
        <v>0</v>
      </c>
      <c r="G516" s="182">
        <f>(G270+G271+G276+G277)*'Data - P&amp;L'!$C$3</f>
        <v>0</v>
      </c>
      <c r="H516" s="182">
        <f>(H270+H271+H276+H277)*'Data - P&amp;L'!$C$3</f>
        <v>0</v>
      </c>
      <c r="I516" s="182">
        <f>(I270+I271+I276+I277)*'Data - P&amp;L'!$C$3</f>
        <v>0</v>
      </c>
      <c r="J516" s="182">
        <f>(J270+J271+J276+J277)*'Data - P&amp;L'!$C$3</f>
        <v>0</v>
      </c>
      <c r="K516" s="182">
        <f>(K270+K271+K276+K277)*'Data - P&amp;L'!$C$3</f>
        <v>0</v>
      </c>
      <c r="L516" s="182">
        <f>(L270+L271+L276+L277)*'Data - P&amp;L'!$C$3</f>
        <v>0</v>
      </c>
      <c r="M516" s="182">
        <f>(M270+M271+M276+M277)*'Data - P&amp;L'!$C$3</f>
        <v>0</v>
      </c>
      <c r="N516" s="182">
        <f>(N270+N271+N276+N277)*'Data - P&amp;L'!$C$3</f>
        <v>0</v>
      </c>
      <c r="O516" s="182">
        <f>(O270+O271+O276+O277)*'Data - P&amp;L'!$C$3</f>
        <v>0</v>
      </c>
      <c r="P516" s="182">
        <f>(P270+P271+P276+P277)*'Data - P&amp;L'!$C$3</f>
        <v>0</v>
      </c>
      <c r="Q516" s="182">
        <f>(Q270+Q271+Q276+Q277)*'Data - P&amp;L'!$C$3</f>
        <v>83.87</v>
      </c>
      <c r="R516" s="182">
        <f>(R270+R271+R276+R277)*'Data - P&amp;L'!$C$3</f>
        <v>0</v>
      </c>
      <c r="S516" s="182">
        <f>(S270+S271+S276+S277)*'Data - P&amp;L'!$C$3</f>
        <v>0</v>
      </c>
      <c r="T516" s="182">
        <f>(T270+T271+T276+T277)*'Data - P&amp;L'!$C$3</f>
        <v>0</v>
      </c>
      <c r="U516" s="182">
        <f>(U270+U271+U276+U277)*'Data - P&amp;L'!$C$3</f>
        <v>0</v>
      </c>
      <c r="V516" s="182">
        <f>(V270+V271+V276+V277)*'Data - P&amp;L'!$C$3</f>
        <v>0</v>
      </c>
      <c r="W516" s="182">
        <f>(W270+W271+W276+W277)*'Data - P&amp;L'!$C$3</f>
        <v>0</v>
      </c>
      <c r="X516" s="182">
        <f>(X270+X271+X276+X277)*'Data - P&amp;L'!$C$3</f>
        <v>0</v>
      </c>
      <c r="Y516" s="182">
        <f>(Y270+Y271+Y276+Y277)*'Data - P&amp;L'!$C$3</f>
        <v>0</v>
      </c>
      <c r="Z516" s="182">
        <f>(Z270+Z271+Z276+Z277)*'Data - P&amp;L'!$C$3</f>
        <v>0</v>
      </c>
      <c r="AA516" s="182">
        <f>(AA270+AA271+AA276+AA277)*'Data - P&amp;L'!$C$3</f>
        <v>0</v>
      </c>
      <c r="AB516" s="182">
        <f>(AB270+AB271+AB276+AB277)*'Data - P&amp;L'!$C$3</f>
        <v>0</v>
      </c>
      <c r="AC516" s="182">
        <f>(AC270+AC271+AC276+AC277)*'Data - P&amp;L'!$C$3</f>
        <v>0</v>
      </c>
      <c r="AD516" s="182">
        <f>(AD270+AD271+AD276+AD277)*'Data - P&amp;L'!$C$3</f>
        <v>0</v>
      </c>
      <c r="AE516" s="182">
        <f>(AE270+AE271+AE276+AE277)*'Data - P&amp;L'!$C$3</f>
        <v>0</v>
      </c>
      <c r="AF516" s="182">
        <f>(AF270+AF271+AF276+AF277)*'Data - P&amp;L'!$C$3</f>
        <v>0</v>
      </c>
      <c r="AG516" s="139">
        <f t="shared" si="144"/>
        <v>83.87</v>
      </c>
    </row>
    <row r="517" outlineLevel="1">
      <c r="A517" s="194" t="s">
        <v>521</v>
      </c>
      <c r="B517" s="182">
        <f>(B272+B273+B278+B279)*'Data - P&amp;L'!$C$4</f>
        <v>0</v>
      </c>
      <c r="C517" s="182">
        <f>(C272+C273+C278+C279)*'Data - P&amp;L'!$C$4</f>
        <v>0</v>
      </c>
      <c r="D517" s="182">
        <f>(D272+D273+D278+D279)*'Data - P&amp;L'!$C$4</f>
        <v>95.58</v>
      </c>
      <c r="E517" s="182">
        <f>(E272+E273+E278+E279)*'Data - P&amp;L'!$C$4</f>
        <v>0</v>
      </c>
      <c r="F517" s="182">
        <f>(F272+F273+F278+F279)*'Data - P&amp;L'!$C$4</f>
        <v>95.58</v>
      </c>
      <c r="G517" s="182">
        <f>(G272+G273+G278+G279)*'Data - P&amp;L'!$C$4</f>
        <v>0</v>
      </c>
      <c r="H517" s="182">
        <f>(H272+H273+H278+H279)*'Data - P&amp;L'!$C$4</f>
        <v>0</v>
      </c>
      <c r="I517" s="182">
        <f>(I272+I273+I278+I279)*'Data - P&amp;L'!$C$4</f>
        <v>0</v>
      </c>
      <c r="J517" s="182">
        <f>(J272+J273+J278+J279)*'Data - P&amp;L'!$C$4</f>
        <v>0</v>
      </c>
      <c r="K517" s="182">
        <f>(K272+K273+K278+K279)*'Data - P&amp;L'!$C$4</f>
        <v>0</v>
      </c>
      <c r="L517" s="182">
        <f>(L272+L273+L278+L279)*'Data - P&amp;L'!$C$4</f>
        <v>0</v>
      </c>
      <c r="M517" s="182">
        <f>(M272+M273+M278+M279)*'Data - P&amp;L'!$C$4</f>
        <v>0</v>
      </c>
      <c r="N517" s="182">
        <f>(N272+N273+N278+N279)*'Data - P&amp;L'!$C$4</f>
        <v>0</v>
      </c>
      <c r="O517" s="182">
        <f>(O272+O273+O278+O279)*'Data - P&amp;L'!$C$4</f>
        <v>0</v>
      </c>
      <c r="P517" s="182">
        <f>(P272+P273+P278+P279)*'Data - P&amp;L'!$C$4</f>
        <v>0</v>
      </c>
      <c r="Q517" s="182">
        <f>(Q272+Q273+Q278+Q279)*'Data - P&amp;L'!$C$4</f>
        <v>0</v>
      </c>
      <c r="R517" s="182">
        <f>(R272+R273+R278+R279)*'Data - P&amp;L'!$C$4</f>
        <v>0</v>
      </c>
      <c r="S517" s="182">
        <f>(S272+S273+S278+S279)*'Data - P&amp;L'!$C$4</f>
        <v>0</v>
      </c>
      <c r="T517" s="182">
        <f>(T272+T273+T278+T279)*'Data - P&amp;L'!$C$4</f>
        <v>0</v>
      </c>
      <c r="U517" s="182">
        <f>(U272+U273+U278+U279)*'Data - P&amp;L'!$C$4</f>
        <v>0</v>
      </c>
      <c r="V517" s="182">
        <f>(V272+V273+V278+V279)*'Data - P&amp;L'!$C$4</f>
        <v>0</v>
      </c>
      <c r="W517" s="182">
        <f>(W272+W273+W278+W279)*'Data - P&amp;L'!$C$4</f>
        <v>0</v>
      </c>
      <c r="X517" s="182">
        <f>(X272+X273+X278+X279)*'Data - P&amp;L'!$C$4</f>
        <v>95.58</v>
      </c>
      <c r="Y517" s="182">
        <f>(Y272+Y273+Y278+Y279)*'Data - P&amp;L'!$C$4</f>
        <v>0</v>
      </c>
      <c r="Z517" s="182">
        <f>(Z272+Z273+Z278+Z279)*'Data - P&amp;L'!$C$4</f>
        <v>0</v>
      </c>
      <c r="AA517" s="182">
        <f>(AA272+AA273+AA278+AA279)*'Data - P&amp;L'!$C$4</f>
        <v>0</v>
      </c>
      <c r="AB517" s="182">
        <f>(AB272+AB273+AB278+AB279)*'Data - P&amp;L'!$C$4</f>
        <v>95.58</v>
      </c>
      <c r="AC517" s="182">
        <f>(AC272+AC273+AC278+AC279)*'Data - P&amp;L'!$C$4</f>
        <v>95.58</v>
      </c>
      <c r="AD517" s="182">
        <f>(AD272+AD273+AD278+AD279)*'Data - P&amp;L'!$C$4</f>
        <v>95.58</v>
      </c>
      <c r="AE517" s="182">
        <f>(AE272+AE273+AE278+AE279)*'Data - P&amp;L'!$C$4</f>
        <v>0</v>
      </c>
      <c r="AF517" s="182">
        <f>(AF272+AF273+AF278+AF279)*'Data - P&amp;L'!$C$4</f>
        <v>0</v>
      </c>
      <c r="AG517" s="139">
        <f t="shared" si="144"/>
        <v>573.48</v>
      </c>
    </row>
    <row r="518" outlineLevel="1">
      <c r="A518" s="194" t="s">
        <v>492</v>
      </c>
      <c r="B518" s="182">
        <f>B274*'Data - P&amp;L'!$C$15</f>
        <v>0</v>
      </c>
      <c r="C518" s="182">
        <f>C274*'Data - P&amp;L'!$C$15</f>
        <v>0</v>
      </c>
      <c r="D518" s="182">
        <f>D274*'Data - P&amp;L'!$C$15</f>
        <v>0</v>
      </c>
      <c r="E518" s="182">
        <f>E274*'Data - P&amp;L'!$C$15</f>
        <v>0</v>
      </c>
      <c r="F518" s="182">
        <f>F274*'Data - P&amp;L'!$C$15</f>
        <v>0</v>
      </c>
      <c r="G518" s="182">
        <f>G274*'Data - P&amp;L'!$C$15</f>
        <v>0</v>
      </c>
      <c r="H518" s="182">
        <f>H274*'Data - P&amp;L'!$C$15</f>
        <v>0</v>
      </c>
      <c r="I518" s="182">
        <f>I274*'Data - P&amp;L'!$C$15</f>
        <v>0</v>
      </c>
      <c r="J518" s="182">
        <f>J274*'Data - P&amp;L'!$C$15</f>
        <v>0</v>
      </c>
      <c r="K518" s="182">
        <f>K274*'Data - P&amp;L'!$C$15</f>
        <v>0</v>
      </c>
      <c r="L518" s="182">
        <f>L274*'Data - P&amp;L'!$C$15</f>
        <v>0</v>
      </c>
      <c r="M518" s="182">
        <f>M274*'Data - P&amp;L'!$C$15</f>
        <v>0</v>
      </c>
      <c r="N518" s="182">
        <f>N274*'Data - P&amp;L'!$C$15</f>
        <v>0</v>
      </c>
      <c r="O518" s="182">
        <f>O274*'Data - P&amp;L'!$C$15</f>
        <v>0</v>
      </c>
      <c r="P518" s="182">
        <f>P274*'Data - P&amp;L'!$C$15</f>
        <v>0</v>
      </c>
      <c r="Q518" s="182">
        <f>Q274*'Data - P&amp;L'!$C$15</f>
        <v>0</v>
      </c>
      <c r="R518" s="182">
        <f>R274*'Data - P&amp;L'!$C$15</f>
        <v>0</v>
      </c>
      <c r="S518" s="182">
        <f>S274*'Data - P&amp;L'!$C$15</f>
        <v>263.7</v>
      </c>
      <c r="T518" s="182">
        <f>T274*'Data - P&amp;L'!$C$15</f>
        <v>0</v>
      </c>
      <c r="U518" s="182">
        <f>U274*'Data - P&amp;L'!$C$15</f>
        <v>0</v>
      </c>
      <c r="V518" s="182">
        <f>V274*'Data - P&amp;L'!$C$15</f>
        <v>0</v>
      </c>
      <c r="W518" s="182">
        <f>W274*'Data - P&amp;L'!$C$15</f>
        <v>0</v>
      </c>
      <c r="X518" s="182">
        <f>X274*'Data - P&amp;L'!$C$15</f>
        <v>0</v>
      </c>
      <c r="Y518" s="182">
        <f>Y274*'Data - P&amp;L'!$C$15</f>
        <v>0</v>
      </c>
      <c r="Z518" s="182">
        <f>Z274*'Data - P&amp;L'!$C$15</f>
        <v>0</v>
      </c>
      <c r="AA518" s="182">
        <f>AA274*'Data - P&amp;L'!$C$15</f>
        <v>0</v>
      </c>
      <c r="AB518" s="182">
        <f>AB274*'Data - P&amp;L'!$C$15</f>
        <v>0</v>
      </c>
      <c r="AC518" s="182">
        <f>AC274*'Data - P&amp;L'!$C$15</f>
        <v>0</v>
      </c>
      <c r="AD518" s="182">
        <f>AD274*'Data - P&amp;L'!$C$15</f>
        <v>0</v>
      </c>
      <c r="AE518" s="182">
        <f>AE274*'Data - P&amp;L'!$C$15</f>
        <v>0</v>
      </c>
      <c r="AF518" s="182">
        <f>AF274*'Data - P&amp;L'!$C$15</f>
        <v>0</v>
      </c>
      <c r="AG518" s="139">
        <f t="shared" si="144"/>
        <v>263.7</v>
      </c>
    </row>
    <row r="519" outlineLevel="1">
      <c r="A519" s="194" t="s">
        <v>493</v>
      </c>
      <c r="B519" s="182">
        <f>B275*'Data - P&amp;L'!$C$16</f>
        <v>0</v>
      </c>
      <c r="C519" s="182">
        <f>C275*'Data - P&amp;L'!$C$16</f>
        <v>0</v>
      </c>
      <c r="D519" s="182">
        <f>D275*'Data - P&amp;L'!$C$16</f>
        <v>194.42</v>
      </c>
      <c r="E519" s="182">
        <f>E275*'Data - P&amp;L'!$C$16</f>
        <v>0</v>
      </c>
      <c r="F519" s="182">
        <f>F275*'Data - P&amp;L'!$C$16</f>
        <v>0</v>
      </c>
      <c r="G519" s="182">
        <f>G275*'Data - P&amp;L'!$C$16</f>
        <v>0</v>
      </c>
      <c r="H519" s="182">
        <f>H275*'Data - P&amp;L'!$C$16</f>
        <v>97.21</v>
      </c>
      <c r="I519" s="182">
        <f>I275*'Data - P&amp;L'!$C$16</f>
        <v>0</v>
      </c>
      <c r="J519" s="182">
        <f>J275*'Data - P&amp;L'!$C$16</f>
        <v>0</v>
      </c>
      <c r="K519" s="182">
        <f>K275*'Data - P&amp;L'!$C$16</f>
        <v>0</v>
      </c>
      <c r="L519" s="182">
        <f>L275*'Data - P&amp;L'!$C$16</f>
        <v>0</v>
      </c>
      <c r="M519" s="182">
        <f>M275*'Data - P&amp;L'!$C$16</f>
        <v>0</v>
      </c>
      <c r="N519" s="182">
        <f>N275*'Data - P&amp;L'!$C$16</f>
        <v>0</v>
      </c>
      <c r="O519" s="182">
        <f>O275*'Data - P&amp;L'!$C$16</f>
        <v>0</v>
      </c>
      <c r="P519" s="182">
        <f>P275*'Data - P&amp;L'!$C$16</f>
        <v>0</v>
      </c>
      <c r="Q519" s="182">
        <f>Q275*'Data - P&amp;L'!$C$16</f>
        <v>97.21</v>
      </c>
      <c r="R519" s="182">
        <f>R275*'Data - P&amp;L'!$C$16</f>
        <v>0</v>
      </c>
      <c r="S519" s="182">
        <f>S275*'Data - P&amp;L'!$C$16</f>
        <v>0</v>
      </c>
      <c r="T519" s="182">
        <f>T275*'Data - P&amp;L'!$C$16</f>
        <v>0</v>
      </c>
      <c r="U519" s="182">
        <f>U275*'Data - P&amp;L'!$C$16</f>
        <v>0</v>
      </c>
      <c r="V519" s="182">
        <f>V275*'Data - P&amp;L'!$C$16</f>
        <v>0</v>
      </c>
      <c r="W519" s="182">
        <f>W275*'Data - P&amp;L'!$C$16</f>
        <v>0</v>
      </c>
      <c r="X519" s="182">
        <f>X275*'Data - P&amp;L'!$C$16</f>
        <v>0</v>
      </c>
      <c r="Y519" s="182">
        <f>Y275*'Data - P&amp;L'!$C$16</f>
        <v>0</v>
      </c>
      <c r="Z519" s="182">
        <f>Z275*'Data - P&amp;L'!$C$16</f>
        <v>0</v>
      </c>
      <c r="AA519" s="182">
        <f>AA275*'Data - P&amp;L'!$C$16</f>
        <v>0</v>
      </c>
      <c r="AB519" s="182">
        <f>AB275*'Data - P&amp;L'!$C$16</f>
        <v>0</v>
      </c>
      <c r="AC519" s="182">
        <f>AC275*'Data - P&amp;L'!$C$16</f>
        <v>97.21</v>
      </c>
      <c r="AD519" s="182">
        <f>AD275*'Data - P&amp;L'!$C$16</f>
        <v>0</v>
      </c>
      <c r="AE519" s="182">
        <f>AE275*'Data - P&amp;L'!$C$16</f>
        <v>0</v>
      </c>
      <c r="AF519" s="182">
        <f>AF275*'Data - P&amp;L'!$C$16</f>
        <v>0</v>
      </c>
      <c r="AG519" s="139">
        <f t="shared" si="144"/>
        <v>486.05</v>
      </c>
    </row>
    <row r="520" outlineLevel="1">
      <c r="A520" s="194" t="s">
        <v>522</v>
      </c>
      <c r="B520" s="182">
        <f>(B295)*'Data - P&amp;L'!$C$6</f>
        <v>0</v>
      </c>
      <c r="C520" s="182">
        <f>(C295)*'Data - P&amp;L'!$C$6</f>
        <v>0</v>
      </c>
      <c r="D520" s="182">
        <f>(D295)*'Data - P&amp;L'!$C$6</f>
        <v>4.93</v>
      </c>
      <c r="E520" s="182">
        <f>(E295)*'Data - P&amp;L'!$C$6</f>
        <v>0</v>
      </c>
      <c r="F520" s="182">
        <f>(F295)*'Data - P&amp;L'!$C$6</f>
        <v>0</v>
      </c>
      <c r="G520" s="182">
        <f>(G295)*'Data - P&amp;L'!$C$6</f>
        <v>0</v>
      </c>
      <c r="H520" s="182">
        <f>(H295)*'Data - P&amp;L'!$C$6</f>
        <v>0</v>
      </c>
      <c r="I520" s="182">
        <f>(I295)*'Data - P&amp;L'!$C$6</f>
        <v>0</v>
      </c>
      <c r="J520" s="182">
        <f>(J295)*'Data - P&amp;L'!$C$6</f>
        <v>0</v>
      </c>
      <c r="K520" s="182">
        <f>(K295)*'Data - P&amp;L'!$C$6</f>
        <v>0</v>
      </c>
      <c r="L520" s="182">
        <f>(L295)*'Data - P&amp;L'!$C$6</f>
        <v>0</v>
      </c>
      <c r="M520" s="182">
        <f>(M295)*'Data - P&amp;L'!$C$6</f>
        <v>0</v>
      </c>
      <c r="N520" s="182">
        <f>(N295)*'Data - P&amp;L'!$C$6</f>
        <v>0</v>
      </c>
      <c r="O520" s="182">
        <f>(O295)*'Data - P&amp;L'!$C$6</f>
        <v>0</v>
      </c>
      <c r="P520" s="182">
        <f>(P295)*'Data - P&amp;L'!$C$6</f>
        <v>0</v>
      </c>
      <c r="Q520" s="182">
        <f>(Q295)*'Data - P&amp;L'!$C$6</f>
        <v>0</v>
      </c>
      <c r="R520" s="182">
        <f>(R295)*'Data - P&amp;L'!$C$6</f>
        <v>0</v>
      </c>
      <c r="S520" s="182">
        <f>(S295)*'Data - P&amp;L'!$C$6</f>
        <v>0</v>
      </c>
      <c r="T520" s="182">
        <f>(T295)*'Data - P&amp;L'!$C$6</f>
        <v>0</v>
      </c>
      <c r="U520" s="182">
        <f>(U295)*'Data - P&amp;L'!$C$6</f>
        <v>0</v>
      </c>
      <c r="V520" s="182">
        <f>(V295)*'Data - P&amp;L'!$C$6</f>
        <v>0</v>
      </c>
      <c r="W520" s="182">
        <f>(W295)*'Data - P&amp;L'!$C$6</f>
        <v>0</v>
      </c>
      <c r="X520" s="182">
        <f>(X295)*'Data - P&amp;L'!$C$6</f>
        <v>0</v>
      </c>
      <c r="Y520" s="182">
        <f>(Y295)*'Data - P&amp;L'!$C$6</f>
        <v>0</v>
      </c>
      <c r="Z520" s="182">
        <f>(Z295)*'Data - P&amp;L'!$C$6</f>
        <v>0</v>
      </c>
      <c r="AA520" s="182">
        <f>(AA295)*'Data - P&amp;L'!$C$6</f>
        <v>0</v>
      </c>
      <c r="AB520" s="182">
        <f>(AB295)*'Data - P&amp;L'!$C$6</f>
        <v>0</v>
      </c>
      <c r="AC520" s="182">
        <f>(AC295)*'Data - P&amp;L'!$C$6</f>
        <v>0</v>
      </c>
      <c r="AD520" s="182">
        <f>(AD295)*'Data - P&amp;L'!$C$6</f>
        <v>0</v>
      </c>
      <c r="AE520" s="182">
        <f>(AE295)*'Data - P&amp;L'!$C$6</f>
        <v>0</v>
      </c>
      <c r="AF520" s="182">
        <f>(AF295)*'Data - P&amp;L'!$C$6</f>
        <v>0</v>
      </c>
      <c r="AG520" s="139">
        <f t="shared" si="144"/>
        <v>4.93</v>
      </c>
    </row>
    <row r="521" outlineLevel="1">
      <c r="A521" s="194" t="s">
        <v>523</v>
      </c>
      <c r="B521" s="182">
        <f>B296*'Data - P&amp;L'!$C$8</f>
        <v>0</v>
      </c>
      <c r="C521" s="182">
        <f>C296*'Data - P&amp;L'!$C$8</f>
        <v>0</v>
      </c>
      <c r="D521" s="182">
        <f>D296*'Data - P&amp;L'!$C$8</f>
        <v>1.07</v>
      </c>
      <c r="E521" s="182">
        <f>E296*'Data - P&amp;L'!$C$8</f>
        <v>0</v>
      </c>
      <c r="F521" s="182">
        <f>F296*'Data - P&amp;L'!$C$8</f>
        <v>0</v>
      </c>
      <c r="G521" s="182">
        <f>G296*'Data - P&amp;L'!$C$8</f>
        <v>0</v>
      </c>
      <c r="H521" s="182">
        <f>H296*'Data - P&amp;L'!$C$8</f>
        <v>0</v>
      </c>
      <c r="I521" s="182">
        <f>I296*'Data - P&amp;L'!$C$8</f>
        <v>0</v>
      </c>
      <c r="J521" s="182">
        <f>J296*'Data - P&amp;L'!$C$8</f>
        <v>0</v>
      </c>
      <c r="K521" s="182">
        <f>K296*'Data - P&amp;L'!$C$8</f>
        <v>0</v>
      </c>
      <c r="L521" s="182">
        <f>L296*'Data - P&amp;L'!$C$8</f>
        <v>0</v>
      </c>
      <c r="M521" s="182">
        <f>M296*'Data - P&amp;L'!$C$8</f>
        <v>0</v>
      </c>
      <c r="N521" s="182">
        <f>N296*'Data - P&amp;L'!$C$8</f>
        <v>0</v>
      </c>
      <c r="O521" s="182">
        <f>O296*'Data - P&amp;L'!$C$8</f>
        <v>0</v>
      </c>
      <c r="P521" s="182">
        <f>P296*'Data - P&amp;L'!$C$8</f>
        <v>0</v>
      </c>
      <c r="Q521" s="182">
        <f>Q296*'Data - P&amp;L'!$C$8</f>
        <v>0</v>
      </c>
      <c r="R521" s="182">
        <f>R296*'Data - P&amp;L'!$C$8</f>
        <v>0</v>
      </c>
      <c r="S521" s="182">
        <f>S296*'Data - P&amp;L'!$C$8</f>
        <v>0</v>
      </c>
      <c r="T521" s="182">
        <f>T296*'Data - P&amp;L'!$C$8</f>
        <v>0</v>
      </c>
      <c r="U521" s="182">
        <f>U296*'Data - P&amp;L'!$C$8</f>
        <v>0</v>
      </c>
      <c r="V521" s="182">
        <f>V296*'Data - P&amp;L'!$C$8</f>
        <v>0</v>
      </c>
      <c r="W521" s="182">
        <f>W296*'Data - P&amp;L'!$C$8</f>
        <v>0</v>
      </c>
      <c r="X521" s="182">
        <f>X296*'Data - P&amp;L'!$C$8</f>
        <v>0</v>
      </c>
      <c r="Y521" s="182">
        <f>Y296*'Data - P&amp;L'!$C$8</f>
        <v>0</v>
      </c>
      <c r="Z521" s="182">
        <f>Z296*'Data - P&amp;L'!$C$8</f>
        <v>0</v>
      </c>
      <c r="AA521" s="182">
        <f>AA296*'Data - P&amp;L'!$C$8</f>
        <v>0</v>
      </c>
      <c r="AB521" s="182">
        <f>AB296*'Data - P&amp;L'!$C$8</f>
        <v>0</v>
      </c>
      <c r="AC521" s="182">
        <f>AC296*'Data - P&amp;L'!$C$8</f>
        <v>0</v>
      </c>
      <c r="AD521" s="182">
        <f>AD296*'Data - P&amp;L'!$C$8</f>
        <v>0</v>
      </c>
      <c r="AE521" s="182">
        <f>AE296*'Data - P&amp;L'!$C$8</f>
        <v>0</v>
      </c>
      <c r="AF521" s="182">
        <f>AF296*'Data - P&amp;L'!$C$8</f>
        <v>0</v>
      </c>
      <c r="AG521" s="139">
        <f t="shared" si="144"/>
        <v>1.07</v>
      </c>
    </row>
    <row r="522" outlineLevel="1">
      <c r="A522" s="194" t="s">
        <v>524</v>
      </c>
      <c r="B522" s="182">
        <f>(B297+B298)*'Data - P&amp;L'!$C$9</f>
        <v>0</v>
      </c>
      <c r="C522" s="182">
        <f>(C297+C298)*'Data - P&amp;L'!$C$9</f>
        <v>0</v>
      </c>
      <c r="D522" s="182">
        <f>(D297+D298)*'Data - P&amp;L'!$C$9</f>
        <v>5.98</v>
      </c>
      <c r="E522" s="182">
        <f>(E297+E298)*'Data - P&amp;L'!$C$9</f>
        <v>0</v>
      </c>
      <c r="F522" s="182">
        <f>(F297+F298)*'Data - P&amp;L'!$C$9</f>
        <v>0</v>
      </c>
      <c r="G522" s="182">
        <f>(G297+G298)*'Data - P&amp;L'!$C$9</f>
        <v>0</v>
      </c>
      <c r="H522" s="182">
        <f>(H297+H298)*'Data - P&amp;L'!$C$9</f>
        <v>0</v>
      </c>
      <c r="I522" s="182">
        <f>(I297+I298)*'Data - P&amp;L'!$C$9</f>
        <v>0</v>
      </c>
      <c r="J522" s="182">
        <f>(J297+J298)*'Data - P&amp;L'!$C$9</f>
        <v>0</v>
      </c>
      <c r="K522" s="182">
        <f>(K297+K298)*'Data - P&amp;L'!$C$9</f>
        <v>0</v>
      </c>
      <c r="L522" s="182">
        <f>(L297+L298)*'Data - P&amp;L'!$C$9</f>
        <v>0</v>
      </c>
      <c r="M522" s="182">
        <f>(M297+M298)*'Data - P&amp;L'!$C$9</f>
        <v>0</v>
      </c>
      <c r="N522" s="182">
        <f>(N297+N298)*'Data - P&amp;L'!$C$9</f>
        <v>0</v>
      </c>
      <c r="O522" s="182">
        <f>(O297+O298)*'Data - P&amp;L'!$C$9</f>
        <v>0</v>
      </c>
      <c r="P522" s="182">
        <f>(P297+P298)*'Data - P&amp;L'!$C$9</f>
        <v>0</v>
      </c>
      <c r="Q522" s="182">
        <f>(Q297+Q298)*'Data - P&amp;L'!$C$9</f>
        <v>0</v>
      </c>
      <c r="R522" s="182">
        <f>(R297+R298)*'Data - P&amp;L'!$C$9</f>
        <v>0</v>
      </c>
      <c r="S522" s="182">
        <f>(S297+S298)*'Data - P&amp;L'!$C$9</f>
        <v>0</v>
      </c>
      <c r="T522" s="182">
        <f>(T297+T298)*'Data - P&amp;L'!$C$9</f>
        <v>0</v>
      </c>
      <c r="U522" s="182">
        <f>(U297+U298)*'Data - P&amp;L'!$C$9</f>
        <v>0</v>
      </c>
      <c r="V522" s="182">
        <f>(V297+V298)*'Data - P&amp;L'!$C$9</f>
        <v>0</v>
      </c>
      <c r="W522" s="182">
        <f>(W297+W298)*'Data - P&amp;L'!$C$9</f>
        <v>0</v>
      </c>
      <c r="X522" s="182">
        <f>(X297+X298)*'Data - P&amp;L'!$C$9</f>
        <v>0</v>
      </c>
      <c r="Y522" s="182">
        <f>(Y297+Y298)*'Data - P&amp;L'!$C$9</f>
        <v>0</v>
      </c>
      <c r="Z522" s="182">
        <f>(Z297+Z298)*'Data - P&amp;L'!$C$9</f>
        <v>0</v>
      </c>
      <c r="AA522" s="182">
        <f>(AA297+AA298)*'Data - P&amp;L'!$C$9</f>
        <v>5.98</v>
      </c>
      <c r="AB522" s="182">
        <f>(AB297+AB298)*'Data - P&amp;L'!$C$9</f>
        <v>0</v>
      </c>
      <c r="AC522" s="182">
        <f>(AC297+AC298)*'Data - P&amp;L'!$C$9</f>
        <v>0</v>
      </c>
      <c r="AD522" s="182">
        <f>(AD297+AD298)*'Data - P&amp;L'!$C$9</f>
        <v>0</v>
      </c>
      <c r="AE522" s="182">
        <f>(AE297+AE298)*'Data - P&amp;L'!$C$9</f>
        <v>0</v>
      </c>
      <c r="AF522" s="182">
        <f>(AF297+AF298)*'Data - P&amp;L'!$C$9</f>
        <v>0</v>
      </c>
      <c r="AG522" s="139">
        <f t="shared" si="144"/>
        <v>11.96</v>
      </c>
    </row>
    <row r="523" outlineLevel="1">
      <c r="A523" s="194" t="s">
        <v>525</v>
      </c>
      <c r="B523" s="182">
        <f>(B299+B300)*'Data - P&amp;L'!$C$5</f>
        <v>0</v>
      </c>
      <c r="C523" s="182">
        <f>(C299+C300)*'Data - P&amp;L'!$C$5</f>
        <v>0</v>
      </c>
      <c r="D523" s="182">
        <f>(D299+D300)*'Data - P&amp;L'!$C$5</f>
        <v>0</v>
      </c>
      <c r="E523" s="182">
        <f>(E299+E300)*'Data - P&amp;L'!$C$5</f>
        <v>0</v>
      </c>
      <c r="F523" s="182">
        <f>(F299+F300)*'Data - P&amp;L'!$C$5</f>
        <v>0</v>
      </c>
      <c r="G523" s="182">
        <f>(G299+G300)*'Data - P&amp;L'!$C$5</f>
        <v>0</v>
      </c>
      <c r="H523" s="182">
        <f>(H299+H300)*'Data - P&amp;L'!$C$5</f>
        <v>0</v>
      </c>
      <c r="I523" s="182">
        <f>(I299+I300)*'Data - P&amp;L'!$C$5</f>
        <v>0</v>
      </c>
      <c r="J523" s="182">
        <f>(J299+J300)*'Data - P&amp;L'!$C$5</f>
        <v>0</v>
      </c>
      <c r="K523" s="182">
        <f>(K299+K300)*'Data - P&amp;L'!$C$5</f>
        <v>0</v>
      </c>
      <c r="L523" s="182">
        <f>(L299+L300)*'Data - P&amp;L'!$C$5</f>
        <v>0</v>
      </c>
      <c r="M523" s="182">
        <f>(M299+M300)*'Data - P&amp;L'!$C$5</f>
        <v>0</v>
      </c>
      <c r="N523" s="182">
        <f>(N299+N300)*'Data - P&amp;L'!$C$5</f>
        <v>0</v>
      </c>
      <c r="O523" s="182">
        <f>(O299+O300)*'Data - P&amp;L'!$C$5</f>
        <v>0</v>
      </c>
      <c r="P523" s="182">
        <f>(P299+P300)*'Data - P&amp;L'!$C$5</f>
        <v>0</v>
      </c>
      <c r="Q523" s="182">
        <f>(Q299+Q300)*'Data - P&amp;L'!$C$5</f>
        <v>0</v>
      </c>
      <c r="R523" s="182">
        <f>(R299+R300)*'Data - P&amp;L'!$C$5</f>
        <v>0</v>
      </c>
      <c r="S523" s="182">
        <f>(S299+S300)*'Data - P&amp;L'!$C$5</f>
        <v>10.49</v>
      </c>
      <c r="T523" s="182">
        <f>(T299+T300)*'Data - P&amp;L'!$C$5</f>
        <v>0</v>
      </c>
      <c r="U523" s="182">
        <f>(U299+U300)*'Data - P&amp;L'!$C$5</f>
        <v>0</v>
      </c>
      <c r="V523" s="182">
        <f>(V299+V300)*'Data - P&amp;L'!$C$5</f>
        <v>0</v>
      </c>
      <c r="W523" s="182">
        <f>(W299+W300)*'Data - P&amp;L'!$C$5</f>
        <v>0</v>
      </c>
      <c r="X523" s="182">
        <f>(X299+X300)*'Data - P&amp;L'!$C$5</f>
        <v>0</v>
      </c>
      <c r="Y523" s="182">
        <f>(Y299+Y300)*'Data - P&amp;L'!$C$5</f>
        <v>0</v>
      </c>
      <c r="Z523" s="182">
        <f>(Z299+Z300)*'Data - P&amp;L'!$C$5</f>
        <v>0</v>
      </c>
      <c r="AA523" s="182">
        <f>(AA299+AA300)*'Data - P&amp;L'!$C$5</f>
        <v>0</v>
      </c>
      <c r="AB523" s="182">
        <f>(AB299+AB300)*'Data - P&amp;L'!$C$5</f>
        <v>0</v>
      </c>
      <c r="AC523" s="182">
        <f>(AC299+AC300)*'Data - P&amp;L'!$C$5</f>
        <v>0</v>
      </c>
      <c r="AD523" s="182">
        <f>(AD299+AD300)*'Data - P&amp;L'!$C$5</f>
        <v>0</v>
      </c>
      <c r="AE523" s="182">
        <f>(AE299+AE300)*'Data - P&amp;L'!$C$5</f>
        <v>0</v>
      </c>
      <c r="AF523" s="182">
        <f>(AF299+AF300)*'Data - P&amp;L'!$C$5</f>
        <v>0</v>
      </c>
      <c r="AG523" s="139">
        <f t="shared" si="144"/>
        <v>10.49</v>
      </c>
    </row>
    <row r="524" outlineLevel="1">
      <c r="A524" s="194" t="s">
        <v>526</v>
      </c>
      <c r="B524" s="182">
        <f>(B301+B302+B316+B317)*'Data - P&amp;L'!$C$10</f>
        <v>0</v>
      </c>
      <c r="C524" s="182">
        <f>(C301+C302+C316+C317)*'Data - P&amp;L'!$C$10</f>
        <v>0</v>
      </c>
      <c r="D524" s="182">
        <f>(D301+D302+D316+D317)*'Data - P&amp;L'!$C$10</f>
        <v>0</v>
      </c>
      <c r="E524" s="182">
        <f>(E301+E302+E316+E317)*'Data - P&amp;L'!$C$10</f>
        <v>0</v>
      </c>
      <c r="F524" s="182">
        <f>(F301+F302+F316+F317)*'Data - P&amp;L'!$C$10</f>
        <v>0</v>
      </c>
      <c r="G524" s="182">
        <f>(G301+G302+G316+G317)*'Data - P&amp;L'!$C$10</f>
        <v>0</v>
      </c>
      <c r="H524" s="182">
        <f>(H301+H302+H316+H317)*'Data - P&amp;L'!$C$10</f>
        <v>0</v>
      </c>
      <c r="I524" s="182">
        <f>(I301+I302+I316+I317)*'Data - P&amp;L'!$C$10</f>
        <v>0</v>
      </c>
      <c r="J524" s="182">
        <f>(J301+J302+J316+J317)*'Data - P&amp;L'!$C$10</f>
        <v>0</v>
      </c>
      <c r="K524" s="182">
        <f>(K301+K302+K316+K317)*'Data - P&amp;L'!$C$10</f>
        <v>0</v>
      </c>
      <c r="L524" s="182">
        <f>(L301+L302+L316+L317)*'Data - P&amp;L'!$C$10</f>
        <v>0</v>
      </c>
      <c r="M524" s="182">
        <f>(M301+M302+M316+M317)*'Data - P&amp;L'!$C$10</f>
        <v>0</v>
      </c>
      <c r="N524" s="182">
        <f>(N301+N302+N316+N317)*'Data - P&amp;L'!$C$10</f>
        <v>0</v>
      </c>
      <c r="O524" s="182">
        <f>(O301+O302+O316+O317)*'Data - P&amp;L'!$C$10</f>
        <v>0</v>
      </c>
      <c r="P524" s="182">
        <f>(P301+P302+P316+P317)*'Data - P&amp;L'!$C$10</f>
        <v>0</v>
      </c>
      <c r="Q524" s="182">
        <f>(Q301+Q302+Q316+Q317)*'Data - P&amp;L'!$C$10</f>
        <v>0</v>
      </c>
      <c r="R524" s="182">
        <f>(R301+R302+R316+R317)*'Data - P&amp;L'!$C$10</f>
        <v>0</v>
      </c>
      <c r="S524" s="182">
        <f>(S301+S302+S316+S317)*'Data - P&amp;L'!$C$10</f>
        <v>0</v>
      </c>
      <c r="T524" s="182">
        <f>(T301+T302+T316+T317)*'Data - P&amp;L'!$C$10</f>
        <v>0</v>
      </c>
      <c r="U524" s="182">
        <f>(U301+U302+U316+U317)*'Data - P&amp;L'!$C$10</f>
        <v>0</v>
      </c>
      <c r="V524" s="182">
        <f>(V301+V302+V316+V317)*'Data - P&amp;L'!$C$10</f>
        <v>0</v>
      </c>
      <c r="W524" s="182">
        <f>(W301+W302+W316+W317)*'Data - P&amp;L'!$C$10</f>
        <v>0</v>
      </c>
      <c r="X524" s="182">
        <f>(X301+X302+X316+X317)*'Data - P&amp;L'!$C$10</f>
        <v>0</v>
      </c>
      <c r="Y524" s="182">
        <f>(Y301+Y302+Y316+Y317)*'Data - P&amp;L'!$C$10</f>
        <v>0</v>
      </c>
      <c r="Z524" s="182">
        <f>(Z301+Z302+Z316+Z317)*'Data - P&amp;L'!$C$10</f>
        <v>0</v>
      </c>
      <c r="AA524" s="182">
        <f>(AA301+AA302+AA316+AA317)*'Data - P&amp;L'!$C$10</f>
        <v>0</v>
      </c>
      <c r="AB524" s="182">
        <f>(AB301+AB302+AB316+AB317)*'Data - P&amp;L'!$C$10</f>
        <v>0</v>
      </c>
      <c r="AC524" s="182">
        <f>(AC301+AC302+AC316+AC317)*'Data - P&amp;L'!$C$10</f>
        <v>0</v>
      </c>
      <c r="AD524" s="182">
        <f>(AD301+AD302+AD316+AD317)*'Data - P&amp;L'!$C$10</f>
        <v>0</v>
      </c>
      <c r="AE524" s="182">
        <f>(AE301+AE302+AE316+AE317)*'Data - P&amp;L'!$C$10</f>
        <v>4.21</v>
      </c>
      <c r="AF524" s="182">
        <f>(AF301+AF302+AF316+AF317)*'Data - P&amp;L'!$C$10</f>
        <v>0</v>
      </c>
      <c r="AG524" s="139">
        <f t="shared" si="144"/>
        <v>4.21</v>
      </c>
    </row>
    <row r="525" outlineLevel="1">
      <c r="A525" s="194" t="s">
        <v>499</v>
      </c>
      <c r="B525" s="182">
        <f>B303*'Data - P&amp;L'!$C$17</f>
        <v>0</v>
      </c>
      <c r="C525" s="182">
        <f>C303*'Data - P&amp;L'!$C$17</f>
        <v>0</v>
      </c>
      <c r="D525" s="182">
        <f>D303*'Data - P&amp;L'!$C$17</f>
        <v>0</v>
      </c>
      <c r="E525" s="182">
        <f>E303*'Data - P&amp;L'!$C$17</f>
        <v>0</v>
      </c>
      <c r="F525" s="182">
        <f>F303*'Data - P&amp;L'!$C$17</f>
        <v>0</v>
      </c>
      <c r="G525" s="182">
        <f>G303*'Data - P&amp;L'!$C$17</f>
        <v>0</v>
      </c>
      <c r="H525" s="182">
        <f>H303*'Data - P&amp;L'!$C$17</f>
        <v>0</v>
      </c>
      <c r="I525" s="182">
        <f>I303*'Data - P&amp;L'!$C$17</f>
        <v>0</v>
      </c>
      <c r="J525" s="182">
        <f>J303*'Data - P&amp;L'!$C$17</f>
        <v>0</v>
      </c>
      <c r="K525" s="182">
        <f>K303*'Data - P&amp;L'!$C$17</f>
        <v>0</v>
      </c>
      <c r="L525" s="182">
        <f>L303*'Data - P&amp;L'!$C$17</f>
        <v>0</v>
      </c>
      <c r="M525" s="182">
        <f>M303*'Data - P&amp;L'!$C$17</f>
        <v>0</v>
      </c>
      <c r="N525" s="182">
        <f>N303*'Data - P&amp;L'!$C$17</f>
        <v>0</v>
      </c>
      <c r="O525" s="182">
        <f>O303*'Data - P&amp;L'!$C$17</f>
        <v>0</v>
      </c>
      <c r="P525" s="182">
        <f>P303*'Data - P&amp;L'!$C$17</f>
        <v>0</v>
      </c>
      <c r="Q525" s="182">
        <f>Q303*'Data - P&amp;L'!$C$17</f>
        <v>0</v>
      </c>
      <c r="R525" s="182">
        <f>R303*'Data - P&amp;L'!$C$17</f>
        <v>0</v>
      </c>
      <c r="S525" s="182">
        <f>S303*'Data - P&amp;L'!$C$17</f>
        <v>0</v>
      </c>
      <c r="T525" s="182">
        <f>T303*'Data - P&amp;L'!$C$17</f>
        <v>0</v>
      </c>
      <c r="U525" s="182">
        <f>U303*'Data - P&amp;L'!$C$17</f>
        <v>0</v>
      </c>
      <c r="V525" s="182">
        <f>V303*'Data - P&amp;L'!$C$17</f>
        <v>0</v>
      </c>
      <c r="W525" s="182">
        <f>W303*'Data - P&amp;L'!$C$17</f>
        <v>0</v>
      </c>
      <c r="X525" s="182">
        <f>X303*'Data - P&amp;L'!$C$17</f>
        <v>0</v>
      </c>
      <c r="Y525" s="182">
        <f>Y303*'Data - P&amp;L'!$C$17</f>
        <v>0</v>
      </c>
      <c r="Z525" s="182">
        <f>Z303*'Data - P&amp;L'!$C$17</f>
        <v>0</v>
      </c>
      <c r="AA525" s="182">
        <f>AA303*'Data - P&amp;L'!$C$17</f>
        <v>0</v>
      </c>
      <c r="AB525" s="182">
        <f>AB303*'Data - P&amp;L'!$C$17</f>
        <v>0</v>
      </c>
      <c r="AC525" s="182">
        <f>AC303*'Data - P&amp;L'!$C$17</f>
        <v>0</v>
      </c>
      <c r="AD525" s="182">
        <f>AD303*'Data - P&amp;L'!$C$17</f>
        <v>0</v>
      </c>
      <c r="AE525" s="182">
        <f>AE303*'Data - P&amp;L'!$C$17</f>
        <v>0</v>
      </c>
      <c r="AF525" s="182">
        <f>AF303*'Data - P&amp;L'!$C$17</f>
        <v>0</v>
      </c>
      <c r="AG525" s="139">
        <f t="shared" si="144"/>
        <v>0</v>
      </c>
    </row>
    <row r="526" outlineLevel="1">
      <c r="A526" s="194" t="s">
        <v>500</v>
      </c>
      <c r="B526" s="182">
        <f>B304*'Data - P&amp;L'!$C$18</f>
        <v>0</v>
      </c>
      <c r="C526" s="182">
        <f>C304*'Data - P&amp;L'!$C$18</f>
        <v>0</v>
      </c>
      <c r="D526" s="182">
        <f>D304*'Data - P&amp;L'!$C$18</f>
        <v>0</v>
      </c>
      <c r="E526" s="182">
        <f>E304*'Data - P&amp;L'!$C$18</f>
        <v>0</v>
      </c>
      <c r="F526" s="182">
        <f>F304*'Data - P&amp;L'!$C$18</f>
        <v>0</v>
      </c>
      <c r="G526" s="182">
        <f>G304*'Data - P&amp;L'!$C$18</f>
        <v>0</v>
      </c>
      <c r="H526" s="182">
        <f>H304*'Data - P&amp;L'!$C$18</f>
        <v>0</v>
      </c>
      <c r="I526" s="182">
        <f>I304*'Data - P&amp;L'!$C$18</f>
        <v>0</v>
      </c>
      <c r="J526" s="182">
        <f>J304*'Data - P&amp;L'!$C$18</f>
        <v>0</v>
      </c>
      <c r="K526" s="182">
        <f>K304*'Data - P&amp;L'!$C$18</f>
        <v>0</v>
      </c>
      <c r="L526" s="182">
        <f>L304*'Data - P&amp;L'!$C$18</f>
        <v>0</v>
      </c>
      <c r="M526" s="182">
        <f>M304*'Data - P&amp;L'!$C$18</f>
        <v>0</v>
      </c>
      <c r="N526" s="182">
        <f>N304*'Data - P&amp;L'!$C$18</f>
        <v>0</v>
      </c>
      <c r="O526" s="182">
        <f>O304*'Data - P&amp;L'!$C$18</f>
        <v>0</v>
      </c>
      <c r="P526" s="182">
        <f>P304*'Data - P&amp;L'!$C$18</f>
        <v>0</v>
      </c>
      <c r="Q526" s="182">
        <f>Q304*'Data - P&amp;L'!$C$18</f>
        <v>0</v>
      </c>
      <c r="R526" s="182">
        <f>R304*'Data - P&amp;L'!$C$18</f>
        <v>0</v>
      </c>
      <c r="S526" s="182">
        <f>S304*'Data - P&amp;L'!$C$18</f>
        <v>0</v>
      </c>
      <c r="T526" s="182">
        <f>T304*'Data - P&amp;L'!$C$18</f>
        <v>0</v>
      </c>
      <c r="U526" s="182">
        <f>U304*'Data - P&amp;L'!$C$18</f>
        <v>0</v>
      </c>
      <c r="V526" s="182">
        <f>V304*'Data - P&amp;L'!$C$18</f>
        <v>0</v>
      </c>
      <c r="W526" s="182">
        <f>W304*'Data - P&amp;L'!$C$18</f>
        <v>0</v>
      </c>
      <c r="X526" s="182">
        <f>X304*'Data - P&amp;L'!$C$18</f>
        <v>0</v>
      </c>
      <c r="Y526" s="182">
        <f>Y304*'Data - P&amp;L'!$C$18</f>
        <v>0</v>
      </c>
      <c r="Z526" s="182">
        <f>Z304*'Data - P&amp;L'!$C$18</f>
        <v>0</v>
      </c>
      <c r="AA526" s="182">
        <f>AA304*'Data - P&amp;L'!$C$18</f>
        <v>0</v>
      </c>
      <c r="AB526" s="182">
        <f>AB304*'Data - P&amp;L'!$C$18</f>
        <v>0</v>
      </c>
      <c r="AC526" s="182">
        <f>AC304*'Data - P&amp;L'!$C$18</f>
        <v>0</v>
      </c>
      <c r="AD526" s="182">
        <f>AD304*'Data - P&amp;L'!$C$18</f>
        <v>0</v>
      </c>
      <c r="AE526" s="182">
        <f>AE304*'Data - P&amp;L'!$C$18</f>
        <v>0</v>
      </c>
      <c r="AF526" s="182">
        <f>AF304*'Data - P&amp;L'!$C$18</f>
        <v>0</v>
      </c>
      <c r="AG526" s="139">
        <f t="shared" si="144"/>
        <v>0</v>
      </c>
    </row>
    <row r="527" outlineLevel="1">
      <c r="A527" s="194" t="s">
        <v>527</v>
      </c>
      <c r="B527" s="182">
        <f>(SUM(B270:B279))*'Data - P&amp;L'!$C$38</f>
        <v>0</v>
      </c>
      <c r="C527" s="182">
        <f>(SUM(C270:C279))*'Data - P&amp;L'!$C$38</f>
        <v>0</v>
      </c>
      <c r="D527" s="182">
        <f>(SUM(D270:D279))*'Data - P&amp;L'!$C$38</f>
        <v>35.82</v>
      </c>
      <c r="E527" s="182">
        <f>(SUM(E270:E279))*'Data - P&amp;L'!$C$38</f>
        <v>0</v>
      </c>
      <c r="F527" s="182">
        <f>(SUM(F270:F279))*'Data - P&amp;L'!$C$38</f>
        <v>11.94</v>
      </c>
      <c r="G527" s="182">
        <f>(SUM(G270:G279))*'Data - P&amp;L'!$C$38</f>
        <v>0</v>
      </c>
      <c r="H527" s="182">
        <f>(SUM(H270:H279))*'Data - P&amp;L'!$C$38</f>
        <v>11.94</v>
      </c>
      <c r="I527" s="182">
        <f>(SUM(I270:I279))*'Data - P&amp;L'!$C$38</f>
        <v>0</v>
      </c>
      <c r="J527" s="182">
        <f>(SUM(J270:J279))*'Data - P&amp;L'!$C$38</f>
        <v>0</v>
      </c>
      <c r="K527" s="182">
        <f>(SUM(K270:K279))*'Data - P&amp;L'!$C$38</f>
        <v>0</v>
      </c>
      <c r="L527" s="182">
        <f>(SUM(L270:L279))*'Data - P&amp;L'!$C$38</f>
        <v>0</v>
      </c>
      <c r="M527" s="182">
        <f>(SUM(M270:M279))*'Data - P&amp;L'!$C$38</f>
        <v>0</v>
      </c>
      <c r="N527" s="182">
        <f>(SUM(N270:N279))*'Data - P&amp;L'!$C$38</f>
        <v>0</v>
      </c>
      <c r="O527" s="182">
        <f>(SUM(O270:O279))*'Data - P&amp;L'!$C$38</f>
        <v>0</v>
      </c>
      <c r="P527" s="182">
        <f>(SUM(P270:P279))*'Data - P&amp;L'!$C$38</f>
        <v>0</v>
      </c>
      <c r="Q527" s="182">
        <f>(SUM(Q270:Q279))*'Data - P&amp;L'!$C$38</f>
        <v>23.88</v>
      </c>
      <c r="R527" s="182">
        <f>(SUM(R270:R279))*'Data - P&amp;L'!$C$38</f>
        <v>0</v>
      </c>
      <c r="S527" s="182">
        <f>(SUM(S270:S279))*'Data - P&amp;L'!$C$38</f>
        <v>35.82</v>
      </c>
      <c r="T527" s="182">
        <f>(SUM(T270:T279))*'Data - P&amp;L'!$C$38</f>
        <v>0</v>
      </c>
      <c r="U527" s="182">
        <f>(SUM(U270:U279))*'Data - P&amp;L'!$C$38</f>
        <v>0</v>
      </c>
      <c r="V527" s="182">
        <f>(SUM(V270:V279))*'Data - P&amp;L'!$C$38</f>
        <v>0</v>
      </c>
      <c r="W527" s="182">
        <f>(SUM(W270:W279))*'Data - P&amp;L'!$C$38</f>
        <v>0</v>
      </c>
      <c r="X527" s="182">
        <f>(SUM(X270:X279))*'Data - P&amp;L'!$C$38</f>
        <v>11.94</v>
      </c>
      <c r="Y527" s="182">
        <f>(SUM(Y270:Y279))*'Data - P&amp;L'!$C$38</f>
        <v>0</v>
      </c>
      <c r="Z527" s="182">
        <f>(SUM(Z270:Z279))*'Data - P&amp;L'!$C$38</f>
        <v>0</v>
      </c>
      <c r="AA527" s="182">
        <f>(SUM(AA270:AA279))*'Data - P&amp;L'!$C$38</f>
        <v>0</v>
      </c>
      <c r="AB527" s="182">
        <f>(SUM(AB270:AB279))*'Data - P&amp;L'!$C$38</f>
        <v>11.94</v>
      </c>
      <c r="AC527" s="182">
        <f>(SUM(AC270:AC279))*'Data - P&amp;L'!$C$38</f>
        <v>23.88</v>
      </c>
      <c r="AD527" s="182">
        <f>(SUM(AD270:AD279))*'Data - P&amp;L'!$C$38</f>
        <v>11.94</v>
      </c>
      <c r="AE527" s="182">
        <f>(SUM(AE270:AE279))*'Data - P&amp;L'!$C$38</f>
        <v>0</v>
      </c>
      <c r="AF527" s="182">
        <f>(SUM(AF270:AF279))*'Data - P&amp;L'!$C$38</f>
        <v>0</v>
      </c>
      <c r="AG527" s="139">
        <f t="shared" si="144"/>
        <v>179.1</v>
      </c>
    </row>
    <row r="528" outlineLevel="1">
      <c r="A528" s="194" t="s">
        <v>528</v>
      </c>
      <c r="B528" s="182">
        <f>(B270+B271+B272+B273+B274+B275+B276+B277+B278+B279)*'Data - P&amp;L'!$C$34</f>
        <v>0</v>
      </c>
      <c r="C528" s="182">
        <f>(C270+C271+C272+C273+C274+C275+C276+C277+C278+C279)*'Data - P&amp;L'!$C$34</f>
        <v>0</v>
      </c>
      <c r="D528" s="182">
        <f>(D270+D271+D272+D273+D274+D275+D276+D277+D278+D279)*'Data - P&amp;L'!$C$34</f>
        <v>35.82</v>
      </c>
      <c r="E528" s="182">
        <f>(E270+E271+E272+E273+E274+E275+E276+E277+E278+E279)*'Data - P&amp;L'!$C$34</f>
        <v>0</v>
      </c>
      <c r="F528" s="182">
        <f>(F270+F271+F272+F273+F274+F275+F276+F277+F278+F279)*'Data - P&amp;L'!$C$34</f>
        <v>11.94</v>
      </c>
      <c r="G528" s="182">
        <f>(G270+G271+G272+G273+G274+G275+G276+G277+G278+G279)*'Data - P&amp;L'!$C$34</f>
        <v>0</v>
      </c>
      <c r="H528" s="182">
        <f>(H270+H271+H272+H273+H274+H275+H276+H277+H278+H279)*'Data - P&amp;L'!$C$34</f>
        <v>11.94</v>
      </c>
      <c r="I528" s="182">
        <f>(I270+I271+I272+I273+I274+I275+I276+I277+I278+I279)*'Data - P&amp;L'!$C$34</f>
        <v>0</v>
      </c>
      <c r="J528" s="182">
        <f>(J270+J271+J272+J273+J274+J275+J276+J277+J278+J279)*'Data - P&amp;L'!$C$34</f>
        <v>0</v>
      </c>
      <c r="K528" s="182">
        <f>(K270+K271+K272+K273+K274+K275+K276+K277+K278+K279)*'Data - P&amp;L'!$C$34</f>
        <v>0</v>
      </c>
      <c r="L528" s="182">
        <f>(L270+L271+L272+L273+L274+L275+L276+L277+L278+L279)*'Data - P&amp;L'!$C$34</f>
        <v>0</v>
      </c>
      <c r="M528" s="182">
        <f>(M270+M271+M272+M273+M274+M275+M276+M277+M278+M279)*'Data - P&amp;L'!$C$34</f>
        <v>0</v>
      </c>
      <c r="N528" s="182">
        <f>(N270+N271+N272+N273+N274+N275+N276+N277+N278+N279)*'Data - P&amp;L'!$C$34</f>
        <v>0</v>
      </c>
      <c r="O528" s="182">
        <f>(O270+O271+O272+O273+O274+O275+O276+O277+O278+O279)*'Data - P&amp;L'!$C$34</f>
        <v>0</v>
      </c>
      <c r="P528" s="182">
        <f>(P270+P271+P272+P273+P274+P275+P276+P277+P278+P279)*'Data - P&amp;L'!$C$34</f>
        <v>0</v>
      </c>
      <c r="Q528" s="182">
        <f>(Q270+Q271+Q272+Q273+Q274+Q275+Q276+Q277+Q278+Q279)*'Data - P&amp;L'!$C$34</f>
        <v>23.88</v>
      </c>
      <c r="R528" s="182">
        <f>(R270+R271+R272+R273+R274+R275+R276+R277+R278+R279)*'Data - P&amp;L'!$C$34</f>
        <v>0</v>
      </c>
      <c r="S528" s="182">
        <f>(S270+S271+S272+S273+S274+S275+S276+S277+S278+S279)*'Data - P&amp;L'!$C$34</f>
        <v>35.82</v>
      </c>
      <c r="T528" s="182">
        <f>(T270+T271+T272+T273+T274+T275+T276+T277+T278+T279)*'Data - P&amp;L'!$C$34</f>
        <v>0</v>
      </c>
      <c r="U528" s="182">
        <f>(U270+U271+U272+U273+U274+U275+U276+U277+U278+U279)*'Data - P&amp;L'!$C$34</f>
        <v>0</v>
      </c>
      <c r="V528" s="182">
        <f>(V270+V271+V272+V273+V274+V275+V276+V277+V278+V279)*'Data - P&amp;L'!$C$34</f>
        <v>0</v>
      </c>
      <c r="W528" s="182">
        <f>(W270+W271+W272+W273+W274+W275+W276+W277+W278+W279)*'Data - P&amp;L'!$C$34</f>
        <v>0</v>
      </c>
      <c r="X528" s="182">
        <f>(X270+X271+X272+X273+X274+X275+X276+X277+X278+X279)*'Data - P&amp;L'!$C$34</f>
        <v>11.94</v>
      </c>
      <c r="Y528" s="182">
        <f>(Y270+Y271+Y272+Y273+Y274+Y275+Y276+Y277+Y278+Y279)*'Data - P&amp;L'!$C$34</f>
        <v>0</v>
      </c>
      <c r="Z528" s="182">
        <f>(Z270+Z271+Z272+Z273+Z274+Z275+Z276+Z277+Z278+Z279)*'Data - P&amp;L'!$C$34</f>
        <v>0</v>
      </c>
      <c r="AA528" s="182">
        <f>(AA270+AA271+AA272+AA273+AA274+AA275+AA276+AA277+AA278+AA279)*'Data - P&amp;L'!$C$34</f>
        <v>0</v>
      </c>
      <c r="AB528" s="182">
        <f>(AB270+AB271+AB272+AB273+AB274+AB275+AB276+AB277+AB278+AB279)*'Data - P&amp;L'!$C$34</f>
        <v>11.94</v>
      </c>
      <c r="AC528" s="182">
        <f>(AC270+AC271+AC272+AC273+AC274+AC275+AC276+AC277+AC278+AC279)*'Data - P&amp;L'!$C$34</f>
        <v>23.88</v>
      </c>
      <c r="AD528" s="182">
        <f>(AD270+AD271+AD272+AD273+AD274+AD275+AD276+AD277+AD278+AD279)*'Data - P&amp;L'!$C$34</f>
        <v>11.94</v>
      </c>
      <c r="AE528" s="182">
        <f>(AE270+AE271+AE272+AE273+AE274+AE275+AE276+AE277+AE278+AE279)*'Data - P&amp;L'!$C$34</f>
        <v>0</v>
      </c>
      <c r="AF528" s="182">
        <f>(AF270+AF271+AF272+AF273+AF274+AF275+AF276+AF277+AF278+AF279)*'Data - P&amp;L'!$C$34</f>
        <v>0</v>
      </c>
      <c r="AG528" s="139">
        <f t="shared" si="144"/>
        <v>179.1</v>
      </c>
    </row>
    <row r="529" outlineLevel="1">
      <c r="A529" s="194" t="s">
        <v>529</v>
      </c>
      <c r="B529" s="182">
        <f>(B307*'Data - P&amp;L'!$D$38)</f>
        <v>1.435</v>
      </c>
      <c r="C529" s="182">
        <f>(C307*'Data - P&amp;L'!$D$38)</f>
        <v>0</v>
      </c>
      <c r="D529" s="182">
        <f>(D307*'Data - P&amp;L'!$D$38)</f>
        <v>4.305</v>
      </c>
      <c r="E529" s="182">
        <f>(E307*'Data - P&amp;L'!$D$38)</f>
        <v>0</v>
      </c>
      <c r="F529" s="182">
        <f>(F307*'Data - P&amp;L'!$D$38)</f>
        <v>0</v>
      </c>
      <c r="G529" s="182">
        <f>(G307*'Data - P&amp;L'!$D$38)</f>
        <v>0</v>
      </c>
      <c r="H529" s="182">
        <f>(H307*'Data - P&amp;L'!$D$38)</f>
        <v>1.435</v>
      </c>
      <c r="I529" s="182">
        <f>(I307*'Data - P&amp;L'!$D$38)</f>
        <v>1.435</v>
      </c>
      <c r="J529" s="182">
        <f>(J307*'Data - P&amp;L'!$D$38)</f>
        <v>0</v>
      </c>
      <c r="K529" s="182">
        <f>(K307*'Data - P&amp;L'!$D$38)</f>
        <v>0</v>
      </c>
      <c r="L529" s="182">
        <f>(L307*'Data - P&amp;L'!$D$38)</f>
        <v>0</v>
      </c>
      <c r="M529" s="182">
        <f>(M307*'Data - P&amp;L'!$D$38)</f>
        <v>0</v>
      </c>
      <c r="N529" s="182">
        <f>(N307*'Data - P&amp;L'!$D$38)</f>
        <v>0</v>
      </c>
      <c r="O529" s="182">
        <f>(O307*'Data - P&amp;L'!$D$38)</f>
        <v>0</v>
      </c>
      <c r="P529" s="182">
        <f>(P307*'Data - P&amp;L'!$D$38)</f>
        <v>1.435</v>
      </c>
      <c r="Q529" s="182">
        <f>(Q307*'Data - P&amp;L'!$D$38)</f>
        <v>5.74</v>
      </c>
      <c r="R529" s="182">
        <f>(R307*'Data - P&amp;L'!$D$38)</f>
        <v>1.435</v>
      </c>
      <c r="S529" s="182">
        <f>(S307*'Data - P&amp;L'!$D$38)</f>
        <v>4.305</v>
      </c>
      <c r="T529" s="182">
        <f>(T307*'Data - P&amp;L'!$D$38)</f>
        <v>0</v>
      </c>
      <c r="U529" s="182">
        <f>(U307*'Data - P&amp;L'!$D$38)</f>
        <v>2.87</v>
      </c>
      <c r="V529" s="182">
        <f>(V307*'Data - P&amp;L'!$D$38)</f>
        <v>0</v>
      </c>
      <c r="W529" s="182">
        <f>(W307*'Data - P&amp;L'!$D$38)</f>
        <v>0</v>
      </c>
      <c r="X529" s="182">
        <f>(X307*'Data - P&amp;L'!$D$38)</f>
        <v>0</v>
      </c>
      <c r="Y529" s="182">
        <f>(Y307*'Data - P&amp;L'!$D$38)</f>
        <v>2.87</v>
      </c>
      <c r="Z529" s="182">
        <f>(Z307*'Data - P&amp;L'!$D$38)</f>
        <v>0</v>
      </c>
      <c r="AA529" s="182">
        <f>(AA307*'Data - P&amp;L'!$D$38)</f>
        <v>1.435</v>
      </c>
      <c r="AB529" s="182">
        <f>(AB307*'Data - P&amp;L'!$D$38)</f>
        <v>0</v>
      </c>
      <c r="AC529" s="182">
        <f>(AC307*'Data - P&amp;L'!$D$38)</f>
        <v>1.435</v>
      </c>
      <c r="AD529" s="182">
        <f>(AD307*'Data - P&amp;L'!$D$38)</f>
        <v>0</v>
      </c>
      <c r="AE529" s="182">
        <f>(AE307*'Data - P&amp;L'!$D$38)</f>
        <v>4.305</v>
      </c>
      <c r="AF529" s="182">
        <f>(AF307*'Data - P&amp;L'!$D$38)</f>
        <v>0</v>
      </c>
      <c r="AG529" s="139">
        <f t="shared" si="144"/>
        <v>34.44</v>
      </c>
    </row>
    <row r="530" outlineLevel="1">
      <c r="A530" s="194" t="s">
        <v>530</v>
      </c>
      <c r="B530" s="182">
        <f>B307*'Data - P&amp;L'!$D$34</f>
        <v>6.155</v>
      </c>
      <c r="C530" s="182">
        <f>C307*'Data - P&amp;L'!$D$34</f>
        <v>0</v>
      </c>
      <c r="D530" s="182">
        <f>D307*'Data - P&amp;L'!$D$34</f>
        <v>18.465</v>
      </c>
      <c r="E530" s="182">
        <f>E307*'Data - P&amp;L'!$D$34</f>
        <v>0</v>
      </c>
      <c r="F530" s="182">
        <f>F307*'Data - P&amp;L'!$D$34</f>
        <v>0</v>
      </c>
      <c r="G530" s="182">
        <f>G307*'Data - P&amp;L'!$D$34</f>
        <v>0</v>
      </c>
      <c r="H530" s="182">
        <f>H307*'Data - P&amp;L'!$D$34</f>
        <v>6.155</v>
      </c>
      <c r="I530" s="182">
        <f>I307*'Data - P&amp;L'!$D$34</f>
        <v>6.155</v>
      </c>
      <c r="J530" s="182">
        <f>J307*'Data - P&amp;L'!$D$34</f>
        <v>0</v>
      </c>
      <c r="K530" s="182">
        <f>K307*'Data - P&amp;L'!$D$34</f>
        <v>0</v>
      </c>
      <c r="L530" s="182">
        <f>L307*'Data - P&amp;L'!$D$34</f>
        <v>0</v>
      </c>
      <c r="M530" s="182">
        <f>M307*'Data - P&amp;L'!$D$34</f>
        <v>0</v>
      </c>
      <c r="N530" s="182">
        <f>N307*'Data - P&amp;L'!$D$34</f>
        <v>0</v>
      </c>
      <c r="O530" s="182">
        <f>O307*'Data - P&amp;L'!$D$34</f>
        <v>0</v>
      </c>
      <c r="P530" s="182">
        <f>P307*'Data - P&amp;L'!$D$34</f>
        <v>6.155</v>
      </c>
      <c r="Q530" s="182">
        <f>Q307*'Data - P&amp;L'!$D$34</f>
        <v>24.62</v>
      </c>
      <c r="R530" s="182">
        <f>R307*'Data - P&amp;L'!$D$34</f>
        <v>6.155</v>
      </c>
      <c r="S530" s="182">
        <f>S307*'Data - P&amp;L'!$D$34</f>
        <v>18.465</v>
      </c>
      <c r="T530" s="182">
        <f>T307*'Data - P&amp;L'!$D$34</f>
        <v>0</v>
      </c>
      <c r="U530" s="182">
        <f>U307*'Data - P&amp;L'!$D$34</f>
        <v>12.31</v>
      </c>
      <c r="V530" s="182">
        <f>V307*'Data - P&amp;L'!$D$34</f>
        <v>0</v>
      </c>
      <c r="W530" s="182">
        <f>W307*'Data - P&amp;L'!$D$34</f>
        <v>0</v>
      </c>
      <c r="X530" s="182">
        <f>X307*'Data - P&amp;L'!$D$34</f>
        <v>0</v>
      </c>
      <c r="Y530" s="182">
        <f>Y307*'Data - P&amp;L'!$D$34</f>
        <v>12.31</v>
      </c>
      <c r="Z530" s="182">
        <f>Z307*'Data - P&amp;L'!$D$34</f>
        <v>0</v>
      </c>
      <c r="AA530" s="182">
        <f>AA307*'Data - P&amp;L'!$D$34</f>
        <v>6.155</v>
      </c>
      <c r="AB530" s="182">
        <f>AB307*'Data - P&amp;L'!$D$34</f>
        <v>0</v>
      </c>
      <c r="AC530" s="182">
        <f>AC307*'Data - P&amp;L'!$D$34</f>
        <v>6.155</v>
      </c>
      <c r="AD530" s="182">
        <f>AD307*'Data - P&amp;L'!$D$34</f>
        <v>0</v>
      </c>
      <c r="AE530" s="182">
        <f>AE307*'Data - P&amp;L'!$D$34</f>
        <v>18.465</v>
      </c>
      <c r="AF530" s="182">
        <f>AF307*'Data - P&amp;L'!$D$34</f>
        <v>0</v>
      </c>
      <c r="AG530" s="139">
        <f t="shared" si="144"/>
        <v>147.72</v>
      </c>
    </row>
    <row r="531" outlineLevel="1">
      <c r="A531" s="194" t="s">
        <v>531</v>
      </c>
      <c r="B531" s="182">
        <f t="shared" ref="B531:AF531" si="145">B326</f>
        <v>59.99</v>
      </c>
      <c r="C531" s="182">
        <f t="shared" si="145"/>
        <v>0</v>
      </c>
      <c r="D531" s="182">
        <f t="shared" si="145"/>
        <v>1204.48</v>
      </c>
      <c r="E531" s="182">
        <f t="shared" si="145"/>
        <v>0</v>
      </c>
      <c r="F531" s="182">
        <f t="shared" si="145"/>
        <v>341.94</v>
      </c>
      <c r="G531" s="182">
        <f t="shared" si="145"/>
        <v>0</v>
      </c>
      <c r="H531" s="182">
        <f t="shared" si="145"/>
        <v>414.08</v>
      </c>
      <c r="I531" s="182">
        <f t="shared" si="145"/>
        <v>123.99</v>
      </c>
      <c r="J531" s="182">
        <f t="shared" si="145"/>
        <v>0</v>
      </c>
      <c r="K531" s="182">
        <f t="shared" si="145"/>
        <v>0</v>
      </c>
      <c r="L531" s="182">
        <f t="shared" si="145"/>
        <v>0</v>
      </c>
      <c r="M531" s="182">
        <f t="shared" si="145"/>
        <v>0</v>
      </c>
      <c r="N531" s="182">
        <f t="shared" si="145"/>
        <v>0</v>
      </c>
      <c r="O531" s="182">
        <f t="shared" si="145"/>
        <v>0</v>
      </c>
      <c r="P531" s="182">
        <f t="shared" si="145"/>
        <v>613.57</v>
      </c>
      <c r="Q531" s="182">
        <f t="shared" si="145"/>
        <v>1753.56</v>
      </c>
      <c r="R531" s="182">
        <f t="shared" si="145"/>
        <v>20.21</v>
      </c>
      <c r="S531" s="182">
        <f t="shared" si="145"/>
        <v>1232.94</v>
      </c>
      <c r="T531" s="182">
        <f t="shared" si="145"/>
        <v>0</v>
      </c>
      <c r="U531" s="182">
        <f t="shared" si="145"/>
        <v>308</v>
      </c>
      <c r="V531" s="182">
        <f t="shared" si="145"/>
        <v>0</v>
      </c>
      <c r="W531" s="182">
        <f t="shared" si="145"/>
        <v>0</v>
      </c>
      <c r="X531" s="182">
        <f t="shared" si="145"/>
        <v>283.15</v>
      </c>
      <c r="Y531" s="182">
        <f t="shared" si="145"/>
        <v>217.93</v>
      </c>
      <c r="Z531" s="182">
        <f t="shared" si="145"/>
        <v>0</v>
      </c>
      <c r="AA531" s="182">
        <f t="shared" si="145"/>
        <v>51.15</v>
      </c>
      <c r="AB531" s="182">
        <f t="shared" si="145"/>
        <v>322.24</v>
      </c>
      <c r="AC531" s="182">
        <f t="shared" si="145"/>
        <v>903.36</v>
      </c>
      <c r="AD531" s="182">
        <f t="shared" si="145"/>
        <v>382.78</v>
      </c>
      <c r="AE531" s="182">
        <f t="shared" si="145"/>
        <v>654.26</v>
      </c>
      <c r="AF531" s="182">
        <f t="shared" si="145"/>
        <v>0</v>
      </c>
      <c r="AG531" s="139">
        <f t="shared" si="144"/>
        <v>8887.63</v>
      </c>
    </row>
    <row r="532">
      <c r="A532" s="296" t="s">
        <v>853</v>
      </c>
      <c r="B532" s="324">
        <f t="shared" ref="B532:AF532" si="146">SUM(B533:B545)-B546-B547</f>
        <v>-306.1475</v>
      </c>
      <c r="C532" s="324">
        <f t="shared" si="146"/>
        <v>-2376.84375</v>
      </c>
      <c r="D532" s="324">
        <f t="shared" si="146"/>
        <v>-377.10625</v>
      </c>
      <c r="E532" s="324">
        <f t="shared" si="146"/>
        <v>-208.6075</v>
      </c>
      <c r="F532" s="324">
        <f t="shared" si="146"/>
        <v>-413.56125</v>
      </c>
      <c r="G532" s="324">
        <f t="shared" si="146"/>
        <v>0</v>
      </c>
      <c r="H532" s="324">
        <f t="shared" si="146"/>
        <v>0</v>
      </c>
      <c r="I532" s="324">
        <f t="shared" si="146"/>
        <v>-326.965</v>
      </c>
      <c r="J532" s="324">
        <f t="shared" si="146"/>
        <v>0</v>
      </c>
      <c r="K532" s="324">
        <f t="shared" si="146"/>
        <v>0</v>
      </c>
      <c r="L532" s="324">
        <f t="shared" si="146"/>
        <v>0</v>
      </c>
      <c r="M532" s="324">
        <f t="shared" si="146"/>
        <v>0</v>
      </c>
      <c r="N532" s="324">
        <f t="shared" si="146"/>
        <v>0</v>
      </c>
      <c r="O532" s="324">
        <f t="shared" si="146"/>
        <v>0</v>
      </c>
      <c r="P532" s="324">
        <f t="shared" si="146"/>
        <v>0</v>
      </c>
      <c r="Q532" s="324">
        <f t="shared" si="146"/>
        <v>0</v>
      </c>
      <c r="R532" s="324">
        <f t="shared" si="146"/>
        <v>0</v>
      </c>
      <c r="S532" s="324">
        <f t="shared" si="146"/>
        <v>0</v>
      </c>
      <c r="T532" s="324">
        <f t="shared" si="146"/>
        <v>-307.6375</v>
      </c>
      <c r="U532" s="324">
        <f t="shared" si="146"/>
        <v>0</v>
      </c>
      <c r="V532" s="324">
        <f t="shared" si="146"/>
        <v>0</v>
      </c>
      <c r="W532" s="324">
        <f t="shared" si="146"/>
        <v>-372.1375</v>
      </c>
      <c r="X532" s="324">
        <f t="shared" si="146"/>
        <v>9.3025</v>
      </c>
      <c r="Y532" s="324">
        <f t="shared" si="146"/>
        <v>-630.655</v>
      </c>
      <c r="Z532" s="324">
        <f t="shared" si="146"/>
        <v>-1243.77625</v>
      </c>
      <c r="AA532" s="324">
        <f t="shared" si="146"/>
        <v>-324.3275</v>
      </c>
      <c r="AB532" s="324">
        <f t="shared" si="146"/>
        <v>0</v>
      </c>
      <c r="AC532" s="324">
        <f t="shared" si="146"/>
        <v>0</v>
      </c>
      <c r="AD532" s="324">
        <f t="shared" si="146"/>
        <v>-235.81</v>
      </c>
      <c r="AE532" s="324">
        <f t="shared" si="146"/>
        <v>0</v>
      </c>
      <c r="AF532" s="324">
        <f t="shared" si="146"/>
        <v>0</v>
      </c>
      <c r="AG532" s="139">
        <f t="shared" si="144"/>
        <v>-7114.2725</v>
      </c>
    </row>
    <row r="533" outlineLevel="1">
      <c r="A533" s="194" t="s">
        <v>533</v>
      </c>
      <c r="B533" s="182">
        <f>((B336+B337+B342+B343)*'Data - P&amp;L'!$C$3)*'Data - P&amp;L'!$C$54</f>
        <v>0</v>
      </c>
      <c r="C533" s="182">
        <f>((C336+C337+C342+C343)*'Data - P&amp;L'!$C$3)*'Data - P&amp;L'!$C$54</f>
        <v>0</v>
      </c>
      <c r="D533" s="182">
        <f>((D336+D337+D342+D343)*'Data - P&amp;L'!$C$3)*'Data - P&amp;L'!$C$54</f>
        <v>0</v>
      </c>
      <c r="E533" s="182">
        <f>((E336+E337+E342+E343)*'Data - P&amp;L'!$C$3)*'Data - P&amp;L'!$C$54</f>
        <v>20.9675</v>
      </c>
      <c r="F533" s="182">
        <f>((F336+F337+F342+F343)*'Data - P&amp;L'!$C$3)*'Data - P&amp;L'!$C$54</f>
        <v>0</v>
      </c>
      <c r="G533" s="182">
        <f>((G336+G337+G342+G343)*'Data - P&amp;L'!$C$3)*'Data - P&amp;L'!$C$54</f>
        <v>0</v>
      </c>
      <c r="H533" s="182">
        <f>((H336+H337+H342+H343)*'Data - P&amp;L'!$C$3)*'Data - P&amp;L'!$C$54</f>
        <v>0</v>
      </c>
      <c r="I533" s="182">
        <f>((I336+I337+I342+I343)*'Data - P&amp;L'!$C$3)*'Data - P&amp;L'!$C$54</f>
        <v>0</v>
      </c>
      <c r="J533" s="182">
        <f>((J336+J337+J342+J343)*'Data - P&amp;L'!$C$3)*'Data - P&amp;L'!$C$54</f>
        <v>0</v>
      </c>
      <c r="K533" s="182">
        <f>((K336+K337+K342+K343)*'Data - P&amp;L'!$C$3)*'Data - P&amp;L'!$C$54</f>
        <v>0</v>
      </c>
      <c r="L533" s="182">
        <f>((L336+L337+L342+L343)*'Data - P&amp;L'!$C$3)*'Data - P&amp;L'!$C$54</f>
        <v>0</v>
      </c>
      <c r="M533" s="182">
        <f>((M336+M337+M342+M343)*'Data - P&amp;L'!$C$3)*'Data - P&amp;L'!$C$54</f>
        <v>0</v>
      </c>
      <c r="N533" s="182">
        <f>((N336+N337+N342+N343)*'Data - P&amp;L'!$C$3)*'Data - P&amp;L'!$C$54</f>
        <v>0</v>
      </c>
      <c r="O533" s="182">
        <f>((O336+O337+O342+O343)*'Data - P&amp;L'!$C$3)*'Data - P&amp;L'!$C$54</f>
        <v>0</v>
      </c>
      <c r="P533" s="182">
        <f>((P336+P337+P342+P343)*'Data - P&amp;L'!$C$3)*'Data - P&amp;L'!$C$54</f>
        <v>0</v>
      </c>
      <c r="Q533" s="182">
        <f>((Q336+Q337+Q342+Q343)*'Data - P&amp;L'!$C$3)*'Data - P&amp;L'!$C$54</f>
        <v>0</v>
      </c>
      <c r="R533" s="182">
        <f>((R336+R337+R342+R343)*'Data - P&amp;L'!$C$3)*'Data - P&amp;L'!$C$54</f>
        <v>0</v>
      </c>
      <c r="S533" s="182">
        <f>((S336+S337+S342+S343)*'Data - P&amp;L'!$C$3)*'Data - P&amp;L'!$C$54</f>
        <v>0</v>
      </c>
      <c r="T533" s="182">
        <f>((T336+T337+T342+T343)*'Data - P&amp;L'!$C$3)*'Data - P&amp;L'!$C$54</f>
        <v>0</v>
      </c>
      <c r="U533" s="182">
        <f>((U336+U337+U342+U343)*'Data - P&amp;L'!$C$3)*'Data - P&amp;L'!$C$54</f>
        <v>0</v>
      </c>
      <c r="V533" s="182">
        <f>((V336+V337+V342+V343)*'Data - P&amp;L'!$C$3)*'Data - P&amp;L'!$C$54</f>
        <v>0</v>
      </c>
      <c r="W533" s="182">
        <f>((W336+W337+W342+W343)*'Data - P&amp;L'!$C$3)*'Data - P&amp;L'!$C$54</f>
        <v>0</v>
      </c>
      <c r="X533" s="182">
        <f>((X336+X337+X342+X343)*'Data - P&amp;L'!$C$3)*'Data - P&amp;L'!$C$54</f>
        <v>0</v>
      </c>
      <c r="Y533" s="182">
        <f>((Y336+Y337+Y342+Y343)*'Data - P&amp;L'!$C$3)*'Data - P&amp;L'!$C$54</f>
        <v>0</v>
      </c>
      <c r="Z533" s="182">
        <f>((Z336+Z337+Z342+Z343)*'Data - P&amp;L'!$C$3)*'Data - P&amp;L'!$C$54</f>
        <v>0</v>
      </c>
      <c r="AA533" s="182">
        <f>((AA336+AA337+AA342+AA343)*'Data - P&amp;L'!$C$3)*'Data - P&amp;L'!$C$54</f>
        <v>0</v>
      </c>
      <c r="AB533" s="182">
        <f>((AB336+AB337+AB342+AB343)*'Data - P&amp;L'!$C$3)*'Data - P&amp;L'!$C$54</f>
        <v>0</v>
      </c>
      <c r="AC533" s="182">
        <f>((AC336+AC337+AC342+AC343)*'Data - P&amp;L'!$C$3)*'Data - P&amp;L'!$C$54</f>
        <v>0</v>
      </c>
      <c r="AD533" s="182">
        <f>((AD336+AD337+AD342+AD343)*'Data - P&amp;L'!$C$3)*'Data - P&amp;L'!$C$54</f>
        <v>0</v>
      </c>
      <c r="AE533" s="182">
        <f>((AE336+AE337+AE342+AE343)*'Data - P&amp;L'!$C$3)*'Data - P&amp;L'!$C$54</f>
        <v>0</v>
      </c>
      <c r="AF533" s="182">
        <f>((AF336+AF337+AF342+AF343)*'Data - P&amp;L'!$C$3)*'Data - P&amp;L'!$C$54</f>
        <v>0</v>
      </c>
      <c r="AG533" s="139">
        <f t="shared" si="144"/>
        <v>20.9675</v>
      </c>
    </row>
    <row r="534" outlineLevel="1">
      <c r="A534" s="194" t="s">
        <v>534</v>
      </c>
      <c r="B534" s="182">
        <f>(B338+B339+B344+B345)*'Data - P&amp;L'!$C$4*'Data - P&amp;L'!$C$54</f>
        <v>0</v>
      </c>
      <c r="C534" s="182">
        <f>(C338+C339+C344+C345)*'Data - P&amp;L'!$C$4*'Data - P&amp;L'!$C$54</f>
        <v>47.79</v>
      </c>
      <c r="D534" s="182">
        <f>(D338+D339+D344+D345)*'Data - P&amp;L'!$C$4*'Data - P&amp;L'!$C$54</f>
        <v>23.895</v>
      </c>
      <c r="E534" s="182">
        <f>(E338+E339+E344+E345)*'Data - P&amp;L'!$C$4*'Data - P&amp;L'!$C$54</f>
        <v>0</v>
      </c>
      <c r="F534" s="182">
        <f>(F338+F339+F344+F345)*'Data - P&amp;L'!$C$4*'Data - P&amp;L'!$C$54</f>
        <v>23.895</v>
      </c>
      <c r="G534" s="182">
        <f>(G338+G339+G344+G345)*'Data - P&amp;L'!$C$4*'Data - P&amp;L'!$C$54</f>
        <v>0</v>
      </c>
      <c r="H534" s="182">
        <f>(H338+H339+H344+H345)*'Data - P&amp;L'!$C$4*'Data - P&amp;L'!$C$54</f>
        <v>0</v>
      </c>
      <c r="I534" s="182">
        <f>(I338+I339+I344+I345)*'Data - P&amp;L'!$C$4*'Data - P&amp;L'!$C$54</f>
        <v>0</v>
      </c>
      <c r="J534" s="182">
        <f>(J338+J339+J344+J345)*'Data - P&amp;L'!$C$4*'Data - P&amp;L'!$C$54</f>
        <v>0</v>
      </c>
      <c r="K534" s="182">
        <f>(K338+K339+K344+K345)*'Data - P&amp;L'!$C$4*'Data - P&amp;L'!$C$54</f>
        <v>0</v>
      </c>
      <c r="L534" s="182">
        <f>(L338+L339+L344+L345)*'Data - P&amp;L'!$C$4*'Data - P&amp;L'!$C$54</f>
        <v>0</v>
      </c>
      <c r="M534" s="182">
        <f>(M338+M339+M344+M345)*'Data - P&amp;L'!$C$4*'Data - P&amp;L'!$C$54</f>
        <v>0</v>
      </c>
      <c r="N534" s="182">
        <f>(N338+N339+N344+N345)*'Data - P&amp;L'!$C$4*'Data - P&amp;L'!$C$54</f>
        <v>0</v>
      </c>
      <c r="O534" s="182">
        <f>(O338+O339+O344+O345)*'Data - P&amp;L'!$C$4*'Data - P&amp;L'!$C$54</f>
        <v>0</v>
      </c>
      <c r="P534" s="182">
        <f>(P338+P339+P344+P345)*'Data - P&amp;L'!$C$4*'Data - P&amp;L'!$C$54</f>
        <v>0</v>
      </c>
      <c r="Q534" s="182">
        <f>(Q338+Q339+Q344+Q345)*'Data - P&amp;L'!$C$4*'Data - P&amp;L'!$C$54</f>
        <v>0</v>
      </c>
      <c r="R534" s="182">
        <f>(R338+R339+R344+R345)*'Data - P&amp;L'!$C$4*'Data - P&amp;L'!$C$54</f>
        <v>0</v>
      </c>
      <c r="S534" s="182">
        <f>(S338+S339+S344+S345)*'Data - P&amp;L'!$C$4*'Data - P&amp;L'!$C$54</f>
        <v>0</v>
      </c>
      <c r="T534" s="182">
        <f>(T338+T339+T344+T345)*'Data - P&amp;L'!$C$4*'Data - P&amp;L'!$C$54</f>
        <v>0</v>
      </c>
      <c r="U534" s="182">
        <f>(U338+U339+U344+U345)*'Data - P&amp;L'!$C$4*'Data - P&amp;L'!$C$54</f>
        <v>0</v>
      </c>
      <c r="V534" s="182">
        <f>(V338+V339+V344+V345)*'Data - P&amp;L'!$C$4*'Data - P&amp;L'!$C$54</f>
        <v>0</v>
      </c>
      <c r="W534" s="182">
        <f>(W338+W339+W344+W345)*'Data - P&amp;L'!$C$4*'Data - P&amp;L'!$C$54</f>
        <v>0</v>
      </c>
      <c r="X534" s="182">
        <f>(X338+X339+X344+X345)*'Data - P&amp;L'!$C$4*'Data - P&amp;L'!$C$54</f>
        <v>0</v>
      </c>
      <c r="Y534" s="182">
        <f>(Y338+Y339+Y344+Y345)*'Data - P&amp;L'!$C$4*'Data - P&amp;L'!$C$54</f>
        <v>0</v>
      </c>
      <c r="Z534" s="182">
        <f>(Z338+Z339+Z344+Z345)*'Data - P&amp;L'!$C$4*'Data - P&amp;L'!$C$54</f>
        <v>0</v>
      </c>
      <c r="AA534" s="182">
        <f>(AA338+AA339+AA344+AA345)*'Data - P&amp;L'!$C$4*'Data - P&amp;L'!$C$54</f>
        <v>0</v>
      </c>
      <c r="AB534" s="182">
        <f>(AB338+AB339+AB344+AB345)*'Data - P&amp;L'!$C$4*'Data - P&amp;L'!$C$54</f>
        <v>0</v>
      </c>
      <c r="AC534" s="182">
        <f>(AC338+AC339+AC344+AC345)*'Data - P&amp;L'!$C$4*'Data - P&amp;L'!$C$54</f>
        <v>0</v>
      </c>
      <c r="AD534" s="182">
        <f>(AD338+AD339+AD344+AD345)*'Data - P&amp;L'!$C$4*'Data - P&amp;L'!$C$54</f>
        <v>0</v>
      </c>
      <c r="AE534" s="182">
        <f>(AE338+AE339+AE344+AE345)*'Data - P&amp;L'!$C$4*'Data - P&amp;L'!$C$54</f>
        <v>0</v>
      </c>
      <c r="AF534" s="182">
        <f>(AF338+AF339+AF344+AF345)*'Data - P&amp;L'!$C$4*'Data - P&amp;L'!$C$54</f>
        <v>0</v>
      </c>
      <c r="AG534" s="139">
        <f t="shared" si="144"/>
        <v>95.58</v>
      </c>
    </row>
    <row r="535" outlineLevel="1">
      <c r="A535" s="194" t="s">
        <v>492</v>
      </c>
      <c r="B535" s="182">
        <f>B340*'Data - P&amp;L'!$C$15*'Data - P&amp;L'!$C$54</f>
        <v>0</v>
      </c>
      <c r="C535" s="182">
        <f>C340*'Data - P&amp;L'!$C$15*'Data - P&amp;L'!$C$54</f>
        <v>0</v>
      </c>
      <c r="D535" s="182">
        <f>D340*'Data - P&amp;L'!$C$15*'Data - P&amp;L'!$C$54</f>
        <v>0</v>
      </c>
      <c r="E535" s="182">
        <f>E340*'Data - P&amp;L'!$C$15*'Data - P&amp;L'!$C$54</f>
        <v>0</v>
      </c>
      <c r="F535" s="182">
        <f>F340*'Data - P&amp;L'!$C$15*'Data - P&amp;L'!$C$54</f>
        <v>0</v>
      </c>
      <c r="G535" s="182">
        <f>G340*'Data - P&amp;L'!$C$15*'Data - P&amp;L'!$C$54</f>
        <v>0</v>
      </c>
      <c r="H535" s="182">
        <f>H340*'Data - P&amp;L'!$C$15*'Data - P&amp;L'!$C$54</f>
        <v>0</v>
      </c>
      <c r="I535" s="182">
        <f>I340*'Data - P&amp;L'!$C$15*'Data - P&amp;L'!$C$54</f>
        <v>21.975</v>
      </c>
      <c r="J535" s="182">
        <f>J340*'Data - P&amp;L'!$C$15*'Data - P&amp;L'!$C$54</f>
        <v>0</v>
      </c>
      <c r="K535" s="182">
        <f>K340*'Data - P&amp;L'!$C$15*'Data - P&amp;L'!$C$54</f>
        <v>0</v>
      </c>
      <c r="L535" s="182">
        <f>L340*'Data - P&amp;L'!$C$15*'Data - P&amp;L'!$C$54</f>
        <v>0</v>
      </c>
      <c r="M535" s="182">
        <f>M340*'Data - P&amp;L'!$C$15*'Data - P&amp;L'!$C$54</f>
        <v>0</v>
      </c>
      <c r="N535" s="182">
        <f>N340*'Data - P&amp;L'!$C$15*'Data - P&amp;L'!$C$54</f>
        <v>0</v>
      </c>
      <c r="O535" s="182">
        <f>O340*'Data - P&amp;L'!$C$15*'Data - P&amp;L'!$C$54</f>
        <v>0</v>
      </c>
      <c r="P535" s="182">
        <f>P340*'Data - P&amp;L'!$C$15*'Data - P&amp;L'!$C$54</f>
        <v>0</v>
      </c>
      <c r="Q535" s="182">
        <f>Q340*'Data - P&amp;L'!$C$15*'Data - P&amp;L'!$C$54</f>
        <v>0</v>
      </c>
      <c r="R535" s="182">
        <f>R340*'Data - P&amp;L'!$C$15*'Data - P&amp;L'!$C$54</f>
        <v>0</v>
      </c>
      <c r="S535" s="182">
        <f>S340*'Data - P&amp;L'!$C$15*'Data - P&amp;L'!$C$54</f>
        <v>0</v>
      </c>
      <c r="T535" s="182">
        <f>T340*'Data - P&amp;L'!$C$15*'Data - P&amp;L'!$C$54</f>
        <v>0</v>
      </c>
      <c r="U535" s="182">
        <f>U340*'Data - P&amp;L'!$C$15*'Data - P&amp;L'!$C$54</f>
        <v>0</v>
      </c>
      <c r="V535" s="182">
        <f>V340*'Data - P&amp;L'!$C$15*'Data - P&amp;L'!$C$54</f>
        <v>0</v>
      </c>
      <c r="W535" s="182">
        <f>W340*'Data - P&amp;L'!$C$15*'Data - P&amp;L'!$C$54</f>
        <v>0</v>
      </c>
      <c r="X535" s="182">
        <f>X340*'Data - P&amp;L'!$C$15*'Data - P&amp;L'!$C$54</f>
        <v>0</v>
      </c>
      <c r="Y535" s="182">
        <f>Y340*'Data - P&amp;L'!$C$15*'Data - P&amp;L'!$C$54</f>
        <v>0</v>
      </c>
      <c r="Z535" s="182">
        <f>Z340*'Data - P&amp;L'!$C$15*'Data - P&amp;L'!$C$54</f>
        <v>21.975</v>
      </c>
      <c r="AA535" s="182">
        <f>AA340*'Data - P&amp;L'!$C$15*'Data - P&amp;L'!$C$54</f>
        <v>0</v>
      </c>
      <c r="AB535" s="182">
        <f>AB340*'Data - P&amp;L'!$C$15*'Data - P&amp;L'!$C$54</f>
        <v>0</v>
      </c>
      <c r="AC535" s="182">
        <f>AC340*'Data - P&amp;L'!$C$15*'Data - P&amp;L'!$C$54</f>
        <v>0</v>
      </c>
      <c r="AD535" s="182">
        <f>AD340*'Data - P&amp;L'!$C$15*'Data - P&amp;L'!$C$54</f>
        <v>0</v>
      </c>
      <c r="AE535" s="182">
        <f>AE340*'Data - P&amp;L'!$C$15*'Data - P&amp;L'!$C$54</f>
        <v>0</v>
      </c>
      <c r="AF535" s="182">
        <f>AF340*'Data - P&amp;L'!$C$15*'Data - P&amp;L'!$C$54</f>
        <v>0</v>
      </c>
      <c r="AG535" s="139">
        <f t="shared" si="144"/>
        <v>43.95</v>
      </c>
    </row>
    <row r="536" outlineLevel="1">
      <c r="A536" s="194" t="s">
        <v>493</v>
      </c>
      <c r="B536" s="182">
        <f>B341*'Data - P&amp;L'!$C$16*'Data - P&amp;L'!$C$54</f>
        <v>24.3025</v>
      </c>
      <c r="C536" s="182">
        <f>C341*'Data - P&amp;L'!$C$16*'Data - P&amp;L'!$C$54</f>
        <v>145.815</v>
      </c>
      <c r="D536" s="182">
        <f>D341*'Data - P&amp;L'!$C$16*'Data - P&amp;L'!$C$54</f>
        <v>0</v>
      </c>
      <c r="E536" s="182">
        <f>E341*'Data - P&amp;L'!$C$16*'Data - P&amp;L'!$C$54</f>
        <v>0</v>
      </c>
      <c r="F536" s="182">
        <f>F341*'Data - P&amp;L'!$C$16*'Data - P&amp;L'!$C$54</f>
        <v>0</v>
      </c>
      <c r="G536" s="182">
        <f>G341*'Data - P&amp;L'!$C$16*'Data - P&amp;L'!$C$54</f>
        <v>0</v>
      </c>
      <c r="H536" s="182">
        <f>H341*'Data - P&amp;L'!$C$16*'Data - P&amp;L'!$C$54</f>
        <v>0</v>
      </c>
      <c r="I536" s="182">
        <f>I341*'Data - P&amp;L'!$C$16*'Data - P&amp;L'!$C$54</f>
        <v>0</v>
      </c>
      <c r="J536" s="182">
        <f>J341*'Data - P&amp;L'!$C$16*'Data - P&amp;L'!$C$54</f>
        <v>0</v>
      </c>
      <c r="K536" s="182">
        <f>K341*'Data - P&amp;L'!$C$16*'Data - P&amp;L'!$C$54</f>
        <v>0</v>
      </c>
      <c r="L536" s="182">
        <f>L341*'Data - P&amp;L'!$C$16*'Data - P&amp;L'!$C$54</f>
        <v>0</v>
      </c>
      <c r="M536" s="182">
        <f>M341*'Data - P&amp;L'!$C$16*'Data - P&amp;L'!$C$54</f>
        <v>0</v>
      </c>
      <c r="N536" s="182">
        <f>N341*'Data - P&amp;L'!$C$16*'Data - P&amp;L'!$C$54</f>
        <v>0</v>
      </c>
      <c r="O536" s="182">
        <f>O341*'Data - P&amp;L'!$C$16*'Data - P&amp;L'!$C$54</f>
        <v>0</v>
      </c>
      <c r="P536" s="182">
        <f>P341*'Data - P&amp;L'!$C$16*'Data - P&amp;L'!$C$54</f>
        <v>0</v>
      </c>
      <c r="Q536" s="182">
        <f>Q341*'Data - P&amp;L'!$C$16*'Data - P&amp;L'!$C$54</f>
        <v>0</v>
      </c>
      <c r="R536" s="182">
        <f>R341*'Data - P&amp;L'!$C$16*'Data - P&amp;L'!$C$54</f>
        <v>0</v>
      </c>
      <c r="S536" s="182">
        <f>S341*'Data - P&amp;L'!$C$16*'Data - P&amp;L'!$C$54</f>
        <v>0</v>
      </c>
      <c r="T536" s="182">
        <f>T341*'Data - P&amp;L'!$C$16*'Data - P&amp;L'!$C$54</f>
        <v>24.3025</v>
      </c>
      <c r="U536" s="182">
        <f>U341*'Data - P&amp;L'!$C$16*'Data - P&amp;L'!$C$54</f>
        <v>0</v>
      </c>
      <c r="V536" s="182">
        <f>V341*'Data - P&amp;L'!$C$16*'Data - P&amp;L'!$C$54</f>
        <v>0</v>
      </c>
      <c r="W536" s="182">
        <f>W341*'Data - P&amp;L'!$C$16*'Data - P&amp;L'!$C$54</f>
        <v>24.3025</v>
      </c>
      <c r="X536" s="182">
        <f>X341*'Data - P&amp;L'!$C$16*'Data - P&amp;L'!$C$54</f>
        <v>24.3025</v>
      </c>
      <c r="Y536" s="182">
        <f>Y341*'Data - P&amp;L'!$C$16*'Data - P&amp;L'!$C$54</f>
        <v>48.605</v>
      </c>
      <c r="Z536" s="182">
        <f>Z341*'Data - P&amp;L'!$C$16*'Data - P&amp;L'!$C$54</f>
        <v>72.9075</v>
      </c>
      <c r="AA536" s="182">
        <f>AA341*'Data - P&amp;L'!$C$16*'Data - P&amp;L'!$C$54</f>
        <v>24.3025</v>
      </c>
      <c r="AB536" s="182">
        <f>AB341*'Data - P&amp;L'!$C$16*'Data - P&amp;L'!$C$54</f>
        <v>0</v>
      </c>
      <c r="AC536" s="182">
        <f>AC341*'Data - P&amp;L'!$C$16*'Data - P&amp;L'!$C$54</f>
        <v>0</v>
      </c>
      <c r="AD536" s="182">
        <f>AD341*'Data - P&amp;L'!$C$16*'Data - P&amp;L'!$C$54</f>
        <v>0</v>
      </c>
      <c r="AE536" s="182">
        <f>AE341*'Data - P&amp;L'!$C$16*'Data - P&amp;L'!$C$54</f>
        <v>0</v>
      </c>
      <c r="AF536" s="182">
        <f>AF341*'Data - P&amp;L'!$C$16*'Data - P&amp;L'!$C$54</f>
        <v>0</v>
      </c>
      <c r="AG536" s="139">
        <f t="shared" si="144"/>
        <v>388.84</v>
      </c>
    </row>
    <row r="537" outlineLevel="1">
      <c r="A537" s="194" t="s">
        <v>535</v>
      </c>
      <c r="B537" s="182">
        <f>B361*'Data - P&amp;L'!$C$6*'Data - P&amp;L'!$C$54</f>
        <v>0</v>
      </c>
      <c r="C537" s="182">
        <f>C361*'Data - P&amp;L'!$C$6*'Data - P&amp;L'!$C$54</f>
        <v>1.2325</v>
      </c>
      <c r="D537" s="182">
        <f>D361*'Data - P&amp;L'!$C$6*'Data - P&amp;L'!$C$54</f>
        <v>0</v>
      </c>
      <c r="E537" s="182">
        <f>E361*'Data - P&amp;L'!$C$6*'Data - P&amp;L'!$C$54</f>
        <v>0</v>
      </c>
      <c r="F537" s="182">
        <f>F361*'Data - P&amp;L'!$C$6*'Data - P&amp;L'!$C$54</f>
        <v>1.2325</v>
      </c>
      <c r="G537" s="182">
        <f>G361*'Data - P&amp;L'!$C$6*'Data - P&amp;L'!$C$54</f>
        <v>0</v>
      </c>
      <c r="H537" s="182">
        <f>H361*'Data - P&amp;L'!$C$6*'Data - P&amp;L'!$C$54</f>
        <v>0</v>
      </c>
      <c r="I537" s="182">
        <f>I361*'Data - P&amp;L'!$C$6*'Data - P&amp;L'!$C$54</f>
        <v>0</v>
      </c>
      <c r="J537" s="182">
        <f>J361*'Data - P&amp;L'!$C$6*'Data - P&amp;L'!$C$54</f>
        <v>0</v>
      </c>
      <c r="K537" s="182">
        <f>K361*'Data - P&amp;L'!$C$6*'Data - P&amp;L'!$C$54</f>
        <v>0</v>
      </c>
      <c r="L537" s="182">
        <f>L361*'Data - P&amp;L'!$C$6*'Data - P&amp;L'!$C$54</f>
        <v>0</v>
      </c>
      <c r="M537" s="182">
        <f>M361*'Data - P&amp;L'!$C$6*'Data - P&amp;L'!$C$54</f>
        <v>0</v>
      </c>
      <c r="N537" s="182">
        <f>N361*'Data - P&amp;L'!$C$6*'Data - P&amp;L'!$C$54</f>
        <v>0</v>
      </c>
      <c r="O537" s="182">
        <f>O361*'Data - P&amp;L'!$C$6*'Data - P&amp;L'!$C$54</f>
        <v>0</v>
      </c>
      <c r="P537" s="182">
        <f>P361*'Data - P&amp;L'!$C$6*'Data - P&amp;L'!$C$54</f>
        <v>0</v>
      </c>
      <c r="Q537" s="182">
        <f>Q361*'Data - P&amp;L'!$C$6*'Data - P&amp;L'!$C$54</f>
        <v>0</v>
      </c>
      <c r="R537" s="182">
        <f>R361*'Data - P&amp;L'!$C$6*'Data - P&amp;L'!$C$54</f>
        <v>0</v>
      </c>
      <c r="S537" s="182">
        <f>S361*'Data - P&amp;L'!$C$6*'Data - P&amp;L'!$C$54</f>
        <v>0</v>
      </c>
      <c r="T537" s="182">
        <f>T361*'Data - P&amp;L'!$C$6*'Data - P&amp;L'!$C$54</f>
        <v>0</v>
      </c>
      <c r="U537" s="182">
        <f>U361*'Data - P&amp;L'!$C$6*'Data - P&amp;L'!$C$54</f>
        <v>0</v>
      </c>
      <c r="V537" s="182">
        <f>V361*'Data - P&amp;L'!$C$6*'Data - P&amp;L'!$C$54</f>
        <v>0</v>
      </c>
      <c r="W537" s="182">
        <f>W361*'Data - P&amp;L'!$C$6*'Data - P&amp;L'!$C$54</f>
        <v>0</v>
      </c>
      <c r="X537" s="182">
        <f>X361*'Data - P&amp;L'!$C$6*'Data - P&amp;L'!$C$54</f>
        <v>0</v>
      </c>
      <c r="Y537" s="182">
        <f>Y361*'Data - P&amp;L'!$C$6*'Data - P&amp;L'!$C$54</f>
        <v>0</v>
      </c>
      <c r="Z537" s="182">
        <f>Z361*'Data - P&amp;L'!$C$6*'Data - P&amp;L'!$C$54</f>
        <v>0</v>
      </c>
      <c r="AA537" s="182">
        <f>AA361*'Data - P&amp;L'!$C$6*'Data - P&amp;L'!$C$54</f>
        <v>0</v>
      </c>
      <c r="AB537" s="182">
        <f>AB361*'Data - P&amp;L'!$C$6*'Data - P&amp;L'!$C$54</f>
        <v>0</v>
      </c>
      <c r="AC537" s="182">
        <f>AC361*'Data - P&amp;L'!$C$6*'Data - P&amp;L'!$C$54</f>
        <v>0</v>
      </c>
      <c r="AD537" s="182">
        <f>AD361*'Data - P&amp;L'!$C$6*'Data - P&amp;L'!$C$54</f>
        <v>0</v>
      </c>
      <c r="AE537" s="182">
        <f>AE361*'Data - P&amp;L'!$C$6*'Data - P&amp;L'!$C$54</f>
        <v>0</v>
      </c>
      <c r="AF537" s="182">
        <f>AF361*'Data - P&amp;L'!$C$6*'Data - P&amp;L'!$C$54</f>
        <v>0</v>
      </c>
      <c r="AG537" s="139">
        <f t="shared" si="144"/>
        <v>2.465</v>
      </c>
    </row>
    <row r="538" outlineLevel="1">
      <c r="A538" s="194" t="s">
        <v>536</v>
      </c>
      <c r="B538" s="182">
        <f>B362*'Data - P&amp;L'!$C$8*'Data - P&amp;L'!$C$54</f>
        <v>0</v>
      </c>
      <c r="C538" s="182">
        <f>C362*'Data - P&amp;L'!$C$8*'Data - P&amp;L'!$C$54</f>
        <v>0</v>
      </c>
      <c r="D538" s="182">
        <f>D362*'Data - P&amp;L'!$C$8*'Data - P&amp;L'!$C$54</f>
        <v>0</v>
      </c>
      <c r="E538" s="182">
        <f>E362*'Data - P&amp;L'!$C$8*'Data - P&amp;L'!$C$54</f>
        <v>0</v>
      </c>
      <c r="F538" s="182">
        <f>F362*'Data - P&amp;L'!$C$8*'Data - P&amp;L'!$C$54</f>
        <v>0.2675</v>
      </c>
      <c r="G538" s="182">
        <f>G362*'Data - P&amp;L'!$C$8*'Data - P&amp;L'!$C$54</f>
        <v>0</v>
      </c>
      <c r="H538" s="182">
        <f>H362*'Data - P&amp;L'!$C$8*'Data - P&amp;L'!$C$54</f>
        <v>0</v>
      </c>
      <c r="I538" s="182">
        <f>I362*'Data - P&amp;L'!$C$8*'Data - P&amp;L'!$C$54</f>
        <v>0</v>
      </c>
      <c r="J538" s="182">
        <f>J362*'Data - P&amp;L'!$C$8*'Data - P&amp;L'!$C$54</f>
        <v>0</v>
      </c>
      <c r="K538" s="182">
        <f>K362*'Data - P&amp;L'!$C$8*'Data - P&amp;L'!$C$54</f>
        <v>0</v>
      </c>
      <c r="L538" s="182">
        <f>L362*'Data - P&amp;L'!$C$8*'Data - P&amp;L'!$C$54</f>
        <v>0</v>
      </c>
      <c r="M538" s="182">
        <f>M362*'Data - P&amp;L'!$C$8*'Data - P&amp;L'!$C$54</f>
        <v>0</v>
      </c>
      <c r="N538" s="182">
        <f>N362*'Data - P&amp;L'!$C$8*'Data - P&amp;L'!$C$54</f>
        <v>0</v>
      </c>
      <c r="O538" s="182">
        <f>O362*'Data - P&amp;L'!$C$8*'Data - P&amp;L'!$C$54</f>
        <v>0</v>
      </c>
      <c r="P538" s="182">
        <f>P362*'Data - P&amp;L'!$C$8*'Data - P&amp;L'!$C$54</f>
        <v>0</v>
      </c>
      <c r="Q538" s="182">
        <f>Q362*'Data - P&amp;L'!$C$8*'Data - P&amp;L'!$C$54</f>
        <v>0</v>
      </c>
      <c r="R538" s="182">
        <f>R362*'Data - P&amp;L'!$C$8*'Data - P&amp;L'!$C$54</f>
        <v>0</v>
      </c>
      <c r="S538" s="182">
        <f>S362*'Data - P&amp;L'!$C$8*'Data - P&amp;L'!$C$54</f>
        <v>0</v>
      </c>
      <c r="T538" s="182">
        <f>T362*'Data - P&amp;L'!$C$8*'Data - P&amp;L'!$C$54</f>
        <v>0</v>
      </c>
      <c r="U538" s="182">
        <f>U362*'Data - P&amp;L'!$C$8*'Data - P&amp;L'!$C$54</f>
        <v>0</v>
      </c>
      <c r="V538" s="182">
        <f>V362*'Data - P&amp;L'!$C$8*'Data - P&amp;L'!$C$54</f>
        <v>0</v>
      </c>
      <c r="W538" s="182">
        <f>W362*'Data - P&amp;L'!$C$8*'Data - P&amp;L'!$C$54</f>
        <v>0</v>
      </c>
      <c r="X538" s="182">
        <f>X362*'Data - P&amp;L'!$C$8*'Data - P&amp;L'!$C$54</f>
        <v>0</v>
      </c>
      <c r="Y538" s="182">
        <f>Y362*'Data - P&amp;L'!$C$8*'Data - P&amp;L'!$C$54</f>
        <v>0</v>
      </c>
      <c r="Z538" s="182">
        <f>Z362*'Data - P&amp;L'!$C$8*'Data - P&amp;L'!$C$54</f>
        <v>0</v>
      </c>
      <c r="AA538" s="182">
        <f>AA362*'Data - P&amp;L'!$C$8*'Data - P&amp;L'!$C$54</f>
        <v>0</v>
      </c>
      <c r="AB538" s="182">
        <f>AB362*'Data - P&amp;L'!$C$8*'Data - P&amp;L'!$C$54</f>
        <v>0</v>
      </c>
      <c r="AC538" s="182">
        <f>AC362*'Data - P&amp;L'!$C$8*'Data - P&amp;L'!$C$54</f>
        <v>0</v>
      </c>
      <c r="AD538" s="182">
        <f>AD362*'Data - P&amp;L'!$C$8*'Data - P&amp;L'!$C$54</f>
        <v>0</v>
      </c>
      <c r="AE538" s="182">
        <f>AE362*'Data - P&amp;L'!$C$8*'Data - P&amp;L'!$C$54</f>
        <v>0</v>
      </c>
      <c r="AF538" s="182">
        <f>AF362*'Data - P&amp;L'!$C$8*'Data - P&amp;L'!$C$54</f>
        <v>0</v>
      </c>
      <c r="AG538" s="139">
        <f t="shared" si="144"/>
        <v>0.2675</v>
      </c>
    </row>
    <row r="539" outlineLevel="1">
      <c r="A539" s="194" t="s">
        <v>524</v>
      </c>
      <c r="B539" s="182">
        <f>(B363+B364)*'Data - P&amp;L'!$C$9*'Data - P&amp;L'!$C$54</f>
        <v>0</v>
      </c>
      <c r="C539" s="182">
        <f>(C363+C364)*'Data - P&amp;L'!$C$9*'Data - P&amp;L'!$C$54</f>
        <v>0</v>
      </c>
      <c r="D539" s="182">
        <f>(D363+D364)*'Data - P&amp;L'!$C$9*'Data - P&amp;L'!$C$54</f>
        <v>1.495</v>
      </c>
      <c r="E539" s="182">
        <f>(E363+E364)*'Data - P&amp;L'!$C$9*'Data - P&amp;L'!$C$54</f>
        <v>0</v>
      </c>
      <c r="F539" s="182">
        <f>(F363+F364)*'Data - P&amp;L'!$C$9*'Data - P&amp;L'!$C$54</f>
        <v>0</v>
      </c>
      <c r="G539" s="182">
        <f>(G363+G364)*'Data - P&amp;L'!$C$9*'Data - P&amp;L'!$C$54</f>
        <v>0</v>
      </c>
      <c r="H539" s="182">
        <f>(H363+H364)*'Data - P&amp;L'!$C$9*'Data - P&amp;L'!$C$54</f>
        <v>0</v>
      </c>
      <c r="I539" s="182">
        <f>(I363+I364)*'Data - P&amp;L'!$C$9*'Data - P&amp;L'!$C$54</f>
        <v>0</v>
      </c>
      <c r="J539" s="182">
        <f>(J363+J364)*'Data - P&amp;L'!$C$9*'Data - P&amp;L'!$C$54</f>
        <v>0</v>
      </c>
      <c r="K539" s="182">
        <f>(K363+K364)*'Data - P&amp;L'!$C$9*'Data - P&amp;L'!$C$54</f>
        <v>0</v>
      </c>
      <c r="L539" s="182">
        <f>(L363+L364)*'Data - P&amp;L'!$C$9*'Data - P&amp;L'!$C$54</f>
        <v>0</v>
      </c>
      <c r="M539" s="182">
        <f>(M363+M364)*'Data - P&amp;L'!$C$9*'Data - P&amp;L'!$C$54</f>
        <v>0</v>
      </c>
      <c r="N539" s="182">
        <f>(N363+N364)*'Data - P&amp;L'!$C$9*'Data - P&amp;L'!$C$54</f>
        <v>0</v>
      </c>
      <c r="O539" s="182">
        <f>(O363+O364)*'Data - P&amp;L'!$C$9*'Data - P&amp;L'!$C$54</f>
        <v>0</v>
      </c>
      <c r="P539" s="182">
        <f>(P363+P364)*'Data - P&amp;L'!$C$9*'Data - P&amp;L'!$C$54</f>
        <v>0</v>
      </c>
      <c r="Q539" s="182">
        <f>(Q363+Q364)*'Data - P&amp;L'!$C$9*'Data - P&amp;L'!$C$54</f>
        <v>0</v>
      </c>
      <c r="R539" s="182">
        <f>(R363+R364)*'Data - P&amp;L'!$C$9*'Data - P&amp;L'!$C$54</f>
        <v>0</v>
      </c>
      <c r="S539" s="182">
        <f>(S363+S364)*'Data - P&amp;L'!$C$9*'Data - P&amp;L'!$C$54</f>
        <v>0</v>
      </c>
      <c r="T539" s="182">
        <f>(T363+T364)*'Data - P&amp;L'!$C$9*'Data - P&amp;L'!$C$54</f>
        <v>0</v>
      </c>
      <c r="U539" s="182">
        <f>(U363+U364)*'Data - P&amp;L'!$C$9*'Data - P&amp;L'!$C$54</f>
        <v>0</v>
      </c>
      <c r="V539" s="182">
        <f>(V363+V364)*'Data - P&amp;L'!$C$9*'Data - P&amp;L'!$C$54</f>
        <v>0</v>
      </c>
      <c r="W539" s="182">
        <f>(W363+W364)*'Data - P&amp;L'!$C$9*'Data - P&amp;L'!$C$54</f>
        <v>0</v>
      </c>
      <c r="X539" s="182">
        <f>(X363+X364)*'Data - P&amp;L'!$C$9*'Data - P&amp;L'!$C$54</f>
        <v>0</v>
      </c>
      <c r="Y539" s="182">
        <f>(Y363+Y364)*'Data - P&amp;L'!$C$9*'Data - P&amp;L'!$C$54</f>
        <v>0</v>
      </c>
      <c r="Z539" s="182">
        <f>(Z363+Z364)*'Data - P&amp;L'!$C$9*'Data - P&amp;L'!$C$54</f>
        <v>0</v>
      </c>
      <c r="AA539" s="182">
        <f>(AA363+AA364)*'Data - P&amp;L'!$C$9*'Data - P&amp;L'!$C$54</f>
        <v>0</v>
      </c>
      <c r="AB539" s="182">
        <f>(AB363+AB364)*'Data - P&amp;L'!$C$9*'Data - P&amp;L'!$C$54</f>
        <v>0</v>
      </c>
      <c r="AC539" s="182">
        <f>(AC363+AC364)*'Data - P&amp;L'!$C$9*'Data - P&amp;L'!$C$54</f>
        <v>0</v>
      </c>
      <c r="AD539" s="182">
        <f>(AD363+AD364)*'Data - P&amp;L'!$C$9*'Data - P&amp;L'!$C$54</f>
        <v>0</v>
      </c>
      <c r="AE539" s="182">
        <f>(AE363+AE364)*'Data - P&amp;L'!$C$9*'Data - P&amp;L'!$C$54</f>
        <v>0</v>
      </c>
      <c r="AF539" s="182">
        <f>(AF363+AF364)*'Data - P&amp;L'!$C$9*'Data - P&amp;L'!$C$54</f>
        <v>0</v>
      </c>
      <c r="AG539" s="139">
        <f t="shared" si="144"/>
        <v>1.495</v>
      </c>
    </row>
    <row r="540" outlineLevel="1">
      <c r="A540" s="194" t="s">
        <v>525</v>
      </c>
      <c r="B540" s="182">
        <f>(B365+B366)*'Data - P&amp;L'!$C$5*'Data - P&amp;L'!$C$54</f>
        <v>0</v>
      </c>
      <c r="C540" s="182">
        <f>(C365+C366)*'Data - P&amp;L'!$C$5*'Data - P&amp;L'!$C$54</f>
        <v>0</v>
      </c>
      <c r="D540" s="182">
        <f>(D365+D366)*'Data - P&amp;L'!$C$5*'Data - P&amp;L'!$C$54</f>
        <v>0</v>
      </c>
      <c r="E540" s="182">
        <f>(E365+E366)*'Data - P&amp;L'!$C$5*'Data - P&amp;L'!$C$54</f>
        <v>0</v>
      </c>
      <c r="F540" s="182">
        <f>(F365+F366)*'Data - P&amp;L'!$C$5*'Data - P&amp;L'!$C$54</f>
        <v>0</v>
      </c>
      <c r="G540" s="182">
        <f>(G365+G366)*'Data - P&amp;L'!$C$5*'Data - P&amp;L'!$C$54</f>
        <v>0</v>
      </c>
      <c r="H540" s="182">
        <f>(H365+H366)*'Data - P&amp;L'!$C$5*'Data - P&amp;L'!$C$54</f>
        <v>0</v>
      </c>
      <c r="I540" s="182">
        <f>(I365+I366)*'Data - P&amp;L'!$C$5*'Data - P&amp;L'!$C$54</f>
        <v>0</v>
      </c>
      <c r="J540" s="182">
        <f>(J365+J366)*'Data - P&amp;L'!$C$5*'Data - P&amp;L'!$C$54</f>
        <v>0</v>
      </c>
      <c r="K540" s="182">
        <f>(K365+K366)*'Data - P&amp;L'!$C$5*'Data - P&amp;L'!$C$54</f>
        <v>0</v>
      </c>
      <c r="L540" s="182">
        <f>(L365+L366)*'Data - P&amp;L'!$C$5*'Data - P&amp;L'!$C$54</f>
        <v>0</v>
      </c>
      <c r="M540" s="182">
        <f>(M365+M366)*'Data - P&amp;L'!$C$5*'Data - P&amp;L'!$C$54</f>
        <v>0</v>
      </c>
      <c r="N540" s="182">
        <f>(N365+N366)*'Data - P&amp;L'!$C$5*'Data - P&amp;L'!$C$54</f>
        <v>0</v>
      </c>
      <c r="O540" s="182">
        <f>(O365+O366)*'Data - P&amp;L'!$C$5*'Data - P&amp;L'!$C$54</f>
        <v>0</v>
      </c>
      <c r="P540" s="182">
        <f>(P365+P366)*'Data - P&amp;L'!$C$5*'Data - P&amp;L'!$C$54</f>
        <v>0</v>
      </c>
      <c r="Q540" s="182">
        <f>(Q365+Q366)*'Data - P&amp;L'!$C$5*'Data - P&amp;L'!$C$54</f>
        <v>0</v>
      </c>
      <c r="R540" s="182">
        <f>(R365+R366)*'Data - P&amp;L'!$C$5*'Data - P&amp;L'!$C$54</f>
        <v>0</v>
      </c>
      <c r="S540" s="182">
        <f>(S365+S366)*'Data - P&amp;L'!$C$5*'Data - P&amp;L'!$C$54</f>
        <v>0</v>
      </c>
      <c r="T540" s="182">
        <f>(T365+T366)*'Data - P&amp;L'!$C$5*'Data - P&amp;L'!$C$54</f>
        <v>0</v>
      </c>
      <c r="U540" s="182">
        <f>(U365+U366)*'Data - P&amp;L'!$C$5*'Data - P&amp;L'!$C$54</f>
        <v>0</v>
      </c>
      <c r="V540" s="182">
        <f>(V365+V366)*'Data - P&amp;L'!$C$5*'Data - P&amp;L'!$C$54</f>
        <v>0</v>
      </c>
      <c r="W540" s="182">
        <f>(W365+W366)*'Data - P&amp;L'!$C$5*'Data - P&amp;L'!$C$54</f>
        <v>0</v>
      </c>
      <c r="X540" s="182">
        <f>(X365+X366)*'Data - P&amp;L'!$C$5*'Data - P&amp;L'!$C$54</f>
        <v>0</v>
      </c>
      <c r="Y540" s="182">
        <f>(Y365+Y366)*'Data - P&amp;L'!$C$5*'Data - P&amp;L'!$C$54</f>
        <v>0</v>
      </c>
      <c r="Z540" s="182">
        <f>(Z365+Z366)*'Data - P&amp;L'!$C$5*'Data - P&amp;L'!$C$54</f>
        <v>0</v>
      </c>
      <c r="AA540" s="182">
        <f>(AA365+AA366)*'Data - P&amp;L'!$C$5*'Data - P&amp;L'!$C$54</f>
        <v>0</v>
      </c>
      <c r="AB540" s="182">
        <f>(AB365+AB366)*'Data - P&amp;L'!$C$5*'Data - P&amp;L'!$C$54</f>
        <v>0</v>
      </c>
      <c r="AC540" s="182">
        <f>(AC365+AC366)*'Data - P&amp;L'!$C$5*'Data - P&amp;L'!$C$54</f>
        <v>0</v>
      </c>
      <c r="AD540" s="182">
        <f>(AD365+AD366)*'Data - P&amp;L'!$C$5*'Data - P&amp;L'!$C$54</f>
        <v>0</v>
      </c>
      <c r="AE540" s="182">
        <f>(AE365+AE366)*'Data - P&amp;L'!$C$5*'Data - P&amp;L'!$C$54</f>
        <v>0</v>
      </c>
      <c r="AF540" s="182">
        <f>(AF365+AF366)*'Data - P&amp;L'!$C$5*'Data - P&amp;L'!$C$54</f>
        <v>0</v>
      </c>
      <c r="AG540" s="139">
        <f t="shared" si="144"/>
        <v>0</v>
      </c>
    </row>
    <row r="541" outlineLevel="1">
      <c r="A541" s="194" t="s">
        <v>526</v>
      </c>
      <c r="B541" s="182">
        <f>(B367+B368)*'Data - P&amp;L'!$C$10*'Data - P&amp;L'!$C$54</f>
        <v>0</v>
      </c>
      <c r="C541" s="182">
        <f>(C367+C368)*'Data - P&amp;L'!$C$10*'Data - P&amp;L'!$C$54</f>
        <v>0</v>
      </c>
      <c r="D541" s="182">
        <f>(D367+D368)*'Data - P&amp;L'!$C$10*'Data - P&amp;L'!$C$54</f>
        <v>0</v>
      </c>
      <c r="E541" s="182">
        <f>(E367+E368)*'Data - P&amp;L'!$C$10*'Data - P&amp;L'!$C$54</f>
        <v>0</v>
      </c>
      <c r="F541" s="182">
        <f>(F367+F368)*'Data - P&amp;L'!$C$10*'Data - P&amp;L'!$C$54</f>
        <v>1.0525</v>
      </c>
      <c r="G541" s="182">
        <f>(G367+G368)*'Data - P&amp;L'!$C$10*'Data - P&amp;L'!$C$54</f>
        <v>0</v>
      </c>
      <c r="H541" s="182">
        <f>(H367+H368)*'Data - P&amp;L'!$C$10*'Data - P&amp;L'!$C$54</f>
        <v>0</v>
      </c>
      <c r="I541" s="182">
        <f>(I367+I368)*'Data - P&amp;L'!$C$10*'Data - P&amp;L'!$C$54</f>
        <v>0</v>
      </c>
      <c r="J541" s="182">
        <f>(J367+J368)*'Data - P&amp;L'!$C$10*'Data - P&amp;L'!$C$54</f>
        <v>0</v>
      </c>
      <c r="K541" s="182">
        <f>(K367+K368)*'Data - P&amp;L'!$C$10*'Data - P&amp;L'!$C$54</f>
        <v>0</v>
      </c>
      <c r="L541" s="182">
        <f>(L367+L368)*'Data - P&amp;L'!$C$10*'Data - P&amp;L'!$C$54</f>
        <v>0</v>
      </c>
      <c r="M541" s="182">
        <f>(M367+M368)*'Data - P&amp;L'!$C$10*'Data - P&amp;L'!$C$54</f>
        <v>0</v>
      </c>
      <c r="N541" s="182">
        <f>(N367+N368)*'Data - P&amp;L'!$C$10*'Data - P&amp;L'!$C$54</f>
        <v>0</v>
      </c>
      <c r="O541" s="182">
        <f>(O367+O368)*'Data - P&amp;L'!$C$10*'Data - P&amp;L'!$C$54</f>
        <v>0</v>
      </c>
      <c r="P541" s="182">
        <f>(P367+P368)*'Data - P&amp;L'!$C$10*'Data - P&amp;L'!$C$54</f>
        <v>0</v>
      </c>
      <c r="Q541" s="182">
        <f>(Q367+Q368)*'Data - P&amp;L'!$C$10*'Data - P&amp;L'!$C$54</f>
        <v>0</v>
      </c>
      <c r="R541" s="182">
        <f>(R367+R368)*'Data - P&amp;L'!$C$10*'Data - P&amp;L'!$C$54</f>
        <v>0</v>
      </c>
      <c r="S541" s="182">
        <f>(S367+S368)*'Data - P&amp;L'!$C$10*'Data - P&amp;L'!$C$54</f>
        <v>0</v>
      </c>
      <c r="T541" s="182">
        <f>(T367+T368)*'Data - P&amp;L'!$C$10*'Data - P&amp;L'!$C$54</f>
        <v>0</v>
      </c>
      <c r="U541" s="182">
        <f>(U367+U368)*'Data - P&amp;L'!$C$10*'Data - P&amp;L'!$C$54</f>
        <v>0</v>
      </c>
      <c r="V541" s="182">
        <f>(V367+V368)*'Data - P&amp;L'!$C$10*'Data - P&amp;L'!$C$54</f>
        <v>0</v>
      </c>
      <c r="W541" s="182">
        <f>(W367+W368)*'Data - P&amp;L'!$C$10*'Data - P&amp;L'!$C$54</f>
        <v>0</v>
      </c>
      <c r="X541" s="182">
        <f>(X367+X368)*'Data - P&amp;L'!$C$10*'Data - P&amp;L'!$C$54</f>
        <v>0</v>
      </c>
      <c r="Y541" s="182">
        <f>(Y367+Y368)*'Data - P&amp;L'!$C$10*'Data - P&amp;L'!$C$54</f>
        <v>0</v>
      </c>
      <c r="Z541" s="182">
        <f>(Z367+Z368)*'Data - P&amp;L'!$C$10*'Data - P&amp;L'!$C$54</f>
        <v>0</v>
      </c>
      <c r="AA541" s="182">
        <f>(AA367+AA368)*'Data - P&amp;L'!$C$10*'Data - P&amp;L'!$C$54</f>
        <v>0</v>
      </c>
      <c r="AB541" s="182">
        <f>(AB367+AB368)*'Data - P&amp;L'!$C$10*'Data - P&amp;L'!$C$54</f>
        <v>0</v>
      </c>
      <c r="AC541" s="182">
        <f>(AC367+AC368)*'Data - P&amp;L'!$C$10*'Data - P&amp;L'!$C$54</f>
        <v>0</v>
      </c>
      <c r="AD541" s="182">
        <f>(AD367+AD368)*'Data - P&amp;L'!$C$10*'Data - P&amp;L'!$C$54</f>
        <v>0</v>
      </c>
      <c r="AE541" s="182">
        <f>(AE367+AE368)*'Data - P&amp;L'!$C$10*'Data - P&amp;L'!$C$54</f>
        <v>0</v>
      </c>
      <c r="AF541" s="182">
        <f>(AF367+AF368)*'Data - P&amp;L'!$C$10*'Data - P&amp;L'!$C$54</f>
        <v>0</v>
      </c>
      <c r="AG541" s="139">
        <f t="shared" si="144"/>
        <v>1.0525</v>
      </c>
    </row>
    <row r="542" outlineLevel="1">
      <c r="A542" s="194" t="s">
        <v>499</v>
      </c>
      <c r="B542" s="182">
        <f>B369*'Data - P&amp;L'!$C$17*'Data - P&amp;L'!$C$54</f>
        <v>0</v>
      </c>
      <c r="C542" s="182">
        <f>C369*'Data - P&amp;L'!$C$17*'Data - P&amp;L'!$C$54</f>
        <v>0</v>
      </c>
      <c r="D542" s="182">
        <f>D369*'Data - P&amp;L'!$C$17*'Data - P&amp;L'!$C$54</f>
        <v>0</v>
      </c>
      <c r="E542" s="182">
        <f>E369*'Data - P&amp;L'!$C$17*'Data - P&amp;L'!$C$54</f>
        <v>0</v>
      </c>
      <c r="F542" s="182">
        <f>F369*'Data - P&amp;L'!$C$17*'Data - P&amp;L'!$C$54</f>
        <v>0</v>
      </c>
      <c r="G542" s="182">
        <f>G369*'Data - P&amp;L'!$C$17*'Data - P&amp;L'!$C$54</f>
        <v>0</v>
      </c>
      <c r="H542" s="182">
        <f>H369*'Data - P&amp;L'!$C$17*'Data - P&amp;L'!$C$54</f>
        <v>0</v>
      </c>
      <c r="I542" s="182">
        <f>I369*'Data - P&amp;L'!$C$17*'Data - P&amp;L'!$C$54</f>
        <v>0</v>
      </c>
      <c r="J542" s="182">
        <f>J369*'Data - P&amp;L'!$C$17*'Data - P&amp;L'!$C$54</f>
        <v>0</v>
      </c>
      <c r="K542" s="182">
        <f>K369*'Data - P&amp;L'!$C$17*'Data - P&amp;L'!$C$54</f>
        <v>0</v>
      </c>
      <c r="L542" s="182">
        <f>L369*'Data - P&amp;L'!$C$17*'Data - P&amp;L'!$C$54</f>
        <v>0</v>
      </c>
      <c r="M542" s="182">
        <f>M369*'Data - P&amp;L'!$C$17*'Data - P&amp;L'!$C$54</f>
        <v>0</v>
      </c>
      <c r="N542" s="182">
        <f>N369*'Data - P&amp;L'!$C$17*'Data - P&amp;L'!$C$54</f>
        <v>0</v>
      </c>
      <c r="O542" s="182">
        <f>O369*'Data - P&amp;L'!$C$17*'Data - P&amp;L'!$C$54</f>
        <v>0</v>
      </c>
      <c r="P542" s="182">
        <f>P369*'Data - P&amp;L'!$C$17*'Data - P&amp;L'!$C$54</f>
        <v>0</v>
      </c>
      <c r="Q542" s="182">
        <f>Q369*'Data - P&amp;L'!$C$17*'Data - P&amp;L'!$C$54</f>
        <v>0</v>
      </c>
      <c r="R542" s="182">
        <f>R369*'Data - P&amp;L'!$C$17*'Data - P&amp;L'!$C$54</f>
        <v>0</v>
      </c>
      <c r="S542" s="182">
        <f>S369*'Data - P&amp;L'!$C$17*'Data - P&amp;L'!$C$54</f>
        <v>0</v>
      </c>
      <c r="T542" s="182">
        <f>T369*'Data - P&amp;L'!$C$17*'Data - P&amp;L'!$C$54</f>
        <v>0</v>
      </c>
      <c r="U542" s="182">
        <f>U369*'Data - P&amp;L'!$C$17*'Data - P&amp;L'!$C$54</f>
        <v>0</v>
      </c>
      <c r="V542" s="182">
        <f>V369*'Data - P&amp;L'!$C$17*'Data - P&amp;L'!$C$54</f>
        <v>0</v>
      </c>
      <c r="W542" s="182">
        <f>W369*'Data - P&amp;L'!$C$17*'Data - P&amp;L'!$C$54</f>
        <v>0</v>
      </c>
      <c r="X542" s="182">
        <f>X369*'Data - P&amp;L'!$C$17*'Data - P&amp;L'!$C$54</f>
        <v>0</v>
      </c>
      <c r="Y542" s="182">
        <f>Y369*'Data - P&amp;L'!$C$17*'Data - P&amp;L'!$C$54</f>
        <v>0</v>
      </c>
      <c r="Z542" s="182">
        <f>Z369*'Data - P&amp;L'!$C$17*'Data - P&amp;L'!$C$54</f>
        <v>3.4325</v>
      </c>
      <c r="AA542" s="182">
        <f>AA369*'Data - P&amp;L'!$C$17*'Data - P&amp;L'!$C$54</f>
        <v>0</v>
      </c>
      <c r="AB542" s="182">
        <f>AB369*'Data - P&amp;L'!$C$17*'Data - P&amp;L'!$C$54</f>
        <v>0</v>
      </c>
      <c r="AC542" s="182">
        <f>AC369*'Data - P&amp;L'!$C$17*'Data - P&amp;L'!$C$54</f>
        <v>0</v>
      </c>
      <c r="AD542" s="182">
        <f>AD369*'Data - P&amp;L'!$C$17*'Data - P&amp;L'!$C$54</f>
        <v>3.4325</v>
      </c>
      <c r="AE542" s="182">
        <f>AE369*'Data - P&amp;L'!$C$17*'Data - P&amp;L'!$C$54</f>
        <v>0</v>
      </c>
      <c r="AF542" s="182">
        <f>AF369*'Data - P&amp;L'!$C$17*'Data - P&amp;L'!$C$54</f>
        <v>0</v>
      </c>
      <c r="AG542" s="139">
        <f t="shared" si="144"/>
        <v>6.865</v>
      </c>
    </row>
    <row r="543" outlineLevel="1">
      <c r="A543" s="194" t="s">
        <v>500</v>
      </c>
      <c r="B543" s="182">
        <f>B370*'Data - P&amp;L'!$C$18*'Data - P&amp;L'!$C$54</f>
        <v>0</v>
      </c>
      <c r="C543" s="182">
        <f>C370*'Data - P&amp;L'!$C$18*'Data - P&amp;L'!$C$54</f>
        <v>0</v>
      </c>
      <c r="D543" s="182">
        <f>D370*'Data - P&amp;L'!$C$18*'Data - P&amp;L'!$C$54</f>
        <v>0</v>
      </c>
      <c r="E543" s="182">
        <f>E370*'Data - P&amp;L'!$C$18*'Data - P&amp;L'!$C$54</f>
        <v>0</v>
      </c>
      <c r="F543" s="182">
        <f>F370*'Data - P&amp;L'!$C$18*'Data - P&amp;L'!$C$54</f>
        <v>0</v>
      </c>
      <c r="G543" s="182">
        <f>G370*'Data - P&amp;L'!$C$18*'Data - P&amp;L'!$C$54</f>
        <v>0</v>
      </c>
      <c r="H543" s="182">
        <f>H370*'Data - P&amp;L'!$C$18*'Data - P&amp;L'!$C$54</f>
        <v>0</v>
      </c>
      <c r="I543" s="182">
        <f>I370*'Data - P&amp;L'!$C$18*'Data - P&amp;L'!$C$54</f>
        <v>0</v>
      </c>
      <c r="J543" s="182">
        <f>J370*'Data - P&amp;L'!$C$18*'Data - P&amp;L'!$C$54</f>
        <v>0</v>
      </c>
      <c r="K543" s="182">
        <f>K370*'Data - P&amp;L'!$C$18*'Data - P&amp;L'!$C$54</f>
        <v>0</v>
      </c>
      <c r="L543" s="182">
        <f>L370*'Data - P&amp;L'!$C$18*'Data - P&amp;L'!$C$54</f>
        <v>0</v>
      </c>
      <c r="M543" s="182">
        <f>M370*'Data - P&amp;L'!$C$18*'Data - P&amp;L'!$C$54</f>
        <v>0</v>
      </c>
      <c r="N543" s="182">
        <f>N370*'Data - P&amp;L'!$C$18*'Data - P&amp;L'!$C$54</f>
        <v>0</v>
      </c>
      <c r="O543" s="182">
        <f>O370*'Data - P&amp;L'!$C$18*'Data - P&amp;L'!$C$54</f>
        <v>0</v>
      </c>
      <c r="P543" s="182">
        <f>P370*'Data - P&amp;L'!$C$18*'Data - P&amp;L'!$C$54</f>
        <v>0</v>
      </c>
      <c r="Q543" s="182">
        <f>Q370*'Data - P&amp;L'!$C$18*'Data - P&amp;L'!$C$54</f>
        <v>0</v>
      </c>
      <c r="R543" s="182">
        <f>R370*'Data - P&amp;L'!$C$18*'Data - P&amp;L'!$C$54</f>
        <v>0</v>
      </c>
      <c r="S543" s="182">
        <f>S370*'Data - P&amp;L'!$C$18*'Data - P&amp;L'!$C$54</f>
        <v>0</v>
      </c>
      <c r="T543" s="182">
        <f>T370*'Data - P&amp;L'!$C$18*'Data - P&amp;L'!$C$54</f>
        <v>0</v>
      </c>
      <c r="U543" s="182">
        <f>U370*'Data - P&amp;L'!$C$18*'Data - P&amp;L'!$C$54</f>
        <v>0</v>
      </c>
      <c r="V543" s="182">
        <f>V370*'Data - P&amp;L'!$C$18*'Data - P&amp;L'!$C$54</f>
        <v>0</v>
      </c>
      <c r="W543" s="182">
        <f>W370*'Data - P&amp;L'!$C$18*'Data - P&amp;L'!$C$54</f>
        <v>0</v>
      </c>
      <c r="X543" s="182">
        <f>X370*'Data - P&amp;L'!$C$18*'Data - P&amp;L'!$C$54</f>
        <v>0</v>
      </c>
      <c r="Y543" s="182">
        <f>Y370*'Data - P&amp;L'!$C$18*'Data - P&amp;L'!$C$54</f>
        <v>0</v>
      </c>
      <c r="Z543" s="182">
        <f>Z370*'Data - P&amp;L'!$C$18*'Data - P&amp;L'!$C$54</f>
        <v>0</v>
      </c>
      <c r="AA543" s="182">
        <f>AA370*'Data - P&amp;L'!$C$18*'Data - P&amp;L'!$C$54</f>
        <v>0</v>
      </c>
      <c r="AB543" s="182">
        <f>AB370*'Data - P&amp;L'!$C$18*'Data - P&amp;L'!$C$54</f>
        <v>0</v>
      </c>
      <c r="AC543" s="182">
        <f>AC370*'Data - P&amp;L'!$C$18*'Data - P&amp;L'!$C$54</f>
        <v>0</v>
      </c>
      <c r="AD543" s="182">
        <f>AD370*'Data - P&amp;L'!$C$18*'Data - P&amp;L'!$C$54</f>
        <v>6.67</v>
      </c>
      <c r="AE543" s="182">
        <f>AE370*'Data - P&amp;L'!$C$18*'Data - P&amp;L'!$C$54</f>
        <v>0</v>
      </c>
      <c r="AF543" s="182">
        <f>AF370*'Data - P&amp;L'!$C$18*'Data - P&amp;L'!$C$54</f>
        <v>0</v>
      </c>
      <c r="AG543" s="139">
        <f t="shared" si="144"/>
        <v>6.67</v>
      </c>
    </row>
    <row r="544" outlineLevel="1">
      <c r="A544" s="194" t="s">
        <v>527</v>
      </c>
      <c r="B544" s="182">
        <f>((B357*'Data - P&amp;L'!$C$38)+(B358*'Data - P&amp;L'!$C$39))*'Data - P&amp;L'!$C$54</f>
        <v>0</v>
      </c>
      <c r="C544" s="182">
        <f>((C357*'Data - P&amp;L'!$C$38)+(C358*'Data - P&amp;L'!$C$39))*'Data - P&amp;L'!$C$54</f>
        <v>5.97</v>
      </c>
      <c r="D544" s="182">
        <f>((D357*'Data - P&amp;L'!$C$38)+(D358*'Data - P&amp;L'!$C$39))*'Data - P&amp;L'!$C$54</f>
        <v>2.985</v>
      </c>
      <c r="E544" s="182">
        <f>((E357*'Data - P&amp;L'!$C$38)+(E358*'Data - P&amp;L'!$C$39))*'Data - P&amp;L'!$C$54</f>
        <v>2.985</v>
      </c>
      <c r="F544" s="182">
        <f>((F357*'Data - P&amp;L'!$C$38)+(F358*'Data - P&amp;L'!$C$39))*'Data - P&amp;L'!$C$54</f>
        <v>2.985</v>
      </c>
      <c r="G544" s="182">
        <f>((G357*'Data - P&amp;L'!$C$38)+(G358*'Data - P&amp;L'!$C$39))*'Data - P&amp;L'!$C$54</f>
        <v>0</v>
      </c>
      <c r="H544" s="182">
        <f>((H357*'Data - P&amp;L'!$C$38)+(H358*'Data - P&amp;L'!$C$39))*'Data - P&amp;L'!$C$54</f>
        <v>0</v>
      </c>
      <c r="I544" s="182">
        <f>((I357*'Data - P&amp;L'!$C$38)+(I358*'Data - P&amp;L'!$C$39))*'Data - P&amp;L'!$C$54</f>
        <v>0</v>
      </c>
      <c r="J544" s="182">
        <f>((J357*'Data - P&amp;L'!$C$38)+(J358*'Data - P&amp;L'!$C$39))*'Data - P&amp;L'!$C$54</f>
        <v>0</v>
      </c>
      <c r="K544" s="182">
        <f>((K357*'Data - P&amp;L'!$C$38)+(K358*'Data - P&amp;L'!$C$39))*'Data - P&amp;L'!$C$54</f>
        <v>0</v>
      </c>
      <c r="L544" s="182">
        <f>((L357*'Data - P&amp;L'!$C$38)+(L358*'Data - P&amp;L'!$C$39))*'Data - P&amp;L'!$C$54</f>
        <v>0</v>
      </c>
      <c r="M544" s="182">
        <f>((M357*'Data - P&amp;L'!$C$38)+(M358*'Data - P&amp;L'!$C$39))*'Data - P&amp;L'!$C$54</f>
        <v>0</v>
      </c>
      <c r="N544" s="182">
        <f>((N357*'Data - P&amp;L'!$C$38)+(N358*'Data - P&amp;L'!$C$39))*'Data - P&amp;L'!$C$54</f>
        <v>0</v>
      </c>
      <c r="O544" s="182">
        <f>((O357*'Data - P&amp;L'!$C$38)+(O358*'Data - P&amp;L'!$C$39))*'Data - P&amp;L'!$C$54</f>
        <v>0</v>
      </c>
      <c r="P544" s="182">
        <f>((P357*'Data - P&amp;L'!$C$38)+(P358*'Data - P&amp;L'!$C$39))*'Data - P&amp;L'!$C$54</f>
        <v>0</v>
      </c>
      <c r="Q544" s="182">
        <f>((Q357*'Data - P&amp;L'!$C$38)+(Q358*'Data - P&amp;L'!$C$39))*'Data - P&amp;L'!$C$54</f>
        <v>0</v>
      </c>
      <c r="R544" s="182">
        <f>((R357*'Data - P&amp;L'!$C$38)+(R358*'Data - P&amp;L'!$C$39))*'Data - P&amp;L'!$C$54</f>
        <v>0</v>
      </c>
      <c r="S544" s="182">
        <f>((S357*'Data - P&amp;L'!$C$38)+(S358*'Data - P&amp;L'!$C$39))*'Data - P&amp;L'!$C$54</f>
        <v>0</v>
      </c>
      <c r="T544" s="182">
        <f>((T357*'Data - P&amp;L'!$C$38)+(T358*'Data - P&amp;L'!$C$39))*'Data - P&amp;L'!$C$54</f>
        <v>0</v>
      </c>
      <c r="U544" s="182">
        <f>((U357*'Data - P&amp;L'!$C$38)+(U358*'Data - P&amp;L'!$C$39))*'Data - P&amp;L'!$C$54</f>
        <v>0</v>
      </c>
      <c r="V544" s="182">
        <f>((V357*'Data - P&amp;L'!$C$38)+(V358*'Data - P&amp;L'!$C$39))*'Data - P&amp;L'!$C$54</f>
        <v>0</v>
      </c>
      <c r="W544" s="182">
        <f>((W357*'Data - P&amp;L'!$C$38)+(W358*'Data - P&amp;L'!$C$39))*'Data - P&amp;L'!$C$54</f>
        <v>0</v>
      </c>
      <c r="X544" s="182">
        <f>((X357*'Data - P&amp;L'!$C$38)+(X358*'Data - P&amp;L'!$C$39))*'Data - P&amp;L'!$C$54</f>
        <v>0</v>
      </c>
      <c r="Y544" s="182">
        <f>((Y357*'Data - P&amp;L'!$C$38)+(Y358*'Data - P&amp;L'!$C$39))*'Data - P&amp;L'!$C$54</f>
        <v>0</v>
      </c>
      <c r="Z544" s="182">
        <f>((Z357*'Data - P&amp;L'!$C$38)+(Z358*'Data - P&amp;L'!$C$39))*'Data - P&amp;L'!$C$54</f>
        <v>0</v>
      </c>
      <c r="AA544" s="182">
        <f>((AA357*'Data - P&amp;L'!$C$38)+(AA358*'Data - P&amp;L'!$C$39))*'Data - P&amp;L'!$C$54</f>
        <v>0</v>
      </c>
      <c r="AB544" s="182">
        <f>((AB357*'Data - P&amp;L'!$C$38)+(AB358*'Data - P&amp;L'!$C$39))*'Data - P&amp;L'!$C$54</f>
        <v>0</v>
      </c>
      <c r="AC544" s="182">
        <f>((AC357*'Data - P&amp;L'!$C$38)+(AC358*'Data - P&amp;L'!$C$39))*'Data - P&amp;L'!$C$54</f>
        <v>0</v>
      </c>
      <c r="AD544" s="182">
        <f>((AD357*'Data - P&amp;L'!$C$38)+(AD358*'Data - P&amp;L'!$C$39))*'Data - P&amp;L'!$C$54</f>
        <v>0</v>
      </c>
      <c r="AE544" s="182">
        <f>((AE357*'Data - P&amp;L'!$C$38)+(AE358*'Data - P&amp;L'!$C$39))*'Data - P&amp;L'!$C$54</f>
        <v>0</v>
      </c>
      <c r="AF544" s="182">
        <f>((AF357*'Data - P&amp;L'!$C$38)+(AF358*'Data - P&amp;L'!$C$39))*'Data - P&amp;L'!$C$54</f>
        <v>0</v>
      </c>
      <c r="AG544" s="139">
        <f t="shared" si="144"/>
        <v>14.925</v>
      </c>
    </row>
    <row r="545" outlineLevel="1">
      <c r="A545" s="194" t="s">
        <v>529</v>
      </c>
      <c r="B545" s="182">
        <f>(B372*'Data - P&amp;L'!$D$38)*'Data - P&amp;L'!$C$54</f>
        <v>0</v>
      </c>
      <c r="C545" s="182">
        <f>(C372*'Data - P&amp;L'!$D$38)*'Data - P&amp;L'!$C$54</f>
        <v>0.35875</v>
      </c>
      <c r="D545" s="182">
        <f>(D372*'Data - P&amp;L'!$D$38)*'Data - P&amp;L'!$C$54</f>
        <v>0.35875</v>
      </c>
      <c r="E545" s="182">
        <f>(E372*'Data - P&amp;L'!$D$38)*'Data - P&amp;L'!$C$54</f>
        <v>0</v>
      </c>
      <c r="F545" s="182">
        <f>(F372*'Data - P&amp;L'!$D$38)*'Data - P&amp;L'!$C$54</f>
        <v>1.07625</v>
      </c>
      <c r="G545" s="182">
        <f>(G372*'Data - P&amp;L'!$D$38)*'Data - P&amp;L'!$C$54</f>
        <v>0</v>
      </c>
      <c r="H545" s="182">
        <f>(H372*'Data - P&amp;L'!$D$38)*'Data - P&amp;L'!$C$54</f>
        <v>0</v>
      </c>
      <c r="I545" s="182">
        <f>(I372*'Data - P&amp;L'!$D$38)*'Data - P&amp;L'!$C$54</f>
        <v>0</v>
      </c>
      <c r="J545" s="182">
        <f>(J372*'Data - P&amp;L'!$D$38)*'Data - P&amp;L'!$C$54</f>
        <v>0</v>
      </c>
      <c r="K545" s="182">
        <f>(K372*'Data - P&amp;L'!$D$38)*'Data - P&amp;L'!$C$54</f>
        <v>0</v>
      </c>
      <c r="L545" s="182">
        <f>(L372*'Data - P&amp;L'!$D$38)*'Data - P&amp;L'!$C$54</f>
        <v>0</v>
      </c>
      <c r="M545" s="182">
        <f>(M372*'Data - P&amp;L'!$D$38)*'Data - P&amp;L'!$C$54</f>
        <v>0</v>
      </c>
      <c r="N545" s="182">
        <f>(N372*'Data - P&amp;L'!$D$38)*'Data - P&amp;L'!$C$54</f>
        <v>0</v>
      </c>
      <c r="O545" s="182">
        <f>(O372*'Data - P&amp;L'!$D$38)*'Data - P&amp;L'!$C$54</f>
        <v>0</v>
      </c>
      <c r="P545" s="182">
        <f>(P372*'Data - P&amp;L'!$D$38)*'Data - P&amp;L'!$C$54</f>
        <v>0</v>
      </c>
      <c r="Q545" s="182">
        <f>(Q372*'Data - P&amp;L'!$D$38)*'Data - P&amp;L'!$C$54</f>
        <v>0</v>
      </c>
      <c r="R545" s="182">
        <f>(R372*'Data - P&amp;L'!$D$38)*'Data - P&amp;L'!$C$54</f>
        <v>0</v>
      </c>
      <c r="S545" s="182">
        <f>(S372*'Data - P&amp;L'!$D$38)*'Data - P&amp;L'!$C$54</f>
        <v>0</v>
      </c>
      <c r="T545" s="182">
        <f>(T372*'Data - P&amp;L'!$D$38)*'Data - P&amp;L'!$C$54</f>
        <v>0</v>
      </c>
      <c r="U545" s="182">
        <f>(U372*'Data - P&amp;L'!$D$38)*'Data - P&amp;L'!$C$54</f>
        <v>0</v>
      </c>
      <c r="V545" s="182">
        <f>(V372*'Data - P&amp;L'!$D$38)*'Data - P&amp;L'!$C$54</f>
        <v>0</v>
      </c>
      <c r="W545" s="182">
        <f>(W372*'Data - P&amp;L'!$D$38)*'Data - P&amp;L'!$C$54</f>
        <v>0</v>
      </c>
      <c r="X545" s="182">
        <f>(X372*'Data - P&amp;L'!$D$38)*'Data - P&amp;L'!$C$54</f>
        <v>0</v>
      </c>
      <c r="Y545" s="182">
        <f>(Y372*'Data - P&amp;L'!$D$38)*'Data - P&amp;L'!$C$54</f>
        <v>0</v>
      </c>
      <c r="Z545" s="182">
        <f>(Z372*'Data - P&amp;L'!$D$38)*'Data - P&amp;L'!$C$54</f>
        <v>0.35875</v>
      </c>
      <c r="AA545" s="182">
        <f>(AA372*'Data - P&amp;L'!$D$38)*'Data - P&amp;L'!$C$54</f>
        <v>0</v>
      </c>
      <c r="AB545" s="182">
        <f>(AB372*'Data - P&amp;L'!$D$38)*'Data - P&amp;L'!$C$54</f>
        <v>0</v>
      </c>
      <c r="AC545" s="182">
        <f>(AC372*'Data - P&amp;L'!$D$38)*'Data - P&amp;L'!$C$54</f>
        <v>0</v>
      </c>
      <c r="AD545" s="182">
        <f>(AD372*'Data - P&amp;L'!$D$38)*'Data - P&amp;L'!$C$54</f>
        <v>0.7175</v>
      </c>
      <c r="AE545" s="182">
        <f>(AE372*'Data - P&amp;L'!$D$38)*'Data - P&amp;L'!$C$54</f>
        <v>0</v>
      </c>
      <c r="AF545" s="182">
        <f>(AF372*'Data - P&amp;L'!$D$38)*'Data - P&amp;L'!$C$54</f>
        <v>0</v>
      </c>
      <c r="AG545" s="139">
        <f t="shared" si="144"/>
        <v>2.87</v>
      </c>
    </row>
    <row r="546" outlineLevel="1">
      <c r="A546" s="194" t="s">
        <v>537</v>
      </c>
      <c r="B546" s="182">
        <f>B388*'Data - P&amp;L'!$R$3</f>
        <v>15</v>
      </c>
      <c r="C546" s="182">
        <f>C388*'Data - P&amp;L'!$R$3</f>
        <v>120</v>
      </c>
      <c r="D546" s="182">
        <f>D388*'Data - P&amp;L'!$R$3</f>
        <v>30</v>
      </c>
      <c r="E546" s="182">
        <f>E388*'Data - P&amp;L'!$R$3</f>
        <v>15</v>
      </c>
      <c r="F546" s="182">
        <f>F388*'Data - P&amp;L'!$R$3</f>
        <v>15</v>
      </c>
      <c r="G546" s="182">
        <f>G388*'Data - P&amp;L'!$R$3</f>
        <v>0</v>
      </c>
      <c r="H546" s="182">
        <f>H388*'Data - P&amp;L'!$R$3</f>
        <v>0</v>
      </c>
      <c r="I546" s="182">
        <f>I388*'Data - P&amp;L'!$R$3</f>
        <v>15</v>
      </c>
      <c r="J546" s="182">
        <f>J388*'Data - P&amp;L'!$R$3</f>
        <v>0</v>
      </c>
      <c r="K546" s="182">
        <f>K388*'Data - P&amp;L'!$R$3</f>
        <v>0</v>
      </c>
      <c r="L546" s="182">
        <f>L388*'Data - P&amp;L'!$R$3</f>
        <v>0</v>
      </c>
      <c r="M546" s="182">
        <f>M388*'Data - P&amp;L'!$R$3</f>
        <v>0</v>
      </c>
      <c r="N546" s="182">
        <f>N388*'Data - P&amp;L'!$R$3</f>
        <v>0</v>
      </c>
      <c r="O546" s="182">
        <f>O388*'Data - P&amp;L'!$R$3</f>
        <v>0</v>
      </c>
      <c r="P546" s="182">
        <f>P388*'Data - P&amp;L'!$R$3</f>
        <v>0</v>
      </c>
      <c r="Q546" s="182">
        <f>Q388*'Data - P&amp;L'!$R$3</f>
        <v>0</v>
      </c>
      <c r="R546" s="182">
        <f>R388*'Data - P&amp;L'!$R$3</f>
        <v>0</v>
      </c>
      <c r="S546" s="182">
        <f>S388*'Data - P&amp;L'!$R$3</f>
        <v>0</v>
      </c>
      <c r="T546" s="182">
        <f>T388*'Data - P&amp;L'!$R$3</f>
        <v>15</v>
      </c>
      <c r="U546" s="182">
        <f>U388*'Data - P&amp;L'!$R$3</f>
        <v>0</v>
      </c>
      <c r="V546" s="182">
        <f>V388*'Data - P&amp;L'!$R$3</f>
        <v>0</v>
      </c>
      <c r="W546" s="182">
        <f>W388*'Data - P&amp;L'!$R$3</f>
        <v>15</v>
      </c>
      <c r="X546" s="182">
        <f>X388*'Data - P&amp;L'!$R$3</f>
        <v>15</v>
      </c>
      <c r="Y546" s="182">
        <f>Y388*'Data - P&amp;L'!$R$3</f>
        <v>30</v>
      </c>
      <c r="Z546" s="182">
        <f>Z388*'Data - P&amp;L'!$R$3</f>
        <v>60</v>
      </c>
      <c r="AA546" s="182">
        <f>AA388*'Data - P&amp;L'!$R$3</f>
        <v>15</v>
      </c>
      <c r="AB546" s="182">
        <f>AB388*'Data - P&amp;L'!$R$3</f>
        <v>0</v>
      </c>
      <c r="AC546" s="182">
        <f>AC388*'Data - P&amp;L'!$R$3</f>
        <v>0</v>
      </c>
      <c r="AD546" s="182">
        <f>AD388*'Data - P&amp;L'!$R$3</f>
        <v>15</v>
      </c>
      <c r="AE546" s="182">
        <f>AE388*'Data - P&amp;L'!$R$3</f>
        <v>0</v>
      </c>
      <c r="AF546" s="182">
        <f>AF388*'Data - P&amp;L'!$R$3</f>
        <v>0</v>
      </c>
      <c r="AG546" s="139">
        <f t="shared" si="144"/>
        <v>375</v>
      </c>
    </row>
    <row r="547" outlineLevel="1">
      <c r="A547" s="194" t="s">
        <v>538</v>
      </c>
      <c r="B547" s="182">
        <f t="shared" ref="B547:AF547" si="147">B394</f>
        <v>315.45</v>
      </c>
      <c r="C547" s="182">
        <f t="shared" si="147"/>
        <v>2458.01</v>
      </c>
      <c r="D547" s="182">
        <f t="shared" si="147"/>
        <v>375.84</v>
      </c>
      <c r="E547" s="182">
        <f t="shared" si="147"/>
        <v>217.56</v>
      </c>
      <c r="F547" s="182">
        <f t="shared" si="147"/>
        <v>429.07</v>
      </c>
      <c r="G547" s="182">
        <f t="shared" si="147"/>
        <v>0</v>
      </c>
      <c r="H547" s="182">
        <f t="shared" si="147"/>
        <v>0</v>
      </c>
      <c r="I547" s="182">
        <f t="shared" si="147"/>
        <v>333.94</v>
      </c>
      <c r="J547" s="182">
        <f t="shared" si="147"/>
        <v>0</v>
      </c>
      <c r="K547" s="182">
        <f t="shared" si="147"/>
        <v>0</v>
      </c>
      <c r="L547" s="182">
        <f t="shared" si="147"/>
        <v>0</v>
      </c>
      <c r="M547" s="182">
        <f t="shared" si="147"/>
        <v>0</v>
      </c>
      <c r="N547" s="182">
        <f t="shared" si="147"/>
        <v>0</v>
      </c>
      <c r="O547" s="182">
        <f t="shared" si="147"/>
        <v>0</v>
      </c>
      <c r="P547" s="182">
        <f t="shared" si="147"/>
        <v>0</v>
      </c>
      <c r="Q547" s="182">
        <f t="shared" si="147"/>
        <v>0</v>
      </c>
      <c r="R547" s="182">
        <f t="shared" si="147"/>
        <v>0</v>
      </c>
      <c r="S547" s="182">
        <f t="shared" si="147"/>
        <v>0</v>
      </c>
      <c r="T547" s="182">
        <f t="shared" si="147"/>
        <v>316.94</v>
      </c>
      <c r="U547" s="182">
        <f t="shared" si="147"/>
        <v>0</v>
      </c>
      <c r="V547" s="182">
        <f t="shared" si="147"/>
        <v>0</v>
      </c>
      <c r="W547" s="182">
        <f t="shared" si="147"/>
        <v>381.44</v>
      </c>
      <c r="X547" s="182">
        <f t="shared" si="147"/>
        <v>0</v>
      </c>
      <c r="Y547" s="182">
        <f t="shared" si="147"/>
        <v>649.26</v>
      </c>
      <c r="Z547" s="182">
        <f t="shared" si="147"/>
        <v>1282.45</v>
      </c>
      <c r="AA547" s="182">
        <f t="shared" si="147"/>
        <v>333.63</v>
      </c>
      <c r="AB547" s="182">
        <f t="shared" si="147"/>
        <v>0</v>
      </c>
      <c r="AC547" s="182">
        <f t="shared" si="147"/>
        <v>0</v>
      </c>
      <c r="AD547" s="182">
        <f t="shared" si="147"/>
        <v>231.63</v>
      </c>
      <c r="AE547" s="182">
        <f t="shared" si="147"/>
        <v>0</v>
      </c>
      <c r="AF547" s="182">
        <f t="shared" si="147"/>
        <v>0</v>
      </c>
      <c r="AG547" s="139">
        <f t="shared" si="144"/>
        <v>7325.22</v>
      </c>
    </row>
    <row r="548">
      <c r="A548" s="296" t="s">
        <v>854</v>
      </c>
      <c r="B548" s="324">
        <f t="shared" ref="B548:AF548" si="148">sum(B549:B563)-B566</f>
        <v>0</v>
      </c>
      <c r="C548" s="324">
        <f t="shared" si="148"/>
        <v>0</v>
      </c>
      <c r="D548" s="324">
        <f t="shared" si="148"/>
        <v>0</v>
      </c>
      <c r="E548" s="324">
        <f t="shared" si="148"/>
        <v>0</v>
      </c>
      <c r="F548" s="324">
        <f t="shared" si="148"/>
        <v>0</v>
      </c>
      <c r="G548" s="324">
        <f t="shared" si="148"/>
        <v>0</v>
      </c>
      <c r="H548" s="324">
        <f t="shared" si="148"/>
        <v>0</v>
      </c>
      <c r="I548" s="324">
        <f t="shared" si="148"/>
        <v>0</v>
      </c>
      <c r="J548" s="324">
        <f t="shared" si="148"/>
        <v>0</v>
      </c>
      <c r="K548" s="324">
        <f t="shared" si="148"/>
        <v>0</v>
      </c>
      <c r="L548" s="324">
        <f t="shared" si="148"/>
        <v>0</v>
      </c>
      <c r="M548" s="324">
        <f t="shared" si="148"/>
        <v>0</v>
      </c>
      <c r="N548" s="324">
        <f t="shared" si="148"/>
        <v>0</v>
      </c>
      <c r="O548" s="324">
        <f t="shared" si="148"/>
        <v>0</v>
      </c>
      <c r="P548" s="324">
        <f t="shared" si="148"/>
        <v>0</v>
      </c>
      <c r="Q548" s="324">
        <f t="shared" si="148"/>
        <v>0</v>
      </c>
      <c r="R548" s="324">
        <f t="shared" si="148"/>
        <v>0</v>
      </c>
      <c r="S548" s="324">
        <f t="shared" si="148"/>
        <v>0</v>
      </c>
      <c r="T548" s="324">
        <f t="shared" si="148"/>
        <v>0</v>
      </c>
      <c r="U548" s="324">
        <f t="shared" si="148"/>
        <v>0</v>
      </c>
      <c r="V548" s="324">
        <f t="shared" si="148"/>
        <v>0</v>
      </c>
      <c r="W548" s="324">
        <f t="shared" si="148"/>
        <v>0</v>
      </c>
      <c r="X548" s="324">
        <f t="shared" si="148"/>
        <v>0</v>
      </c>
      <c r="Y548" s="324">
        <f t="shared" si="148"/>
        <v>0</v>
      </c>
      <c r="Z548" s="324">
        <f t="shared" si="148"/>
        <v>0</v>
      </c>
      <c r="AA548" s="324">
        <f t="shared" si="148"/>
        <v>0</v>
      </c>
      <c r="AB548" s="324">
        <f t="shared" si="148"/>
        <v>0</v>
      </c>
      <c r="AC548" s="324">
        <f t="shared" si="148"/>
        <v>0</v>
      </c>
      <c r="AD548" s="324">
        <f t="shared" si="148"/>
        <v>0</v>
      </c>
      <c r="AE548" s="324">
        <f t="shared" si="148"/>
        <v>0</v>
      </c>
      <c r="AF548" s="324">
        <f t="shared" si="148"/>
        <v>0</v>
      </c>
      <c r="AG548" s="139">
        <f t="shared" si="144"/>
        <v>0</v>
      </c>
    </row>
    <row r="549" outlineLevel="1">
      <c r="A549" s="194" t="s">
        <v>520</v>
      </c>
      <c r="B549" s="182">
        <f>B433*'Data - P&amp;L'!$C$3*'Data - P&amp;L'!$C$55</f>
        <v>0</v>
      </c>
      <c r="C549" s="182">
        <f>C433*'Data - P&amp;L'!$C$3*'Data - P&amp;L'!$C$55</f>
        <v>0</v>
      </c>
      <c r="D549" s="182">
        <f>D433*'Data - P&amp;L'!$C$3*'Data - P&amp;L'!$C$55</f>
        <v>0</v>
      </c>
      <c r="E549" s="182">
        <f>E433*'Data - P&amp;L'!$C$3*'Data - P&amp;L'!$C$55</f>
        <v>0</v>
      </c>
      <c r="F549" s="182">
        <f>F433*'Data - P&amp;L'!$C$3*'Data - P&amp;L'!$C$55</f>
        <v>0</v>
      </c>
      <c r="G549" s="182">
        <f>G433*'Data - P&amp;L'!$C$3*'Data - P&amp;L'!$C$55</f>
        <v>0</v>
      </c>
      <c r="H549" s="182">
        <f>H433*'Data - P&amp;L'!$C$3*'Data - P&amp;L'!$C$55</f>
        <v>0</v>
      </c>
      <c r="I549" s="182">
        <f>I433*'Data - P&amp;L'!$C$3*'Data - P&amp;L'!$C$55</f>
        <v>0</v>
      </c>
      <c r="J549" s="182">
        <f>J433*'Data - P&amp;L'!$C$3*'Data - P&amp;L'!$C$55</f>
        <v>0</v>
      </c>
      <c r="K549" s="182">
        <f>K433*'Data - P&amp;L'!$C$3*'Data - P&amp;L'!$C$55</f>
        <v>0</v>
      </c>
      <c r="L549" s="182">
        <f>L433*'Data - P&amp;L'!$C$3*'Data - P&amp;L'!$C$55</f>
        <v>0</v>
      </c>
      <c r="M549" s="182">
        <f>M433*'Data - P&amp;L'!$C$3*'Data - P&amp;L'!$C$55</f>
        <v>0</v>
      </c>
      <c r="N549" s="182">
        <f>N433*'Data - P&amp;L'!$C$3*'Data - P&amp;L'!$C$55</f>
        <v>0</v>
      </c>
      <c r="O549" s="182">
        <f>O433*'Data - P&amp;L'!$C$3*'Data - P&amp;L'!$C$55</f>
        <v>0</v>
      </c>
      <c r="P549" s="182">
        <f>P433*'Data - P&amp;L'!$C$3*'Data - P&amp;L'!$C$55</f>
        <v>0</v>
      </c>
      <c r="Q549" s="182">
        <f>Q433*'Data - P&amp;L'!$C$3*'Data - P&amp;L'!$C$55</f>
        <v>0</v>
      </c>
      <c r="R549" s="182">
        <f>R433*'Data - P&amp;L'!$C$3*'Data - P&amp;L'!$C$55</f>
        <v>0</v>
      </c>
      <c r="S549" s="182">
        <f>S433*'Data - P&amp;L'!$C$3*'Data - P&amp;L'!$C$55</f>
        <v>0</v>
      </c>
      <c r="T549" s="182">
        <f>T433*'Data - P&amp;L'!$C$3*'Data - P&amp;L'!$C$55</f>
        <v>0</v>
      </c>
      <c r="U549" s="182">
        <f>U433*'Data - P&amp;L'!$C$3*'Data - P&amp;L'!$C$55</f>
        <v>0</v>
      </c>
      <c r="V549" s="182">
        <f>V433*'Data - P&amp;L'!$C$3*'Data - P&amp;L'!$C$55</f>
        <v>0</v>
      </c>
      <c r="W549" s="182">
        <f>W433*'Data - P&amp;L'!$C$3*'Data - P&amp;L'!$C$55</f>
        <v>0</v>
      </c>
      <c r="X549" s="182">
        <f>X433*'Data - P&amp;L'!$C$3*'Data - P&amp;L'!$C$55</f>
        <v>0</v>
      </c>
      <c r="Y549" s="182">
        <f>Y433*'Data - P&amp;L'!$C$3*'Data - P&amp;L'!$C$55</f>
        <v>0</v>
      </c>
      <c r="Z549" s="182">
        <f>Z433*'Data - P&amp;L'!$C$3*'Data - P&amp;L'!$C$55</f>
        <v>0</v>
      </c>
      <c r="AA549" s="182">
        <f>AA433*'Data - P&amp;L'!$C$3*'Data - P&amp;L'!$C$55</f>
        <v>0</v>
      </c>
      <c r="AB549" s="182">
        <f>AB433*'Data - P&amp;L'!$C$3*'Data - P&amp;L'!$C$55</f>
        <v>0</v>
      </c>
      <c r="AC549" s="182">
        <f>AC433*'Data - P&amp;L'!$C$3*'Data - P&amp;L'!$C$55</f>
        <v>0</v>
      </c>
      <c r="AD549" s="182">
        <f>AD433*'Data - P&amp;L'!$C$3*'Data - P&amp;L'!$C$55</f>
        <v>0</v>
      </c>
      <c r="AE549" s="182">
        <f>AE433*'Data - P&amp;L'!$C$3*'Data - P&amp;L'!$C$55</f>
        <v>0</v>
      </c>
      <c r="AF549" s="182">
        <f>AF433*'Data - P&amp;L'!$C$3*'Data - P&amp;L'!$C$55</f>
        <v>0</v>
      </c>
      <c r="AG549" s="139">
        <f t="shared" si="144"/>
        <v>0</v>
      </c>
    </row>
    <row r="550" outlineLevel="1">
      <c r="A550" s="194" t="s">
        <v>521</v>
      </c>
      <c r="B550" s="182">
        <f>B434*'Data - P&amp;L'!$C$4*'Data - P&amp;L'!$C$55</f>
        <v>0</v>
      </c>
      <c r="C550" s="182">
        <f>C434*'Data - P&amp;L'!$C$4*'Data - P&amp;L'!$C$55</f>
        <v>0</v>
      </c>
      <c r="D550" s="182">
        <f>D434*'Data - P&amp;L'!$C$4*'Data - P&amp;L'!$C$55</f>
        <v>0</v>
      </c>
      <c r="E550" s="182">
        <f>E434*'Data - P&amp;L'!$C$4*'Data - P&amp;L'!$C$55</f>
        <v>0</v>
      </c>
      <c r="F550" s="182">
        <f>F434*'Data - P&amp;L'!$C$4*'Data - P&amp;L'!$C$55</f>
        <v>0</v>
      </c>
      <c r="G550" s="182">
        <f>G434*'Data - P&amp;L'!$C$4*'Data - P&amp;L'!$C$55</f>
        <v>0</v>
      </c>
      <c r="H550" s="182">
        <f>H434*'Data - P&amp;L'!$C$4*'Data - P&amp;L'!$C$55</f>
        <v>0</v>
      </c>
      <c r="I550" s="182">
        <f>I434*'Data - P&amp;L'!$C$4*'Data - P&amp;L'!$C$55</f>
        <v>0</v>
      </c>
      <c r="J550" s="182">
        <f>J434*'Data - P&amp;L'!$C$4*'Data - P&amp;L'!$C$55</f>
        <v>0</v>
      </c>
      <c r="K550" s="182">
        <f>K434*'Data - P&amp;L'!$C$4*'Data - P&amp;L'!$C$55</f>
        <v>0</v>
      </c>
      <c r="L550" s="182">
        <f>L434*'Data - P&amp;L'!$C$4*'Data - P&amp;L'!$C$55</f>
        <v>0</v>
      </c>
      <c r="M550" s="182">
        <f>M434*'Data - P&amp;L'!$C$4*'Data - P&amp;L'!$C$55</f>
        <v>0</v>
      </c>
      <c r="N550" s="182">
        <f>N434*'Data - P&amp;L'!$C$4*'Data - P&amp;L'!$C$55</f>
        <v>0</v>
      </c>
      <c r="O550" s="182">
        <f>O434*'Data - P&amp;L'!$C$4*'Data - P&amp;L'!$C$55</f>
        <v>0</v>
      </c>
      <c r="P550" s="182">
        <f>P434*'Data - P&amp;L'!$C$4*'Data - P&amp;L'!$C$55</f>
        <v>0</v>
      </c>
      <c r="Q550" s="182">
        <f>Q434*'Data - P&amp;L'!$C$4*'Data - P&amp;L'!$C$55</f>
        <v>0</v>
      </c>
      <c r="R550" s="182">
        <f>R434*'Data - P&amp;L'!$C$4*'Data - P&amp;L'!$C$55</f>
        <v>0</v>
      </c>
      <c r="S550" s="182">
        <f>S434*'Data - P&amp;L'!$C$4*'Data - P&amp;L'!$C$55</f>
        <v>0</v>
      </c>
      <c r="T550" s="182">
        <f>T434*'Data - P&amp;L'!$C$4*'Data - P&amp;L'!$C$55</f>
        <v>0</v>
      </c>
      <c r="U550" s="182">
        <f>U434*'Data - P&amp;L'!$C$4*'Data - P&amp;L'!$C$55</f>
        <v>0</v>
      </c>
      <c r="V550" s="182">
        <f>V434*'Data - P&amp;L'!$C$4*'Data - P&amp;L'!$C$55</f>
        <v>0</v>
      </c>
      <c r="W550" s="182">
        <f>W434*'Data - P&amp;L'!$C$4*'Data - P&amp;L'!$C$55</f>
        <v>0</v>
      </c>
      <c r="X550" s="182">
        <f>X434*'Data - P&amp;L'!$C$4*'Data - P&amp;L'!$C$55</f>
        <v>0</v>
      </c>
      <c r="Y550" s="182">
        <f>Y434*'Data - P&amp;L'!$C$4*'Data - P&amp;L'!$C$55</f>
        <v>0</v>
      </c>
      <c r="Z550" s="182">
        <f>Z434*'Data - P&amp;L'!$C$4*'Data - P&amp;L'!$C$55</f>
        <v>0</v>
      </c>
      <c r="AA550" s="182">
        <f>AA434*'Data - P&amp;L'!$C$4*'Data - P&amp;L'!$C$55</f>
        <v>0</v>
      </c>
      <c r="AB550" s="182">
        <f>AB434*'Data - P&amp;L'!$C$4*'Data - P&amp;L'!$C$55</f>
        <v>0</v>
      </c>
      <c r="AC550" s="182">
        <f>AC434*'Data - P&amp;L'!$C$4*'Data - P&amp;L'!$C$55</f>
        <v>0</v>
      </c>
      <c r="AD550" s="182">
        <f>AD434*'Data - P&amp;L'!$C$4*'Data - P&amp;L'!$C$55</f>
        <v>0</v>
      </c>
      <c r="AE550" s="182">
        <f>AE434*'Data - P&amp;L'!$C$4*'Data - P&amp;L'!$C$55</f>
        <v>0</v>
      </c>
      <c r="AF550" s="182">
        <f>AF434*'Data - P&amp;L'!$C$4*'Data - P&amp;L'!$C$55</f>
        <v>0</v>
      </c>
      <c r="AG550" s="139">
        <f t="shared" si="144"/>
        <v>0</v>
      </c>
    </row>
    <row r="551" outlineLevel="1">
      <c r="A551" s="194" t="s">
        <v>492</v>
      </c>
      <c r="B551" s="182">
        <f>B408*'Data - P&amp;L'!$C$15*'Data - P&amp;L'!$C$55</f>
        <v>0</v>
      </c>
      <c r="C551" s="182">
        <f>C408*'Data - P&amp;L'!$C$15*'Data - P&amp;L'!$C$55</f>
        <v>0</v>
      </c>
      <c r="D551" s="182">
        <f>D408*'Data - P&amp;L'!$C$15*'Data - P&amp;L'!$C$55</f>
        <v>0</v>
      </c>
      <c r="E551" s="182">
        <f>E408*'Data - P&amp;L'!$C$15*'Data - P&amp;L'!$C$55</f>
        <v>0</v>
      </c>
      <c r="F551" s="182">
        <f>F408*'Data - P&amp;L'!$C$15*'Data - P&amp;L'!$C$55</f>
        <v>0</v>
      </c>
      <c r="G551" s="182">
        <f>G408*'Data - P&amp;L'!$C$15*'Data - P&amp;L'!$C$55</f>
        <v>0</v>
      </c>
      <c r="H551" s="182">
        <f>H408*'Data - P&amp;L'!$C$15*'Data - P&amp;L'!$C$55</f>
        <v>0</v>
      </c>
      <c r="I551" s="182">
        <f>I408*'Data - P&amp;L'!$C$15*'Data - P&amp;L'!$C$55</f>
        <v>0</v>
      </c>
      <c r="J551" s="182">
        <f>J408*'Data - P&amp;L'!$C$15*'Data - P&amp;L'!$C$55</f>
        <v>0</v>
      </c>
      <c r="K551" s="182">
        <f>K408*'Data - P&amp;L'!$C$15*'Data - P&amp;L'!$C$55</f>
        <v>0</v>
      </c>
      <c r="L551" s="182">
        <f>L408*'Data - P&amp;L'!$C$15*'Data - P&amp;L'!$C$55</f>
        <v>0</v>
      </c>
      <c r="M551" s="182">
        <f>M408*'Data - P&amp;L'!$C$15*'Data - P&amp;L'!$C$55</f>
        <v>0</v>
      </c>
      <c r="N551" s="182">
        <f>N408*'Data - P&amp;L'!$C$15*'Data - P&amp;L'!$C$55</f>
        <v>0</v>
      </c>
      <c r="O551" s="182">
        <f>O408*'Data - P&amp;L'!$C$15*'Data - P&amp;L'!$C$55</f>
        <v>0</v>
      </c>
      <c r="P551" s="182">
        <f>P408*'Data - P&amp;L'!$C$15*'Data - P&amp;L'!$C$55</f>
        <v>0</v>
      </c>
      <c r="Q551" s="182">
        <f>Q408*'Data - P&amp;L'!$C$15*'Data - P&amp;L'!$C$55</f>
        <v>0</v>
      </c>
      <c r="R551" s="182">
        <f>R408*'Data - P&amp;L'!$C$15*'Data - P&amp;L'!$C$55</f>
        <v>0</v>
      </c>
      <c r="S551" s="182">
        <f>S408*'Data - P&amp;L'!$C$15*'Data - P&amp;L'!$C$55</f>
        <v>0</v>
      </c>
      <c r="T551" s="182">
        <f>T408*'Data - P&amp;L'!$C$15*'Data - P&amp;L'!$C$55</f>
        <v>0</v>
      </c>
      <c r="U551" s="182">
        <f>U408*'Data - P&amp;L'!$C$15*'Data - P&amp;L'!$C$55</f>
        <v>0</v>
      </c>
      <c r="V551" s="182">
        <f>V408*'Data - P&amp;L'!$C$15*'Data - P&amp;L'!$C$55</f>
        <v>0</v>
      </c>
      <c r="W551" s="182">
        <f>W408*'Data - P&amp;L'!$C$15*'Data - P&amp;L'!$C$55</f>
        <v>0</v>
      </c>
      <c r="X551" s="182">
        <f>X408*'Data - P&amp;L'!$C$15*'Data - P&amp;L'!$C$55</f>
        <v>0</v>
      </c>
      <c r="Y551" s="182">
        <f>Y408*'Data - P&amp;L'!$C$15*'Data - P&amp;L'!$C$55</f>
        <v>0</v>
      </c>
      <c r="Z551" s="182">
        <f>Z408*'Data - P&amp;L'!$C$15*'Data - P&amp;L'!$C$55</f>
        <v>0</v>
      </c>
      <c r="AA551" s="182">
        <f>AA408*'Data - P&amp;L'!$C$15*'Data - P&amp;L'!$C$55</f>
        <v>0</v>
      </c>
      <c r="AB551" s="182">
        <f>AB408*'Data - P&amp;L'!$C$15*'Data - P&amp;L'!$C$55</f>
        <v>0</v>
      </c>
      <c r="AC551" s="182">
        <f>AC408*'Data - P&amp;L'!$C$15*'Data - P&amp;L'!$C$55</f>
        <v>0</v>
      </c>
      <c r="AD551" s="182">
        <f>AD408*'Data - P&amp;L'!$C$15*'Data - P&amp;L'!$C$55</f>
        <v>0</v>
      </c>
      <c r="AE551" s="182">
        <f>AE408*'Data - P&amp;L'!$C$15*'Data - P&amp;L'!$C$55</f>
        <v>0</v>
      </c>
      <c r="AF551" s="182">
        <f>AF408*'Data - P&amp;L'!$C$15*'Data - P&amp;L'!$C$55</f>
        <v>0</v>
      </c>
      <c r="AG551" s="139">
        <f t="shared" si="144"/>
        <v>0</v>
      </c>
    </row>
    <row r="552" outlineLevel="1">
      <c r="A552" s="194" t="s">
        <v>493</v>
      </c>
      <c r="B552" s="182">
        <f>B409*'Data - P&amp;L'!$C$16*'Data - P&amp;L'!$C$55</f>
        <v>0</v>
      </c>
      <c r="C552" s="182">
        <f>C409*'Data - P&amp;L'!$C$16*'Data - P&amp;L'!$C$55</f>
        <v>0</v>
      </c>
      <c r="D552" s="182">
        <f>D409*'Data - P&amp;L'!$C$16*'Data - P&amp;L'!$C$55</f>
        <v>0</v>
      </c>
      <c r="E552" s="182">
        <f>E409*'Data - P&amp;L'!$C$16*'Data - P&amp;L'!$C$55</f>
        <v>0</v>
      </c>
      <c r="F552" s="182">
        <f>F409*'Data - P&amp;L'!$C$16*'Data - P&amp;L'!$C$55</f>
        <v>0</v>
      </c>
      <c r="G552" s="182">
        <f>G409*'Data - P&amp;L'!$C$16*'Data - P&amp;L'!$C$55</f>
        <v>0</v>
      </c>
      <c r="H552" s="182">
        <f>H409*'Data - P&amp;L'!$C$16*'Data - P&amp;L'!$C$55</f>
        <v>0</v>
      </c>
      <c r="I552" s="182">
        <f>I409*'Data - P&amp;L'!$C$16*'Data - P&amp;L'!$C$55</f>
        <v>0</v>
      </c>
      <c r="J552" s="182">
        <f>J409*'Data - P&amp;L'!$C$16*'Data - P&amp;L'!$C$55</f>
        <v>0</v>
      </c>
      <c r="K552" s="182">
        <f>K409*'Data - P&amp;L'!$C$16*'Data - P&amp;L'!$C$55</f>
        <v>0</v>
      </c>
      <c r="L552" s="182">
        <f>L409*'Data - P&amp;L'!$C$16*'Data - P&amp;L'!$C$55</f>
        <v>0</v>
      </c>
      <c r="M552" s="182">
        <f>M409*'Data - P&amp;L'!$C$16*'Data - P&amp;L'!$C$55</f>
        <v>0</v>
      </c>
      <c r="N552" s="182">
        <f>N409*'Data - P&amp;L'!$C$16*'Data - P&amp;L'!$C$55</f>
        <v>0</v>
      </c>
      <c r="O552" s="182">
        <f>O409*'Data - P&amp;L'!$C$16*'Data - P&amp;L'!$C$55</f>
        <v>0</v>
      </c>
      <c r="P552" s="182">
        <f>P409*'Data - P&amp;L'!$C$16*'Data - P&amp;L'!$C$55</f>
        <v>0</v>
      </c>
      <c r="Q552" s="182">
        <f>Q409*'Data - P&amp;L'!$C$16*'Data - P&amp;L'!$C$55</f>
        <v>0</v>
      </c>
      <c r="R552" s="182">
        <f>R409*'Data - P&amp;L'!$C$16*'Data - P&amp;L'!$C$55</f>
        <v>0</v>
      </c>
      <c r="S552" s="182">
        <f>S409*'Data - P&amp;L'!$C$16*'Data - P&amp;L'!$C$55</f>
        <v>0</v>
      </c>
      <c r="T552" s="182">
        <f>T409*'Data - P&amp;L'!$C$16*'Data - P&amp;L'!$C$55</f>
        <v>0</v>
      </c>
      <c r="U552" s="182">
        <f>U409*'Data - P&amp;L'!$C$16*'Data - P&amp;L'!$C$55</f>
        <v>0</v>
      </c>
      <c r="V552" s="182">
        <f>V409*'Data - P&amp;L'!$C$16*'Data - P&amp;L'!$C$55</f>
        <v>0</v>
      </c>
      <c r="W552" s="182">
        <f>W409*'Data - P&amp;L'!$C$16*'Data - P&amp;L'!$C$55</f>
        <v>0</v>
      </c>
      <c r="X552" s="182">
        <f>X409*'Data - P&amp;L'!$C$16*'Data - P&amp;L'!$C$55</f>
        <v>0</v>
      </c>
      <c r="Y552" s="182">
        <f>Y409*'Data - P&amp;L'!$C$16*'Data - P&amp;L'!$C$55</f>
        <v>0</v>
      </c>
      <c r="Z552" s="182">
        <f>Z409*'Data - P&amp;L'!$C$16*'Data - P&amp;L'!$C$55</f>
        <v>0</v>
      </c>
      <c r="AA552" s="182">
        <f>AA409*'Data - P&amp;L'!$C$16*'Data - P&amp;L'!$C$55</f>
        <v>0</v>
      </c>
      <c r="AB552" s="182">
        <f>AB409*'Data - P&amp;L'!$C$16*'Data - P&amp;L'!$C$55</f>
        <v>0</v>
      </c>
      <c r="AC552" s="182">
        <f>AC409*'Data - P&amp;L'!$C$16*'Data - P&amp;L'!$C$55</f>
        <v>0</v>
      </c>
      <c r="AD552" s="182">
        <f>AD409*'Data - P&amp;L'!$C$16*'Data - P&amp;L'!$C$55</f>
        <v>0</v>
      </c>
      <c r="AE552" s="182">
        <f>AE409*'Data - P&amp;L'!$C$16*'Data - P&amp;L'!$C$55</f>
        <v>0</v>
      </c>
      <c r="AF552" s="182">
        <f>AF409*'Data - P&amp;L'!$C$16*'Data - P&amp;L'!$C$55</f>
        <v>0</v>
      </c>
      <c r="AG552" s="139">
        <f t="shared" si="144"/>
        <v>0</v>
      </c>
    </row>
    <row r="553" outlineLevel="1">
      <c r="A553" s="194" t="s">
        <v>522</v>
      </c>
      <c r="B553" s="182">
        <f>B437*'Data - P&amp;L'!$C$6*'Data - P&amp;L'!$C$55</f>
        <v>0</v>
      </c>
      <c r="C553" s="182">
        <f>C437*'Data - P&amp;L'!$C$6*'Data - P&amp;L'!$C$55</f>
        <v>0</v>
      </c>
      <c r="D553" s="182">
        <f>D437*'Data - P&amp;L'!$C$6*'Data - P&amp;L'!$C$55</f>
        <v>0</v>
      </c>
      <c r="E553" s="182">
        <f>E437*'Data - P&amp;L'!$C$6*'Data - P&amp;L'!$C$55</f>
        <v>0</v>
      </c>
      <c r="F553" s="182">
        <f>F437*'Data - P&amp;L'!$C$6*'Data - P&amp;L'!$C$55</f>
        <v>0</v>
      </c>
      <c r="G553" s="182">
        <f>G437*'Data - P&amp;L'!$C$6*'Data - P&amp;L'!$C$55</f>
        <v>0</v>
      </c>
      <c r="H553" s="182">
        <f>H437*'Data - P&amp;L'!$C$6*'Data - P&amp;L'!$C$55</f>
        <v>0</v>
      </c>
      <c r="I553" s="182">
        <f>I437*'Data - P&amp;L'!$C$6*'Data - P&amp;L'!$C$55</f>
        <v>0</v>
      </c>
      <c r="J553" s="182">
        <f>J437*'Data - P&amp;L'!$C$6*'Data - P&amp;L'!$C$55</f>
        <v>0</v>
      </c>
      <c r="K553" s="182">
        <f>K437*'Data - P&amp;L'!$C$6*'Data - P&amp;L'!$C$55</f>
        <v>0</v>
      </c>
      <c r="L553" s="182">
        <f>L437*'Data - P&amp;L'!$C$6*'Data - P&amp;L'!$C$55</f>
        <v>0</v>
      </c>
      <c r="M553" s="182">
        <f>M437*'Data - P&amp;L'!$C$6*'Data - P&amp;L'!$C$55</f>
        <v>0</v>
      </c>
      <c r="N553" s="182">
        <f>N437*'Data - P&amp;L'!$C$6*'Data - P&amp;L'!$C$55</f>
        <v>0</v>
      </c>
      <c r="O553" s="182">
        <f>O437*'Data - P&amp;L'!$C$6*'Data - P&amp;L'!$C$55</f>
        <v>0</v>
      </c>
      <c r="P553" s="182">
        <f>P437*'Data - P&amp;L'!$C$6*'Data - P&amp;L'!$C$55</f>
        <v>0</v>
      </c>
      <c r="Q553" s="182">
        <f>Q437*'Data - P&amp;L'!$C$6*'Data - P&amp;L'!$C$55</f>
        <v>0</v>
      </c>
      <c r="R553" s="182">
        <f>R437*'Data - P&amp;L'!$C$6*'Data - P&amp;L'!$C$55</f>
        <v>0</v>
      </c>
      <c r="S553" s="182">
        <f>S437*'Data - P&amp;L'!$C$6*'Data - P&amp;L'!$C$55</f>
        <v>0</v>
      </c>
      <c r="T553" s="182">
        <f>T437*'Data - P&amp;L'!$C$6*'Data - P&amp;L'!$C$55</f>
        <v>0</v>
      </c>
      <c r="U553" s="182">
        <f>U437*'Data - P&amp;L'!$C$6*'Data - P&amp;L'!$C$55</f>
        <v>0</v>
      </c>
      <c r="V553" s="182">
        <f>V437*'Data - P&amp;L'!$C$6*'Data - P&amp;L'!$C$55</f>
        <v>0</v>
      </c>
      <c r="W553" s="182">
        <f>W437*'Data - P&amp;L'!$C$6*'Data - P&amp;L'!$C$55</f>
        <v>0</v>
      </c>
      <c r="X553" s="182">
        <f>X437*'Data - P&amp;L'!$C$6*'Data - P&amp;L'!$C$55</f>
        <v>0</v>
      </c>
      <c r="Y553" s="182">
        <f>Y437*'Data - P&amp;L'!$C$6*'Data - P&amp;L'!$C$55</f>
        <v>0</v>
      </c>
      <c r="Z553" s="182">
        <f>Z437*'Data - P&amp;L'!$C$6*'Data - P&amp;L'!$C$55</f>
        <v>0</v>
      </c>
      <c r="AA553" s="182">
        <f>AA437*'Data - P&amp;L'!$C$6*'Data - P&amp;L'!$C$55</f>
        <v>0</v>
      </c>
      <c r="AB553" s="182">
        <f>AB437*'Data - P&amp;L'!$C$6*'Data - P&amp;L'!$C$55</f>
        <v>0</v>
      </c>
      <c r="AC553" s="182">
        <f>AC437*'Data - P&amp;L'!$C$6*'Data - P&amp;L'!$C$55</f>
        <v>0</v>
      </c>
      <c r="AD553" s="182">
        <f>AD437*'Data - P&amp;L'!$C$6*'Data - P&amp;L'!$C$55</f>
        <v>0</v>
      </c>
      <c r="AE553" s="182">
        <f>AE437*'Data - P&amp;L'!$C$6*'Data - P&amp;L'!$C$55</f>
        <v>0</v>
      </c>
      <c r="AF553" s="182">
        <f>AF437*'Data - P&amp;L'!$C$6*'Data - P&amp;L'!$C$55</f>
        <v>0</v>
      </c>
      <c r="AG553" s="139">
        <f t="shared" si="144"/>
        <v>0</v>
      </c>
    </row>
    <row r="554" outlineLevel="1">
      <c r="A554" s="194" t="s">
        <v>523</v>
      </c>
      <c r="B554" s="182">
        <f>B438*'Data - P&amp;L'!$C$8*'Data - P&amp;L'!$C$55</f>
        <v>0</v>
      </c>
      <c r="C554" s="182">
        <f>C438*'Data - P&amp;L'!$C$8*'Data - P&amp;L'!$C$55</f>
        <v>0</v>
      </c>
      <c r="D554" s="182">
        <f>D438*'Data - P&amp;L'!$C$8*'Data - P&amp;L'!$C$55</f>
        <v>0</v>
      </c>
      <c r="E554" s="182">
        <f>E438*'Data - P&amp;L'!$C$8*'Data - P&amp;L'!$C$55</f>
        <v>0</v>
      </c>
      <c r="F554" s="182">
        <f>F438*'Data - P&amp;L'!$C$8*'Data - P&amp;L'!$C$55</f>
        <v>0</v>
      </c>
      <c r="G554" s="182">
        <f>G438*'Data - P&amp;L'!$C$8*'Data - P&amp;L'!$C$55</f>
        <v>0</v>
      </c>
      <c r="H554" s="182">
        <f>H438*'Data - P&amp;L'!$C$8*'Data - P&amp;L'!$C$55</f>
        <v>0</v>
      </c>
      <c r="I554" s="182">
        <f>I438*'Data - P&amp;L'!$C$8*'Data - P&amp;L'!$C$55</f>
        <v>0</v>
      </c>
      <c r="J554" s="182">
        <f>J438*'Data - P&amp;L'!$C$8*'Data - P&amp;L'!$C$55</f>
        <v>0</v>
      </c>
      <c r="K554" s="182">
        <f>K438*'Data - P&amp;L'!$C$8*'Data - P&amp;L'!$C$55</f>
        <v>0</v>
      </c>
      <c r="L554" s="182">
        <f>L438*'Data - P&amp;L'!$C$8*'Data - P&amp;L'!$C$55</f>
        <v>0</v>
      </c>
      <c r="M554" s="182">
        <f>M438*'Data - P&amp;L'!$C$8*'Data - P&amp;L'!$C$55</f>
        <v>0</v>
      </c>
      <c r="N554" s="182">
        <f>N438*'Data - P&amp;L'!$C$8*'Data - P&amp;L'!$C$55</f>
        <v>0</v>
      </c>
      <c r="O554" s="182">
        <f>O438*'Data - P&amp;L'!$C$8*'Data - P&amp;L'!$C$55</f>
        <v>0</v>
      </c>
      <c r="P554" s="182">
        <f>P438*'Data - P&amp;L'!$C$8*'Data - P&amp;L'!$C$55</f>
        <v>0</v>
      </c>
      <c r="Q554" s="182">
        <f>Q438*'Data - P&amp;L'!$C$8*'Data - P&amp;L'!$C$55</f>
        <v>0</v>
      </c>
      <c r="R554" s="182">
        <f>R438*'Data - P&amp;L'!$C$8*'Data - P&amp;L'!$C$55</f>
        <v>0</v>
      </c>
      <c r="S554" s="182">
        <f>S438*'Data - P&amp;L'!$C$8*'Data - P&amp;L'!$C$55</f>
        <v>0</v>
      </c>
      <c r="T554" s="182">
        <f>T438*'Data - P&amp;L'!$C$8*'Data - P&amp;L'!$C$55</f>
        <v>0</v>
      </c>
      <c r="U554" s="182">
        <f>U438*'Data - P&amp;L'!$C$8*'Data - P&amp;L'!$C$55</f>
        <v>0</v>
      </c>
      <c r="V554" s="182">
        <f>V438*'Data - P&amp;L'!$C$8*'Data - P&amp;L'!$C$55</f>
        <v>0</v>
      </c>
      <c r="W554" s="182">
        <f>W438*'Data - P&amp;L'!$C$8*'Data - P&amp;L'!$C$55</f>
        <v>0</v>
      </c>
      <c r="X554" s="182">
        <f>X438*'Data - P&amp;L'!$C$8*'Data - P&amp;L'!$C$55</f>
        <v>0</v>
      </c>
      <c r="Y554" s="182">
        <f>Y438*'Data - P&amp;L'!$C$8*'Data - P&amp;L'!$C$55</f>
        <v>0</v>
      </c>
      <c r="Z554" s="182">
        <f>Z438*'Data - P&amp;L'!$C$8*'Data - P&amp;L'!$C$55</f>
        <v>0</v>
      </c>
      <c r="AA554" s="182">
        <f>AA438*'Data - P&amp;L'!$C$8*'Data - P&amp;L'!$C$55</f>
        <v>0</v>
      </c>
      <c r="AB554" s="182">
        <f>AB438*'Data - P&amp;L'!$C$8*'Data - P&amp;L'!$C$55</f>
        <v>0</v>
      </c>
      <c r="AC554" s="182">
        <f>AC438*'Data - P&amp;L'!$C$8*'Data - P&amp;L'!$C$55</f>
        <v>0</v>
      </c>
      <c r="AD554" s="182">
        <f>AD438*'Data - P&amp;L'!$C$8*'Data - P&amp;L'!$C$55</f>
        <v>0</v>
      </c>
      <c r="AE554" s="182">
        <f>AE438*'Data - P&amp;L'!$C$8*'Data - P&amp;L'!$C$55</f>
        <v>0</v>
      </c>
      <c r="AF554" s="182">
        <f>AF438*'Data - P&amp;L'!$C$8*'Data - P&amp;L'!$C$55</f>
        <v>0</v>
      </c>
      <c r="AG554" s="139">
        <f t="shared" si="144"/>
        <v>0</v>
      </c>
    </row>
    <row r="555" outlineLevel="1">
      <c r="A555" s="194" t="s">
        <v>524</v>
      </c>
      <c r="B555" s="182">
        <f>(B439+B440)*'Data - P&amp;L'!$C$9*'Data - P&amp;L'!$C$55</f>
        <v>0</v>
      </c>
      <c r="C555" s="182">
        <f>(C439+C440)*'Data - P&amp;L'!$C$9*'Data - P&amp;L'!$C$55</f>
        <v>0</v>
      </c>
      <c r="D555" s="182">
        <f>(D439+D440)*'Data - P&amp;L'!$C$9*'Data - P&amp;L'!$C$55</f>
        <v>0</v>
      </c>
      <c r="E555" s="182">
        <f>(E439+E440)*'Data - P&amp;L'!$C$9*'Data - P&amp;L'!$C$55</f>
        <v>0</v>
      </c>
      <c r="F555" s="182">
        <f>(F439+F440)*'Data - P&amp;L'!$C$9*'Data - P&amp;L'!$C$55</f>
        <v>0</v>
      </c>
      <c r="G555" s="182">
        <f>(G439+G440)*'Data - P&amp;L'!$C$9*'Data - P&amp;L'!$C$55</f>
        <v>0</v>
      </c>
      <c r="H555" s="182">
        <f>(H439+H440)*'Data - P&amp;L'!$C$9*'Data - P&amp;L'!$C$55</f>
        <v>0</v>
      </c>
      <c r="I555" s="182">
        <f>(I439+I440)*'Data - P&amp;L'!$C$9*'Data - P&amp;L'!$C$55</f>
        <v>0</v>
      </c>
      <c r="J555" s="182">
        <f>(J439+J440)*'Data - P&amp;L'!$C$9*'Data - P&amp;L'!$C$55</f>
        <v>0</v>
      </c>
      <c r="K555" s="182">
        <f>(K439+K440)*'Data - P&amp;L'!$C$9*'Data - P&amp;L'!$C$55</f>
        <v>0</v>
      </c>
      <c r="L555" s="182">
        <f>(L439+L440)*'Data - P&amp;L'!$C$9*'Data - P&amp;L'!$C$55</f>
        <v>0</v>
      </c>
      <c r="M555" s="182">
        <f>(M439+M440)*'Data - P&amp;L'!$C$9*'Data - P&amp;L'!$C$55</f>
        <v>0</v>
      </c>
      <c r="N555" s="182">
        <f>(N439+N440)*'Data - P&amp;L'!$C$9*'Data - P&amp;L'!$C$55</f>
        <v>0</v>
      </c>
      <c r="O555" s="182">
        <f>(O439+O440)*'Data - P&amp;L'!$C$9*'Data - P&amp;L'!$C$55</f>
        <v>0</v>
      </c>
      <c r="P555" s="182">
        <f>(P439+P440)*'Data - P&amp;L'!$C$9*'Data - P&amp;L'!$C$55</f>
        <v>0</v>
      </c>
      <c r="Q555" s="182">
        <f>(Q439+Q440)*'Data - P&amp;L'!$C$9*'Data - P&amp;L'!$C$55</f>
        <v>0</v>
      </c>
      <c r="R555" s="182">
        <f>(R439+R440)*'Data - P&amp;L'!$C$9*'Data - P&amp;L'!$C$55</f>
        <v>0</v>
      </c>
      <c r="S555" s="182">
        <f>(S439+S440)*'Data - P&amp;L'!$C$9*'Data - P&amp;L'!$C$55</f>
        <v>0</v>
      </c>
      <c r="T555" s="182">
        <f>(T439+T440)*'Data - P&amp;L'!$C$9*'Data - P&amp;L'!$C$55</f>
        <v>0</v>
      </c>
      <c r="U555" s="182">
        <f>(U439+U440)*'Data - P&amp;L'!$C$9*'Data - P&amp;L'!$C$55</f>
        <v>0</v>
      </c>
      <c r="V555" s="182">
        <f>(V439+V440)*'Data - P&amp;L'!$C$9*'Data - P&amp;L'!$C$55</f>
        <v>0</v>
      </c>
      <c r="W555" s="182">
        <f>(W439+W440)*'Data - P&amp;L'!$C$9*'Data - P&amp;L'!$C$55</f>
        <v>0</v>
      </c>
      <c r="X555" s="182">
        <f>(X439+X440)*'Data - P&amp;L'!$C$9*'Data - P&amp;L'!$C$55</f>
        <v>0</v>
      </c>
      <c r="Y555" s="182">
        <f>(Y439+Y440)*'Data - P&amp;L'!$C$9*'Data - P&amp;L'!$C$55</f>
        <v>0</v>
      </c>
      <c r="Z555" s="182">
        <f>(Z439+Z440)*'Data - P&amp;L'!$C$9*'Data - P&amp;L'!$C$55</f>
        <v>0</v>
      </c>
      <c r="AA555" s="182">
        <f>(AA439+AA440)*'Data - P&amp;L'!$C$9*'Data - P&amp;L'!$C$55</f>
        <v>0</v>
      </c>
      <c r="AB555" s="182">
        <f>(AB439+AB440)*'Data - P&amp;L'!$C$9*'Data - P&amp;L'!$C$55</f>
        <v>0</v>
      </c>
      <c r="AC555" s="182">
        <f>(AC439+AC440)*'Data - P&amp;L'!$C$9*'Data - P&amp;L'!$C$55</f>
        <v>0</v>
      </c>
      <c r="AD555" s="182">
        <f>(AD439+AD440)*'Data - P&amp;L'!$C$9*'Data - P&amp;L'!$C$55</f>
        <v>0</v>
      </c>
      <c r="AE555" s="182">
        <f>(AE439+AE440)*'Data - P&amp;L'!$C$9*'Data - P&amp;L'!$C$55</f>
        <v>0</v>
      </c>
      <c r="AF555" s="182">
        <f>(AF439+AF440)*'Data - P&amp;L'!$C$9*'Data - P&amp;L'!$C$55</f>
        <v>0</v>
      </c>
      <c r="AG555" s="139">
        <f t="shared" si="144"/>
        <v>0</v>
      </c>
    </row>
    <row r="556" outlineLevel="1">
      <c r="A556" s="194" t="s">
        <v>525</v>
      </c>
      <c r="B556" s="182">
        <f>(B441+B442)*'Data - P&amp;L'!$C$5*'Data - P&amp;L'!$C$55</f>
        <v>0</v>
      </c>
      <c r="C556" s="182">
        <f>(C441+C442)*'Data - P&amp;L'!$C$5*'Data - P&amp;L'!$C$55</f>
        <v>0</v>
      </c>
      <c r="D556" s="182">
        <f>(D441+D442)*'Data - P&amp;L'!$C$5*'Data - P&amp;L'!$C$55</f>
        <v>0</v>
      </c>
      <c r="E556" s="182">
        <f>(E441+E442)*'Data - P&amp;L'!$C$5*'Data - P&amp;L'!$C$55</f>
        <v>0</v>
      </c>
      <c r="F556" s="182">
        <f>(F441+F442)*'Data - P&amp;L'!$C$5*'Data - P&amp;L'!$C$55</f>
        <v>0</v>
      </c>
      <c r="G556" s="182">
        <f>(G441+G442)*'Data - P&amp;L'!$C$5*'Data - P&amp;L'!$C$55</f>
        <v>0</v>
      </c>
      <c r="H556" s="182">
        <f>(H441+H442)*'Data - P&amp;L'!$C$5*'Data - P&amp;L'!$C$55</f>
        <v>0</v>
      </c>
      <c r="I556" s="182">
        <f>(I441+I442)*'Data - P&amp;L'!$C$5*'Data - P&amp;L'!$C$55</f>
        <v>0</v>
      </c>
      <c r="J556" s="182">
        <f>(J441+J442)*'Data - P&amp;L'!$C$5*'Data - P&amp;L'!$C$55</f>
        <v>0</v>
      </c>
      <c r="K556" s="182">
        <f>(K441+K442)*'Data - P&amp;L'!$C$5*'Data - P&amp;L'!$C$55</f>
        <v>0</v>
      </c>
      <c r="L556" s="182">
        <f>(L441+L442)*'Data - P&amp;L'!$C$5*'Data - P&amp;L'!$C$55</f>
        <v>0</v>
      </c>
      <c r="M556" s="182">
        <f>(M441+M442)*'Data - P&amp;L'!$C$5*'Data - P&amp;L'!$C$55</f>
        <v>0</v>
      </c>
      <c r="N556" s="182">
        <f>(N441+N442)*'Data - P&amp;L'!$C$5*'Data - P&amp;L'!$C$55</f>
        <v>0</v>
      </c>
      <c r="O556" s="182">
        <f>(O441+O442)*'Data - P&amp;L'!$C$5*'Data - P&amp;L'!$C$55</f>
        <v>0</v>
      </c>
      <c r="P556" s="182">
        <f>(P441+P442)*'Data - P&amp;L'!$C$5*'Data - P&amp;L'!$C$55</f>
        <v>0</v>
      </c>
      <c r="Q556" s="182">
        <f>(Q441+Q442)*'Data - P&amp;L'!$C$5*'Data - P&amp;L'!$C$55</f>
        <v>0</v>
      </c>
      <c r="R556" s="182">
        <f>(R441+R442)*'Data - P&amp;L'!$C$5*'Data - P&amp;L'!$C$55</f>
        <v>0</v>
      </c>
      <c r="S556" s="182">
        <f>(S441+S442)*'Data - P&amp;L'!$C$5*'Data - P&amp;L'!$C$55</f>
        <v>0</v>
      </c>
      <c r="T556" s="182">
        <f>(T441+T442)*'Data - P&amp;L'!$C$5*'Data - P&amp;L'!$C$55</f>
        <v>0</v>
      </c>
      <c r="U556" s="182">
        <f>(U441+U442)*'Data - P&amp;L'!$C$5*'Data - P&amp;L'!$C$55</f>
        <v>0</v>
      </c>
      <c r="V556" s="182">
        <f>(V441+V442)*'Data - P&amp;L'!$C$5*'Data - P&amp;L'!$C$55</f>
        <v>0</v>
      </c>
      <c r="W556" s="182">
        <f>(W441+W442)*'Data - P&amp;L'!$C$5*'Data - P&amp;L'!$C$55</f>
        <v>0</v>
      </c>
      <c r="X556" s="182">
        <f>(X441+X442)*'Data - P&amp;L'!$C$5*'Data - P&amp;L'!$C$55</f>
        <v>0</v>
      </c>
      <c r="Y556" s="182">
        <f>(Y441+Y442)*'Data - P&amp;L'!$C$5*'Data - P&amp;L'!$C$55</f>
        <v>0</v>
      </c>
      <c r="Z556" s="182">
        <f>(Z441+Z442)*'Data - P&amp;L'!$C$5*'Data - P&amp;L'!$C$55</f>
        <v>0</v>
      </c>
      <c r="AA556" s="182">
        <f>(AA441+AA442)*'Data - P&amp;L'!$C$5*'Data - P&amp;L'!$C$55</f>
        <v>0</v>
      </c>
      <c r="AB556" s="182">
        <f>(AB441+AB442)*'Data - P&amp;L'!$C$5*'Data - P&amp;L'!$C$55</f>
        <v>0</v>
      </c>
      <c r="AC556" s="182">
        <f>(AC441+AC442)*'Data - P&amp;L'!$C$5*'Data - P&amp;L'!$C$55</f>
        <v>0</v>
      </c>
      <c r="AD556" s="182">
        <f>(AD441+AD442)*'Data - P&amp;L'!$C$5*'Data - P&amp;L'!$C$55</f>
        <v>0</v>
      </c>
      <c r="AE556" s="182">
        <f>(AE441+AE442)*'Data - P&amp;L'!$C$5*'Data - P&amp;L'!$C$55</f>
        <v>0</v>
      </c>
      <c r="AF556" s="182">
        <f>(AF441+AF442)*'Data - P&amp;L'!$C$5*'Data - P&amp;L'!$C$55</f>
        <v>0</v>
      </c>
      <c r="AG556" s="139">
        <f t="shared" si="144"/>
        <v>0</v>
      </c>
    </row>
    <row r="557" outlineLevel="1">
      <c r="A557" s="194" t="s">
        <v>526</v>
      </c>
      <c r="B557" s="182">
        <f>(B443+B444)*'Data - P&amp;L'!$C$10*'Data - P&amp;L'!$C$55</f>
        <v>0</v>
      </c>
      <c r="C557" s="182">
        <f>(C443+C444)*'Data - P&amp;L'!$C$10*'Data - P&amp;L'!$C$55</f>
        <v>0</v>
      </c>
      <c r="D557" s="182">
        <f>(D443+D444)*'Data - P&amp;L'!$C$10*'Data - P&amp;L'!$C$55</f>
        <v>0</v>
      </c>
      <c r="E557" s="182">
        <f>(E443+E444)*'Data - P&amp;L'!$C$10*'Data - P&amp;L'!$C$55</f>
        <v>0</v>
      </c>
      <c r="F557" s="182">
        <f>(F443+F444)*'Data - P&amp;L'!$C$10*'Data - P&amp;L'!$C$55</f>
        <v>0</v>
      </c>
      <c r="G557" s="182">
        <f>(G443+G444)*'Data - P&amp;L'!$C$10*'Data - P&amp;L'!$C$55</f>
        <v>0</v>
      </c>
      <c r="H557" s="182">
        <f>(H443+H444)*'Data - P&amp;L'!$C$10*'Data - P&amp;L'!$C$55</f>
        <v>0</v>
      </c>
      <c r="I557" s="182">
        <f>(I443+I444)*'Data - P&amp;L'!$C$10*'Data - P&amp;L'!$C$55</f>
        <v>0</v>
      </c>
      <c r="J557" s="182">
        <f>(J443+J444)*'Data - P&amp;L'!$C$10*'Data - P&amp;L'!$C$55</f>
        <v>0</v>
      </c>
      <c r="K557" s="182">
        <f>(K443+K444)*'Data - P&amp;L'!$C$10*'Data - P&amp;L'!$C$55</f>
        <v>0</v>
      </c>
      <c r="L557" s="182">
        <f>(L443+L444)*'Data - P&amp;L'!$C$10*'Data - P&amp;L'!$C$55</f>
        <v>0</v>
      </c>
      <c r="M557" s="182">
        <f>(M443+M444)*'Data - P&amp;L'!$C$10*'Data - P&amp;L'!$C$55</f>
        <v>0</v>
      </c>
      <c r="N557" s="182">
        <f>(N443+N444)*'Data - P&amp;L'!$C$10*'Data - P&amp;L'!$C$55</f>
        <v>0</v>
      </c>
      <c r="O557" s="182">
        <f>(O443+O444)*'Data - P&amp;L'!$C$10*'Data - P&amp;L'!$C$55</f>
        <v>0</v>
      </c>
      <c r="P557" s="182">
        <f>(P443+P444)*'Data - P&amp;L'!$C$10*'Data - P&amp;L'!$C$55</f>
        <v>0</v>
      </c>
      <c r="Q557" s="182">
        <f>(Q443+Q444)*'Data - P&amp;L'!$C$10*'Data - P&amp;L'!$C$55</f>
        <v>0</v>
      </c>
      <c r="R557" s="182">
        <f>(R443+R444)*'Data - P&amp;L'!$C$10*'Data - P&amp;L'!$C$55</f>
        <v>0</v>
      </c>
      <c r="S557" s="182">
        <f>(S443+S444)*'Data - P&amp;L'!$C$10*'Data - P&amp;L'!$C$55</f>
        <v>0</v>
      </c>
      <c r="T557" s="182">
        <f>(T443+T444)*'Data - P&amp;L'!$C$10*'Data - P&amp;L'!$C$55</f>
        <v>0</v>
      </c>
      <c r="U557" s="182">
        <f>(U443+U444)*'Data - P&amp;L'!$C$10*'Data - P&amp;L'!$C$55</f>
        <v>0</v>
      </c>
      <c r="V557" s="182">
        <f>(V443+V444)*'Data - P&amp;L'!$C$10*'Data - P&amp;L'!$C$55</f>
        <v>0</v>
      </c>
      <c r="W557" s="182">
        <f>(W443+W444)*'Data - P&amp;L'!$C$10*'Data - P&amp;L'!$C$55</f>
        <v>0</v>
      </c>
      <c r="X557" s="182">
        <f>(X443+X444)*'Data - P&amp;L'!$C$10*'Data - P&amp;L'!$C$55</f>
        <v>0</v>
      </c>
      <c r="Y557" s="182">
        <f>(Y443+Y444)*'Data - P&amp;L'!$C$10*'Data - P&amp;L'!$C$55</f>
        <v>0</v>
      </c>
      <c r="Z557" s="182">
        <f>(Z443+Z444)*'Data - P&amp;L'!$C$10*'Data - P&amp;L'!$C$55</f>
        <v>0</v>
      </c>
      <c r="AA557" s="182">
        <f>(AA443+AA444)*'Data - P&amp;L'!$C$10*'Data - P&amp;L'!$C$55</f>
        <v>0</v>
      </c>
      <c r="AB557" s="182">
        <f>(AB443+AB444)*'Data - P&amp;L'!$C$10*'Data - P&amp;L'!$C$55</f>
        <v>0</v>
      </c>
      <c r="AC557" s="182">
        <f>(AC443+AC444)*'Data - P&amp;L'!$C$10*'Data - P&amp;L'!$C$55</f>
        <v>0</v>
      </c>
      <c r="AD557" s="182">
        <f>(AD443+AD444)*'Data - P&amp;L'!$C$10*'Data - P&amp;L'!$C$55</f>
        <v>0</v>
      </c>
      <c r="AE557" s="182">
        <f>(AE443+AE444)*'Data - P&amp;L'!$C$10*'Data - P&amp;L'!$C$55</f>
        <v>0</v>
      </c>
      <c r="AF557" s="182">
        <f>(AF443+AF444)*'Data - P&amp;L'!$C$10*'Data - P&amp;L'!$C$55</f>
        <v>0</v>
      </c>
      <c r="AG557" s="139">
        <f t="shared" si="144"/>
        <v>0</v>
      </c>
    </row>
    <row r="558" outlineLevel="1">
      <c r="A558" s="194" t="s">
        <v>540</v>
      </c>
      <c r="B558" s="182">
        <f>((B415+B416)*'Data - P&amp;L'!$C$13)*'Data - P&amp;L'!$C$55</f>
        <v>0</v>
      </c>
      <c r="C558" s="182">
        <f>((C415+C416)*'Data - P&amp;L'!$C$13)*'Data - P&amp;L'!$C$55</f>
        <v>0</v>
      </c>
      <c r="D558" s="182">
        <f>((D415+D416)*'Data - P&amp;L'!$C$13)*'Data - P&amp;L'!$C$55</f>
        <v>0</v>
      </c>
      <c r="E558" s="182">
        <f>((E415+E416)*'Data - P&amp;L'!$C$13)*'Data - P&amp;L'!$C$55</f>
        <v>0</v>
      </c>
      <c r="F558" s="182">
        <f>((F415+F416)*'Data - P&amp;L'!$C$13)*'Data - P&amp;L'!$C$55</f>
        <v>0</v>
      </c>
      <c r="G558" s="182">
        <f>((G415+G416)*'Data - P&amp;L'!$C$13)*'Data - P&amp;L'!$C$55</f>
        <v>0</v>
      </c>
      <c r="H558" s="182">
        <f>((H415+H416)*'Data - P&amp;L'!$C$13)*'Data - P&amp;L'!$C$55</f>
        <v>0</v>
      </c>
      <c r="I558" s="182">
        <f>((I415+I416)*'Data - P&amp;L'!$C$13)*'Data - P&amp;L'!$C$55</f>
        <v>0</v>
      </c>
      <c r="J558" s="182">
        <f>((J415+J416)*'Data - P&amp;L'!$C$13)*'Data - P&amp;L'!$C$55</f>
        <v>0</v>
      </c>
      <c r="K558" s="182">
        <f>((K415+K416)*'Data - P&amp;L'!$C$13)*'Data - P&amp;L'!$C$55</f>
        <v>0</v>
      </c>
      <c r="L558" s="182">
        <f>((L415+L416)*'Data - P&amp;L'!$C$13)*'Data - P&amp;L'!$C$55</f>
        <v>0</v>
      </c>
      <c r="M558" s="182">
        <f>((M415+M416)*'Data - P&amp;L'!$C$13)*'Data - P&amp;L'!$C$55</f>
        <v>0</v>
      </c>
      <c r="N558" s="182">
        <f>((N415+N416)*'Data - P&amp;L'!$C$13)*'Data - P&amp;L'!$C$55</f>
        <v>0</v>
      </c>
      <c r="O558" s="182">
        <f>((O415+O416)*'Data - P&amp;L'!$C$13)*'Data - P&amp;L'!$C$55</f>
        <v>0</v>
      </c>
      <c r="P558" s="182">
        <f>((P415+P416)*'Data - P&amp;L'!$C$13)*'Data - P&amp;L'!$C$55</f>
        <v>0</v>
      </c>
      <c r="Q558" s="182">
        <f>((Q415+Q416)*'Data - P&amp;L'!$C$13)*'Data - P&amp;L'!$C$55</f>
        <v>0</v>
      </c>
      <c r="R558" s="182">
        <f>((R415+R416)*'Data - P&amp;L'!$C$13)*'Data - P&amp;L'!$C$55</f>
        <v>0</v>
      </c>
      <c r="S558" s="182">
        <f>((S415+S416)*'Data - P&amp;L'!$C$13)*'Data - P&amp;L'!$C$55</f>
        <v>0</v>
      </c>
      <c r="T558" s="182">
        <f>((T415+T416)*'Data - P&amp;L'!$C$13)*'Data - P&amp;L'!$C$55</f>
        <v>0</v>
      </c>
      <c r="U558" s="182">
        <f>((U415+U416)*'Data - P&amp;L'!$C$13)*'Data - P&amp;L'!$C$55</f>
        <v>0</v>
      </c>
      <c r="V558" s="182">
        <f>((V415+V416)*'Data - P&amp;L'!$C$13)*'Data - P&amp;L'!$C$55</f>
        <v>0</v>
      </c>
      <c r="W558" s="182">
        <f>((W415+W416)*'Data - P&amp;L'!$C$13)*'Data - P&amp;L'!$C$55</f>
        <v>0</v>
      </c>
      <c r="X558" s="182">
        <f>((X415+X416)*'Data - P&amp;L'!$C$13)*'Data - P&amp;L'!$C$55</f>
        <v>0</v>
      </c>
      <c r="Y558" s="182">
        <f>((Y415+Y416)*'Data - P&amp;L'!$C$13)*'Data - P&amp;L'!$C$55</f>
        <v>0</v>
      </c>
      <c r="Z558" s="182">
        <f>((Z415+Z416)*'Data - P&amp;L'!$C$13)*'Data - P&amp;L'!$C$55</f>
        <v>0</v>
      </c>
      <c r="AA558" s="182">
        <f>((AA415+AA416)*'Data - P&amp;L'!$C$13)*'Data - P&amp;L'!$C$55</f>
        <v>0</v>
      </c>
      <c r="AB558" s="182">
        <f>((AB415+AB416)*'Data - P&amp;L'!$C$13)*'Data - P&amp;L'!$C$55</f>
        <v>0</v>
      </c>
      <c r="AC558" s="182">
        <f>((AC415+AC416)*'Data - P&amp;L'!$C$13)*'Data - P&amp;L'!$C$55</f>
        <v>0</v>
      </c>
      <c r="AD558" s="182">
        <f>((AD415+AD416)*'Data - P&amp;L'!$C$13)*'Data - P&amp;L'!$C$55</f>
        <v>0</v>
      </c>
      <c r="AE558" s="182">
        <f>((AE415+AE416)*'Data - P&amp;L'!$C$13)*'Data - P&amp;L'!$C$55</f>
        <v>0</v>
      </c>
      <c r="AF558" s="182">
        <f>((AF415+AF416)*'Data - P&amp;L'!$C$13)*'Data - P&amp;L'!$C$55</f>
        <v>0</v>
      </c>
      <c r="AG558" s="139">
        <f t="shared" si="144"/>
        <v>0</v>
      </c>
    </row>
    <row r="559" outlineLevel="1">
      <c r="A559" s="194" t="s">
        <v>541</v>
      </c>
      <c r="B559" s="182">
        <f>(B417*'Data - P&amp;L'!$C$14)*'Data - P&amp;L'!$C$55</f>
        <v>0</v>
      </c>
      <c r="C559" s="182">
        <f>(C417*'Data - P&amp;L'!$C$14)*'Data - P&amp;L'!$C$55</f>
        <v>0</v>
      </c>
      <c r="D559" s="182">
        <f>(D417*'Data - P&amp;L'!$C$14)*'Data - P&amp;L'!$C$55</f>
        <v>0</v>
      </c>
      <c r="E559" s="182">
        <f>(E417*'Data - P&amp;L'!$C$14)*'Data - P&amp;L'!$C$55</f>
        <v>0</v>
      </c>
      <c r="F559" s="182">
        <f>(F417*'Data - P&amp;L'!$C$14)*'Data - P&amp;L'!$C$55</f>
        <v>0</v>
      </c>
      <c r="G559" s="182">
        <f>(G417*'Data - P&amp;L'!$C$14)*'Data - P&amp;L'!$C$55</f>
        <v>0</v>
      </c>
      <c r="H559" s="182">
        <f>(H417*'Data - P&amp;L'!$C$14)*'Data - P&amp;L'!$C$55</f>
        <v>0</v>
      </c>
      <c r="I559" s="182">
        <f>(I417*'Data - P&amp;L'!$C$14)*'Data - P&amp;L'!$C$55</f>
        <v>0</v>
      </c>
      <c r="J559" s="182">
        <f>(J417*'Data - P&amp;L'!$C$14)*'Data - P&amp;L'!$C$55</f>
        <v>0</v>
      </c>
      <c r="K559" s="182">
        <f>(K417*'Data - P&amp;L'!$C$14)*'Data - P&amp;L'!$C$55</f>
        <v>0</v>
      </c>
      <c r="L559" s="182">
        <f>(L417*'Data - P&amp;L'!$C$14)*'Data - P&amp;L'!$C$55</f>
        <v>0</v>
      </c>
      <c r="M559" s="182">
        <f>(M417*'Data - P&amp;L'!$C$14)*'Data - P&amp;L'!$C$55</f>
        <v>0</v>
      </c>
      <c r="N559" s="182">
        <f>(N417*'Data - P&amp;L'!$C$14)*'Data - P&amp;L'!$C$55</f>
        <v>0</v>
      </c>
      <c r="O559" s="182">
        <f>(O417*'Data - P&amp;L'!$C$14)*'Data - P&amp;L'!$C$55</f>
        <v>0</v>
      </c>
      <c r="P559" s="182">
        <f>(P417*'Data - P&amp;L'!$C$14)*'Data - P&amp;L'!$C$55</f>
        <v>0</v>
      </c>
      <c r="Q559" s="182">
        <f>(Q417*'Data - P&amp;L'!$C$14)*'Data - P&amp;L'!$C$55</f>
        <v>0</v>
      </c>
      <c r="R559" s="182">
        <f>(R417*'Data - P&amp;L'!$C$14)*'Data - P&amp;L'!$C$55</f>
        <v>0</v>
      </c>
      <c r="S559" s="182">
        <f>(S417*'Data - P&amp;L'!$C$14)*'Data - P&amp;L'!$C$55</f>
        <v>0</v>
      </c>
      <c r="T559" s="182">
        <f>(T417*'Data - P&amp;L'!$C$14)*'Data - P&amp;L'!$C$55</f>
        <v>0</v>
      </c>
      <c r="U559" s="182">
        <f>(U417*'Data - P&amp;L'!$C$14)*'Data - P&amp;L'!$C$55</f>
        <v>0</v>
      </c>
      <c r="V559" s="182">
        <f>(V417*'Data - P&amp;L'!$C$14)*'Data - P&amp;L'!$C$55</f>
        <v>0</v>
      </c>
      <c r="W559" s="182">
        <f>(W417*'Data - P&amp;L'!$C$14)*'Data - P&amp;L'!$C$55</f>
        <v>0</v>
      </c>
      <c r="X559" s="182">
        <f>(X417*'Data - P&amp;L'!$C$14)*'Data - P&amp;L'!$C$55</f>
        <v>0</v>
      </c>
      <c r="Y559" s="182">
        <f>(Y417*'Data - P&amp;L'!$C$14)*'Data - P&amp;L'!$C$55</f>
        <v>0</v>
      </c>
      <c r="Z559" s="182">
        <f>(Z417*'Data - P&amp;L'!$C$14)*'Data - P&amp;L'!$C$55</f>
        <v>0</v>
      </c>
      <c r="AA559" s="182">
        <f>(AA417*'Data - P&amp;L'!$C$14)*'Data - P&amp;L'!$C$55</f>
        <v>0</v>
      </c>
      <c r="AB559" s="182">
        <f>(AB417*'Data - P&amp;L'!$C$14)*'Data - P&amp;L'!$C$55</f>
        <v>0</v>
      </c>
      <c r="AC559" s="182">
        <f>(AC417*'Data - P&amp;L'!$C$14)*'Data - P&amp;L'!$C$55</f>
        <v>0</v>
      </c>
      <c r="AD559" s="182">
        <f>(AD417*'Data - P&amp;L'!$C$14)*'Data - P&amp;L'!$C$55</f>
        <v>0</v>
      </c>
      <c r="AE559" s="182">
        <f>(AE417*'Data - P&amp;L'!$C$14)*'Data - P&amp;L'!$C$55</f>
        <v>0</v>
      </c>
      <c r="AF559" s="182">
        <f>(AF417*'Data - P&amp;L'!$C$14)*'Data - P&amp;L'!$C$55</f>
        <v>0</v>
      </c>
      <c r="AG559" s="139">
        <f t="shared" si="144"/>
        <v>0</v>
      </c>
    </row>
    <row r="560" outlineLevel="1">
      <c r="A560" s="194" t="s">
        <v>499</v>
      </c>
      <c r="B560" s="182">
        <f>B445*'Data - P&amp;L'!$C$17*'Data - P&amp;L'!$C$55</f>
        <v>0</v>
      </c>
      <c r="C560" s="182">
        <f>C445*'Data - P&amp;L'!$C$17*'Data - P&amp;L'!$C$55</f>
        <v>0</v>
      </c>
      <c r="D560" s="182">
        <f>D445*'Data - P&amp;L'!$C$17*'Data - P&amp;L'!$C$55</f>
        <v>0</v>
      </c>
      <c r="E560" s="182">
        <f>E445*'Data - P&amp;L'!$C$17*'Data - P&amp;L'!$C$55</f>
        <v>0</v>
      </c>
      <c r="F560" s="182">
        <f>F445*'Data - P&amp;L'!$C$17*'Data - P&amp;L'!$C$55</f>
        <v>0</v>
      </c>
      <c r="G560" s="182">
        <f>G445*'Data - P&amp;L'!$C$17*'Data - P&amp;L'!$C$55</f>
        <v>0</v>
      </c>
      <c r="H560" s="182">
        <f>H445*'Data - P&amp;L'!$C$17*'Data - P&amp;L'!$C$55</f>
        <v>0</v>
      </c>
      <c r="I560" s="182">
        <f>I445*'Data - P&amp;L'!$C$17*'Data - P&amp;L'!$C$55</f>
        <v>0</v>
      </c>
      <c r="J560" s="182">
        <f>J445*'Data - P&amp;L'!$C$17*'Data - P&amp;L'!$C$55</f>
        <v>0</v>
      </c>
      <c r="K560" s="182">
        <f>K445*'Data - P&amp;L'!$C$17*'Data - P&amp;L'!$C$55</f>
        <v>0</v>
      </c>
      <c r="L560" s="182">
        <f>L445*'Data - P&amp;L'!$C$17*'Data - P&amp;L'!$C$55</f>
        <v>0</v>
      </c>
      <c r="M560" s="182">
        <f>M445*'Data - P&amp;L'!$C$17*'Data - P&amp;L'!$C$55</f>
        <v>0</v>
      </c>
      <c r="N560" s="182">
        <f>N445*'Data - P&amp;L'!$C$17*'Data - P&amp;L'!$C$55</f>
        <v>0</v>
      </c>
      <c r="O560" s="182">
        <f>O445*'Data - P&amp;L'!$C$17*'Data - P&amp;L'!$C$55</f>
        <v>0</v>
      </c>
      <c r="P560" s="182">
        <f>P445*'Data - P&amp;L'!$C$17*'Data - P&amp;L'!$C$55</f>
        <v>0</v>
      </c>
      <c r="Q560" s="182">
        <f>Q445*'Data - P&amp;L'!$C$17*'Data - P&amp;L'!$C$55</f>
        <v>0</v>
      </c>
      <c r="R560" s="182">
        <f>R445*'Data - P&amp;L'!$C$17*'Data - P&amp;L'!$C$55</f>
        <v>0</v>
      </c>
      <c r="S560" s="182">
        <f>S445*'Data - P&amp;L'!$C$17*'Data - P&amp;L'!$C$55</f>
        <v>0</v>
      </c>
      <c r="T560" s="182">
        <f>T445*'Data - P&amp;L'!$C$17*'Data - P&amp;L'!$C$55</f>
        <v>0</v>
      </c>
      <c r="U560" s="182">
        <f>U445*'Data - P&amp;L'!$C$17*'Data - P&amp;L'!$C$55</f>
        <v>0</v>
      </c>
      <c r="V560" s="182">
        <f>V445*'Data - P&amp;L'!$C$17*'Data - P&amp;L'!$C$55</f>
        <v>0</v>
      </c>
      <c r="W560" s="182">
        <f>W445*'Data - P&amp;L'!$C$17*'Data - P&amp;L'!$C$55</f>
        <v>0</v>
      </c>
      <c r="X560" s="182">
        <f>X445*'Data - P&amp;L'!$C$17*'Data - P&amp;L'!$C$55</f>
        <v>0</v>
      </c>
      <c r="Y560" s="182">
        <f>Y445*'Data - P&amp;L'!$C$17*'Data - P&amp;L'!$C$55</f>
        <v>0</v>
      </c>
      <c r="Z560" s="182">
        <f>Z445*'Data - P&amp;L'!$C$17*'Data - P&amp;L'!$C$55</f>
        <v>0</v>
      </c>
      <c r="AA560" s="182">
        <f>AA445*'Data - P&amp;L'!$C$17*'Data - P&amp;L'!$C$55</f>
        <v>0</v>
      </c>
      <c r="AB560" s="182">
        <f>AB445*'Data - P&amp;L'!$C$17*'Data - P&amp;L'!$C$55</f>
        <v>0</v>
      </c>
      <c r="AC560" s="182">
        <f>AC445*'Data - P&amp;L'!$C$17*'Data - P&amp;L'!$C$55</f>
        <v>0</v>
      </c>
      <c r="AD560" s="182">
        <f>AD445*'Data - P&amp;L'!$C$17*'Data - P&amp;L'!$C$55</f>
        <v>0</v>
      </c>
      <c r="AE560" s="182">
        <f>AE445*'Data - P&amp;L'!$C$17*'Data - P&amp;L'!$C$55</f>
        <v>0</v>
      </c>
      <c r="AF560" s="182">
        <f>AF445*'Data - P&amp;L'!$C$17*'Data - P&amp;L'!$C$55</f>
        <v>0</v>
      </c>
      <c r="AG560" s="139">
        <f t="shared" si="144"/>
        <v>0</v>
      </c>
    </row>
    <row r="561" outlineLevel="1">
      <c r="A561" s="194" t="s">
        <v>500</v>
      </c>
      <c r="B561" s="182">
        <f>B446*'Data - P&amp;L'!$C$18*'Data - P&amp;L'!$C$55</f>
        <v>0</v>
      </c>
      <c r="C561" s="182">
        <f>C446*'Data - P&amp;L'!$C$18*'Data - P&amp;L'!$C$55</f>
        <v>0</v>
      </c>
      <c r="D561" s="182">
        <f>D446*'Data - P&amp;L'!$C$18*'Data - P&amp;L'!$C$55</f>
        <v>0</v>
      </c>
      <c r="E561" s="182">
        <f>E446*'Data - P&amp;L'!$C$18*'Data - P&amp;L'!$C$55</f>
        <v>0</v>
      </c>
      <c r="F561" s="182">
        <f>F446*'Data - P&amp;L'!$C$18*'Data - P&amp;L'!$C$55</f>
        <v>0</v>
      </c>
      <c r="G561" s="182">
        <f>G446*'Data - P&amp;L'!$C$18*'Data - P&amp;L'!$C$55</f>
        <v>0</v>
      </c>
      <c r="H561" s="182">
        <f>H446*'Data - P&amp;L'!$C$18*'Data - P&amp;L'!$C$55</f>
        <v>0</v>
      </c>
      <c r="I561" s="182">
        <f>I446*'Data - P&amp;L'!$C$18*'Data - P&amp;L'!$C$55</f>
        <v>0</v>
      </c>
      <c r="J561" s="182">
        <f>J446*'Data - P&amp;L'!$C$18*'Data - P&amp;L'!$C$55</f>
        <v>0</v>
      </c>
      <c r="K561" s="182">
        <f>K446*'Data - P&amp;L'!$C$18*'Data - P&amp;L'!$C$55</f>
        <v>0</v>
      </c>
      <c r="L561" s="182">
        <f>L446*'Data - P&amp;L'!$C$18*'Data - P&amp;L'!$C$55</f>
        <v>0</v>
      </c>
      <c r="M561" s="182">
        <f>M446*'Data - P&amp;L'!$C$18*'Data - P&amp;L'!$C$55</f>
        <v>0</v>
      </c>
      <c r="N561" s="182">
        <f>N446*'Data - P&amp;L'!$C$18*'Data - P&amp;L'!$C$55</f>
        <v>0</v>
      </c>
      <c r="O561" s="182">
        <f>O446*'Data - P&amp;L'!$C$18*'Data - P&amp;L'!$C$55</f>
        <v>0</v>
      </c>
      <c r="P561" s="182">
        <f>P446*'Data - P&amp;L'!$C$18*'Data - P&amp;L'!$C$55</f>
        <v>0</v>
      </c>
      <c r="Q561" s="182">
        <f>Q446*'Data - P&amp;L'!$C$18*'Data - P&amp;L'!$C$55</f>
        <v>0</v>
      </c>
      <c r="R561" s="182">
        <f>R446*'Data - P&amp;L'!$C$18*'Data - P&amp;L'!$C$55</f>
        <v>0</v>
      </c>
      <c r="S561" s="182">
        <f>S446*'Data - P&amp;L'!$C$18*'Data - P&amp;L'!$C$55</f>
        <v>0</v>
      </c>
      <c r="T561" s="182">
        <f>T446*'Data - P&amp;L'!$C$18*'Data - P&amp;L'!$C$55</f>
        <v>0</v>
      </c>
      <c r="U561" s="182">
        <f>U446*'Data - P&amp;L'!$C$18*'Data - P&amp;L'!$C$55</f>
        <v>0</v>
      </c>
      <c r="V561" s="182">
        <f>V446*'Data - P&amp;L'!$C$18*'Data - P&amp;L'!$C$55</f>
        <v>0</v>
      </c>
      <c r="W561" s="182">
        <f>W446*'Data - P&amp;L'!$C$18*'Data - P&amp;L'!$C$55</f>
        <v>0</v>
      </c>
      <c r="X561" s="182">
        <f>X446*'Data - P&amp;L'!$C$18*'Data - P&amp;L'!$C$55</f>
        <v>0</v>
      </c>
      <c r="Y561" s="182">
        <f>Y446*'Data - P&amp;L'!$C$18*'Data - P&amp;L'!$C$55</f>
        <v>0</v>
      </c>
      <c r="Z561" s="182">
        <f>Z446*'Data - P&amp;L'!$C$18*'Data - P&amp;L'!$C$55</f>
        <v>0</v>
      </c>
      <c r="AA561" s="182">
        <f>AA446*'Data - P&amp;L'!$C$18*'Data - P&amp;L'!$C$55</f>
        <v>0</v>
      </c>
      <c r="AB561" s="182">
        <f>AB446*'Data - P&amp;L'!$C$18*'Data - P&amp;L'!$C$55</f>
        <v>0</v>
      </c>
      <c r="AC561" s="182">
        <f>AC446*'Data - P&amp;L'!$C$18*'Data - P&amp;L'!$C$55</f>
        <v>0</v>
      </c>
      <c r="AD561" s="182">
        <f>AD446*'Data - P&amp;L'!$C$18*'Data - P&amp;L'!$C$55</f>
        <v>0</v>
      </c>
      <c r="AE561" s="182">
        <f>AE446*'Data - P&amp;L'!$C$18*'Data - P&amp;L'!$C$55</f>
        <v>0</v>
      </c>
      <c r="AF561" s="182">
        <f>AF446*'Data - P&amp;L'!$C$18*'Data - P&amp;L'!$C$55</f>
        <v>0</v>
      </c>
      <c r="AG561" s="139">
        <f t="shared" si="144"/>
        <v>0</v>
      </c>
    </row>
    <row r="562" outlineLevel="1">
      <c r="A562" s="194" t="s">
        <v>527</v>
      </c>
      <c r="B562" s="182">
        <f>((B433*'Data - P&amp;L'!$C$38)+(B434*'Data - P&amp;L'!$C$39))*'Data - P&amp;L'!$C$55</f>
        <v>0</v>
      </c>
      <c r="C562" s="182">
        <f>((C433*'Data - P&amp;L'!$C$38)+(C434*'Data - P&amp;L'!$C$39))*'Data - P&amp;L'!$C$55</f>
        <v>0</v>
      </c>
      <c r="D562" s="182">
        <f>((D433*'Data - P&amp;L'!$C$38)+(D434*'Data - P&amp;L'!$C$39))*'Data - P&amp;L'!$C$55</f>
        <v>0</v>
      </c>
      <c r="E562" s="182">
        <f>((E433*'Data - P&amp;L'!$C$38)+(E434*'Data - P&amp;L'!$C$39))*'Data - P&amp;L'!$C$55</f>
        <v>0</v>
      </c>
      <c r="F562" s="182">
        <f>((F433*'Data - P&amp;L'!$C$38)+(F434*'Data - P&amp;L'!$C$39))*'Data - P&amp;L'!$C$55</f>
        <v>0</v>
      </c>
      <c r="G562" s="182">
        <f>((G433*'Data - P&amp;L'!$C$38)+(G434*'Data - P&amp;L'!$C$39))*'Data - P&amp;L'!$C$55</f>
        <v>0</v>
      </c>
      <c r="H562" s="182">
        <f>((H433*'Data - P&amp;L'!$C$38)+(H434*'Data - P&amp;L'!$C$39))*'Data - P&amp;L'!$C$55</f>
        <v>0</v>
      </c>
      <c r="I562" s="182">
        <f>((I433*'Data - P&amp;L'!$C$38)+(I434*'Data - P&amp;L'!$C$39))*'Data - P&amp;L'!$C$55</f>
        <v>0</v>
      </c>
      <c r="J562" s="182">
        <f>((J433*'Data - P&amp;L'!$C$38)+(J434*'Data - P&amp;L'!$C$39))*'Data - P&amp;L'!$C$55</f>
        <v>0</v>
      </c>
      <c r="K562" s="182">
        <f>((K433*'Data - P&amp;L'!$C$38)+(K434*'Data - P&amp;L'!$C$39))*'Data - P&amp;L'!$C$55</f>
        <v>0</v>
      </c>
      <c r="L562" s="182">
        <f>((L433*'Data - P&amp;L'!$C$38)+(L434*'Data - P&amp;L'!$C$39))*'Data - P&amp;L'!$C$55</f>
        <v>0</v>
      </c>
      <c r="M562" s="182">
        <f>((M433*'Data - P&amp;L'!$C$38)+(M434*'Data - P&amp;L'!$C$39))*'Data - P&amp;L'!$C$55</f>
        <v>0</v>
      </c>
      <c r="N562" s="182">
        <f>((N433*'Data - P&amp;L'!$C$38)+(N434*'Data - P&amp;L'!$C$39))*'Data - P&amp;L'!$C$55</f>
        <v>0</v>
      </c>
      <c r="O562" s="182">
        <f>((O433*'Data - P&amp;L'!$C$38)+(O434*'Data - P&amp;L'!$C$39))*'Data - P&amp;L'!$C$55</f>
        <v>0</v>
      </c>
      <c r="P562" s="182">
        <f>((P433*'Data - P&amp;L'!$C$38)+(P434*'Data - P&amp;L'!$C$39))*'Data - P&amp;L'!$C$55</f>
        <v>0</v>
      </c>
      <c r="Q562" s="182">
        <f>((Q433*'Data - P&amp;L'!$C$38)+(Q434*'Data - P&amp;L'!$C$39))*'Data - P&amp;L'!$C$55</f>
        <v>0</v>
      </c>
      <c r="R562" s="182">
        <f>((R433*'Data - P&amp;L'!$C$38)+(R434*'Data - P&amp;L'!$C$39))*'Data - P&amp;L'!$C$55</f>
        <v>0</v>
      </c>
      <c r="S562" s="182">
        <f>((S433*'Data - P&amp;L'!$C$38)+(S434*'Data - P&amp;L'!$C$39))*'Data - P&amp;L'!$C$55</f>
        <v>0</v>
      </c>
      <c r="T562" s="182">
        <f>((T433*'Data - P&amp;L'!$C$38)+(T434*'Data - P&amp;L'!$C$39))*'Data - P&amp;L'!$C$55</f>
        <v>0</v>
      </c>
      <c r="U562" s="182">
        <f>((U433*'Data - P&amp;L'!$C$38)+(U434*'Data - P&amp;L'!$C$39))*'Data - P&amp;L'!$C$55</f>
        <v>0</v>
      </c>
      <c r="V562" s="182">
        <f>((V433*'Data - P&amp;L'!$C$38)+(V434*'Data - P&amp;L'!$C$39))*'Data - P&amp;L'!$C$55</f>
        <v>0</v>
      </c>
      <c r="W562" s="182">
        <f>((W433*'Data - P&amp;L'!$C$38)+(W434*'Data - P&amp;L'!$C$39))*'Data - P&amp;L'!$C$55</f>
        <v>0</v>
      </c>
      <c r="X562" s="182">
        <f>((X433*'Data - P&amp;L'!$C$38)+(X434*'Data - P&amp;L'!$C$39))*'Data - P&amp;L'!$C$55</f>
        <v>0</v>
      </c>
      <c r="Y562" s="182">
        <f>((Y433*'Data - P&amp;L'!$C$38)+(Y434*'Data - P&amp;L'!$C$39))*'Data - P&amp;L'!$C$55</f>
        <v>0</v>
      </c>
      <c r="Z562" s="182">
        <f>((Z433*'Data - P&amp;L'!$C$38)+(Z434*'Data - P&amp;L'!$C$39))*'Data - P&amp;L'!$C$55</f>
        <v>0</v>
      </c>
      <c r="AA562" s="182">
        <f>((AA433*'Data - P&amp;L'!$C$38)+(AA434*'Data - P&amp;L'!$C$39))*'Data - P&amp;L'!$C$55</f>
        <v>0</v>
      </c>
      <c r="AB562" s="182">
        <f>((AB433*'Data - P&amp;L'!$C$38)+(AB434*'Data - P&amp;L'!$C$39))*'Data - P&amp;L'!$C$55</f>
        <v>0</v>
      </c>
      <c r="AC562" s="182">
        <f>((AC433*'Data - P&amp;L'!$C$38)+(AC434*'Data - P&amp;L'!$C$39))*'Data - P&amp;L'!$C$55</f>
        <v>0</v>
      </c>
      <c r="AD562" s="182">
        <f>((AD433*'Data - P&amp;L'!$C$38)+(AD434*'Data - P&amp;L'!$C$39))*'Data - P&amp;L'!$C$55</f>
        <v>0</v>
      </c>
      <c r="AE562" s="182">
        <f>((AE433*'Data - P&amp;L'!$C$38)+(AE434*'Data - P&amp;L'!$C$39))*'Data - P&amp;L'!$C$55</f>
        <v>0</v>
      </c>
      <c r="AF562" s="182">
        <f>((AF433*'Data - P&amp;L'!$C$38)+(AF434*'Data - P&amp;L'!$C$39))*'Data - P&amp;L'!$C$55</f>
        <v>0</v>
      </c>
      <c r="AG562" s="139">
        <f t="shared" si="144"/>
        <v>0</v>
      </c>
    </row>
    <row r="563" outlineLevel="1">
      <c r="A563" s="194" t="s">
        <v>529</v>
      </c>
      <c r="B563" s="182">
        <f>((B448*'Data - P&amp;L'!$D$38))*'Data - P&amp;L'!$C$55</f>
        <v>0</v>
      </c>
      <c r="C563" s="182">
        <f>((C448*'Data - P&amp;L'!$D$38))*'Data - P&amp;L'!$C$55</f>
        <v>0</v>
      </c>
      <c r="D563" s="182">
        <f>((D448*'Data - P&amp;L'!$D$38))*'Data - P&amp;L'!$C$55</f>
        <v>0</v>
      </c>
      <c r="E563" s="182">
        <f>((E448*'Data - P&amp;L'!$D$38))*'Data - P&amp;L'!$C$55</f>
        <v>0</v>
      </c>
      <c r="F563" s="182">
        <f>((F448*'Data - P&amp;L'!$D$38))*'Data - P&amp;L'!$C$55</f>
        <v>0</v>
      </c>
      <c r="G563" s="182">
        <f>((G448*'Data - P&amp;L'!$D$38))*'Data - P&amp;L'!$C$55</f>
        <v>0</v>
      </c>
      <c r="H563" s="182">
        <f>((H448*'Data - P&amp;L'!$D$38))*'Data - P&amp;L'!$C$55</f>
        <v>0</v>
      </c>
      <c r="I563" s="182">
        <f>((I448*'Data - P&amp;L'!$D$38))*'Data - P&amp;L'!$C$55</f>
        <v>0</v>
      </c>
      <c r="J563" s="182">
        <f>((J448*'Data - P&amp;L'!$D$38))*'Data - P&amp;L'!$C$55</f>
        <v>0</v>
      </c>
      <c r="K563" s="182">
        <f>((K448*'Data - P&amp;L'!$D$38))*'Data - P&amp;L'!$C$55</f>
        <v>0</v>
      </c>
      <c r="L563" s="182">
        <f>((L448*'Data - P&amp;L'!$D$38))*'Data - P&amp;L'!$C$55</f>
        <v>0</v>
      </c>
      <c r="M563" s="182">
        <f>((M448*'Data - P&amp;L'!$D$38))*'Data - P&amp;L'!$C$55</f>
        <v>0</v>
      </c>
      <c r="N563" s="182">
        <f>((N448*'Data - P&amp;L'!$D$38))*'Data - P&amp;L'!$C$55</f>
        <v>0</v>
      </c>
      <c r="O563" s="182">
        <f>((O448*'Data - P&amp;L'!$D$38))*'Data - P&amp;L'!$C$55</f>
        <v>0</v>
      </c>
      <c r="P563" s="182">
        <f>((P448*'Data - P&amp;L'!$D$38))*'Data - P&amp;L'!$C$55</f>
        <v>0</v>
      </c>
      <c r="Q563" s="182">
        <f>((Q448*'Data - P&amp;L'!$D$38))*'Data - P&amp;L'!$C$55</f>
        <v>0</v>
      </c>
      <c r="R563" s="182">
        <f>((R448*'Data - P&amp;L'!$D$38))*'Data - P&amp;L'!$C$55</f>
        <v>0</v>
      </c>
      <c r="S563" s="182">
        <f>((S448*'Data - P&amp;L'!$D$38))*'Data - P&amp;L'!$C$55</f>
        <v>0</v>
      </c>
      <c r="T563" s="182">
        <f>((T448*'Data - P&amp;L'!$D$38))*'Data - P&amp;L'!$C$55</f>
        <v>0</v>
      </c>
      <c r="U563" s="182">
        <f>((U448*'Data - P&amp;L'!$D$38))*'Data - P&amp;L'!$C$55</f>
        <v>0</v>
      </c>
      <c r="V563" s="182">
        <f>((V448*'Data - P&amp;L'!$D$38))*'Data - P&amp;L'!$C$55</f>
        <v>0</v>
      </c>
      <c r="W563" s="182">
        <f>((W448*'Data - P&amp;L'!$D$38))*'Data - P&amp;L'!$C$55</f>
        <v>0</v>
      </c>
      <c r="X563" s="182">
        <f>((X448*'Data - P&amp;L'!$D$38))*'Data - P&amp;L'!$C$55</f>
        <v>0</v>
      </c>
      <c r="Y563" s="182">
        <f>((Y448*'Data - P&amp;L'!$D$38))*'Data - P&amp;L'!$C$55</f>
        <v>0</v>
      </c>
      <c r="Z563" s="182">
        <f>((Z448*'Data - P&amp;L'!$D$38))*'Data - P&amp;L'!$C$55</f>
        <v>0</v>
      </c>
      <c r="AA563" s="182">
        <f>((AA448*'Data - P&amp;L'!$D$38))*'Data - P&amp;L'!$C$55</f>
        <v>0</v>
      </c>
      <c r="AB563" s="182">
        <f>((AB448*'Data - P&amp;L'!$D$38))*'Data - P&amp;L'!$C$55</f>
        <v>0</v>
      </c>
      <c r="AC563" s="182">
        <f>((AC448*'Data - P&amp;L'!$D$38))*'Data - P&amp;L'!$C$55</f>
        <v>0</v>
      </c>
      <c r="AD563" s="182">
        <f>((AD448*'Data - P&amp;L'!$D$38))*'Data - P&amp;L'!$C$55</f>
        <v>0</v>
      </c>
      <c r="AE563" s="182">
        <f>((AE448*'Data - P&amp;L'!$D$38))*'Data - P&amp;L'!$C$55</f>
        <v>0</v>
      </c>
      <c r="AF563" s="182">
        <f>((AF448*'Data - P&amp;L'!$D$38))*'Data - P&amp;L'!$C$55</f>
        <v>0</v>
      </c>
      <c r="AG563" s="139">
        <f t="shared" si="144"/>
        <v>0</v>
      </c>
    </row>
    <row r="564" outlineLevel="1">
      <c r="A564" s="194" t="s">
        <v>542</v>
      </c>
      <c r="B564" s="325"/>
      <c r="C564" s="325"/>
      <c r="D564" s="325"/>
      <c r="E564" s="325"/>
      <c r="F564" s="325"/>
      <c r="G564" s="325"/>
      <c r="H564" s="325"/>
      <c r="I564" s="325"/>
      <c r="J564" s="325"/>
      <c r="K564" s="325"/>
      <c r="L564" s="325"/>
      <c r="M564" s="325"/>
      <c r="N564" s="325"/>
      <c r="O564" s="325"/>
      <c r="P564" s="325"/>
      <c r="Q564" s="325"/>
      <c r="R564" s="325"/>
      <c r="S564" s="325"/>
      <c r="T564" s="325"/>
      <c r="U564" s="325"/>
      <c r="V564" s="325"/>
      <c r="W564" s="325"/>
      <c r="X564" s="325"/>
      <c r="Y564" s="325"/>
      <c r="Z564" s="325"/>
      <c r="AA564" s="325"/>
      <c r="AB564" s="325"/>
      <c r="AC564" s="325"/>
      <c r="AD564" s="325"/>
      <c r="AE564" s="325"/>
      <c r="AF564" s="325"/>
      <c r="AG564" s="139"/>
    </row>
    <row r="565" outlineLevel="1">
      <c r="A565" s="194" t="s">
        <v>543</v>
      </c>
      <c r="B565" s="325"/>
      <c r="C565" s="325"/>
      <c r="D565" s="325"/>
      <c r="E565" s="325"/>
      <c r="F565" s="325"/>
      <c r="G565" s="325"/>
      <c r="H565" s="325"/>
      <c r="I565" s="325"/>
      <c r="J565" s="325"/>
      <c r="K565" s="325"/>
      <c r="L565" s="325"/>
      <c r="M565" s="325"/>
      <c r="N565" s="325"/>
      <c r="O565" s="325"/>
      <c r="P565" s="325"/>
      <c r="Q565" s="325"/>
      <c r="R565" s="325"/>
      <c r="S565" s="325"/>
      <c r="T565" s="325"/>
      <c r="U565" s="325"/>
      <c r="V565" s="325"/>
      <c r="W565" s="325"/>
      <c r="X565" s="325"/>
      <c r="Y565" s="325"/>
      <c r="Z565" s="325"/>
      <c r="AA565" s="325"/>
      <c r="AB565" s="325"/>
      <c r="AC565" s="325"/>
      <c r="AD565" s="325"/>
      <c r="AE565" s="325"/>
      <c r="AF565" s="325"/>
      <c r="AG565" s="139"/>
    </row>
    <row r="566" outlineLevel="1">
      <c r="A566" s="194" t="s">
        <v>544</v>
      </c>
      <c r="B566" s="182">
        <f>B464*'Data - P&amp;L'!$R$3</f>
        <v>0</v>
      </c>
      <c r="C566" s="182">
        <f>C464*'Data - P&amp;L'!$R$3</f>
        <v>0</v>
      </c>
      <c r="D566" s="182">
        <f>D464*'Data - P&amp;L'!$R$3</f>
        <v>0</v>
      </c>
      <c r="E566" s="182">
        <f>E464*'Data - P&amp;L'!$R$3</f>
        <v>0</v>
      </c>
      <c r="F566" s="182">
        <f>F464*'Data - P&amp;L'!$R$3</f>
        <v>0</v>
      </c>
      <c r="G566" s="182">
        <f>G464*'Data - P&amp;L'!$R$3</f>
        <v>0</v>
      </c>
      <c r="H566" s="182">
        <f>H464*'Data - P&amp;L'!$R$3</f>
        <v>0</v>
      </c>
      <c r="I566" s="182">
        <f>I464*'Data - P&amp;L'!$R$3</f>
        <v>0</v>
      </c>
      <c r="J566" s="182">
        <f>J464*'Data - P&amp;L'!$R$3</f>
        <v>0</v>
      </c>
      <c r="K566" s="182">
        <f>K464*'Data - P&amp;L'!$R$3</f>
        <v>0</v>
      </c>
      <c r="L566" s="182">
        <f>L464*'Data - P&amp;L'!$R$3</f>
        <v>0</v>
      </c>
      <c r="M566" s="182">
        <f>M464*'Data - P&amp;L'!$R$3</f>
        <v>0</v>
      </c>
      <c r="N566" s="182">
        <f>N464*'Data - P&amp;L'!$R$3</f>
        <v>0</v>
      </c>
      <c r="O566" s="182">
        <f>O464*'Data - P&amp;L'!$R$3</f>
        <v>0</v>
      </c>
      <c r="P566" s="182">
        <f>P464*'Data - P&amp;L'!$R$3</f>
        <v>0</v>
      </c>
      <c r="Q566" s="182">
        <f>Q464*'Data - P&amp;L'!$R$3</f>
        <v>0</v>
      </c>
      <c r="R566" s="182">
        <f>R464*'Data - P&amp;L'!$R$3</f>
        <v>0</v>
      </c>
      <c r="S566" s="182">
        <f>S464*'Data - P&amp;L'!$R$3</f>
        <v>0</v>
      </c>
      <c r="T566" s="182">
        <f>T464*'Data - P&amp;L'!$R$3</f>
        <v>0</v>
      </c>
      <c r="U566" s="182">
        <f>U464*'Data - P&amp;L'!$R$3</f>
        <v>0</v>
      </c>
      <c r="V566" s="182">
        <f>V464*'Data - P&amp;L'!$R$3</f>
        <v>0</v>
      </c>
      <c r="W566" s="182">
        <f>W464*'Data - P&amp;L'!$R$3</f>
        <v>0</v>
      </c>
      <c r="X566" s="182">
        <f>X464*'Data - P&amp;L'!$R$3</f>
        <v>0</v>
      </c>
      <c r="Y566" s="182">
        <f>Y464*'Data - P&amp;L'!$R$3</f>
        <v>0</v>
      </c>
      <c r="Z566" s="182">
        <f>Z464*'Data - P&amp;L'!$R$3</f>
        <v>0</v>
      </c>
      <c r="AA566" s="182">
        <f>AA464*'Data - P&amp;L'!$R$3</f>
        <v>0</v>
      </c>
      <c r="AB566" s="182">
        <f>AB464*'Data - P&amp;L'!$R$3</f>
        <v>0</v>
      </c>
      <c r="AC566" s="182">
        <f>AC464*'Data - P&amp;L'!$R$3</f>
        <v>0</v>
      </c>
      <c r="AD566" s="182">
        <f>AD464*'Data - P&amp;L'!$R$3</f>
        <v>0</v>
      </c>
      <c r="AE566" s="182">
        <f>AE464*'Data - P&amp;L'!$R$3</f>
        <v>0</v>
      </c>
      <c r="AF566" s="182">
        <f>AF464*'Data - P&amp;L'!$R$3</f>
        <v>0</v>
      </c>
      <c r="AG566" s="139">
        <f t="shared" ref="AG566:AG584" si="150">SUM(B566:AF566)</f>
        <v>0</v>
      </c>
    </row>
    <row r="567" outlineLevel="1">
      <c r="A567" s="296" t="s">
        <v>545</v>
      </c>
      <c r="B567" s="324">
        <f t="shared" ref="B567:AF567" si="149">sum(B568:B584)</f>
        <v>0</v>
      </c>
      <c r="C567" s="324">
        <f t="shared" si="149"/>
        <v>0</v>
      </c>
      <c r="D567" s="324">
        <f t="shared" si="149"/>
        <v>0</v>
      </c>
      <c r="E567" s="324">
        <f t="shared" si="149"/>
        <v>0</v>
      </c>
      <c r="F567" s="324">
        <f t="shared" si="149"/>
        <v>0</v>
      </c>
      <c r="G567" s="324">
        <f t="shared" si="149"/>
        <v>0</v>
      </c>
      <c r="H567" s="324">
        <f t="shared" si="149"/>
        <v>0</v>
      </c>
      <c r="I567" s="324">
        <f t="shared" si="149"/>
        <v>0</v>
      </c>
      <c r="J567" s="324">
        <f t="shared" si="149"/>
        <v>0</v>
      </c>
      <c r="K567" s="324">
        <f t="shared" si="149"/>
        <v>0</v>
      </c>
      <c r="L567" s="324">
        <f t="shared" si="149"/>
        <v>0</v>
      </c>
      <c r="M567" s="324">
        <f t="shared" si="149"/>
        <v>0</v>
      </c>
      <c r="N567" s="324">
        <f t="shared" si="149"/>
        <v>0</v>
      </c>
      <c r="O567" s="324">
        <f t="shared" si="149"/>
        <v>0</v>
      </c>
      <c r="P567" s="324">
        <f t="shared" si="149"/>
        <v>0</v>
      </c>
      <c r="Q567" s="324">
        <f t="shared" si="149"/>
        <v>0</v>
      </c>
      <c r="R567" s="324">
        <f t="shared" si="149"/>
        <v>0</v>
      </c>
      <c r="S567" s="324">
        <f t="shared" si="149"/>
        <v>0</v>
      </c>
      <c r="T567" s="324">
        <f t="shared" si="149"/>
        <v>0</v>
      </c>
      <c r="U567" s="324">
        <f t="shared" si="149"/>
        <v>0</v>
      </c>
      <c r="V567" s="324">
        <f t="shared" si="149"/>
        <v>0</v>
      </c>
      <c r="W567" s="324">
        <f t="shared" si="149"/>
        <v>0</v>
      </c>
      <c r="X567" s="324">
        <f t="shared" si="149"/>
        <v>0</v>
      </c>
      <c r="Y567" s="324">
        <f t="shared" si="149"/>
        <v>0</v>
      </c>
      <c r="Z567" s="324">
        <f t="shared" si="149"/>
        <v>0</v>
      </c>
      <c r="AA567" s="324">
        <f t="shared" si="149"/>
        <v>0</v>
      </c>
      <c r="AB567" s="324">
        <f t="shared" si="149"/>
        <v>0</v>
      </c>
      <c r="AC567" s="324">
        <f t="shared" si="149"/>
        <v>0</v>
      </c>
      <c r="AD567" s="324">
        <f t="shared" si="149"/>
        <v>0</v>
      </c>
      <c r="AE567" s="324">
        <f t="shared" si="149"/>
        <v>0</v>
      </c>
      <c r="AF567" s="324">
        <f t="shared" si="149"/>
        <v>0</v>
      </c>
      <c r="AG567" s="139">
        <f t="shared" si="150"/>
        <v>0</v>
      </c>
    </row>
    <row r="568" outlineLevel="1">
      <c r="A568" s="194" t="s">
        <v>546</v>
      </c>
      <c r="B568" s="182">
        <f>B433*'Data - P&amp;L'!$C$3</f>
        <v>0</v>
      </c>
      <c r="C568" s="182">
        <f>C433*'Data - P&amp;L'!$C$3</f>
        <v>0</v>
      </c>
      <c r="D568" s="182">
        <f>D433*'Data - P&amp;L'!$C$3</f>
        <v>0</v>
      </c>
      <c r="E568" s="182">
        <f>E433*'Data - P&amp;L'!$C$3</f>
        <v>0</v>
      </c>
      <c r="F568" s="182">
        <f>F433*'Data - P&amp;L'!$C$3</f>
        <v>0</v>
      </c>
      <c r="G568" s="182">
        <f>G433*'Data - P&amp;L'!$C$3</f>
        <v>0</v>
      </c>
      <c r="H568" s="182">
        <f>H433*'Data - P&amp;L'!$C$3</f>
        <v>0</v>
      </c>
      <c r="I568" s="182">
        <f>I433*'Data - P&amp;L'!$C$3</f>
        <v>0</v>
      </c>
      <c r="J568" s="182">
        <f>J433*'Data - P&amp;L'!$C$3</f>
        <v>0</v>
      </c>
      <c r="K568" s="182">
        <f>K433*'Data - P&amp;L'!$C$3</f>
        <v>0</v>
      </c>
      <c r="L568" s="182">
        <f>L433*'Data - P&amp;L'!$C$3</f>
        <v>0</v>
      </c>
      <c r="M568" s="182">
        <f>M433*'Data - P&amp;L'!$C$3</f>
        <v>0</v>
      </c>
      <c r="N568" s="182">
        <f>N433*'Data - P&amp;L'!$C$3</f>
        <v>0</v>
      </c>
      <c r="O568" s="182">
        <f>O433*'Data - P&amp;L'!$C$3</f>
        <v>0</v>
      </c>
      <c r="P568" s="182">
        <f>P433*'Data - P&amp;L'!$C$3</f>
        <v>0</v>
      </c>
      <c r="Q568" s="182">
        <f>Q433*'Data - P&amp;L'!$C$3</f>
        <v>0</v>
      </c>
      <c r="R568" s="182">
        <f>R433*'Data - P&amp;L'!$C$3</f>
        <v>0</v>
      </c>
      <c r="S568" s="182">
        <f>S433*'Data - P&amp;L'!$C$3</f>
        <v>0</v>
      </c>
      <c r="T568" s="182">
        <f>T433*'Data - P&amp;L'!$C$3</f>
        <v>0</v>
      </c>
      <c r="U568" s="182">
        <f>U433*'Data - P&amp;L'!$C$3</f>
        <v>0</v>
      </c>
      <c r="V568" s="182">
        <f>V433*'Data - P&amp;L'!$C$3</f>
        <v>0</v>
      </c>
      <c r="W568" s="182">
        <f>W433*'Data - P&amp;L'!$C$3</f>
        <v>0</v>
      </c>
      <c r="X568" s="182">
        <f>X433*'Data - P&amp;L'!$C$3</f>
        <v>0</v>
      </c>
      <c r="Y568" s="182">
        <f>Y433*'Data - P&amp;L'!$C$3</f>
        <v>0</v>
      </c>
      <c r="Z568" s="182">
        <f>Z433*'Data - P&amp;L'!$C$3</f>
        <v>0</v>
      </c>
      <c r="AA568" s="182">
        <f>AA433*'Data - P&amp;L'!$C$3</f>
        <v>0</v>
      </c>
      <c r="AB568" s="182">
        <f>AB433*'Data - P&amp;L'!$C$3</f>
        <v>0</v>
      </c>
      <c r="AC568" s="182">
        <f>AC433*'Data - P&amp;L'!$C$3</f>
        <v>0</v>
      </c>
      <c r="AD568" s="182">
        <f>AD433*'Data - P&amp;L'!$C$3</f>
        <v>0</v>
      </c>
      <c r="AE568" s="182">
        <f>AE433*'Data - P&amp;L'!$C$3</f>
        <v>0</v>
      </c>
      <c r="AF568" s="182">
        <f>AF433*'Data - P&amp;L'!$C$3</f>
        <v>0</v>
      </c>
      <c r="AG568" s="139">
        <f t="shared" si="150"/>
        <v>0</v>
      </c>
    </row>
    <row r="569" outlineLevel="1">
      <c r="A569" s="194" t="s">
        <v>547</v>
      </c>
      <c r="B569" s="182">
        <f>B434*'Data - P&amp;L'!$C$4</f>
        <v>0</v>
      </c>
      <c r="C569" s="182">
        <f>C434*'Data - P&amp;L'!$C$4</f>
        <v>0</v>
      </c>
      <c r="D569" s="182">
        <f>D434*'Data - P&amp;L'!$C$4</f>
        <v>0</v>
      </c>
      <c r="E569" s="182">
        <f>E434*'Data - P&amp;L'!$C$4</f>
        <v>0</v>
      </c>
      <c r="F569" s="182">
        <f>F434*'Data - P&amp;L'!$C$4</f>
        <v>0</v>
      </c>
      <c r="G569" s="182">
        <f>G434*'Data - P&amp;L'!$C$4</f>
        <v>0</v>
      </c>
      <c r="H569" s="182">
        <f>H434*'Data - P&amp;L'!$C$4</f>
        <v>0</v>
      </c>
      <c r="I569" s="182">
        <f>I434*'Data - P&amp;L'!$C$4</f>
        <v>0</v>
      </c>
      <c r="J569" s="182">
        <f>J434*'Data - P&amp;L'!$C$4</f>
        <v>0</v>
      </c>
      <c r="K569" s="182">
        <f>K434*'Data - P&amp;L'!$C$4</f>
        <v>0</v>
      </c>
      <c r="L569" s="182">
        <f>L434*'Data - P&amp;L'!$C$4</f>
        <v>0</v>
      </c>
      <c r="M569" s="182">
        <f>M434*'Data - P&amp;L'!$C$4</f>
        <v>0</v>
      </c>
      <c r="N569" s="182">
        <f>N434*'Data - P&amp;L'!$C$4</f>
        <v>0</v>
      </c>
      <c r="O569" s="182">
        <f>O434*'Data - P&amp;L'!$C$4</f>
        <v>0</v>
      </c>
      <c r="P569" s="182">
        <f>P434*'Data - P&amp;L'!$C$4</f>
        <v>0</v>
      </c>
      <c r="Q569" s="182">
        <f>Q434*'Data - P&amp;L'!$C$4</f>
        <v>0</v>
      </c>
      <c r="R569" s="182">
        <f>R434*'Data - P&amp;L'!$C$4</f>
        <v>0</v>
      </c>
      <c r="S569" s="182">
        <f>S434*'Data - P&amp;L'!$C$4</f>
        <v>0</v>
      </c>
      <c r="T569" s="182">
        <f>T434*'Data - P&amp;L'!$C$4</f>
        <v>0</v>
      </c>
      <c r="U569" s="182">
        <f>U434*'Data - P&amp;L'!$C$4</f>
        <v>0</v>
      </c>
      <c r="V569" s="182">
        <f>V434*'Data - P&amp;L'!$C$4</f>
        <v>0</v>
      </c>
      <c r="W569" s="182">
        <f>W434*'Data - P&amp;L'!$C$4</f>
        <v>0</v>
      </c>
      <c r="X569" s="182">
        <f>X434*'Data - P&amp;L'!$C$4</f>
        <v>0</v>
      </c>
      <c r="Y569" s="182">
        <f>Y434*'Data - P&amp;L'!$C$4</f>
        <v>0</v>
      </c>
      <c r="Z569" s="182">
        <f>Z434*'Data - P&amp;L'!$C$4</f>
        <v>0</v>
      </c>
      <c r="AA569" s="182">
        <f>AA434*'Data - P&amp;L'!$C$4</f>
        <v>0</v>
      </c>
      <c r="AB569" s="182">
        <f>AB434*'Data - P&amp;L'!$C$4</f>
        <v>0</v>
      </c>
      <c r="AC569" s="182">
        <f>AC434*'Data - P&amp;L'!$C$4</f>
        <v>0</v>
      </c>
      <c r="AD569" s="182">
        <f>AD434*'Data - P&amp;L'!$C$4</f>
        <v>0</v>
      </c>
      <c r="AE569" s="182">
        <f>AE434*'Data - P&amp;L'!$C$4</f>
        <v>0</v>
      </c>
      <c r="AF569" s="182">
        <f>AF434*'Data - P&amp;L'!$C$4</f>
        <v>0</v>
      </c>
      <c r="AG569" s="139">
        <f t="shared" si="150"/>
        <v>0</v>
      </c>
    </row>
    <row r="570" ht="18.0" customHeight="1" outlineLevel="1">
      <c r="A570" s="194" t="s">
        <v>548</v>
      </c>
      <c r="B570" s="182">
        <f>B408*'Data - P&amp;L'!$C$15</f>
        <v>0</v>
      </c>
      <c r="C570" s="182">
        <f>C408*'Data - P&amp;L'!$C$15</f>
        <v>0</v>
      </c>
      <c r="D570" s="182">
        <f>D408*'Data - P&amp;L'!$C$15</f>
        <v>0</v>
      </c>
      <c r="E570" s="182">
        <f>E408*'Data - P&amp;L'!$C$15</f>
        <v>0</v>
      </c>
      <c r="F570" s="182">
        <f>F408*'Data - P&amp;L'!$C$15</f>
        <v>0</v>
      </c>
      <c r="G570" s="182">
        <f>G408*'Data - P&amp;L'!$C$15</f>
        <v>0</v>
      </c>
      <c r="H570" s="182">
        <f>H408*'Data - P&amp;L'!$C$15</f>
        <v>0</v>
      </c>
      <c r="I570" s="182">
        <f>I408*'Data - P&amp;L'!$C$15</f>
        <v>0</v>
      </c>
      <c r="J570" s="182">
        <f>J408*'Data - P&amp;L'!$C$15</f>
        <v>0</v>
      </c>
      <c r="K570" s="182">
        <f>K408*'Data - P&amp;L'!$C$15</f>
        <v>0</v>
      </c>
      <c r="L570" s="182">
        <f>L408*'Data - P&amp;L'!$C$15</f>
        <v>0</v>
      </c>
      <c r="M570" s="182">
        <f>M408*'Data - P&amp;L'!$C$15</f>
        <v>0</v>
      </c>
      <c r="N570" s="182">
        <f>N408*'Data - P&amp;L'!$C$15</f>
        <v>0</v>
      </c>
      <c r="O570" s="182">
        <f>O408*'Data - P&amp;L'!$C$15</f>
        <v>0</v>
      </c>
      <c r="P570" s="182">
        <f>P408*'Data - P&amp;L'!$C$15</f>
        <v>0</v>
      </c>
      <c r="Q570" s="182">
        <f>Q408*'Data - P&amp;L'!$C$15</f>
        <v>0</v>
      </c>
      <c r="R570" s="182">
        <f>R408*'Data - P&amp;L'!$C$15</f>
        <v>0</v>
      </c>
      <c r="S570" s="182">
        <f>S408*'Data - P&amp;L'!$C$15</f>
        <v>0</v>
      </c>
      <c r="T570" s="182">
        <f>T408*'Data - P&amp;L'!$C$15</f>
        <v>0</v>
      </c>
      <c r="U570" s="182">
        <f>U408*'Data - P&amp;L'!$C$15</f>
        <v>0</v>
      </c>
      <c r="V570" s="182">
        <f>V408*'Data - P&amp;L'!$C$15</f>
        <v>0</v>
      </c>
      <c r="W570" s="182">
        <f>W408*'Data - P&amp;L'!$C$15</f>
        <v>0</v>
      </c>
      <c r="X570" s="182">
        <f>X408*'Data - P&amp;L'!$C$15</f>
        <v>0</v>
      </c>
      <c r="Y570" s="182">
        <f>Y408*'Data - P&amp;L'!$C$15</f>
        <v>0</v>
      </c>
      <c r="Z570" s="182">
        <f>Z408*'Data - P&amp;L'!$C$15</f>
        <v>0</v>
      </c>
      <c r="AA570" s="182">
        <f>AA408*'Data - P&amp;L'!$C$15</f>
        <v>0</v>
      </c>
      <c r="AB570" s="182">
        <f>AB408*'Data - P&amp;L'!$C$15</f>
        <v>0</v>
      </c>
      <c r="AC570" s="182">
        <f>AC408*'Data - P&amp;L'!$C$15</f>
        <v>0</v>
      </c>
      <c r="AD570" s="182">
        <f>AD408*'Data - P&amp;L'!$C$15</f>
        <v>0</v>
      </c>
      <c r="AE570" s="182">
        <f>AE408*'Data - P&amp;L'!$C$15</f>
        <v>0</v>
      </c>
      <c r="AF570" s="182">
        <f>AF408*'Data - P&amp;L'!$C$15</f>
        <v>0</v>
      </c>
      <c r="AG570" s="139">
        <f t="shared" si="150"/>
        <v>0</v>
      </c>
    </row>
    <row r="571" ht="18.0" customHeight="1" outlineLevel="1">
      <c r="A571" s="194" t="s">
        <v>549</v>
      </c>
      <c r="B571" s="182">
        <f>B409*'Data - P&amp;L'!$C$16</f>
        <v>0</v>
      </c>
      <c r="C571" s="182">
        <f>C409*'Data - P&amp;L'!$C$16</f>
        <v>0</v>
      </c>
      <c r="D571" s="182">
        <f>D409*'Data - P&amp;L'!$C$16</f>
        <v>0</v>
      </c>
      <c r="E571" s="182">
        <f>E409*'Data - P&amp;L'!$C$16</f>
        <v>0</v>
      </c>
      <c r="F571" s="182">
        <f>F409*'Data - P&amp;L'!$C$16</f>
        <v>0</v>
      </c>
      <c r="G571" s="182">
        <f>G409*'Data - P&amp;L'!$C$16</f>
        <v>0</v>
      </c>
      <c r="H571" s="182">
        <f>H409*'Data - P&amp;L'!$C$16</f>
        <v>0</v>
      </c>
      <c r="I571" s="182">
        <f>I409*'Data - P&amp;L'!$C$16</f>
        <v>0</v>
      </c>
      <c r="J571" s="182">
        <f>J409*'Data - P&amp;L'!$C$16</f>
        <v>0</v>
      </c>
      <c r="K571" s="182">
        <f>K409*'Data - P&amp;L'!$C$16</f>
        <v>0</v>
      </c>
      <c r="L571" s="182">
        <f>L409*'Data - P&amp;L'!$C$16</f>
        <v>0</v>
      </c>
      <c r="M571" s="182">
        <f>M409*'Data - P&amp;L'!$C$16</f>
        <v>0</v>
      </c>
      <c r="N571" s="182">
        <f>N409*'Data - P&amp;L'!$C$16</f>
        <v>0</v>
      </c>
      <c r="O571" s="182">
        <f>O409*'Data - P&amp;L'!$C$16</f>
        <v>0</v>
      </c>
      <c r="P571" s="182">
        <f>P409*'Data - P&amp;L'!$C$16</f>
        <v>0</v>
      </c>
      <c r="Q571" s="182">
        <f>Q409*'Data - P&amp;L'!$C$16</f>
        <v>0</v>
      </c>
      <c r="R571" s="182">
        <f>R409*'Data - P&amp;L'!$C$16</f>
        <v>0</v>
      </c>
      <c r="S571" s="182">
        <f>S409*'Data - P&amp;L'!$C$16</f>
        <v>0</v>
      </c>
      <c r="T571" s="182">
        <f>T409*'Data - P&amp;L'!$C$16</f>
        <v>0</v>
      </c>
      <c r="U571" s="182">
        <f>U409*'Data - P&amp;L'!$C$16</f>
        <v>0</v>
      </c>
      <c r="V571" s="182">
        <f>V409*'Data - P&amp;L'!$C$16</f>
        <v>0</v>
      </c>
      <c r="W571" s="182">
        <f>W409*'Data - P&amp;L'!$C$16</f>
        <v>0</v>
      </c>
      <c r="X571" s="182">
        <f>X409*'Data - P&amp;L'!$C$16</f>
        <v>0</v>
      </c>
      <c r="Y571" s="182">
        <f>Y409*'Data - P&amp;L'!$C$16</f>
        <v>0</v>
      </c>
      <c r="Z571" s="182">
        <f>Z409*'Data - P&amp;L'!$C$16</f>
        <v>0</v>
      </c>
      <c r="AA571" s="182">
        <f>AA409*'Data - P&amp;L'!$C$16</f>
        <v>0</v>
      </c>
      <c r="AB571" s="182">
        <f>AB409*'Data - P&amp;L'!$C$16</f>
        <v>0</v>
      </c>
      <c r="AC571" s="182">
        <f>AC409*'Data - P&amp;L'!$C$16</f>
        <v>0</v>
      </c>
      <c r="AD571" s="182">
        <f>AD409*'Data - P&amp;L'!$C$16</f>
        <v>0</v>
      </c>
      <c r="AE571" s="182">
        <f>AE409*'Data - P&amp;L'!$C$16</f>
        <v>0</v>
      </c>
      <c r="AF571" s="182">
        <f>AF409*'Data - P&amp;L'!$C$16</f>
        <v>0</v>
      </c>
      <c r="AG571" s="139">
        <f t="shared" si="150"/>
        <v>0</v>
      </c>
    </row>
    <row r="572" outlineLevel="1">
      <c r="A572" s="194" t="s">
        <v>550</v>
      </c>
      <c r="B572" s="182">
        <f>B437*'Data - P&amp;L'!$C$6</f>
        <v>0</v>
      </c>
      <c r="C572" s="182">
        <f>C437*'Data - P&amp;L'!$C$6</f>
        <v>0</v>
      </c>
      <c r="D572" s="182">
        <f>D437*'Data - P&amp;L'!$C$6</f>
        <v>0</v>
      </c>
      <c r="E572" s="182">
        <f>E437*'Data - P&amp;L'!$C$6</f>
        <v>0</v>
      </c>
      <c r="F572" s="182">
        <f>F437*'Data - P&amp;L'!$C$6</f>
        <v>0</v>
      </c>
      <c r="G572" s="182">
        <f>G437*'Data - P&amp;L'!$C$6</f>
        <v>0</v>
      </c>
      <c r="H572" s="182">
        <f>H437*'Data - P&amp;L'!$C$6</f>
        <v>0</v>
      </c>
      <c r="I572" s="182">
        <f>I437*'Data - P&amp;L'!$C$6</f>
        <v>0</v>
      </c>
      <c r="J572" s="182">
        <f>J437*'Data - P&amp;L'!$C$6</f>
        <v>0</v>
      </c>
      <c r="K572" s="182">
        <f>K437*'Data - P&amp;L'!$C$6</f>
        <v>0</v>
      </c>
      <c r="L572" s="182">
        <f>L437*'Data - P&amp;L'!$C$6</f>
        <v>0</v>
      </c>
      <c r="M572" s="182">
        <f>M437*'Data - P&amp;L'!$C$6</f>
        <v>0</v>
      </c>
      <c r="N572" s="182">
        <f>N437*'Data - P&amp;L'!$C$6</f>
        <v>0</v>
      </c>
      <c r="O572" s="182">
        <f>O437*'Data - P&amp;L'!$C$6</f>
        <v>0</v>
      </c>
      <c r="P572" s="182">
        <f>P437*'Data - P&amp;L'!$C$6</f>
        <v>0</v>
      </c>
      <c r="Q572" s="182">
        <f>Q437*'Data - P&amp;L'!$C$6</f>
        <v>0</v>
      </c>
      <c r="R572" s="182">
        <f>R437*'Data - P&amp;L'!$C$6</f>
        <v>0</v>
      </c>
      <c r="S572" s="182">
        <f>S437*'Data - P&amp;L'!$C$6</f>
        <v>0</v>
      </c>
      <c r="T572" s="182">
        <f>T437*'Data - P&amp;L'!$C$6</f>
        <v>0</v>
      </c>
      <c r="U572" s="182">
        <f>U437*'Data - P&amp;L'!$C$6</f>
        <v>0</v>
      </c>
      <c r="V572" s="182">
        <f>V437*'Data - P&amp;L'!$C$6</f>
        <v>0</v>
      </c>
      <c r="W572" s="182">
        <f>W437*'Data - P&amp;L'!$C$6</f>
        <v>0</v>
      </c>
      <c r="X572" s="182">
        <f>X437*'Data - P&amp;L'!$C$6</f>
        <v>0</v>
      </c>
      <c r="Y572" s="182">
        <f>Y437*'Data - P&amp;L'!$C$6</f>
        <v>0</v>
      </c>
      <c r="Z572" s="182">
        <f>Z437*'Data - P&amp;L'!$C$6</f>
        <v>0</v>
      </c>
      <c r="AA572" s="182">
        <f>AA437*'Data - P&amp;L'!$C$6</f>
        <v>0</v>
      </c>
      <c r="AB572" s="182">
        <f>AB437*'Data - P&amp;L'!$C$6</f>
        <v>0</v>
      </c>
      <c r="AC572" s="182">
        <f>AC437*'Data - P&amp;L'!$C$6</f>
        <v>0</v>
      </c>
      <c r="AD572" s="182">
        <f>AD437*'Data - P&amp;L'!$C$6</f>
        <v>0</v>
      </c>
      <c r="AE572" s="182">
        <f>AE437*'Data - P&amp;L'!$C$6</f>
        <v>0</v>
      </c>
      <c r="AF572" s="182">
        <f>AF437*'Data - P&amp;L'!$C$6</f>
        <v>0</v>
      </c>
      <c r="AG572" s="139">
        <f t="shared" si="150"/>
        <v>0</v>
      </c>
    </row>
    <row r="573" outlineLevel="1">
      <c r="A573" s="194" t="s">
        <v>551</v>
      </c>
      <c r="B573" s="182">
        <f>B438*'Data - P&amp;L'!$C$8</f>
        <v>0</v>
      </c>
      <c r="C573" s="182">
        <f>C438*'Data - P&amp;L'!$C$8</f>
        <v>0</v>
      </c>
      <c r="D573" s="182">
        <f>D438*'Data - P&amp;L'!$C$8</f>
        <v>0</v>
      </c>
      <c r="E573" s="182">
        <f>E438*'Data - P&amp;L'!$C$8</f>
        <v>0</v>
      </c>
      <c r="F573" s="182">
        <f>F438*'Data - P&amp;L'!$C$8</f>
        <v>0</v>
      </c>
      <c r="G573" s="182">
        <f>G438*'Data - P&amp;L'!$C$8</f>
        <v>0</v>
      </c>
      <c r="H573" s="182">
        <f>H438*'Data - P&amp;L'!$C$8</f>
        <v>0</v>
      </c>
      <c r="I573" s="182">
        <f>I438*'Data - P&amp;L'!$C$8</f>
        <v>0</v>
      </c>
      <c r="J573" s="182">
        <f>J438*'Data - P&amp;L'!$C$8</f>
        <v>0</v>
      </c>
      <c r="K573" s="182">
        <f>K438*'Data - P&amp;L'!$C$8</f>
        <v>0</v>
      </c>
      <c r="L573" s="182">
        <f>L438*'Data - P&amp;L'!$C$8</f>
        <v>0</v>
      </c>
      <c r="M573" s="182">
        <f>M438*'Data - P&amp;L'!$C$8</f>
        <v>0</v>
      </c>
      <c r="N573" s="182">
        <f>N438*'Data - P&amp;L'!$C$8</f>
        <v>0</v>
      </c>
      <c r="O573" s="182">
        <f>O438*'Data - P&amp;L'!$C$8</f>
        <v>0</v>
      </c>
      <c r="P573" s="182">
        <f>P438*'Data - P&amp;L'!$C$8</f>
        <v>0</v>
      </c>
      <c r="Q573" s="182">
        <f>Q438*'Data - P&amp;L'!$C$8</f>
        <v>0</v>
      </c>
      <c r="R573" s="182">
        <f>R438*'Data - P&amp;L'!$C$8</f>
        <v>0</v>
      </c>
      <c r="S573" s="182">
        <f>S438*'Data - P&amp;L'!$C$8</f>
        <v>0</v>
      </c>
      <c r="T573" s="182">
        <f>T438*'Data - P&amp;L'!$C$8</f>
        <v>0</v>
      </c>
      <c r="U573" s="182">
        <f>U438*'Data - P&amp;L'!$C$8</f>
        <v>0</v>
      </c>
      <c r="V573" s="182">
        <f>V438*'Data - P&amp;L'!$C$8</f>
        <v>0</v>
      </c>
      <c r="W573" s="182">
        <f>W438*'Data - P&amp;L'!$C$8</f>
        <v>0</v>
      </c>
      <c r="X573" s="182">
        <f>X438*'Data - P&amp;L'!$C$8</f>
        <v>0</v>
      </c>
      <c r="Y573" s="182">
        <f>Y438*'Data - P&amp;L'!$C$8</f>
        <v>0</v>
      </c>
      <c r="Z573" s="182">
        <f>Z438*'Data - P&amp;L'!$C$8</f>
        <v>0</v>
      </c>
      <c r="AA573" s="182">
        <f>AA438*'Data - P&amp;L'!$C$8</f>
        <v>0</v>
      </c>
      <c r="AB573" s="182">
        <f>AB438*'Data - P&amp;L'!$C$8</f>
        <v>0</v>
      </c>
      <c r="AC573" s="182">
        <f>AC438*'Data - P&amp;L'!$C$8</f>
        <v>0</v>
      </c>
      <c r="AD573" s="182">
        <f>AD438*'Data - P&amp;L'!$C$8</f>
        <v>0</v>
      </c>
      <c r="AE573" s="182">
        <f>AE438*'Data - P&amp;L'!$C$8</f>
        <v>0</v>
      </c>
      <c r="AF573" s="182">
        <f>AF438*'Data - P&amp;L'!$C$8</f>
        <v>0</v>
      </c>
      <c r="AG573" s="139">
        <f t="shared" si="150"/>
        <v>0</v>
      </c>
    </row>
    <row r="574" outlineLevel="1">
      <c r="A574" s="194" t="s">
        <v>552</v>
      </c>
      <c r="B574" s="182">
        <f>(B439+B440)*'Data - P&amp;L'!$C$9</f>
        <v>0</v>
      </c>
      <c r="C574" s="182">
        <f>(C439+C440)*'Data - P&amp;L'!$C$9</f>
        <v>0</v>
      </c>
      <c r="D574" s="182">
        <f>(D439+D440)*'Data - P&amp;L'!$C$9</f>
        <v>0</v>
      </c>
      <c r="E574" s="182">
        <f>(E439+E440)*'Data - P&amp;L'!$C$9</f>
        <v>0</v>
      </c>
      <c r="F574" s="182">
        <f>(F439+F440)*'Data - P&amp;L'!$C$9</f>
        <v>0</v>
      </c>
      <c r="G574" s="182">
        <f>(G439+G440)*'Data - P&amp;L'!$C$9</f>
        <v>0</v>
      </c>
      <c r="H574" s="182">
        <f>(H439+H440)*'Data - P&amp;L'!$C$9</f>
        <v>0</v>
      </c>
      <c r="I574" s="182">
        <f>(I439+I440)*'Data - P&amp;L'!$C$9</f>
        <v>0</v>
      </c>
      <c r="J574" s="182">
        <f>(J439+J440)*'Data - P&amp;L'!$C$9</f>
        <v>0</v>
      </c>
      <c r="K574" s="182">
        <f>(K439+K440)*'Data - P&amp;L'!$C$9</f>
        <v>0</v>
      </c>
      <c r="L574" s="182">
        <f>(L439+L440)*'Data - P&amp;L'!$C$9</f>
        <v>0</v>
      </c>
      <c r="M574" s="182">
        <f>(M439+M440)*'Data - P&amp;L'!$C$9</f>
        <v>0</v>
      </c>
      <c r="N574" s="182">
        <f>(N439+N440)*'Data - P&amp;L'!$C$9</f>
        <v>0</v>
      </c>
      <c r="O574" s="182">
        <f>(O439+O440)*'Data - P&amp;L'!$C$9</f>
        <v>0</v>
      </c>
      <c r="P574" s="182">
        <f>(P439+P440)*'Data - P&amp;L'!$C$9</f>
        <v>0</v>
      </c>
      <c r="Q574" s="182">
        <f>(Q439+Q440)*'Data - P&amp;L'!$C$9</f>
        <v>0</v>
      </c>
      <c r="R574" s="182">
        <f>(R439+R440)*'Data - P&amp;L'!$C$9</f>
        <v>0</v>
      </c>
      <c r="S574" s="182">
        <f>(S439+S440)*'Data - P&amp;L'!$C$9</f>
        <v>0</v>
      </c>
      <c r="T574" s="182">
        <f>(T439+T440)*'Data - P&amp;L'!$C$9</f>
        <v>0</v>
      </c>
      <c r="U574" s="182">
        <f>(U439+U440)*'Data - P&amp;L'!$C$9</f>
        <v>0</v>
      </c>
      <c r="V574" s="182">
        <f>(V439+V440)*'Data - P&amp;L'!$C$9</f>
        <v>0</v>
      </c>
      <c r="W574" s="182">
        <f>(W439+W440)*'Data - P&amp;L'!$C$9</f>
        <v>0</v>
      </c>
      <c r="X574" s="182">
        <f>(X439+X440)*'Data - P&amp;L'!$C$9</f>
        <v>0</v>
      </c>
      <c r="Y574" s="182">
        <f>(Y439+Y440)*'Data - P&amp;L'!$C$9</f>
        <v>0</v>
      </c>
      <c r="Z574" s="182">
        <f>(Z439+Z440)*'Data - P&amp;L'!$C$9</f>
        <v>0</v>
      </c>
      <c r="AA574" s="182">
        <f>(AA439+AA440)*'Data - P&amp;L'!$C$9</f>
        <v>0</v>
      </c>
      <c r="AB574" s="182">
        <f>(AB439+AB440)*'Data - P&amp;L'!$C$9</f>
        <v>0</v>
      </c>
      <c r="AC574" s="182">
        <f>(AC439+AC440)*'Data - P&amp;L'!$C$9</f>
        <v>0</v>
      </c>
      <c r="AD574" s="182">
        <f>(AD439+AD440)*'Data - P&amp;L'!$C$9</f>
        <v>0</v>
      </c>
      <c r="AE574" s="182">
        <f>(AE439+AE440)*'Data - P&amp;L'!$C$9</f>
        <v>0</v>
      </c>
      <c r="AF574" s="182">
        <f>(AF439+AF440)*'Data - P&amp;L'!$C$9</f>
        <v>0</v>
      </c>
      <c r="AG574" s="139">
        <f t="shared" si="150"/>
        <v>0</v>
      </c>
    </row>
    <row r="575" outlineLevel="1">
      <c r="A575" s="194" t="s">
        <v>553</v>
      </c>
      <c r="B575" s="182">
        <f>(B441+B442)*'Data - P&amp;L'!$C$5</f>
        <v>0</v>
      </c>
      <c r="C575" s="182">
        <f>(C441+C442)*'Data - P&amp;L'!$C$5</f>
        <v>0</v>
      </c>
      <c r="D575" s="182">
        <f>(D441+D442)*'Data - P&amp;L'!$C$5</f>
        <v>0</v>
      </c>
      <c r="E575" s="182">
        <f>(E441+E442)*'Data - P&amp;L'!$C$5</f>
        <v>0</v>
      </c>
      <c r="F575" s="182">
        <f>(F441+F442)*'Data - P&amp;L'!$C$5</f>
        <v>0</v>
      </c>
      <c r="G575" s="182">
        <f>(G441+G442)*'Data - P&amp;L'!$C$5</f>
        <v>0</v>
      </c>
      <c r="H575" s="182">
        <f>(H441+H442)*'Data - P&amp;L'!$C$5</f>
        <v>0</v>
      </c>
      <c r="I575" s="182">
        <f>(I441+I442)*'Data - P&amp;L'!$C$5</f>
        <v>0</v>
      </c>
      <c r="J575" s="182">
        <f>(J441+J442)*'Data - P&amp;L'!$C$5</f>
        <v>0</v>
      </c>
      <c r="K575" s="182">
        <f>(K441+K442)*'Data - P&amp;L'!$C$5</f>
        <v>0</v>
      </c>
      <c r="L575" s="182">
        <f>(L441+L442)*'Data - P&amp;L'!$C$5</f>
        <v>0</v>
      </c>
      <c r="M575" s="182">
        <f>(M441+M442)*'Data - P&amp;L'!$C$5</f>
        <v>0</v>
      </c>
      <c r="N575" s="182">
        <f>(N441+N442)*'Data - P&amp;L'!$C$5</f>
        <v>0</v>
      </c>
      <c r="O575" s="182">
        <f>(O441+O442)*'Data - P&amp;L'!$C$5</f>
        <v>0</v>
      </c>
      <c r="P575" s="182">
        <f>(P441+P442)*'Data - P&amp;L'!$C$5</f>
        <v>0</v>
      </c>
      <c r="Q575" s="182">
        <f>(Q441+Q442)*'Data - P&amp;L'!$C$5</f>
        <v>0</v>
      </c>
      <c r="R575" s="182">
        <f>(R441+R442)*'Data - P&amp;L'!$C$5</f>
        <v>0</v>
      </c>
      <c r="S575" s="182">
        <f>(S441+S442)*'Data - P&amp;L'!$C$5</f>
        <v>0</v>
      </c>
      <c r="T575" s="182">
        <f>(T441+T442)*'Data - P&amp;L'!$C$5</f>
        <v>0</v>
      </c>
      <c r="U575" s="182">
        <f>(U441+U442)*'Data - P&amp;L'!$C$5</f>
        <v>0</v>
      </c>
      <c r="V575" s="182">
        <f>(V441+V442)*'Data - P&amp;L'!$C$5</f>
        <v>0</v>
      </c>
      <c r="W575" s="182">
        <f>(W441+W442)*'Data - P&amp;L'!$C$5</f>
        <v>0</v>
      </c>
      <c r="X575" s="182">
        <f>(X441+X442)*'Data - P&amp;L'!$C$5</f>
        <v>0</v>
      </c>
      <c r="Y575" s="182">
        <f>(Y441+Y442)*'Data - P&amp;L'!$C$5</f>
        <v>0</v>
      </c>
      <c r="Z575" s="182">
        <f>(Z441+Z442)*'Data - P&amp;L'!$C$5</f>
        <v>0</v>
      </c>
      <c r="AA575" s="182">
        <f>(AA441+AA442)*'Data - P&amp;L'!$C$5</f>
        <v>0</v>
      </c>
      <c r="AB575" s="182">
        <f>(AB441+AB442)*'Data - P&amp;L'!$C$5</f>
        <v>0</v>
      </c>
      <c r="AC575" s="182">
        <f>(AC441+AC442)*'Data - P&amp;L'!$C$5</f>
        <v>0</v>
      </c>
      <c r="AD575" s="182">
        <f>(AD441+AD442)*'Data - P&amp;L'!$C$5</f>
        <v>0</v>
      </c>
      <c r="AE575" s="182">
        <f>(AE441+AE442)*'Data - P&amp;L'!$C$5</f>
        <v>0</v>
      </c>
      <c r="AF575" s="182">
        <f>(AF441+AF442)*'Data - P&amp;L'!$C$5</f>
        <v>0</v>
      </c>
      <c r="AG575" s="139">
        <f t="shared" si="150"/>
        <v>0</v>
      </c>
    </row>
    <row r="576" outlineLevel="1">
      <c r="A576" s="194" t="s">
        <v>554</v>
      </c>
      <c r="B576" s="182">
        <f>(B443+B444)*'Data - P&amp;L'!$C$10</f>
        <v>0</v>
      </c>
      <c r="C576" s="182">
        <f>(C443+C444)*'Data - P&amp;L'!$C$10</f>
        <v>0</v>
      </c>
      <c r="D576" s="182">
        <f>(D443+D444)*'Data - P&amp;L'!$C$10</f>
        <v>0</v>
      </c>
      <c r="E576" s="182">
        <f>(E443+E444)*'Data - P&amp;L'!$C$10</f>
        <v>0</v>
      </c>
      <c r="F576" s="182">
        <f>(F443+F444)*'Data - P&amp;L'!$C$10</f>
        <v>0</v>
      </c>
      <c r="G576" s="182">
        <f>(G443+G444)*'Data - P&amp;L'!$C$10</f>
        <v>0</v>
      </c>
      <c r="H576" s="182">
        <f>(H443+H444)*'Data - P&amp;L'!$C$10</f>
        <v>0</v>
      </c>
      <c r="I576" s="182">
        <f>(I443+I444)*'Data - P&amp;L'!$C$10</f>
        <v>0</v>
      </c>
      <c r="J576" s="182">
        <f>(J443+J444)*'Data - P&amp;L'!$C$10</f>
        <v>0</v>
      </c>
      <c r="K576" s="182">
        <f>(K443+K444)*'Data - P&amp;L'!$C$10</f>
        <v>0</v>
      </c>
      <c r="L576" s="182">
        <f>(L443+L444)*'Data - P&amp;L'!$C$10</f>
        <v>0</v>
      </c>
      <c r="M576" s="182">
        <f>(M443+M444)*'Data - P&amp;L'!$C$10</f>
        <v>0</v>
      </c>
      <c r="N576" s="182">
        <f>(N443+N444)*'Data - P&amp;L'!$C$10</f>
        <v>0</v>
      </c>
      <c r="O576" s="182">
        <f>(O443+O444)*'Data - P&amp;L'!$C$10</f>
        <v>0</v>
      </c>
      <c r="P576" s="182">
        <f>(P443+P444)*'Data - P&amp;L'!$C$10</f>
        <v>0</v>
      </c>
      <c r="Q576" s="182">
        <f>(Q443+Q444)*'Data - P&amp;L'!$C$10</f>
        <v>0</v>
      </c>
      <c r="R576" s="182">
        <f>(R443+R444)*'Data - P&amp;L'!$C$10</f>
        <v>0</v>
      </c>
      <c r="S576" s="182">
        <f>(S443+S444)*'Data - P&amp;L'!$C$10</f>
        <v>0</v>
      </c>
      <c r="T576" s="182">
        <f>(T443+T444)*'Data - P&amp;L'!$C$10</f>
        <v>0</v>
      </c>
      <c r="U576" s="182">
        <f>(U443+U444)*'Data - P&amp;L'!$C$10</f>
        <v>0</v>
      </c>
      <c r="V576" s="182">
        <f>(V443+V444)*'Data - P&amp;L'!$C$10</f>
        <v>0</v>
      </c>
      <c r="W576" s="182">
        <f>(W443+W444)*'Data - P&amp;L'!$C$10</f>
        <v>0</v>
      </c>
      <c r="X576" s="182">
        <f>(X443+X444)*'Data - P&amp;L'!$C$10</f>
        <v>0</v>
      </c>
      <c r="Y576" s="182">
        <f>(Y443+Y444)*'Data - P&amp;L'!$C$10</f>
        <v>0</v>
      </c>
      <c r="Z576" s="182">
        <f>(Z443+Z444)*'Data - P&amp;L'!$C$10</f>
        <v>0</v>
      </c>
      <c r="AA576" s="182">
        <f>(AA443+AA444)*'Data - P&amp;L'!$C$10</f>
        <v>0</v>
      </c>
      <c r="AB576" s="182">
        <f>(AB443+AB444)*'Data - P&amp;L'!$C$10</f>
        <v>0</v>
      </c>
      <c r="AC576" s="182">
        <f>(AC443+AC444)*'Data - P&amp;L'!$C$10</f>
        <v>0</v>
      </c>
      <c r="AD576" s="182">
        <f>(AD443+AD444)*'Data - P&amp;L'!$C$10</f>
        <v>0</v>
      </c>
      <c r="AE576" s="182">
        <f>(AE443+AE444)*'Data - P&amp;L'!$C$10</f>
        <v>0</v>
      </c>
      <c r="AF576" s="182">
        <f>(AF443+AF444)*'Data - P&amp;L'!$C$10</f>
        <v>0</v>
      </c>
      <c r="AG576" s="139">
        <f t="shared" si="150"/>
        <v>0</v>
      </c>
    </row>
    <row r="577" outlineLevel="1">
      <c r="A577" s="194" t="s">
        <v>555</v>
      </c>
      <c r="B577" s="182">
        <v>0.0</v>
      </c>
      <c r="C577" s="182">
        <v>0.0</v>
      </c>
      <c r="D577" s="182">
        <v>0.0</v>
      </c>
      <c r="E577" s="182">
        <v>0.0</v>
      </c>
      <c r="F577" s="182">
        <v>0.0</v>
      </c>
      <c r="G577" s="182">
        <v>0.0</v>
      </c>
      <c r="H577" s="182">
        <v>0.0</v>
      </c>
      <c r="I577" s="182">
        <v>0.0</v>
      </c>
      <c r="J577" s="182">
        <v>0.0</v>
      </c>
      <c r="K577" s="182">
        <v>0.0</v>
      </c>
      <c r="L577" s="182">
        <v>0.0</v>
      </c>
      <c r="M577" s="182">
        <v>0.0</v>
      </c>
      <c r="N577" s="182">
        <v>0.0</v>
      </c>
      <c r="O577" s="182">
        <v>0.0</v>
      </c>
      <c r="P577" s="182">
        <v>0.0</v>
      </c>
      <c r="Q577" s="182">
        <v>0.0</v>
      </c>
      <c r="R577" s="182">
        <v>0.0</v>
      </c>
      <c r="S577" s="182">
        <v>0.0</v>
      </c>
      <c r="T577" s="182">
        <v>0.0</v>
      </c>
      <c r="U577" s="182">
        <v>0.0</v>
      </c>
      <c r="V577" s="182">
        <v>0.0</v>
      </c>
      <c r="W577" s="182">
        <v>0.0</v>
      </c>
      <c r="X577" s="182">
        <v>0.0</v>
      </c>
      <c r="Y577" s="182">
        <v>0.0</v>
      </c>
      <c r="Z577" s="182">
        <v>0.0</v>
      </c>
      <c r="AA577" s="182">
        <v>0.0</v>
      </c>
      <c r="AB577" s="182">
        <v>0.0</v>
      </c>
      <c r="AC577" s="182">
        <v>0.0</v>
      </c>
      <c r="AD577" s="182">
        <v>0.0</v>
      </c>
      <c r="AE577" s="182">
        <v>0.0</v>
      </c>
      <c r="AF577" s="182">
        <v>0.0</v>
      </c>
      <c r="AG577" s="139">
        <f t="shared" si="150"/>
        <v>0</v>
      </c>
    </row>
    <row r="578" outlineLevel="1">
      <c r="A578" s="194" t="s">
        <v>556</v>
      </c>
      <c r="B578" s="182">
        <f>B417*'Data - P&amp;L'!$C$14</f>
        <v>0</v>
      </c>
      <c r="C578" s="182">
        <f>C417*'Data - P&amp;L'!$C$14</f>
        <v>0</v>
      </c>
      <c r="D578" s="182">
        <f>D417*'Data - P&amp;L'!$C$14</f>
        <v>0</v>
      </c>
      <c r="E578" s="182">
        <f>E417*'Data - P&amp;L'!$C$14</f>
        <v>0</v>
      </c>
      <c r="F578" s="182">
        <f>F417*'Data - P&amp;L'!$C$14</f>
        <v>0</v>
      </c>
      <c r="G578" s="182">
        <f>G417*'Data - P&amp;L'!$C$14</f>
        <v>0</v>
      </c>
      <c r="H578" s="182">
        <f>H417*'Data - P&amp;L'!$C$14</f>
        <v>0</v>
      </c>
      <c r="I578" s="182">
        <f>I417*'Data - P&amp;L'!$C$14</f>
        <v>0</v>
      </c>
      <c r="J578" s="182">
        <f>J417*'Data - P&amp;L'!$C$14</f>
        <v>0</v>
      </c>
      <c r="K578" s="182">
        <f>K417*'Data - P&amp;L'!$C$14</f>
        <v>0</v>
      </c>
      <c r="L578" s="182">
        <f>L417*'Data - P&amp;L'!$C$14</f>
        <v>0</v>
      </c>
      <c r="M578" s="182">
        <f>M417*'Data - P&amp;L'!$C$14</f>
        <v>0</v>
      </c>
      <c r="N578" s="182">
        <f>N417*'Data - P&amp;L'!$C$14</f>
        <v>0</v>
      </c>
      <c r="O578" s="182">
        <f>O417*'Data - P&amp;L'!$C$14</f>
        <v>0</v>
      </c>
      <c r="P578" s="182">
        <f>P417*'Data - P&amp;L'!$C$14</f>
        <v>0</v>
      </c>
      <c r="Q578" s="182">
        <f>Q417*'Data - P&amp;L'!$C$14</f>
        <v>0</v>
      </c>
      <c r="R578" s="182">
        <f>R417*'Data - P&amp;L'!$C$14</f>
        <v>0</v>
      </c>
      <c r="S578" s="182">
        <f>S417*'Data - P&amp;L'!$C$14</f>
        <v>0</v>
      </c>
      <c r="T578" s="182">
        <f>T417*'Data - P&amp;L'!$C$14</f>
        <v>0</v>
      </c>
      <c r="U578" s="182">
        <f>U417*'Data - P&amp;L'!$C$14</f>
        <v>0</v>
      </c>
      <c r="V578" s="182">
        <f>V417*'Data - P&amp;L'!$C$14</f>
        <v>0</v>
      </c>
      <c r="W578" s="182">
        <f>W417*'Data - P&amp;L'!$C$14</f>
        <v>0</v>
      </c>
      <c r="X578" s="182">
        <f>X417*'Data - P&amp;L'!$C$14</f>
        <v>0</v>
      </c>
      <c r="Y578" s="182">
        <f>Y417*'Data - P&amp;L'!$C$14</f>
        <v>0</v>
      </c>
      <c r="Z578" s="182">
        <f>Z417*'Data - P&amp;L'!$C$14</f>
        <v>0</v>
      </c>
      <c r="AA578" s="182">
        <f>AA417*'Data - P&amp;L'!$C$14</f>
        <v>0</v>
      </c>
      <c r="AB578" s="182">
        <f>AB417*'Data - P&amp;L'!$C$14</f>
        <v>0</v>
      </c>
      <c r="AC578" s="182">
        <f>AC417*'Data - P&amp;L'!$C$14</f>
        <v>0</v>
      </c>
      <c r="AD578" s="182">
        <f>AD417*'Data - P&amp;L'!$C$14</f>
        <v>0</v>
      </c>
      <c r="AE578" s="182">
        <f>AE417*'Data - P&amp;L'!$C$14</f>
        <v>0</v>
      </c>
      <c r="AF578" s="182">
        <f>AF417*'Data - P&amp;L'!$C$14</f>
        <v>0</v>
      </c>
      <c r="AG578" s="139">
        <f t="shared" si="150"/>
        <v>0</v>
      </c>
    </row>
    <row r="579" outlineLevel="1">
      <c r="A579" s="194" t="s">
        <v>557</v>
      </c>
      <c r="B579" s="182">
        <f>B445*'Data - P&amp;L'!$C$17</f>
        <v>0</v>
      </c>
      <c r="C579" s="182">
        <f>C445*'Data - P&amp;L'!$C$17</f>
        <v>0</v>
      </c>
      <c r="D579" s="182">
        <f>D445*'Data - P&amp;L'!$C$17</f>
        <v>0</v>
      </c>
      <c r="E579" s="182">
        <f>E445*'Data - P&amp;L'!$C$17</f>
        <v>0</v>
      </c>
      <c r="F579" s="182">
        <f>F445*'Data - P&amp;L'!$C$17</f>
        <v>0</v>
      </c>
      <c r="G579" s="182">
        <f>G445*'Data - P&amp;L'!$C$17</f>
        <v>0</v>
      </c>
      <c r="H579" s="182">
        <f>H445*'Data - P&amp;L'!$C$17</f>
        <v>0</v>
      </c>
      <c r="I579" s="182">
        <f>I445*'Data - P&amp;L'!$C$17</f>
        <v>0</v>
      </c>
      <c r="J579" s="182">
        <f>J445*'Data - P&amp;L'!$C$17</f>
        <v>0</v>
      </c>
      <c r="K579" s="182">
        <f>K445*'Data - P&amp;L'!$C$17</f>
        <v>0</v>
      </c>
      <c r="L579" s="182">
        <f>L445*'Data - P&amp;L'!$C$17</f>
        <v>0</v>
      </c>
      <c r="M579" s="182">
        <f>M445*'Data - P&amp;L'!$C$17</f>
        <v>0</v>
      </c>
      <c r="N579" s="182">
        <f>N445*'Data - P&amp;L'!$C$17</f>
        <v>0</v>
      </c>
      <c r="O579" s="182">
        <f>O445*'Data - P&amp;L'!$C$17</f>
        <v>0</v>
      </c>
      <c r="P579" s="182">
        <f>P445*'Data - P&amp;L'!$C$17</f>
        <v>0</v>
      </c>
      <c r="Q579" s="182">
        <f>Q445*'Data - P&amp;L'!$C$17</f>
        <v>0</v>
      </c>
      <c r="R579" s="182">
        <f>R445*'Data - P&amp;L'!$C$17</f>
        <v>0</v>
      </c>
      <c r="S579" s="182">
        <f>S445*'Data - P&amp;L'!$C$17</f>
        <v>0</v>
      </c>
      <c r="T579" s="182">
        <f>T445*'Data - P&amp;L'!$C$17</f>
        <v>0</v>
      </c>
      <c r="U579" s="182">
        <f>U445*'Data - P&amp;L'!$C$17</f>
        <v>0</v>
      </c>
      <c r="V579" s="182">
        <f>V445*'Data - P&amp;L'!$C$17</f>
        <v>0</v>
      </c>
      <c r="W579" s="182">
        <f>W445*'Data - P&amp;L'!$C$17</f>
        <v>0</v>
      </c>
      <c r="X579" s="182">
        <f>X445*'Data - P&amp;L'!$C$17</f>
        <v>0</v>
      </c>
      <c r="Y579" s="182">
        <f>Y445*'Data - P&amp;L'!$C$17</f>
        <v>0</v>
      </c>
      <c r="Z579" s="182">
        <f>Z445*'Data - P&amp;L'!$C$17</f>
        <v>0</v>
      </c>
      <c r="AA579" s="182">
        <f>AA445*'Data - P&amp;L'!$C$17</f>
        <v>0</v>
      </c>
      <c r="AB579" s="182">
        <f>AB445*'Data - P&amp;L'!$C$17</f>
        <v>0</v>
      </c>
      <c r="AC579" s="182">
        <f>AC445*'Data - P&amp;L'!$C$17</f>
        <v>0</v>
      </c>
      <c r="AD579" s="182">
        <f>AD445*'Data - P&amp;L'!$C$17</f>
        <v>0</v>
      </c>
      <c r="AE579" s="182">
        <f>AE445*'Data - P&amp;L'!$C$17</f>
        <v>0</v>
      </c>
      <c r="AF579" s="182">
        <f>AF445*'Data - P&amp;L'!$C$17</f>
        <v>0</v>
      </c>
      <c r="AG579" s="139">
        <f t="shared" si="150"/>
        <v>0</v>
      </c>
    </row>
    <row r="580" outlineLevel="1">
      <c r="A580" s="194" t="s">
        <v>558</v>
      </c>
      <c r="B580" s="182">
        <f>B446*'Data - P&amp;L'!$C$18</f>
        <v>0</v>
      </c>
      <c r="C580" s="182">
        <f>C446*'Data - P&amp;L'!$C$18</f>
        <v>0</v>
      </c>
      <c r="D580" s="182">
        <f>D446*'Data - P&amp;L'!$C$18</f>
        <v>0</v>
      </c>
      <c r="E580" s="182">
        <f>E446*'Data - P&amp;L'!$C$18</f>
        <v>0</v>
      </c>
      <c r="F580" s="182">
        <f>F446*'Data - P&amp;L'!$C$18</f>
        <v>0</v>
      </c>
      <c r="G580" s="182">
        <f>G446*'Data - P&amp;L'!$C$18</f>
        <v>0</v>
      </c>
      <c r="H580" s="182">
        <f>H446*'Data - P&amp;L'!$C$18</f>
        <v>0</v>
      </c>
      <c r="I580" s="182">
        <f>I446*'Data - P&amp;L'!$C$18</f>
        <v>0</v>
      </c>
      <c r="J580" s="182">
        <f>J446*'Data - P&amp;L'!$C$18</f>
        <v>0</v>
      </c>
      <c r="K580" s="182">
        <f>K446*'Data - P&amp;L'!$C$18</f>
        <v>0</v>
      </c>
      <c r="L580" s="182">
        <f>L446*'Data - P&amp;L'!$C$18</f>
        <v>0</v>
      </c>
      <c r="M580" s="182">
        <f>M446*'Data - P&amp;L'!$C$18</f>
        <v>0</v>
      </c>
      <c r="N580" s="182">
        <f>N446*'Data - P&amp;L'!$C$18</f>
        <v>0</v>
      </c>
      <c r="O580" s="182">
        <f>O446*'Data - P&amp;L'!$C$18</f>
        <v>0</v>
      </c>
      <c r="P580" s="182">
        <f>P446*'Data - P&amp;L'!$C$18</f>
        <v>0</v>
      </c>
      <c r="Q580" s="182">
        <f>Q446*'Data - P&amp;L'!$C$18</f>
        <v>0</v>
      </c>
      <c r="R580" s="182">
        <f>R446*'Data - P&amp;L'!$C$18</f>
        <v>0</v>
      </c>
      <c r="S580" s="182">
        <f>S446*'Data - P&amp;L'!$C$18</f>
        <v>0</v>
      </c>
      <c r="T580" s="182">
        <f>T446*'Data - P&amp;L'!$C$18</f>
        <v>0</v>
      </c>
      <c r="U580" s="182">
        <f>U446*'Data - P&amp;L'!$C$18</f>
        <v>0</v>
      </c>
      <c r="V580" s="182">
        <f>V446*'Data - P&amp;L'!$C$18</f>
        <v>0</v>
      </c>
      <c r="W580" s="182">
        <f>W446*'Data - P&amp;L'!$C$18</f>
        <v>0</v>
      </c>
      <c r="X580" s="182">
        <f>X446*'Data - P&amp;L'!$C$18</f>
        <v>0</v>
      </c>
      <c r="Y580" s="182">
        <f>Y446*'Data - P&amp;L'!$C$18</f>
        <v>0</v>
      </c>
      <c r="Z580" s="182">
        <f>Z446*'Data - P&amp;L'!$C$18</f>
        <v>0</v>
      </c>
      <c r="AA580" s="182">
        <f>AA446*'Data - P&amp;L'!$C$18</f>
        <v>0</v>
      </c>
      <c r="AB580" s="182">
        <f>AB446*'Data - P&amp;L'!$C$18</f>
        <v>0</v>
      </c>
      <c r="AC580" s="182">
        <f>AC446*'Data - P&amp;L'!$C$18</f>
        <v>0</v>
      </c>
      <c r="AD580" s="182">
        <f>AD446*'Data - P&amp;L'!$C$18</f>
        <v>0</v>
      </c>
      <c r="AE580" s="182">
        <f>AE446*'Data - P&amp;L'!$C$18</f>
        <v>0</v>
      </c>
      <c r="AF580" s="182">
        <f>AF446*'Data - P&amp;L'!$C$18</f>
        <v>0</v>
      </c>
      <c r="AG580" s="139">
        <f t="shared" si="150"/>
        <v>0</v>
      </c>
    </row>
    <row r="581" outlineLevel="1">
      <c r="A581" s="194" t="s">
        <v>559</v>
      </c>
      <c r="B581" s="182">
        <f>((B433*'Data - P&amp;L'!$C$38)+(B434*'Data - P&amp;L'!$C$39))*'Data - P&amp;L'!$C$55</f>
        <v>0</v>
      </c>
      <c r="C581" s="182">
        <f>((C433*'Data - P&amp;L'!$C$38)+(C434*'Data - P&amp;L'!$C$39))*'Data - P&amp;L'!$C$55</f>
        <v>0</v>
      </c>
      <c r="D581" s="182">
        <f>((D433*'Data - P&amp;L'!$C$38)+(D434*'Data - P&amp;L'!$C$39))*'Data - P&amp;L'!$C$55</f>
        <v>0</v>
      </c>
      <c r="E581" s="182">
        <f>((E433*'Data - P&amp;L'!$C$38)+(E434*'Data - P&amp;L'!$C$39))*'Data - P&amp;L'!$C$55</f>
        <v>0</v>
      </c>
      <c r="F581" s="182">
        <f>((F433*'Data - P&amp;L'!$C$38)+(F434*'Data - P&amp;L'!$C$39))*'Data - P&amp;L'!$C$55</f>
        <v>0</v>
      </c>
      <c r="G581" s="182">
        <f>((G433*'Data - P&amp;L'!$C$38)+(G434*'Data - P&amp;L'!$C$39))*'Data - P&amp;L'!$C$55</f>
        <v>0</v>
      </c>
      <c r="H581" s="182">
        <f>((H433*'Data - P&amp;L'!$C$38)+(H434*'Data - P&amp;L'!$C$39))*'Data - P&amp;L'!$C$55</f>
        <v>0</v>
      </c>
      <c r="I581" s="182">
        <f>((I433*'Data - P&amp;L'!$C$38)+(I434*'Data - P&amp;L'!$C$39))*'Data - P&amp;L'!$C$55</f>
        <v>0</v>
      </c>
      <c r="J581" s="182">
        <f>((J433*'Data - P&amp;L'!$C$38)+(J434*'Data - P&amp;L'!$C$39))*'Data - P&amp;L'!$C$55</f>
        <v>0</v>
      </c>
      <c r="K581" s="182">
        <f>((K433*'Data - P&amp;L'!$C$38)+(K434*'Data - P&amp;L'!$C$39))*'Data - P&amp;L'!$C$55</f>
        <v>0</v>
      </c>
      <c r="L581" s="182">
        <f>((L433*'Data - P&amp;L'!$C$38)+(L434*'Data - P&amp;L'!$C$39))*'Data - P&amp;L'!$C$55</f>
        <v>0</v>
      </c>
      <c r="M581" s="182">
        <f>((M433*'Data - P&amp;L'!$C$38)+(M434*'Data - P&amp;L'!$C$39))*'Data - P&amp;L'!$C$55</f>
        <v>0</v>
      </c>
      <c r="N581" s="182">
        <f>((N433*'Data - P&amp;L'!$C$38)+(N434*'Data - P&amp;L'!$C$39))*'Data - P&amp;L'!$C$55</f>
        <v>0</v>
      </c>
      <c r="O581" s="182">
        <f>((O433*'Data - P&amp;L'!$C$38)+(O434*'Data - P&amp;L'!$C$39))*'Data - P&amp;L'!$C$55</f>
        <v>0</v>
      </c>
      <c r="P581" s="182">
        <f>((P433*'Data - P&amp;L'!$C$38)+(P434*'Data - P&amp;L'!$C$39))*'Data - P&amp;L'!$C$55</f>
        <v>0</v>
      </c>
      <c r="Q581" s="182">
        <f>((Q433*'Data - P&amp;L'!$C$38)+(Q434*'Data - P&amp;L'!$C$39))*'Data - P&amp;L'!$C$55</f>
        <v>0</v>
      </c>
      <c r="R581" s="182">
        <f>((R433*'Data - P&amp;L'!$C$38)+(R434*'Data - P&amp;L'!$C$39))*'Data - P&amp;L'!$C$55</f>
        <v>0</v>
      </c>
      <c r="S581" s="182">
        <f>((S433*'Data - P&amp;L'!$C$38)+(S434*'Data - P&amp;L'!$C$39))*'Data - P&amp;L'!$C$55</f>
        <v>0</v>
      </c>
      <c r="T581" s="182">
        <f>((T433*'Data - P&amp;L'!$C$38)+(T434*'Data - P&amp;L'!$C$39))*'Data - P&amp;L'!$C$55</f>
        <v>0</v>
      </c>
      <c r="U581" s="182">
        <f>((U433*'Data - P&amp;L'!$C$38)+(U434*'Data - P&amp;L'!$C$39))*'Data - P&amp;L'!$C$55</f>
        <v>0</v>
      </c>
      <c r="V581" s="182">
        <f>((V433*'Data - P&amp;L'!$C$38)+(V434*'Data - P&amp;L'!$C$39))*'Data - P&amp;L'!$C$55</f>
        <v>0</v>
      </c>
      <c r="W581" s="182">
        <f>((W433*'Data - P&amp;L'!$C$38)+(W434*'Data - P&amp;L'!$C$39))*'Data - P&amp;L'!$C$55</f>
        <v>0</v>
      </c>
      <c r="X581" s="182">
        <f>((X433*'Data - P&amp;L'!$C$38)+(X434*'Data - P&amp;L'!$C$39))*'Data - P&amp;L'!$C$55</f>
        <v>0</v>
      </c>
      <c r="Y581" s="182">
        <f>((Y433*'Data - P&amp;L'!$C$38)+(Y434*'Data - P&amp;L'!$C$39))*'Data - P&amp;L'!$C$55</f>
        <v>0</v>
      </c>
      <c r="Z581" s="182">
        <f>((Z433*'Data - P&amp;L'!$C$38)+(Z434*'Data - P&amp;L'!$C$39))*'Data - P&amp;L'!$C$55</f>
        <v>0</v>
      </c>
      <c r="AA581" s="182">
        <f>((AA433*'Data - P&amp;L'!$C$38)+(AA434*'Data - P&amp;L'!$C$39))*'Data - P&amp;L'!$C$55</f>
        <v>0</v>
      </c>
      <c r="AB581" s="182">
        <f>((AB433*'Data - P&amp;L'!$C$38)+(AB434*'Data - P&amp;L'!$C$39))*'Data - P&amp;L'!$C$55</f>
        <v>0</v>
      </c>
      <c r="AC581" s="182">
        <f>((AC433*'Data - P&amp;L'!$C$38)+(AC434*'Data - P&amp;L'!$C$39))*'Data - P&amp;L'!$C$55</f>
        <v>0</v>
      </c>
      <c r="AD581" s="182">
        <f>((AD433*'Data - P&amp;L'!$C$38)+(AD434*'Data - P&amp;L'!$C$39))*'Data - P&amp;L'!$C$55</f>
        <v>0</v>
      </c>
      <c r="AE581" s="182">
        <f>((AE433*'Data - P&amp;L'!$C$38)+(AE434*'Data - P&amp;L'!$C$39))*'Data - P&amp;L'!$C$55</f>
        <v>0</v>
      </c>
      <c r="AF581" s="182">
        <f>((AF433*'Data - P&amp;L'!$C$38)+(AF434*'Data - P&amp;L'!$C$39))*'Data - P&amp;L'!$C$55</f>
        <v>0</v>
      </c>
      <c r="AG581" s="139">
        <f t="shared" si="150"/>
        <v>0</v>
      </c>
    </row>
    <row r="582" outlineLevel="1">
      <c r="A582" s="194" t="s">
        <v>560</v>
      </c>
      <c r="B582" s="182">
        <f>((B404+B405+B406+B407+B408+B409)*'Data - P&amp;L'!$C$34)</f>
        <v>0</v>
      </c>
      <c r="C582" s="182">
        <f>((C404+C405+C406+C407+C408+C409)*'Data - P&amp;L'!$C$34)</f>
        <v>0</v>
      </c>
      <c r="D582" s="182">
        <f>((D404+D405+D406+D407+D408+D409)*'Data - P&amp;L'!$C$34)</f>
        <v>0</v>
      </c>
      <c r="E582" s="182">
        <f>((E404+E405+E406+E407+E408+E409)*'Data - P&amp;L'!$C$34)</f>
        <v>0</v>
      </c>
      <c r="F582" s="182">
        <f>((F404+F405+F406+F407+F408+F409)*'Data - P&amp;L'!$C$34)</f>
        <v>0</v>
      </c>
      <c r="G582" s="182">
        <f>((G404+G405+G406+G407+G408+G409)*'Data - P&amp;L'!$C$34)</f>
        <v>0</v>
      </c>
      <c r="H582" s="182">
        <f>((H404+H405+H406+H407+H408+H409)*'Data - P&amp;L'!$C$34)</f>
        <v>0</v>
      </c>
      <c r="I582" s="182">
        <f>((I404+I405+I406+I407+I408+I409)*'Data - P&amp;L'!$C$34)</f>
        <v>0</v>
      </c>
      <c r="J582" s="182">
        <f>((J404+J405+J406+J407+J408+J409)*'Data - P&amp;L'!$C$34)</f>
        <v>0</v>
      </c>
      <c r="K582" s="182">
        <f>((K404+K405+K406+K407+K408+K409)*'Data - P&amp;L'!$C$34)</f>
        <v>0</v>
      </c>
      <c r="L582" s="182">
        <f>((L404+L405+L406+L407+L408+L409)*'Data - P&amp;L'!$C$34)</f>
        <v>0</v>
      </c>
      <c r="M582" s="182">
        <f>((M404+M405+M406+M407+M408+M409)*'Data - P&amp;L'!$C$34)</f>
        <v>0</v>
      </c>
      <c r="N582" s="182">
        <f>((N404+N405+N406+N407+N408+N409)*'Data - P&amp;L'!$C$34)</f>
        <v>0</v>
      </c>
      <c r="O582" s="182">
        <f>((O404+O405+O406+O407+O408+O409)*'Data - P&amp;L'!$C$34)</f>
        <v>0</v>
      </c>
      <c r="P582" s="182">
        <f>((P404+P405+P406+P407+P408+P409)*'Data - P&amp;L'!$C$34)</f>
        <v>0</v>
      </c>
      <c r="Q582" s="182">
        <f>((Q404+Q405+Q406+Q407+Q408+Q409)*'Data - P&amp;L'!$C$34)</f>
        <v>0</v>
      </c>
      <c r="R582" s="182">
        <f>((R404+R405+R406+R407+R408+R409)*'Data - P&amp;L'!$C$34)</f>
        <v>0</v>
      </c>
      <c r="S582" s="182">
        <f>((S404+S405+S406+S407+S408+S409)*'Data - P&amp;L'!$C$34)</f>
        <v>0</v>
      </c>
      <c r="T582" s="182">
        <f>((T404+T405+T406+T407+T408+T409)*'Data - P&amp;L'!$C$34)</f>
        <v>0</v>
      </c>
      <c r="U582" s="182">
        <f>((U404+U405+U406+U407+U408+U409)*'Data - P&amp;L'!$C$34)</f>
        <v>0</v>
      </c>
      <c r="V582" s="182">
        <f>((V404+V405+V406+V407+V408+V409)*'Data - P&amp;L'!$C$34)</f>
        <v>0</v>
      </c>
      <c r="W582" s="182">
        <f>((W404+W405+W406+W407+W408+W409)*'Data - P&amp;L'!$C$34)</f>
        <v>0</v>
      </c>
      <c r="X582" s="182">
        <f>((X404+X405+X406+X407+X408+X409)*'Data - P&amp;L'!$C$34)</f>
        <v>0</v>
      </c>
      <c r="Y582" s="182">
        <f>((Y404+Y405+Y406+Y407+Y408+Y409)*'Data - P&amp;L'!$C$34)</f>
        <v>0</v>
      </c>
      <c r="Z582" s="182">
        <f>((Z404+Z405+Z406+Z407+Z408+Z409)*'Data - P&amp;L'!$C$34)</f>
        <v>0</v>
      </c>
      <c r="AA582" s="182">
        <f>((AA404+AA405+AA406+AA407+AA408+AA409)*'Data - P&amp;L'!$C$34)</f>
        <v>0</v>
      </c>
      <c r="AB582" s="182">
        <f>((AB404+AB405+AB406+AB407+AB408+AB409)*'Data - P&amp;L'!$C$34)</f>
        <v>0</v>
      </c>
      <c r="AC582" s="182">
        <f>((AC404+AC405+AC406+AC407+AC408+AC409)*'Data - P&amp;L'!$C$34)</f>
        <v>0</v>
      </c>
      <c r="AD582" s="182">
        <f>((AD404+AD405+AD406+AD407+AD408+AD409)*'Data - P&amp;L'!$C$34)</f>
        <v>0</v>
      </c>
      <c r="AE582" s="182">
        <f>((AE404+AE405+AE406+AE407+AE408+AE409)*'Data - P&amp;L'!$C$34)</f>
        <v>0</v>
      </c>
      <c r="AF582" s="182">
        <f>((AF404+AF405+AF406+AF407+AF408+AF409)*'Data - P&amp;L'!$C$34)</f>
        <v>0</v>
      </c>
      <c r="AG582" s="139">
        <f t="shared" si="150"/>
        <v>0</v>
      </c>
    </row>
    <row r="583" outlineLevel="1">
      <c r="A583" s="194" t="s">
        <v>561</v>
      </c>
      <c r="B583" s="182">
        <f>((B448*'Data - P&amp;L'!$D$38))*'Data - P&amp;L'!$C$55</f>
        <v>0</v>
      </c>
      <c r="C583" s="182">
        <f>((C448*'Data - P&amp;L'!$D$38))*'Data - P&amp;L'!$C$55</f>
        <v>0</v>
      </c>
      <c r="D583" s="182">
        <f>((D448*'Data - P&amp;L'!$D$38))*'Data - P&amp;L'!$C$55</f>
        <v>0</v>
      </c>
      <c r="E583" s="182">
        <f>((E448*'Data - P&amp;L'!$D$38))*'Data - P&amp;L'!$C$55</f>
        <v>0</v>
      </c>
      <c r="F583" s="182">
        <f>((F448*'Data - P&amp;L'!$D$38))*'Data - P&amp;L'!$C$55</f>
        <v>0</v>
      </c>
      <c r="G583" s="182">
        <f>((G448*'Data - P&amp;L'!$D$38))*'Data - P&amp;L'!$C$55</f>
        <v>0</v>
      </c>
      <c r="H583" s="182">
        <f>((H448*'Data - P&amp;L'!$D$38))*'Data - P&amp;L'!$C$55</f>
        <v>0</v>
      </c>
      <c r="I583" s="182">
        <f>((I448*'Data - P&amp;L'!$D$38))*'Data - P&amp;L'!$C$55</f>
        <v>0</v>
      </c>
      <c r="J583" s="182">
        <f>((J448*'Data - P&amp;L'!$D$38))*'Data - P&amp;L'!$C$55</f>
        <v>0</v>
      </c>
      <c r="K583" s="182">
        <f>((K448*'Data - P&amp;L'!$D$38))*'Data - P&amp;L'!$C$55</f>
        <v>0</v>
      </c>
      <c r="L583" s="182">
        <f>((L448*'Data - P&amp;L'!$D$38))*'Data - P&amp;L'!$C$55</f>
        <v>0</v>
      </c>
      <c r="M583" s="182">
        <f>((M448*'Data - P&amp;L'!$D$38))*'Data - P&amp;L'!$C$55</f>
        <v>0</v>
      </c>
      <c r="N583" s="182">
        <f>((N448*'Data - P&amp;L'!$D$38))*'Data - P&amp;L'!$C$55</f>
        <v>0</v>
      </c>
      <c r="O583" s="182">
        <f>((O448*'Data - P&amp;L'!$D$38))*'Data - P&amp;L'!$C$55</f>
        <v>0</v>
      </c>
      <c r="P583" s="182">
        <f>((P448*'Data - P&amp;L'!$D$38))*'Data - P&amp;L'!$C$55</f>
        <v>0</v>
      </c>
      <c r="Q583" s="182">
        <f>((Q448*'Data - P&amp;L'!$D$38))*'Data - P&amp;L'!$C$55</f>
        <v>0</v>
      </c>
      <c r="R583" s="182">
        <f>((R448*'Data - P&amp;L'!$D$38))*'Data - P&amp;L'!$C$55</f>
        <v>0</v>
      </c>
      <c r="S583" s="182">
        <f>((S448*'Data - P&amp;L'!$D$38))*'Data - P&amp;L'!$C$55</f>
        <v>0</v>
      </c>
      <c r="T583" s="182">
        <f>((T448*'Data - P&amp;L'!$D$38))*'Data - P&amp;L'!$C$55</f>
        <v>0</v>
      </c>
      <c r="U583" s="182">
        <f>((U448*'Data - P&amp;L'!$D$38))*'Data - P&amp;L'!$C$55</f>
        <v>0</v>
      </c>
      <c r="V583" s="182">
        <f>((V448*'Data - P&amp;L'!$D$38))*'Data - P&amp;L'!$C$55</f>
        <v>0</v>
      </c>
      <c r="W583" s="182">
        <f>((W448*'Data - P&amp;L'!$D$38))*'Data - P&amp;L'!$C$55</f>
        <v>0</v>
      </c>
      <c r="X583" s="182">
        <f>((X448*'Data - P&amp;L'!$D$38))*'Data - P&amp;L'!$C$55</f>
        <v>0</v>
      </c>
      <c r="Y583" s="182">
        <f>((Y448*'Data - P&amp;L'!$D$38))*'Data - P&amp;L'!$C$55</f>
        <v>0</v>
      </c>
      <c r="Z583" s="182">
        <f>((Z448*'Data - P&amp;L'!$D$38))*'Data - P&amp;L'!$C$55</f>
        <v>0</v>
      </c>
      <c r="AA583" s="182">
        <f>((AA448*'Data - P&amp;L'!$D$38))*'Data - P&amp;L'!$C$55</f>
        <v>0</v>
      </c>
      <c r="AB583" s="182">
        <f>((AB448*'Data - P&amp;L'!$D$38))*'Data - P&amp;L'!$C$55</f>
        <v>0</v>
      </c>
      <c r="AC583" s="182">
        <f>((AC448*'Data - P&amp;L'!$D$38))*'Data - P&amp;L'!$C$55</f>
        <v>0</v>
      </c>
      <c r="AD583" s="182">
        <f>((AD448*'Data - P&amp;L'!$D$38))*'Data - P&amp;L'!$C$55</f>
        <v>0</v>
      </c>
      <c r="AE583" s="182">
        <f>((AE448*'Data - P&amp;L'!$D$38))*'Data - P&amp;L'!$C$55</f>
        <v>0</v>
      </c>
      <c r="AF583" s="182">
        <f>((AF448*'Data - P&amp;L'!$D$38))*'Data - P&amp;L'!$C$55</f>
        <v>0</v>
      </c>
      <c r="AG583" s="139">
        <f t="shared" si="150"/>
        <v>0</v>
      </c>
    </row>
    <row r="584" outlineLevel="1">
      <c r="A584" s="194" t="s">
        <v>562</v>
      </c>
      <c r="B584" s="182">
        <f>B448*'Data - P&amp;L'!$D$34</f>
        <v>0</v>
      </c>
      <c r="C584" s="182">
        <f>C448*'Data - P&amp;L'!$D$34</f>
        <v>0</v>
      </c>
      <c r="D584" s="182">
        <f>D448*'Data - P&amp;L'!$D$34</f>
        <v>0</v>
      </c>
      <c r="E584" s="182">
        <f>E448*'Data - P&amp;L'!$D$34</f>
        <v>0</v>
      </c>
      <c r="F584" s="182">
        <f>F448*'Data - P&amp;L'!$D$34</f>
        <v>0</v>
      </c>
      <c r="G584" s="182">
        <f>G448*'Data - P&amp;L'!$D$34</f>
        <v>0</v>
      </c>
      <c r="H584" s="182">
        <f>H448*'Data - P&amp;L'!$D$34</f>
        <v>0</v>
      </c>
      <c r="I584" s="182">
        <f>I448*'Data - P&amp;L'!$D$34</f>
        <v>0</v>
      </c>
      <c r="J584" s="182">
        <f>J448*'Data - P&amp;L'!$D$34</f>
        <v>0</v>
      </c>
      <c r="K584" s="182">
        <f>K448*'Data - P&amp;L'!$D$34</f>
        <v>0</v>
      </c>
      <c r="L584" s="182">
        <f>L448*'Data - P&amp;L'!$D$34</f>
        <v>0</v>
      </c>
      <c r="M584" s="182">
        <f>M448*'Data - P&amp;L'!$D$34</f>
        <v>0</v>
      </c>
      <c r="N584" s="182">
        <f>N448*'Data - P&amp;L'!$D$34</f>
        <v>0</v>
      </c>
      <c r="O584" s="182">
        <f>O448*'Data - P&amp;L'!$D$34</f>
        <v>0</v>
      </c>
      <c r="P584" s="182">
        <f>P448*'Data - P&amp;L'!$D$34</f>
        <v>0</v>
      </c>
      <c r="Q584" s="182">
        <f>Q448*'Data - P&amp;L'!$D$34</f>
        <v>0</v>
      </c>
      <c r="R584" s="182">
        <f>R448*'Data - P&amp;L'!$D$34</f>
        <v>0</v>
      </c>
      <c r="S584" s="182">
        <f>S448*'Data - P&amp;L'!$D$34</f>
        <v>0</v>
      </c>
      <c r="T584" s="182">
        <f>T448*'Data - P&amp;L'!$D$34</f>
        <v>0</v>
      </c>
      <c r="U584" s="182">
        <f>U448*'Data - P&amp;L'!$D$34</f>
        <v>0</v>
      </c>
      <c r="V584" s="182">
        <f>V448*'Data - P&amp;L'!$D$34</f>
        <v>0</v>
      </c>
      <c r="W584" s="182">
        <f>W448*'Data - P&amp;L'!$D$34</f>
        <v>0</v>
      </c>
      <c r="X584" s="182">
        <f>X448*'Data - P&amp;L'!$D$34</f>
        <v>0</v>
      </c>
      <c r="Y584" s="182">
        <f>Y448*'Data - P&amp;L'!$D$34</f>
        <v>0</v>
      </c>
      <c r="Z584" s="182">
        <f>Z448*'Data - P&amp;L'!$D$34</f>
        <v>0</v>
      </c>
      <c r="AA584" s="182">
        <f>AA448*'Data - P&amp;L'!$D$34</f>
        <v>0</v>
      </c>
      <c r="AB584" s="182">
        <f>AB448*'Data - P&amp;L'!$D$34</f>
        <v>0</v>
      </c>
      <c r="AC584" s="182">
        <f>AC448*'Data - P&amp;L'!$D$34</f>
        <v>0</v>
      </c>
      <c r="AD584" s="182">
        <f>AD448*'Data - P&amp;L'!$D$34</f>
        <v>0</v>
      </c>
      <c r="AE584" s="182">
        <f>AE448*'Data - P&amp;L'!$D$34</f>
        <v>0</v>
      </c>
      <c r="AF584" s="182">
        <f>AF448*'Data - P&amp;L'!$D$34</f>
        <v>0</v>
      </c>
      <c r="AG584" s="139">
        <f t="shared" si="150"/>
        <v>0</v>
      </c>
    </row>
    <row r="585" outlineLevel="1">
      <c r="A585" s="194" t="s">
        <v>563</v>
      </c>
      <c r="B585" s="325"/>
      <c r="C585" s="325"/>
      <c r="D585" s="325"/>
      <c r="E585" s="325"/>
      <c r="F585" s="325"/>
      <c r="G585" s="325"/>
      <c r="H585" s="325"/>
      <c r="I585" s="325"/>
      <c r="J585" s="325"/>
      <c r="K585" s="325"/>
      <c r="L585" s="325"/>
      <c r="M585" s="325"/>
      <c r="N585" s="325"/>
      <c r="O585" s="325"/>
      <c r="P585" s="325"/>
      <c r="Q585" s="325"/>
      <c r="R585" s="325"/>
      <c r="S585" s="325"/>
      <c r="T585" s="325"/>
      <c r="U585" s="325"/>
      <c r="V585" s="325"/>
      <c r="W585" s="325"/>
      <c r="X585" s="325"/>
      <c r="Y585" s="325"/>
      <c r="Z585" s="325"/>
      <c r="AA585" s="325"/>
      <c r="AB585" s="325"/>
      <c r="AC585" s="325"/>
      <c r="AD585" s="325"/>
      <c r="AE585" s="325"/>
      <c r="AF585" s="325"/>
      <c r="AG585" s="139"/>
    </row>
    <row r="586" outlineLevel="1">
      <c r="A586" s="194" t="s">
        <v>564</v>
      </c>
      <c r="B586" s="325"/>
      <c r="C586" s="325"/>
      <c r="D586" s="325"/>
      <c r="E586" s="325"/>
      <c r="F586" s="325"/>
      <c r="G586" s="325"/>
      <c r="H586" s="325"/>
      <c r="I586" s="325"/>
      <c r="J586" s="325"/>
      <c r="K586" s="325"/>
      <c r="L586" s="325"/>
      <c r="M586" s="325"/>
      <c r="N586" s="325"/>
      <c r="O586" s="325"/>
      <c r="P586" s="325"/>
      <c r="Q586" s="325"/>
      <c r="R586" s="325"/>
      <c r="S586" s="325"/>
      <c r="T586" s="325"/>
      <c r="U586" s="325"/>
      <c r="V586" s="325"/>
      <c r="W586" s="325"/>
      <c r="X586" s="325"/>
      <c r="Y586" s="325"/>
      <c r="Z586" s="325"/>
      <c r="AA586" s="325"/>
      <c r="AB586" s="325"/>
      <c r="AC586" s="325"/>
      <c r="AD586" s="325"/>
      <c r="AE586" s="325"/>
      <c r="AF586" s="325"/>
      <c r="AG586" s="139"/>
    </row>
    <row r="587" outlineLevel="1">
      <c r="A587" s="194" t="s">
        <v>565</v>
      </c>
      <c r="B587" s="325"/>
      <c r="C587" s="325"/>
      <c r="D587" s="325"/>
      <c r="E587" s="325"/>
      <c r="F587" s="325"/>
      <c r="G587" s="325"/>
      <c r="H587" s="325"/>
      <c r="I587" s="325"/>
      <c r="J587" s="325"/>
      <c r="K587" s="325"/>
      <c r="L587" s="325"/>
      <c r="M587" s="325"/>
      <c r="N587" s="325"/>
      <c r="O587" s="325"/>
      <c r="P587" s="325"/>
      <c r="Q587" s="325"/>
      <c r="R587" s="325"/>
      <c r="S587" s="325"/>
      <c r="T587" s="325"/>
      <c r="U587" s="325"/>
      <c r="V587" s="325"/>
      <c r="W587" s="325"/>
      <c r="X587" s="325"/>
      <c r="Y587" s="325"/>
      <c r="Z587" s="325"/>
      <c r="AA587" s="325"/>
      <c r="AB587" s="325"/>
      <c r="AC587" s="325"/>
      <c r="AD587" s="325"/>
      <c r="AE587" s="325"/>
      <c r="AF587" s="325"/>
      <c r="AG587" s="139"/>
    </row>
    <row r="588" outlineLevel="1">
      <c r="A588" s="194" t="s">
        <v>566</v>
      </c>
      <c r="B588" s="325"/>
      <c r="C588" s="325"/>
      <c r="D588" s="325"/>
      <c r="E588" s="325"/>
      <c r="F588" s="325"/>
      <c r="G588" s="325"/>
      <c r="H588" s="325"/>
      <c r="I588" s="325"/>
      <c r="J588" s="325"/>
      <c r="K588" s="325"/>
      <c r="L588" s="325"/>
      <c r="M588" s="325"/>
      <c r="N588" s="325"/>
      <c r="O588" s="325"/>
      <c r="P588" s="325"/>
      <c r="Q588" s="325"/>
      <c r="R588" s="325"/>
      <c r="S588" s="325"/>
      <c r="T588" s="325"/>
      <c r="U588" s="325"/>
      <c r="V588" s="325"/>
      <c r="W588" s="325"/>
      <c r="X588" s="325"/>
      <c r="Y588" s="325"/>
      <c r="Z588" s="325"/>
      <c r="AA588" s="325"/>
      <c r="AB588" s="325"/>
      <c r="AC588" s="325"/>
      <c r="AD588" s="325"/>
      <c r="AE588" s="325"/>
      <c r="AF588" s="325"/>
      <c r="AG588" s="139"/>
    </row>
    <row r="589">
      <c r="A589" s="294" t="s">
        <v>482</v>
      </c>
      <c r="B589" s="323"/>
      <c r="C589" s="323"/>
      <c r="D589" s="323"/>
      <c r="E589" s="323"/>
      <c r="F589" s="323"/>
      <c r="G589" s="323"/>
      <c r="H589" s="323"/>
      <c r="I589" s="323"/>
      <c r="J589" s="323"/>
      <c r="K589" s="323"/>
      <c r="L589" s="323"/>
      <c r="M589" s="323"/>
      <c r="N589" s="323"/>
      <c r="O589" s="323"/>
      <c r="P589" s="323"/>
      <c r="Q589" s="323"/>
      <c r="R589" s="323"/>
      <c r="S589" s="323"/>
      <c r="T589" s="323"/>
      <c r="U589" s="323"/>
      <c r="V589" s="323"/>
      <c r="W589" s="323"/>
      <c r="X589" s="323"/>
      <c r="Y589" s="323"/>
      <c r="Z589" s="323"/>
      <c r="AA589" s="323"/>
      <c r="AB589" s="323"/>
      <c r="AC589" s="323"/>
      <c r="AD589" s="323"/>
      <c r="AE589" s="323"/>
      <c r="AF589" s="323"/>
      <c r="AG589" s="299"/>
    </row>
    <row r="590">
      <c r="A590" s="296" t="s">
        <v>567</v>
      </c>
      <c r="B590" s="310">
        <f>(B468*'Data - P&amp;L'!$C$34)</f>
        <v>0</v>
      </c>
      <c r="C590" s="310">
        <f>(C468*'Data - P&amp;L'!$C$34)</f>
        <v>0</v>
      </c>
      <c r="D590" s="310">
        <f>(D468*'Data - P&amp;L'!$C$34)</f>
        <v>0</v>
      </c>
      <c r="E590" s="310">
        <f>(E468*'Data - P&amp;L'!$C$34)</f>
        <v>0</v>
      </c>
      <c r="F590" s="310">
        <f>(F468*'Data - P&amp;L'!$C$34)</f>
        <v>0</v>
      </c>
      <c r="G590" s="310">
        <f>(G468*'Data - P&amp;L'!$C$34)</f>
        <v>0</v>
      </c>
      <c r="H590" s="310">
        <f>(H468*'Data - P&amp;L'!$C$34)</f>
        <v>0</v>
      </c>
      <c r="I590" s="310">
        <f>(I468*'Data - P&amp;L'!$C$34)</f>
        <v>0</v>
      </c>
      <c r="J590" s="310">
        <f>(J468*'Data - P&amp;L'!$C$34)</f>
        <v>0</v>
      </c>
      <c r="K590" s="310">
        <f>(K468*'Data - P&amp;L'!$C$34)</f>
        <v>0</v>
      </c>
      <c r="L590" s="310">
        <f>(L468*'Data - P&amp;L'!$C$34)</f>
        <v>0</v>
      </c>
      <c r="M590" s="310">
        <f>(M468*'Data - P&amp;L'!$C$34)</f>
        <v>0</v>
      </c>
      <c r="N590" s="310">
        <f>(N468*'Data - P&amp;L'!$C$34)</f>
        <v>0</v>
      </c>
      <c r="O590" s="310">
        <f>(O468*'Data - P&amp;L'!$C$34)</f>
        <v>0</v>
      </c>
      <c r="P590" s="310">
        <f>(P468*'Data - P&amp;L'!$C$34)</f>
        <v>0</v>
      </c>
      <c r="Q590" s="310">
        <f>(Q468*'Data - P&amp;L'!$C$34)</f>
        <v>0</v>
      </c>
      <c r="R590" s="310">
        <f>(R468*'Data - P&amp;L'!$C$34)</f>
        <v>0</v>
      </c>
      <c r="S590" s="310">
        <f>(S468*'Data - P&amp;L'!$C$34)</f>
        <v>0</v>
      </c>
      <c r="T590" s="310">
        <f>(T468*'Data - P&amp;L'!$C$34)</f>
        <v>0</v>
      </c>
      <c r="U590" s="310">
        <f>(U468*'Data - P&amp;L'!$C$34)</f>
        <v>0</v>
      </c>
      <c r="V590" s="310">
        <f>(V468*'Data - P&amp;L'!$C$34)</f>
        <v>0</v>
      </c>
      <c r="W590" s="310">
        <f>(W468*'Data - P&amp;L'!$C$34)</f>
        <v>0</v>
      </c>
      <c r="X590" s="310">
        <f>(X468*'Data - P&amp;L'!$C$34)</f>
        <v>0</v>
      </c>
      <c r="Y590" s="310">
        <f>(Y468*'Data - P&amp;L'!$C$34)</f>
        <v>0</v>
      </c>
      <c r="Z590" s="310">
        <f>(Z468*'Data - P&amp;L'!$C$34)</f>
        <v>0</v>
      </c>
      <c r="AA590" s="310">
        <f>(AA468*'Data - P&amp;L'!$C$34)</f>
        <v>0</v>
      </c>
      <c r="AB590" s="310">
        <f>(AB468*'Data - P&amp;L'!$C$34)</f>
        <v>0</v>
      </c>
      <c r="AC590" s="310">
        <f>(AC468*'Data - P&amp;L'!$C$34)</f>
        <v>0</v>
      </c>
      <c r="AD590" s="310">
        <f>(AD468*'Data - P&amp;L'!$C$34)</f>
        <v>0</v>
      </c>
      <c r="AE590" s="310">
        <f>(AE468*'Data - P&amp;L'!$C$34)</f>
        <v>0</v>
      </c>
      <c r="AF590" s="310">
        <f>(AF468*'Data - P&amp;L'!$C$34)</f>
        <v>0</v>
      </c>
      <c r="AG590" s="139">
        <f t="shared" ref="AG590:AG593" si="151">SUM(B590:AF590)</f>
        <v>0</v>
      </c>
    </row>
    <row r="591">
      <c r="A591" s="296" t="s">
        <v>485</v>
      </c>
      <c r="B591" s="326">
        <v>0.0</v>
      </c>
      <c r="C591" s="326">
        <v>0.0</v>
      </c>
      <c r="D591" s="326">
        <v>0.0</v>
      </c>
      <c r="E591" s="326">
        <v>0.0</v>
      </c>
      <c r="F591" s="326">
        <v>0.0</v>
      </c>
      <c r="G591" s="326">
        <v>0.0</v>
      </c>
      <c r="H591" s="326">
        <v>0.0</v>
      </c>
      <c r="I591" s="326">
        <v>0.0</v>
      </c>
      <c r="J591" s="326">
        <v>0.0</v>
      </c>
      <c r="K591" s="326">
        <v>0.0</v>
      </c>
      <c r="L591" s="326">
        <v>0.0</v>
      </c>
      <c r="M591" s="326">
        <v>0.0</v>
      </c>
      <c r="N591" s="326">
        <v>0.0</v>
      </c>
      <c r="O591" s="326">
        <v>0.0</v>
      </c>
      <c r="P591" s="326">
        <v>0.0</v>
      </c>
      <c r="Q591" s="326">
        <v>0.0</v>
      </c>
      <c r="R591" s="326">
        <v>0.0</v>
      </c>
      <c r="S591" s="326">
        <v>0.0</v>
      </c>
      <c r="T591" s="326">
        <v>0.0</v>
      </c>
      <c r="U591" s="326">
        <v>0.0</v>
      </c>
      <c r="V591" s="326">
        <v>0.0</v>
      </c>
      <c r="W591" s="326">
        <v>0.0</v>
      </c>
      <c r="X591" s="326">
        <v>0.0</v>
      </c>
      <c r="Y591" s="326">
        <v>0.0</v>
      </c>
      <c r="Z591" s="326">
        <v>0.0</v>
      </c>
      <c r="AA591" s="326">
        <v>0.0</v>
      </c>
      <c r="AB591" s="326">
        <v>0.0</v>
      </c>
      <c r="AC591" s="326">
        <v>0.0</v>
      </c>
      <c r="AD591" s="326">
        <v>0.0</v>
      </c>
      <c r="AE591" s="326">
        <v>0.0</v>
      </c>
      <c r="AF591" s="326">
        <v>0.0</v>
      </c>
      <c r="AG591" s="139">
        <f t="shared" si="151"/>
        <v>0</v>
      </c>
    </row>
    <row r="592">
      <c r="A592" s="296" t="s">
        <v>568</v>
      </c>
      <c r="B592" s="310">
        <f t="shared" ref="B592:AF592" si="152">B472*15</f>
        <v>0</v>
      </c>
      <c r="C592" s="310">
        <f t="shared" si="152"/>
        <v>0</v>
      </c>
      <c r="D592" s="310">
        <f t="shared" si="152"/>
        <v>0</v>
      </c>
      <c r="E592" s="310">
        <f t="shared" si="152"/>
        <v>0</v>
      </c>
      <c r="F592" s="310">
        <f t="shared" si="152"/>
        <v>0</v>
      </c>
      <c r="G592" s="310">
        <f t="shared" si="152"/>
        <v>0</v>
      </c>
      <c r="H592" s="310">
        <f t="shared" si="152"/>
        <v>0</v>
      </c>
      <c r="I592" s="310">
        <f t="shared" si="152"/>
        <v>0</v>
      </c>
      <c r="J592" s="310">
        <f t="shared" si="152"/>
        <v>0</v>
      </c>
      <c r="K592" s="310">
        <f t="shared" si="152"/>
        <v>0</v>
      </c>
      <c r="L592" s="310">
        <f t="shared" si="152"/>
        <v>0</v>
      </c>
      <c r="M592" s="310">
        <f t="shared" si="152"/>
        <v>0</v>
      </c>
      <c r="N592" s="310">
        <f t="shared" si="152"/>
        <v>0</v>
      </c>
      <c r="O592" s="310">
        <f t="shared" si="152"/>
        <v>0</v>
      </c>
      <c r="P592" s="310">
        <f t="shared" si="152"/>
        <v>0</v>
      </c>
      <c r="Q592" s="310">
        <f t="shared" si="152"/>
        <v>0</v>
      </c>
      <c r="R592" s="310">
        <f t="shared" si="152"/>
        <v>0</v>
      </c>
      <c r="S592" s="310">
        <f t="shared" si="152"/>
        <v>0</v>
      </c>
      <c r="T592" s="310">
        <f t="shared" si="152"/>
        <v>0</v>
      </c>
      <c r="U592" s="310">
        <f t="shared" si="152"/>
        <v>0</v>
      </c>
      <c r="V592" s="310">
        <f t="shared" si="152"/>
        <v>0</v>
      </c>
      <c r="W592" s="310">
        <f t="shared" si="152"/>
        <v>0</v>
      </c>
      <c r="X592" s="310">
        <f t="shared" si="152"/>
        <v>0</v>
      </c>
      <c r="Y592" s="310">
        <f t="shared" si="152"/>
        <v>0</v>
      </c>
      <c r="Z592" s="310">
        <f t="shared" si="152"/>
        <v>0</v>
      </c>
      <c r="AA592" s="310">
        <f t="shared" si="152"/>
        <v>0</v>
      </c>
      <c r="AB592" s="310">
        <f t="shared" si="152"/>
        <v>0</v>
      </c>
      <c r="AC592" s="310">
        <f t="shared" si="152"/>
        <v>0</v>
      </c>
      <c r="AD592" s="310">
        <f t="shared" si="152"/>
        <v>0</v>
      </c>
      <c r="AE592" s="310">
        <f t="shared" si="152"/>
        <v>0</v>
      </c>
      <c r="AF592" s="310">
        <f t="shared" si="152"/>
        <v>0</v>
      </c>
      <c r="AG592" s="139">
        <f t="shared" si="151"/>
        <v>0</v>
      </c>
    </row>
    <row r="593">
      <c r="A593" s="303" t="s">
        <v>569</v>
      </c>
      <c r="B593" s="327">
        <v>0.0</v>
      </c>
      <c r="C593" s="327">
        <v>15.0</v>
      </c>
      <c r="D593" s="327">
        <v>126.26</v>
      </c>
      <c r="E593" s="327">
        <v>119.34</v>
      </c>
      <c r="F593" s="327">
        <v>0.0</v>
      </c>
      <c r="G593" s="327">
        <v>0.0</v>
      </c>
      <c r="H593" s="327">
        <v>0.0</v>
      </c>
      <c r="I593" s="327">
        <v>63.29</v>
      </c>
      <c r="J593" s="327">
        <v>26.7</v>
      </c>
      <c r="K593" s="327">
        <v>90.0</v>
      </c>
      <c r="L593" s="327">
        <v>0.0</v>
      </c>
      <c r="M593" s="327">
        <v>0.0</v>
      </c>
      <c r="N593" s="327">
        <v>0.0</v>
      </c>
      <c r="O593" s="327">
        <v>0.0</v>
      </c>
      <c r="P593" s="327">
        <v>65.4</v>
      </c>
      <c r="Q593" s="327">
        <v>67.74000000000001</v>
      </c>
      <c r="R593" s="327">
        <v>0.0</v>
      </c>
      <c r="S593" s="327">
        <v>0.0</v>
      </c>
      <c r="T593" s="327">
        <v>80.0</v>
      </c>
      <c r="U593" s="327">
        <v>60.0</v>
      </c>
      <c r="V593" s="327">
        <v>11.91</v>
      </c>
      <c r="W593" s="327">
        <v>49.99</v>
      </c>
      <c r="X593" s="327">
        <v>0.0</v>
      </c>
      <c r="Y593" s="327">
        <v>0.0</v>
      </c>
      <c r="Z593" s="327">
        <v>0.0</v>
      </c>
      <c r="AA593" s="327">
        <v>0.0</v>
      </c>
      <c r="AB593" s="327">
        <v>0.0</v>
      </c>
      <c r="AC593" s="327">
        <v>0.0</v>
      </c>
      <c r="AD593" s="327">
        <v>0.0</v>
      </c>
      <c r="AE593" s="327">
        <v>15.0</v>
      </c>
      <c r="AF593" s="327">
        <v>0.0</v>
      </c>
      <c r="AG593" s="305">
        <f t="shared" si="151"/>
        <v>790.63</v>
      </c>
    </row>
    <row r="594">
      <c r="A594" s="153"/>
      <c r="AG594" s="308"/>
    </row>
    <row r="595">
      <c r="A595" s="328" t="s">
        <v>570</v>
      </c>
      <c r="B595" s="176">
        <f t="shared" ref="B595:AF595" si="153">B531+B547+B591+B592+B593</f>
        <v>375.44</v>
      </c>
      <c r="C595" s="176">
        <f t="shared" si="153"/>
        <v>2473.01</v>
      </c>
      <c r="D595" s="176">
        <f t="shared" si="153"/>
        <v>1706.58</v>
      </c>
      <c r="E595" s="176">
        <f t="shared" si="153"/>
        <v>336.9</v>
      </c>
      <c r="F595" s="176">
        <f t="shared" si="153"/>
        <v>771.01</v>
      </c>
      <c r="G595" s="176">
        <f t="shared" si="153"/>
        <v>0</v>
      </c>
      <c r="H595" s="176">
        <f t="shared" si="153"/>
        <v>414.08</v>
      </c>
      <c r="I595" s="176">
        <f t="shared" si="153"/>
        <v>521.22</v>
      </c>
      <c r="J595" s="176">
        <f t="shared" si="153"/>
        <v>26.7</v>
      </c>
      <c r="K595" s="176">
        <f t="shared" si="153"/>
        <v>90</v>
      </c>
      <c r="L595" s="176">
        <f t="shared" si="153"/>
        <v>0</v>
      </c>
      <c r="M595" s="176">
        <f t="shared" si="153"/>
        <v>0</v>
      </c>
      <c r="N595" s="176">
        <f t="shared" si="153"/>
        <v>0</v>
      </c>
      <c r="O595" s="176">
        <f t="shared" si="153"/>
        <v>0</v>
      </c>
      <c r="P595" s="176">
        <f t="shared" si="153"/>
        <v>678.97</v>
      </c>
      <c r="Q595" s="176">
        <f t="shared" si="153"/>
        <v>1821.3</v>
      </c>
      <c r="R595" s="176">
        <f t="shared" si="153"/>
        <v>20.21</v>
      </c>
      <c r="S595" s="176">
        <f t="shared" si="153"/>
        <v>1232.94</v>
      </c>
      <c r="T595" s="176">
        <f t="shared" si="153"/>
        <v>396.94</v>
      </c>
      <c r="U595" s="176">
        <f t="shared" si="153"/>
        <v>368</v>
      </c>
      <c r="V595" s="176">
        <f t="shared" si="153"/>
        <v>11.91</v>
      </c>
      <c r="W595" s="176">
        <f t="shared" si="153"/>
        <v>431.43</v>
      </c>
      <c r="X595" s="176">
        <f t="shared" si="153"/>
        <v>283.15</v>
      </c>
      <c r="Y595" s="176">
        <f t="shared" si="153"/>
        <v>867.19</v>
      </c>
      <c r="Z595" s="176">
        <f t="shared" si="153"/>
        <v>1282.45</v>
      </c>
      <c r="AA595" s="176">
        <f t="shared" si="153"/>
        <v>384.78</v>
      </c>
      <c r="AB595" s="176">
        <f t="shared" si="153"/>
        <v>322.24</v>
      </c>
      <c r="AC595" s="176">
        <f t="shared" si="153"/>
        <v>903.36</v>
      </c>
      <c r="AD595" s="176">
        <f t="shared" si="153"/>
        <v>614.41</v>
      </c>
      <c r="AE595" s="176">
        <f t="shared" si="153"/>
        <v>669.26</v>
      </c>
      <c r="AF595" s="176">
        <f t="shared" si="153"/>
        <v>0</v>
      </c>
      <c r="AG595" s="139">
        <f>SUM(B595:AF595)</f>
        <v>17003.48</v>
      </c>
    </row>
    <row r="596">
      <c r="A596" s="153"/>
      <c r="AG596" s="308"/>
    </row>
    <row r="597">
      <c r="A597" s="269" t="s">
        <v>513</v>
      </c>
      <c r="B597" s="329">
        <f t="shared" ref="B597:AF597" si="154">B515+B532+B548-B567-B590-B591-B592-B593</f>
        <v>-358.5475</v>
      </c>
      <c r="C597" s="329">
        <f t="shared" si="154"/>
        <v>-2391.84375</v>
      </c>
      <c r="D597" s="329">
        <f t="shared" si="154"/>
        <v>-1311.45625</v>
      </c>
      <c r="E597" s="329">
        <f t="shared" si="154"/>
        <v>-327.9475</v>
      </c>
      <c r="F597" s="329">
        <f t="shared" si="154"/>
        <v>-636.04125</v>
      </c>
      <c r="G597" s="329">
        <f t="shared" si="154"/>
        <v>0</v>
      </c>
      <c r="H597" s="329">
        <f t="shared" si="154"/>
        <v>-285.4</v>
      </c>
      <c r="I597" s="329">
        <f t="shared" si="154"/>
        <v>-506.655</v>
      </c>
      <c r="J597" s="329">
        <f t="shared" si="154"/>
        <v>-26.7</v>
      </c>
      <c r="K597" s="329">
        <f t="shared" si="154"/>
        <v>-90</v>
      </c>
      <c r="L597" s="329">
        <f t="shared" si="154"/>
        <v>0</v>
      </c>
      <c r="M597" s="329">
        <f t="shared" si="154"/>
        <v>0</v>
      </c>
      <c r="N597" s="329">
        <f t="shared" si="154"/>
        <v>0</v>
      </c>
      <c r="O597" s="329">
        <f t="shared" si="154"/>
        <v>0</v>
      </c>
      <c r="P597" s="329">
        <f t="shared" si="154"/>
        <v>-671.38</v>
      </c>
      <c r="Q597" s="329">
        <f t="shared" si="154"/>
        <v>-1562.1</v>
      </c>
      <c r="R597" s="329">
        <f t="shared" si="154"/>
        <v>-12.62</v>
      </c>
      <c r="S597" s="329">
        <f t="shared" si="154"/>
        <v>-864.34</v>
      </c>
      <c r="T597" s="329">
        <f t="shared" si="154"/>
        <v>-387.6375</v>
      </c>
      <c r="U597" s="329">
        <f t="shared" si="154"/>
        <v>-352.82</v>
      </c>
      <c r="V597" s="329">
        <f t="shared" si="154"/>
        <v>-11.91</v>
      </c>
      <c r="W597" s="329">
        <f t="shared" si="154"/>
        <v>-422.1275</v>
      </c>
      <c r="X597" s="329">
        <f t="shared" si="154"/>
        <v>-154.3875</v>
      </c>
      <c r="Y597" s="329">
        <f t="shared" si="154"/>
        <v>-833.405</v>
      </c>
      <c r="Z597" s="329">
        <f t="shared" si="154"/>
        <v>-1243.77625</v>
      </c>
      <c r="AA597" s="329">
        <f t="shared" si="154"/>
        <v>-361.9075</v>
      </c>
      <c r="AB597" s="329">
        <f t="shared" si="154"/>
        <v>-202.78</v>
      </c>
      <c r="AC597" s="329">
        <f t="shared" si="154"/>
        <v>-655.22</v>
      </c>
      <c r="AD597" s="329">
        <f t="shared" si="154"/>
        <v>-499.13</v>
      </c>
      <c r="AE597" s="329">
        <f t="shared" si="154"/>
        <v>-642.28</v>
      </c>
      <c r="AF597" s="329">
        <f t="shared" si="154"/>
        <v>0</v>
      </c>
      <c r="AG597" s="139">
        <f>SUM(B597:AF597)</f>
        <v>-14812.4125</v>
      </c>
    </row>
    <row r="598">
      <c r="A598" s="153"/>
      <c r="AG598" s="308"/>
    </row>
    <row r="599">
      <c r="A599" s="153"/>
      <c r="AG599" s="308"/>
    </row>
    <row r="600">
      <c r="A600" s="153"/>
      <c r="B600" s="129"/>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c r="AD600" s="129"/>
      <c r="AE600" s="129"/>
      <c r="AF600" s="129"/>
      <c r="AG600" s="139"/>
    </row>
    <row r="601">
      <c r="A601" s="311" t="s">
        <v>514</v>
      </c>
      <c r="B601" s="330"/>
      <c r="C601" s="331"/>
      <c r="D601" s="331"/>
      <c r="E601" s="331"/>
      <c r="F601" s="331"/>
      <c r="G601" s="331"/>
      <c r="H601" s="331"/>
      <c r="I601" s="331"/>
      <c r="J601" s="331"/>
      <c r="K601" s="331"/>
      <c r="L601" s="331"/>
      <c r="M601" s="331"/>
      <c r="N601" s="331"/>
      <c r="O601" s="331"/>
      <c r="P601" s="331"/>
      <c r="Q601" s="331"/>
      <c r="R601" s="331"/>
      <c r="S601" s="331"/>
      <c r="T601" s="331"/>
      <c r="U601" s="332"/>
      <c r="V601" s="332"/>
      <c r="W601" s="332"/>
      <c r="X601" s="332"/>
      <c r="Y601" s="332"/>
      <c r="Z601" s="332"/>
      <c r="AA601" s="332"/>
      <c r="AB601" s="332"/>
      <c r="AC601" s="332"/>
      <c r="AD601" s="332"/>
      <c r="AE601" s="332"/>
      <c r="AF601" s="332"/>
      <c r="AG601" s="333"/>
    </row>
    <row r="602">
      <c r="A602" s="314">
        <f>A506</f>
        <v>480177.93</v>
      </c>
      <c r="B602" s="334"/>
      <c r="C602" s="334"/>
      <c r="D602" s="334"/>
      <c r="E602" s="334"/>
      <c r="F602" s="334"/>
      <c r="G602" s="334"/>
      <c r="H602" s="334"/>
      <c r="I602" s="334"/>
      <c r="J602" s="334"/>
      <c r="K602" s="334"/>
      <c r="L602" s="334"/>
      <c r="M602" s="334"/>
      <c r="N602" s="334"/>
      <c r="O602" s="334"/>
      <c r="P602" s="334"/>
      <c r="Q602" s="334"/>
      <c r="R602" s="334"/>
      <c r="S602" s="334"/>
      <c r="T602" s="334"/>
      <c r="U602" s="335"/>
      <c r="V602" s="335"/>
      <c r="W602" s="335"/>
      <c r="X602" s="335"/>
      <c r="Y602" s="335"/>
      <c r="Z602" s="335"/>
      <c r="AA602" s="335"/>
      <c r="AB602" s="335"/>
      <c r="AC602" s="335"/>
      <c r="AD602" s="335"/>
      <c r="AE602" s="335"/>
      <c r="AF602" s="335"/>
      <c r="AG602" s="124"/>
    </row>
    <row r="603">
      <c r="A603" s="328" t="s">
        <v>571</v>
      </c>
      <c r="B603" s="310">
        <f t="shared" ref="B603:AF603" si="155">B507+B597</f>
        <v>2992.66687</v>
      </c>
      <c r="C603" s="310">
        <f t="shared" si="155"/>
        <v>-1380.295814</v>
      </c>
      <c r="D603" s="310">
        <f t="shared" si="155"/>
        <v>609.7489233</v>
      </c>
      <c r="E603" s="310">
        <f t="shared" si="155"/>
        <v>538.6123088</v>
      </c>
      <c r="F603" s="310">
        <f t="shared" si="155"/>
        <v>1604.404487</v>
      </c>
      <c r="G603" s="310">
        <f t="shared" si="155"/>
        <v>687.426724</v>
      </c>
      <c r="H603" s="310">
        <f t="shared" si="155"/>
        <v>691.8600765</v>
      </c>
      <c r="I603" s="310">
        <f t="shared" si="155"/>
        <v>206.3412613</v>
      </c>
      <c r="J603" s="310">
        <f t="shared" si="155"/>
        <v>2565.586644</v>
      </c>
      <c r="K603" s="310">
        <f t="shared" si="155"/>
        <v>-65.61264415</v>
      </c>
      <c r="L603" s="310">
        <f t="shared" si="155"/>
        <v>1852.033285</v>
      </c>
      <c r="M603" s="310">
        <f t="shared" si="155"/>
        <v>1292.178329</v>
      </c>
      <c r="N603" s="310">
        <f t="shared" si="155"/>
        <v>2357.57111</v>
      </c>
      <c r="O603" s="310">
        <f t="shared" si="155"/>
        <v>251.3775199</v>
      </c>
      <c r="P603" s="310">
        <f t="shared" si="155"/>
        <v>28654.16084</v>
      </c>
      <c r="Q603" s="310">
        <f t="shared" si="155"/>
        <v>3640.97022</v>
      </c>
      <c r="R603" s="310">
        <f t="shared" si="155"/>
        <v>1353.867084</v>
      </c>
      <c r="S603" s="310">
        <f t="shared" si="155"/>
        <v>3008.031195</v>
      </c>
      <c r="T603" s="310">
        <f t="shared" si="155"/>
        <v>3280.531575</v>
      </c>
      <c r="U603" s="310">
        <f t="shared" si="155"/>
        <v>1419.274285</v>
      </c>
      <c r="V603" s="310">
        <f t="shared" si="155"/>
        <v>3185.114658</v>
      </c>
      <c r="W603" s="310">
        <f t="shared" si="155"/>
        <v>3225.1527</v>
      </c>
      <c r="X603" s="310">
        <f t="shared" si="155"/>
        <v>2241.166577</v>
      </c>
      <c r="Y603" s="310">
        <f t="shared" si="155"/>
        <v>-3.6903781</v>
      </c>
      <c r="Z603" s="310">
        <f t="shared" si="155"/>
        <v>-14922.35528</v>
      </c>
      <c r="AA603" s="310">
        <f t="shared" si="155"/>
        <v>-10315.85416</v>
      </c>
      <c r="AB603" s="310">
        <f t="shared" si="155"/>
        <v>-12563.19317</v>
      </c>
      <c r="AC603" s="310">
        <f t="shared" si="155"/>
        <v>-121.4931017</v>
      </c>
      <c r="AD603" s="310">
        <f t="shared" si="155"/>
        <v>1340.373904</v>
      </c>
      <c r="AE603" s="310">
        <f t="shared" si="155"/>
        <v>-2317.315817</v>
      </c>
      <c r="AF603" s="310">
        <f t="shared" si="155"/>
        <v>-16029.21942</v>
      </c>
      <c r="AG603" s="139">
        <f>SUM(B603:AF603)</f>
        <v>9279.420786</v>
      </c>
    </row>
    <row r="604">
      <c r="A604" s="314">
        <f>SUM(B603:AF603)</f>
        <v>9279.420786</v>
      </c>
      <c r="B604" s="336"/>
      <c r="C604" s="336"/>
      <c r="D604" s="336"/>
      <c r="E604" s="336"/>
      <c r="F604" s="336"/>
      <c r="G604" s="336"/>
      <c r="H604" s="336"/>
      <c r="I604" s="336"/>
      <c r="J604" s="336"/>
      <c r="K604" s="336"/>
      <c r="L604" s="336"/>
      <c r="M604" s="336"/>
      <c r="N604" s="336"/>
      <c r="O604" s="336"/>
      <c r="P604" s="336"/>
      <c r="Q604" s="336"/>
      <c r="R604" s="336"/>
      <c r="S604" s="336"/>
      <c r="T604" s="336"/>
      <c r="U604" s="336"/>
      <c r="V604" s="336"/>
      <c r="W604" s="336"/>
      <c r="X604" s="336"/>
      <c r="Y604" s="336"/>
      <c r="Z604" s="336"/>
      <c r="AA604" s="336"/>
      <c r="AB604" s="336"/>
      <c r="AC604" s="336"/>
      <c r="AD604" s="336"/>
      <c r="AE604" s="336"/>
      <c r="AF604" s="336"/>
      <c r="AG604" s="139"/>
    </row>
    <row r="605">
      <c r="A605" s="328" t="s">
        <v>572</v>
      </c>
      <c r="B605" s="316">
        <f t="shared" ref="B605:AF605" si="156">B603/B20</f>
        <v>0.3244139595</v>
      </c>
      <c r="C605" s="316">
        <f t="shared" si="156"/>
        <v>-0.2366843537</v>
      </c>
      <c r="D605" s="316">
        <f t="shared" si="156"/>
        <v>0.09058735523</v>
      </c>
      <c r="E605" s="316">
        <f t="shared" si="156"/>
        <v>0.1043789938</v>
      </c>
      <c r="F605" s="316">
        <f t="shared" si="156"/>
        <v>0.2131923333</v>
      </c>
      <c r="G605" s="316">
        <f t="shared" si="156"/>
        <v>0.131016035</v>
      </c>
      <c r="H605" s="316">
        <f t="shared" si="156"/>
        <v>0.1291193245</v>
      </c>
      <c r="I605" s="316">
        <f t="shared" si="156"/>
        <v>0.04158714247</v>
      </c>
      <c r="J605" s="316">
        <f t="shared" si="156"/>
        <v>0.282648849</v>
      </c>
      <c r="K605" s="316">
        <f t="shared" si="156"/>
        <v>-0.01152419248</v>
      </c>
      <c r="L605" s="316">
        <f t="shared" si="156"/>
        <v>0.237413684</v>
      </c>
      <c r="M605" s="316">
        <f t="shared" si="156"/>
        <v>0.2026755645</v>
      </c>
      <c r="N605" s="316">
        <f t="shared" si="156"/>
        <v>0.2871193101</v>
      </c>
      <c r="O605" s="316">
        <f t="shared" si="156"/>
        <v>0.03881570925</v>
      </c>
      <c r="P605" s="316">
        <f t="shared" si="156"/>
        <v>0.6538242329</v>
      </c>
      <c r="Q605" s="316">
        <f t="shared" si="156"/>
        <v>0.1384704169</v>
      </c>
      <c r="R605" s="316">
        <f t="shared" si="156"/>
        <v>0.07853590317</v>
      </c>
      <c r="S605" s="316">
        <f t="shared" si="156"/>
        <v>0.2359062529</v>
      </c>
      <c r="T605" s="316">
        <f t="shared" si="156"/>
        <v>0.263491221</v>
      </c>
      <c r="U605" s="316">
        <f t="shared" si="156"/>
        <v>0.1680173271</v>
      </c>
      <c r="V605" s="316">
        <f t="shared" si="156"/>
        <v>0.3425565368</v>
      </c>
      <c r="W605" s="316">
        <f t="shared" si="156"/>
        <v>0.3753669344</v>
      </c>
      <c r="X605" s="316">
        <f t="shared" si="156"/>
        <v>0.1751429975</v>
      </c>
      <c r="Y605" s="316">
        <f t="shared" si="156"/>
        <v>-0.0002909479596</v>
      </c>
      <c r="Z605" s="316">
        <f t="shared" si="156"/>
        <v>-0.5824735636</v>
      </c>
      <c r="AA605" s="316">
        <f t="shared" si="156"/>
        <v>-0.2324829458</v>
      </c>
      <c r="AB605" s="316">
        <f t="shared" si="156"/>
        <v>-0.3167010052</v>
      </c>
      <c r="AC605" s="316">
        <f t="shared" si="156"/>
        <v>-0.005089362195</v>
      </c>
      <c r="AD605" s="316">
        <f t="shared" si="156"/>
        <v>0.05490615117</v>
      </c>
      <c r="AE605" s="316">
        <f t="shared" si="156"/>
        <v>-0.07766113385</v>
      </c>
      <c r="AF605" s="316">
        <f t="shared" si="156"/>
        <v>-0.4667394643</v>
      </c>
      <c r="AG605" s="139"/>
    </row>
    <row r="606">
      <c r="A606" s="317">
        <f>A604/A506</f>
        <v>0.01932496312</v>
      </c>
      <c r="B606" s="336"/>
      <c r="C606" s="336"/>
      <c r="D606" s="336"/>
      <c r="E606" s="336"/>
      <c r="F606" s="336"/>
      <c r="G606" s="336"/>
      <c r="H606" s="336"/>
      <c r="I606" s="336"/>
      <c r="J606" s="336"/>
      <c r="K606" s="336"/>
      <c r="L606" s="336"/>
      <c r="M606" s="336"/>
      <c r="N606" s="336"/>
      <c r="O606" s="336"/>
      <c r="P606" s="336"/>
      <c r="Q606" s="336"/>
      <c r="R606" s="336"/>
      <c r="S606" s="336"/>
      <c r="T606" s="336"/>
      <c r="U606" s="336"/>
      <c r="V606" s="336"/>
      <c r="W606" s="336"/>
      <c r="X606" s="336"/>
      <c r="Y606" s="336"/>
      <c r="Z606" s="336"/>
      <c r="AA606" s="336"/>
      <c r="AB606" s="336"/>
      <c r="AC606" s="336"/>
      <c r="AD606" s="336"/>
      <c r="AE606" s="336"/>
      <c r="AF606" s="336"/>
      <c r="AG606" s="139"/>
    </row>
    <row r="607">
      <c r="A607" s="318" t="s">
        <v>517</v>
      </c>
      <c r="B607" s="319">
        <f t="shared" ref="B607:AF607" si="157">B20/B475</f>
        <v>4.027091553</v>
      </c>
      <c r="C607" s="319">
        <f t="shared" si="157"/>
        <v>2.320197511</v>
      </c>
      <c r="D607" s="319">
        <f t="shared" si="157"/>
        <v>3.131865136</v>
      </c>
      <c r="E607" s="319">
        <f t="shared" si="157"/>
        <v>2.268262898</v>
      </c>
      <c r="F607" s="319">
        <f t="shared" si="157"/>
        <v>3.322324928</v>
      </c>
      <c r="G607" s="319">
        <f t="shared" si="157"/>
        <v>2.053431261</v>
      </c>
      <c r="H607" s="319">
        <f t="shared" si="157"/>
        <v>2.441732443</v>
      </c>
      <c r="I607" s="319">
        <f t="shared" si="157"/>
        <v>2.327597288</v>
      </c>
      <c r="J607" s="319">
        <f t="shared" si="157"/>
        <v>3.253563196</v>
      </c>
      <c r="K607" s="319">
        <f t="shared" si="157"/>
        <v>1.720467942</v>
      </c>
      <c r="L607" s="319">
        <f t="shared" si="157"/>
        <v>2.658802055</v>
      </c>
      <c r="M607" s="319">
        <f t="shared" si="157"/>
        <v>2.624312232</v>
      </c>
      <c r="N607" s="319">
        <f t="shared" si="157"/>
        <v>2.994484472</v>
      </c>
      <c r="O607" s="319">
        <f t="shared" si="157"/>
        <v>1.788720732</v>
      </c>
      <c r="P607" s="319">
        <f t="shared" si="157"/>
        <v>11.34571988</v>
      </c>
      <c r="Q607" s="319">
        <f t="shared" si="157"/>
        <v>1.907709062</v>
      </c>
      <c r="R607" s="319">
        <f t="shared" si="157"/>
        <v>1.748770843</v>
      </c>
      <c r="S607" s="319">
        <f t="shared" si="157"/>
        <v>3.016007971</v>
      </c>
      <c r="T607" s="319">
        <f t="shared" si="157"/>
        <v>2.954907775</v>
      </c>
      <c r="U607" s="319">
        <f t="shared" si="157"/>
        <v>1.950509042</v>
      </c>
      <c r="V607" s="319">
        <f t="shared" si="157"/>
        <v>3.85746404</v>
      </c>
      <c r="W607" s="319">
        <f t="shared" si="157"/>
        <v>5.177182316</v>
      </c>
      <c r="X607" s="319">
        <f t="shared" si="157"/>
        <v>2.612540272</v>
      </c>
      <c r="Y607" s="319">
        <f t="shared" si="157"/>
        <v>1.99989094</v>
      </c>
      <c r="Z607" s="319">
        <f t="shared" si="157"/>
        <v>0.8845238573</v>
      </c>
      <c r="AA607" s="319">
        <f t="shared" si="157"/>
        <v>1.315705129</v>
      </c>
      <c r="AB607" s="319">
        <f t="shared" si="157"/>
        <v>1.202758862</v>
      </c>
      <c r="AC607" s="319">
        <f t="shared" si="157"/>
        <v>1.901755547</v>
      </c>
      <c r="AD607" s="319">
        <f t="shared" si="157"/>
        <v>2.360361437</v>
      </c>
      <c r="AE607" s="319">
        <f t="shared" si="157"/>
        <v>1.820388628</v>
      </c>
      <c r="AF607" s="319">
        <f t="shared" si="157"/>
        <v>1.070053376</v>
      </c>
      <c r="AG607" s="320"/>
    </row>
    <row r="608">
      <c r="A608" s="153"/>
      <c r="B608" s="336"/>
      <c r="C608" s="336"/>
      <c r="D608" s="336"/>
      <c r="E608" s="336"/>
      <c r="F608" s="336"/>
      <c r="G608" s="336"/>
      <c r="H608" s="336"/>
      <c r="I608" s="336"/>
      <c r="J608" s="336"/>
      <c r="K608" s="336"/>
      <c r="L608" s="336"/>
      <c r="M608" s="336"/>
      <c r="N608" s="336"/>
      <c r="O608" s="336"/>
      <c r="P608" s="336"/>
      <c r="Q608" s="336"/>
      <c r="R608" s="336"/>
      <c r="S608" s="336"/>
      <c r="T608" s="336"/>
      <c r="U608" s="336"/>
      <c r="V608" s="336"/>
      <c r="W608" s="336"/>
      <c r="X608" s="336"/>
      <c r="Y608" s="336"/>
      <c r="Z608" s="336"/>
      <c r="AA608" s="336"/>
      <c r="AB608" s="336"/>
      <c r="AC608" s="336"/>
      <c r="AD608" s="336"/>
      <c r="AE608" s="336"/>
      <c r="AF608" s="336"/>
      <c r="AG608" s="337"/>
    </row>
    <row r="609">
      <c r="A609" s="153"/>
      <c r="B609" s="339"/>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c r="AD609" s="129"/>
      <c r="AE609" s="129"/>
      <c r="AF609" s="129"/>
      <c r="AG609" s="124"/>
    </row>
    <row r="610">
      <c r="A610" s="153"/>
      <c r="AG610" s="308"/>
    </row>
    <row r="611">
      <c r="A611" s="132" t="s">
        <v>573</v>
      </c>
      <c r="B611" s="255">
        <f t="shared" ref="B611:AF611" si="158">B507/B10</f>
        <v>57.77955811</v>
      </c>
      <c r="C611" s="255">
        <f t="shared" si="158"/>
        <v>28.09855378</v>
      </c>
      <c r="D611" s="255">
        <f t="shared" si="158"/>
        <v>54.89157638</v>
      </c>
      <c r="E611" s="255">
        <f t="shared" si="158"/>
        <v>23.42053537</v>
      </c>
      <c r="F611" s="255">
        <f t="shared" si="158"/>
        <v>54.64501798</v>
      </c>
      <c r="G611" s="255">
        <f t="shared" si="158"/>
        <v>17.62632626</v>
      </c>
      <c r="H611" s="255">
        <f t="shared" si="158"/>
        <v>33.69862333</v>
      </c>
      <c r="I611" s="255">
        <f t="shared" si="158"/>
        <v>26.40726894</v>
      </c>
      <c r="J611" s="255">
        <f t="shared" si="158"/>
        <v>57.60636986</v>
      </c>
      <c r="K611" s="255">
        <f t="shared" si="158"/>
        <v>0.5948135573</v>
      </c>
      <c r="L611" s="255">
        <f t="shared" si="158"/>
        <v>45.17154353</v>
      </c>
      <c r="M611" s="255">
        <f t="shared" si="158"/>
        <v>36.91938083</v>
      </c>
      <c r="N611" s="255">
        <f t="shared" si="158"/>
        <v>57.50173438</v>
      </c>
      <c r="O611" s="255">
        <f t="shared" si="158"/>
        <v>6.982708886</v>
      </c>
      <c r="P611" s="255">
        <f t="shared" si="158"/>
        <v>121.6827421</v>
      </c>
      <c r="Q611" s="255">
        <f t="shared" si="158"/>
        <v>33.35301423</v>
      </c>
      <c r="R611" s="255">
        <f t="shared" si="158"/>
        <v>12.31069445</v>
      </c>
      <c r="S611" s="255">
        <f t="shared" si="158"/>
        <v>47.80705179</v>
      </c>
      <c r="T611" s="255">
        <f t="shared" si="158"/>
        <v>50.9467927</v>
      </c>
      <c r="U611" s="255">
        <f t="shared" si="158"/>
        <v>28.58216589</v>
      </c>
      <c r="V611" s="255">
        <f t="shared" si="158"/>
        <v>52.41024029</v>
      </c>
      <c r="W611" s="255">
        <f t="shared" si="158"/>
        <v>60.78800333</v>
      </c>
      <c r="X611" s="255">
        <f t="shared" si="158"/>
        <v>32.37235239</v>
      </c>
      <c r="Y611" s="255">
        <f t="shared" si="158"/>
        <v>11.06286163</v>
      </c>
      <c r="Z611" s="255">
        <f t="shared" si="158"/>
        <v>-117.9187847</v>
      </c>
      <c r="AA611" s="255">
        <f t="shared" si="158"/>
        <v>-56.2369868</v>
      </c>
      <c r="AB611" s="255">
        <f t="shared" si="158"/>
        <v>-77.73844762</v>
      </c>
      <c r="AC611" s="255">
        <f t="shared" si="158"/>
        <v>4.896577049</v>
      </c>
      <c r="AD611" s="255">
        <f t="shared" si="158"/>
        <v>17.68753754</v>
      </c>
      <c r="AE611" s="255">
        <f t="shared" si="158"/>
        <v>-13.84327122</v>
      </c>
      <c r="AF611" s="255">
        <f t="shared" si="158"/>
        <v>-111.3140238</v>
      </c>
      <c r="AG611" s="124"/>
    </row>
    <row r="612">
      <c r="A612" s="132" t="s">
        <v>574</v>
      </c>
      <c r="B612" s="255">
        <f t="shared" ref="B612:AF612" si="159">B603/B10</f>
        <v>51.59770466</v>
      </c>
      <c r="C612" s="255">
        <f t="shared" si="159"/>
        <v>-38.34155039</v>
      </c>
      <c r="D612" s="255">
        <f t="shared" si="159"/>
        <v>17.42139781</v>
      </c>
      <c r="E612" s="255">
        <f t="shared" si="159"/>
        <v>14.55708943</v>
      </c>
      <c r="F612" s="255">
        <f t="shared" si="159"/>
        <v>39.13181676</v>
      </c>
      <c r="G612" s="255">
        <f t="shared" si="159"/>
        <v>17.62632626</v>
      </c>
      <c r="H612" s="255">
        <f t="shared" si="159"/>
        <v>23.85724402</v>
      </c>
      <c r="I612" s="255">
        <f t="shared" si="159"/>
        <v>7.642268937</v>
      </c>
      <c r="J612" s="255">
        <f t="shared" si="159"/>
        <v>57.01303653</v>
      </c>
      <c r="K612" s="255">
        <f t="shared" si="159"/>
        <v>-1.600308394</v>
      </c>
      <c r="L612" s="255">
        <f t="shared" si="159"/>
        <v>45.17154353</v>
      </c>
      <c r="M612" s="255">
        <f t="shared" si="159"/>
        <v>36.91938083</v>
      </c>
      <c r="N612" s="255">
        <f t="shared" si="159"/>
        <v>57.50173438</v>
      </c>
      <c r="O612" s="255">
        <f t="shared" si="159"/>
        <v>6.982708886</v>
      </c>
      <c r="P612" s="255">
        <f t="shared" si="159"/>
        <v>118.896933</v>
      </c>
      <c r="Q612" s="255">
        <f t="shared" si="159"/>
        <v>23.33955269</v>
      </c>
      <c r="R612" s="255">
        <f t="shared" si="159"/>
        <v>12.19700075</v>
      </c>
      <c r="S612" s="255">
        <f t="shared" si="159"/>
        <v>37.13618759</v>
      </c>
      <c r="T612" s="255">
        <f t="shared" si="159"/>
        <v>45.56293854</v>
      </c>
      <c r="U612" s="255">
        <f t="shared" si="159"/>
        <v>22.89152073</v>
      </c>
      <c r="V612" s="255">
        <f t="shared" si="159"/>
        <v>52.21499439</v>
      </c>
      <c r="W612" s="255">
        <f t="shared" si="159"/>
        <v>53.752545</v>
      </c>
      <c r="X612" s="255">
        <f t="shared" si="159"/>
        <v>30.28603482</v>
      </c>
      <c r="Y612" s="255">
        <f t="shared" si="159"/>
        <v>-0.04920504133</v>
      </c>
      <c r="Z612" s="255">
        <f t="shared" si="159"/>
        <v>-128.6409938</v>
      </c>
      <c r="AA612" s="255">
        <f t="shared" si="159"/>
        <v>-58.28166194</v>
      </c>
      <c r="AB612" s="255">
        <f t="shared" si="159"/>
        <v>-79.01379353</v>
      </c>
      <c r="AC612" s="255">
        <f t="shared" si="159"/>
        <v>-1.114615611</v>
      </c>
      <c r="AD612" s="255">
        <f t="shared" si="159"/>
        <v>12.88821061</v>
      </c>
      <c r="AE612" s="255">
        <f t="shared" si="159"/>
        <v>-19.15137039</v>
      </c>
      <c r="AF612" s="255">
        <f t="shared" si="159"/>
        <v>-111.3140238</v>
      </c>
      <c r="AG612" s="139"/>
    </row>
    <row r="613">
      <c r="A613" s="153"/>
      <c r="AG613" s="308"/>
    </row>
    <row r="614">
      <c r="A614" s="132" t="s">
        <v>575</v>
      </c>
      <c r="B614" s="255">
        <f t="shared" ref="B614:AF614" si="160">B507/B31</f>
        <v>209.4508981</v>
      </c>
      <c r="C614" s="255">
        <f t="shared" si="160"/>
        <v>77.81137969</v>
      </c>
      <c r="D614" s="255">
        <f t="shared" si="160"/>
        <v>120.0753233</v>
      </c>
      <c r="E614" s="255">
        <f t="shared" si="160"/>
        <v>86.65598088</v>
      </c>
      <c r="F614" s="255">
        <f t="shared" si="160"/>
        <v>160.0318384</v>
      </c>
      <c r="G614" s="255">
        <f t="shared" si="160"/>
        <v>68.7426724</v>
      </c>
      <c r="H614" s="255">
        <f t="shared" si="160"/>
        <v>97.72600765</v>
      </c>
      <c r="I614" s="255">
        <f t="shared" si="160"/>
        <v>64.81784194</v>
      </c>
      <c r="J614" s="255">
        <f t="shared" si="160"/>
        <v>162.0179152</v>
      </c>
      <c r="K614" s="255">
        <f t="shared" si="160"/>
        <v>2.032279654</v>
      </c>
      <c r="L614" s="255">
        <f t="shared" si="160"/>
        <v>168.3666623</v>
      </c>
      <c r="M614" s="255">
        <f t="shared" si="160"/>
        <v>143.5753699</v>
      </c>
      <c r="N614" s="255">
        <f t="shared" si="160"/>
        <v>168.3979364</v>
      </c>
      <c r="O614" s="255">
        <f t="shared" si="160"/>
        <v>25.13775199</v>
      </c>
      <c r="P614" s="255">
        <f t="shared" si="160"/>
        <v>1127.905417</v>
      </c>
      <c r="Q614" s="255">
        <f t="shared" si="160"/>
        <v>216.7945925</v>
      </c>
      <c r="R614" s="255">
        <f t="shared" si="160"/>
        <v>80.38159316</v>
      </c>
      <c r="S614" s="255">
        <f t="shared" si="160"/>
        <v>242.0231997</v>
      </c>
      <c r="T614" s="255">
        <f t="shared" si="160"/>
        <v>282.1668519</v>
      </c>
      <c r="U614" s="255">
        <f t="shared" si="160"/>
        <v>253.1563265</v>
      </c>
      <c r="V614" s="255">
        <f t="shared" si="160"/>
        <v>199.8140411</v>
      </c>
      <c r="W614" s="255">
        <f t="shared" si="160"/>
        <v>303.9400167</v>
      </c>
      <c r="X614" s="255">
        <f t="shared" si="160"/>
        <v>114.0740036</v>
      </c>
      <c r="Y614" s="255">
        <f t="shared" si="160"/>
        <v>39.51022009</v>
      </c>
      <c r="Z614" s="255">
        <f t="shared" si="160"/>
        <v>-263.0495967</v>
      </c>
      <c r="AA614" s="255">
        <f t="shared" si="160"/>
        <v>-89.67519517</v>
      </c>
      <c r="AB614" s="255">
        <f t="shared" si="160"/>
        <v>-128.7543039</v>
      </c>
      <c r="AC614" s="255">
        <f t="shared" si="160"/>
        <v>10.26397881</v>
      </c>
      <c r="AD614" s="255">
        <f t="shared" si="160"/>
        <v>33.44552553</v>
      </c>
      <c r="AE614" s="255">
        <f t="shared" si="160"/>
        <v>-23.26438635</v>
      </c>
      <c r="AF614" s="255">
        <f t="shared" si="160"/>
        <v>-174.2306459</v>
      </c>
      <c r="AG614" s="139"/>
    </row>
    <row r="615">
      <c r="A615" s="132" t="s">
        <v>576</v>
      </c>
      <c r="B615" s="255">
        <f t="shared" ref="B615:AF615" si="161">B603/B31</f>
        <v>187.0416794</v>
      </c>
      <c r="C615" s="255">
        <f t="shared" si="161"/>
        <v>-106.1766011</v>
      </c>
      <c r="D615" s="255">
        <f t="shared" si="161"/>
        <v>38.10930771</v>
      </c>
      <c r="E615" s="255">
        <f t="shared" si="161"/>
        <v>53.86123088</v>
      </c>
      <c r="F615" s="255">
        <f t="shared" si="161"/>
        <v>114.6003205</v>
      </c>
      <c r="G615" s="255">
        <f t="shared" si="161"/>
        <v>68.7426724</v>
      </c>
      <c r="H615" s="255">
        <f t="shared" si="161"/>
        <v>69.18600765</v>
      </c>
      <c r="I615" s="255">
        <f t="shared" si="161"/>
        <v>18.75829648</v>
      </c>
      <c r="J615" s="255">
        <f t="shared" si="161"/>
        <v>160.3491652</v>
      </c>
      <c r="K615" s="255">
        <f t="shared" si="161"/>
        <v>-5.467720346</v>
      </c>
      <c r="L615" s="255">
        <f t="shared" si="161"/>
        <v>168.3666623</v>
      </c>
      <c r="M615" s="255">
        <f t="shared" si="161"/>
        <v>143.5753699</v>
      </c>
      <c r="N615" s="255">
        <f t="shared" si="161"/>
        <v>168.3979364</v>
      </c>
      <c r="O615" s="255">
        <f t="shared" si="161"/>
        <v>25.13775199</v>
      </c>
      <c r="P615" s="255">
        <f t="shared" si="161"/>
        <v>1102.083109</v>
      </c>
      <c r="Q615" s="255">
        <f t="shared" si="161"/>
        <v>151.7070925</v>
      </c>
      <c r="R615" s="255">
        <f t="shared" si="161"/>
        <v>79.63924021</v>
      </c>
      <c r="S615" s="255">
        <f t="shared" si="161"/>
        <v>188.0019497</v>
      </c>
      <c r="T615" s="255">
        <f t="shared" si="161"/>
        <v>252.3485827</v>
      </c>
      <c r="U615" s="255">
        <f t="shared" si="161"/>
        <v>202.7534694</v>
      </c>
      <c r="V615" s="255">
        <f t="shared" si="161"/>
        <v>199.0696661</v>
      </c>
      <c r="W615" s="255">
        <f t="shared" si="161"/>
        <v>268.762725</v>
      </c>
      <c r="X615" s="255">
        <f t="shared" si="161"/>
        <v>106.7222179</v>
      </c>
      <c r="Y615" s="255">
        <f t="shared" si="161"/>
        <v>-0.1757322905</v>
      </c>
      <c r="Z615" s="255">
        <f t="shared" si="161"/>
        <v>-286.9683707</v>
      </c>
      <c r="AA615" s="255">
        <f t="shared" si="161"/>
        <v>-92.93562309</v>
      </c>
      <c r="AB615" s="255">
        <f t="shared" si="161"/>
        <v>-130.8665955</v>
      </c>
      <c r="AC615" s="255">
        <f t="shared" si="161"/>
        <v>-2.336405801</v>
      </c>
      <c r="AD615" s="255">
        <f t="shared" si="161"/>
        <v>24.37043462</v>
      </c>
      <c r="AE615" s="255">
        <f t="shared" si="161"/>
        <v>-32.18494191</v>
      </c>
      <c r="AF615" s="255">
        <f t="shared" si="161"/>
        <v>-174.2306459</v>
      </c>
      <c r="AG615" s="308"/>
    </row>
    <row r="616">
      <c r="A616" s="153"/>
      <c r="AG616" s="308"/>
    </row>
    <row r="617">
      <c r="A617" s="153"/>
      <c r="AG617" s="308"/>
    </row>
    <row r="618">
      <c r="A618" s="211"/>
      <c r="B618" s="334"/>
      <c r="C618" s="334"/>
      <c r="D618" s="334"/>
      <c r="E618" s="334"/>
      <c r="F618" s="334"/>
      <c r="G618" s="334"/>
      <c r="H618" s="334"/>
      <c r="I618" s="334"/>
      <c r="J618" s="334"/>
      <c r="K618" s="334"/>
      <c r="L618" s="334"/>
      <c r="M618" s="334"/>
      <c r="N618" s="334"/>
      <c r="O618" s="334"/>
      <c r="P618" s="334"/>
      <c r="Q618" s="334"/>
      <c r="R618" s="334"/>
      <c r="S618" s="334"/>
      <c r="T618" s="334"/>
      <c r="U618" s="335"/>
      <c r="V618" s="335"/>
      <c r="W618" s="335"/>
      <c r="X618" s="335"/>
      <c r="Y618" s="335"/>
      <c r="Z618" s="335"/>
      <c r="AA618" s="335"/>
      <c r="AB618" s="335"/>
      <c r="AC618" s="335"/>
      <c r="AD618" s="335"/>
      <c r="AE618" s="335"/>
      <c r="AF618" s="335"/>
      <c r="AG618" s="124"/>
    </row>
    <row r="619">
      <c r="A619" s="211"/>
      <c r="AG619" s="308"/>
    </row>
    <row r="620">
      <c r="A620" s="153"/>
      <c r="AG620" s="308"/>
    </row>
    <row r="621">
      <c r="A621" s="153"/>
      <c r="AG621" s="308"/>
    </row>
    <row r="622">
      <c r="A622" s="153"/>
      <c r="AG622" s="308"/>
    </row>
    <row r="623">
      <c r="A623" s="153"/>
      <c r="AG623" s="308"/>
    </row>
    <row r="624">
      <c r="A624" s="153"/>
      <c r="AG624" s="308"/>
    </row>
    <row r="625">
      <c r="A625" s="153"/>
      <c r="AG625" s="308"/>
    </row>
    <row r="626">
      <c r="A626" s="153"/>
      <c r="AG626" s="308"/>
    </row>
    <row r="627">
      <c r="A627" s="153"/>
      <c r="AG627" s="308"/>
    </row>
    <row r="628">
      <c r="A628" s="153"/>
      <c r="AG628" s="308"/>
    </row>
    <row r="629">
      <c r="A629" s="153"/>
      <c r="AG629" s="308"/>
    </row>
    <row r="630">
      <c r="A630" s="153"/>
      <c r="AG630" s="308"/>
    </row>
    <row r="631">
      <c r="A631" s="153"/>
      <c r="AG631" s="308"/>
    </row>
    <row r="632">
      <c r="A632" s="153"/>
      <c r="AG632" s="308"/>
    </row>
    <row r="633">
      <c r="A633" s="153"/>
      <c r="AG633" s="308"/>
    </row>
    <row r="634">
      <c r="A634" s="153"/>
      <c r="AG634" s="308"/>
    </row>
    <row r="635">
      <c r="A635" s="153"/>
      <c r="AG635" s="308"/>
    </row>
    <row r="636">
      <c r="A636" s="153"/>
      <c r="AG636" s="308"/>
    </row>
    <row r="637">
      <c r="A637" s="153"/>
      <c r="AG637" s="308"/>
    </row>
    <row r="638">
      <c r="A638" s="153"/>
      <c r="AG638" s="308"/>
    </row>
    <row r="639">
      <c r="A639" s="153"/>
      <c r="AG639" s="308"/>
    </row>
    <row r="640">
      <c r="A640" s="153"/>
      <c r="AG640" s="308"/>
    </row>
    <row r="641">
      <c r="A641" s="153"/>
      <c r="AG641" s="308"/>
    </row>
    <row r="642">
      <c r="A642" s="153"/>
      <c r="AG642" s="308"/>
    </row>
    <row r="643">
      <c r="A643" s="153"/>
      <c r="AG643" s="308"/>
    </row>
    <row r="644">
      <c r="A644" s="153"/>
      <c r="AG644" s="308"/>
    </row>
    <row r="645">
      <c r="A645" s="153"/>
      <c r="AG645" s="308"/>
    </row>
    <row r="646">
      <c r="A646" s="153"/>
      <c r="AG646" s="308"/>
    </row>
    <row r="647">
      <c r="A647" s="153"/>
      <c r="AG647" s="308"/>
    </row>
    <row r="648">
      <c r="A648" s="153"/>
      <c r="AG648" s="308"/>
    </row>
    <row r="649">
      <c r="A649" s="153"/>
      <c r="AG649" s="308"/>
    </row>
    <row r="650">
      <c r="A650" s="153"/>
      <c r="AG650" s="308"/>
    </row>
    <row r="651">
      <c r="A651" s="153"/>
      <c r="AG651" s="308"/>
    </row>
    <row r="652">
      <c r="A652" s="153"/>
      <c r="AG652" s="308"/>
    </row>
    <row r="653">
      <c r="A653" s="153"/>
      <c r="AG653" s="308"/>
    </row>
    <row r="654">
      <c r="A654" s="153"/>
      <c r="AG654" s="308"/>
    </row>
    <row r="655">
      <c r="A655" s="153"/>
      <c r="AG655" s="308"/>
    </row>
    <row r="656">
      <c r="A656" s="153"/>
      <c r="AG656" s="308"/>
    </row>
    <row r="657">
      <c r="A657" s="153"/>
      <c r="AG657" s="308"/>
    </row>
    <row r="658">
      <c r="A658" s="153"/>
      <c r="AG658" s="308"/>
    </row>
    <row r="659">
      <c r="A659" s="153"/>
      <c r="AG659" s="308"/>
    </row>
    <row r="660">
      <c r="A660" s="153"/>
      <c r="AG660" s="308"/>
    </row>
    <row r="661">
      <c r="A661" s="153"/>
      <c r="AG661" s="308"/>
    </row>
    <row r="662">
      <c r="A662" s="153"/>
      <c r="AG662" s="308"/>
    </row>
    <row r="663">
      <c r="A663" s="153"/>
      <c r="AG663" s="308"/>
    </row>
    <row r="664">
      <c r="A664" s="153"/>
      <c r="AG664" s="308"/>
    </row>
    <row r="665">
      <c r="A665" s="153"/>
      <c r="AG665" s="308"/>
    </row>
    <row r="666">
      <c r="A666" s="153"/>
      <c r="AG666" s="308"/>
    </row>
    <row r="667">
      <c r="A667" s="153"/>
      <c r="AG667" s="308"/>
    </row>
    <row r="668">
      <c r="A668" s="153"/>
      <c r="AG668" s="308"/>
    </row>
    <row r="669">
      <c r="A669" s="153"/>
      <c r="AG669" s="308"/>
    </row>
    <row r="670">
      <c r="A670" s="153"/>
      <c r="AG670" s="308"/>
    </row>
    <row r="671">
      <c r="A671" s="153"/>
      <c r="AG671" s="308"/>
    </row>
    <row r="672">
      <c r="A672" s="153"/>
      <c r="AG672" s="308"/>
    </row>
    <row r="673">
      <c r="A673" s="153"/>
      <c r="AG673" s="308"/>
    </row>
    <row r="674">
      <c r="A674" s="153"/>
      <c r="AG674" s="308"/>
    </row>
    <row r="675">
      <c r="A675" s="153"/>
      <c r="AG675" s="308"/>
    </row>
    <row r="676">
      <c r="A676" s="153"/>
      <c r="AG676" s="308"/>
    </row>
    <row r="677">
      <c r="A677" s="153"/>
      <c r="AG677" s="308"/>
    </row>
    <row r="678">
      <c r="A678" s="153"/>
      <c r="AG678" s="308"/>
    </row>
    <row r="679">
      <c r="A679" s="153"/>
      <c r="AG679" s="308"/>
    </row>
    <row r="680">
      <c r="A680" s="153"/>
      <c r="AG680" s="308"/>
    </row>
    <row r="681">
      <c r="A681" s="153"/>
      <c r="AG681" s="308"/>
    </row>
    <row r="682">
      <c r="A682" s="153"/>
      <c r="AG682" s="308"/>
    </row>
    <row r="683">
      <c r="A683" s="153"/>
      <c r="AG683" s="308"/>
    </row>
    <row r="684">
      <c r="A684" s="153"/>
      <c r="AG684" s="308"/>
    </row>
    <row r="685">
      <c r="A685" s="153"/>
      <c r="AG685" s="308"/>
    </row>
    <row r="686">
      <c r="A686" s="153"/>
      <c r="AG686" s="308"/>
    </row>
    <row r="687">
      <c r="A687" s="153"/>
      <c r="AG687" s="308"/>
    </row>
    <row r="688">
      <c r="A688" s="153"/>
      <c r="AG688" s="308"/>
    </row>
    <row r="689">
      <c r="A689" s="153"/>
      <c r="AG689" s="308"/>
    </row>
    <row r="690">
      <c r="A690" s="153"/>
      <c r="AG690" s="308"/>
    </row>
    <row r="691">
      <c r="A691" s="153"/>
      <c r="AG691" s="308"/>
    </row>
    <row r="692">
      <c r="A692" s="153"/>
      <c r="AG692" s="308"/>
    </row>
    <row r="693">
      <c r="A693" s="153"/>
      <c r="AG693" s="308"/>
    </row>
    <row r="694">
      <c r="A694" s="153"/>
      <c r="AG694" s="308"/>
    </row>
    <row r="695">
      <c r="A695" s="153"/>
      <c r="AG695" s="308"/>
    </row>
    <row r="696">
      <c r="A696" s="153"/>
      <c r="AG696" s="308"/>
    </row>
    <row r="697">
      <c r="A697" s="153"/>
      <c r="AG697" s="308"/>
    </row>
    <row r="698">
      <c r="A698" s="153"/>
      <c r="AG698" s="308"/>
    </row>
    <row r="699">
      <c r="A699" s="153"/>
      <c r="AG699" s="308"/>
    </row>
    <row r="700">
      <c r="A700" s="153"/>
      <c r="AG700" s="308"/>
    </row>
    <row r="701">
      <c r="A701" s="153"/>
      <c r="AG701" s="308"/>
    </row>
    <row r="702">
      <c r="A702" s="153"/>
      <c r="AG702" s="308"/>
    </row>
    <row r="703">
      <c r="A703" s="153"/>
      <c r="AG703" s="308"/>
    </row>
    <row r="704">
      <c r="A704" s="153"/>
      <c r="AG704" s="308"/>
    </row>
    <row r="705">
      <c r="A705" s="153"/>
      <c r="AG705" s="308"/>
    </row>
    <row r="706">
      <c r="A706" s="153"/>
      <c r="AG706" s="308"/>
    </row>
    <row r="707">
      <c r="A707" s="153"/>
      <c r="AG707" s="308"/>
    </row>
    <row r="708">
      <c r="A708" s="153"/>
      <c r="AG708" s="308"/>
    </row>
    <row r="709">
      <c r="A709" s="153"/>
      <c r="AG709" s="308"/>
    </row>
    <row r="710">
      <c r="A710" s="153"/>
      <c r="AG710" s="308"/>
    </row>
    <row r="711">
      <c r="A711" s="153"/>
      <c r="AG711" s="308"/>
    </row>
    <row r="712">
      <c r="A712" s="153"/>
      <c r="AG712" s="308"/>
    </row>
    <row r="713">
      <c r="A713" s="153"/>
      <c r="AG713" s="308"/>
    </row>
    <row r="714">
      <c r="A714" s="153"/>
      <c r="AG714" s="308"/>
    </row>
    <row r="715">
      <c r="A715" s="153"/>
      <c r="AG715" s="308"/>
    </row>
    <row r="716">
      <c r="A716" s="153"/>
      <c r="AG716" s="308"/>
    </row>
    <row r="717">
      <c r="A717" s="153"/>
      <c r="AG717" s="308"/>
    </row>
    <row r="718">
      <c r="A718" s="153"/>
      <c r="AG718" s="308"/>
    </row>
    <row r="719">
      <c r="A719" s="153"/>
      <c r="AG719" s="308"/>
    </row>
    <row r="720">
      <c r="A720" s="153"/>
      <c r="AG720" s="308"/>
    </row>
    <row r="721">
      <c r="A721" s="153"/>
      <c r="AG721" s="308"/>
    </row>
    <row r="722">
      <c r="A722" s="153"/>
      <c r="AG722" s="308"/>
    </row>
    <row r="723">
      <c r="A723" s="153"/>
      <c r="AG723" s="308"/>
    </row>
    <row r="724">
      <c r="A724" s="153"/>
      <c r="AG724" s="308"/>
    </row>
    <row r="725">
      <c r="A725" s="153"/>
      <c r="AG725" s="308"/>
    </row>
    <row r="726">
      <c r="A726" s="153"/>
      <c r="AG726" s="308"/>
    </row>
    <row r="727">
      <c r="A727" s="153"/>
      <c r="AG727" s="308"/>
    </row>
    <row r="728">
      <c r="A728" s="153"/>
      <c r="AG728" s="308"/>
    </row>
    <row r="729">
      <c r="A729" s="153"/>
      <c r="AG729" s="308"/>
    </row>
    <row r="730">
      <c r="A730" s="153"/>
      <c r="AG730" s="308"/>
    </row>
    <row r="731">
      <c r="A731" s="153"/>
      <c r="AG731" s="308"/>
    </row>
    <row r="732">
      <c r="A732" s="153"/>
      <c r="AG732" s="308"/>
    </row>
    <row r="733">
      <c r="A733" s="153"/>
      <c r="AG733" s="308"/>
    </row>
    <row r="734">
      <c r="A734" s="153"/>
      <c r="AG734" s="308"/>
    </row>
    <row r="735">
      <c r="A735" s="153"/>
      <c r="AG735" s="308"/>
    </row>
    <row r="736">
      <c r="A736" s="153"/>
      <c r="AG736" s="308"/>
    </row>
    <row r="737">
      <c r="A737" s="153"/>
      <c r="AG737" s="308"/>
    </row>
    <row r="738">
      <c r="A738" s="153"/>
      <c r="AG738" s="308"/>
    </row>
    <row r="739">
      <c r="A739" s="153"/>
      <c r="AG739" s="308"/>
    </row>
    <row r="740">
      <c r="A740" s="153"/>
      <c r="AG740" s="308"/>
    </row>
    <row r="741">
      <c r="A741" s="153"/>
      <c r="AG741" s="308"/>
    </row>
    <row r="742">
      <c r="A742" s="153"/>
      <c r="AG742" s="308"/>
    </row>
    <row r="743">
      <c r="A743" s="153"/>
      <c r="AG743" s="308"/>
    </row>
    <row r="744">
      <c r="A744" s="153"/>
      <c r="AG744" s="308"/>
    </row>
    <row r="745">
      <c r="A745" s="153"/>
      <c r="AG745" s="308"/>
    </row>
    <row r="746">
      <c r="A746" s="153"/>
      <c r="AG746" s="308"/>
    </row>
    <row r="747">
      <c r="A747" s="153"/>
      <c r="AG747" s="308"/>
    </row>
    <row r="748">
      <c r="A748" s="153"/>
      <c r="AG748" s="308"/>
    </row>
    <row r="749">
      <c r="A749" s="153"/>
      <c r="AG749" s="308"/>
    </row>
    <row r="750">
      <c r="A750" s="153"/>
      <c r="AG750" s="308"/>
    </row>
    <row r="751">
      <c r="A751" s="153"/>
      <c r="AG751" s="308"/>
    </row>
    <row r="752">
      <c r="A752" s="153"/>
      <c r="AG752" s="308"/>
    </row>
    <row r="753">
      <c r="A753" s="153"/>
      <c r="AG753" s="308"/>
    </row>
    <row r="754">
      <c r="A754" s="153"/>
      <c r="AG754" s="308"/>
    </row>
    <row r="755">
      <c r="A755" s="153"/>
      <c r="AG755" s="308"/>
    </row>
    <row r="756">
      <c r="A756" s="153"/>
      <c r="AG756" s="308"/>
    </row>
    <row r="757">
      <c r="A757" s="153"/>
      <c r="AG757" s="308"/>
    </row>
    <row r="758">
      <c r="A758" s="153"/>
      <c r="AG758" s="308"/>
    </row>
    <row r="759">
      <c r="A759" s="153"/>
      <c r="AG759" s="308"/>
    </row>
    <row r="760">
      <c r="A760" s="153"/>
      <c r="AG760" s="308"/>
    </row>
    <row r="761">
      <c r="A761" s="153"/>
      <c r="AG761" s="308"/>
    </row>
    <row r="762">
      <c r="A762" s="153"/>
      <c r="AG762" s="308"/>
    </row>
    <row r="763">
      <c r="A763" s="153"/>
      <c r="AG763" s="308"/>
    </row>
    <row r="764">
      <c r="A764" s="153"/>
      <c r="AG764" s="308"/>
    </row>
    <row r="765">
      <c r="A765" s="153"/>
      <c r="AG765" s="308"/>
    </row>
    <row r="766">
      <c r="A766" s="153"/>
      <c r="AG766" s="308"/>
    </row>
    <row r="767">
      <c r="A767" s="153"/>
      <c r="AG767" s="308"/>
    </row>
    <row r="768">
      <c r="A768" s="153"/>
      <c r="AG768" s="308"/>
    </row>
    <row r="769">
      <c r="A769" s="153"/>
      <c r="AG769" s="308"/>
    </row>
    <row r="770">
      <c r="A770" s="153"/>
      <c r="AG770" s="308"/>
    </row>
    <row r="771">
      <c r="A771" s="153"/>
      <c r="AG771" s="308"/>
    </row>
    <row r="772">
      <c r="A772" s="153"/>
      <c r="AG772" s="308"/>
    </row>
    <row r="773">
      <c r="A773" s="153"/>
      <c r="AG773" s="308"/>
    </row>
    <row r="774">
      <c r="A774" s="153"/>
      <c r="AG774" s="308"/>
    </row>
    <row r="775">
      <c r="A775" s="153"/>
      <c r="AG775" s="308"/>
    </row>
    <row r="776">
      <c r="A776" s="153"/>
      <c r="AG776" s="308"/>
    </row>
    <row r="777">
      <c r="A777" s="153"/>
      <c r="AG777" s="308"/>
    </row>
    <row r="778">
      <c r="A778" s="153"/>
      <c r="AG778" s="308"/>
    </row>
    <row r="779">
      <c r="A779" s="153"/>
      <c r="AG779" s="308"/>
    </row>
    <row r="780">
      <c r="A780" s="153"/>
      <c r="AG780" s="308"/>
    </row>
    <row r="781">
      <c r="A781" s="153"/>
      <c r="AG781" s="308"/>
    </row>
    <row r="782">
      <c r="A782" s="153"/>
      <c r="AG782" s="308"/>
    </row>
    <row r="783">
      <c r="A783" s="153"/>
      <c r="AG783" s="308"/>
    </row>
    <row r="784">
      <c r="A784" s="153"/>
      <c r="AG784" s="308"/>
    </row>
    <row r="785">
      <c r="A785" s="153"/>
      <c r="AG785" s="308"/>
    </row>
    <row r="786">
      <c r="A786" s="153"/>
      <c r="AG786" s="308"/>
    </row>
    <row r="787">
      <c r="A787" s="153"/>
      <c r="AG787" s="308"/>
    </row>
    <row r="788">
      <c r="A788" s="153"/>
      <c r="AG788" s="308"/>
    </row>
    <row r="789">
      <c r="A789" s="153"/>
      <c r="AG789" s="308"/>
    </row>
    <row r="790">
      <c r="A790" s="153"/>
      <c r="AG790" s="308"/>
    </row>
    <row r="791">
      <c r="A791" s="153"/>
      <c r="AG791" s="308"/>
    </row>
    <row r="792">
      <c r="A792" s="153"/>
      <c r="AG792" s="308"/>
    </row>
    <row r="793">
      <c r="A793" s="153"/>
      <c r="AG793" s="308"/>
    </row>
    <row r="794">
      <c r="A794" s="153"/>
      <c r="AG794" s="308"/>
    </row>
    <row r="795">
      <c r="A795" s="153"/>
      <c r="AG795" s="308"/>
    </row>
    <row r="796">
      <c r="A796" s="153"/>
      <c r="AG796" s="308"/>
    </row>
    <row r="797">
      <c r="A797" s="153"/>
      <c r="AG797" s="308"/>
    </row>
    <row r="798">
      <c r="A798" s="153"/>
      <c r="AG798" s="308"/>
    </row>
    <row r="799">
      <c r="A799" s="153"/>
      <c r="AG799" s="308"/>
    </row>
    <row r="800">
      <c r="A800" s="153"/>
      <c r="AG800" s="308"/>
    </row>
    <row r="801">
      <c r="A801" s="153"/>
      <c r="AG801" s="308"/>
    </row>
    <row r="802">
      <c r="A802" s="153"/>
      <c r="AG802" s="308"/>
    </row>
    <row r="803">
      <c r="A803" s="153"/>
      <c r="AG803" s="308"/>
    </row>
    <row r="804">
      <c r="A804" s="153"/>
      <c r="AG804" s="308"/>
    </row>
    <row r="805">
      <c r="A805" s="153"/>
      <c r="AG805" s="308"/>
    </row>
    <row r="806">
      <c r="A806" s="153"/>
      <c r="AG806" s="308"/>
    </row>
    <row r="807">
      <c r="A807" s="153"/>
      <c r="AG807" s="308"/>
    </row>
    <row r="808">
      <c r="A808" s="153"/>
      <c r="AG808" s="308"/>
    </row>
    <row r="809">
      <c r="A809" s="153"/>
      <c r="AG809" s="308"/>
    </row>
    <row r="810">
      <c r="A810" s="153"/>
      <c r="AG810" s="308"/>
    </row>
    <row r="811">
      <c r="A811" s="153"/>
      <c r="AG811" s="308"/>
    </row>
    <row r="812">
      <c r="A812" s="153"/>
      <c r="AG812" s="308"/>
    </row>
    <row r="813">
      <c r="A813" s="153"/>
      <c r="AG813" s="308"/>
    </row>
    <row r="814">
      <c r="A814" s="153"/>
      <c r="AG814" s="308"/>
    </row>
    <row r="815">
      <c r="A815" s="153"/>
      <c r="AG815" s="308"/>
    </row>
    <row r="816">
      <c r="A816" s="153"/>
      <c r="AG816" s="308"/>
    </row>
    <row r="817">
      <c r="A817" s="153"/>
      <c r="AG817" s="308"/>
    </row>
    <row r="818">
      <c r="A818" s="153"/>
      <c r="AG818" s="308"/>
    </row>
    <row r="819">
      <c r="A819" s="153"/>
      <c r="AG819" s="308"/>
    </row>
    <row r="820">
      <c r="A820" s="153"/>
      <c r="AG820" s="308"/>
    </row>
    <row r="821">
      <c r="A821" s="153"/>
      <c r="AG821" s="308"/>
    </row>
    <row r="822">
      <c r="A822" s="153"/>
      <c r="AG822" s="308"/>
    </row>
    <row r="823">
      <c r="A823" s="153"/>
      <c r="AG823" s="308"/>
    </row>
    <row r="824">
      <c r="A824" s="153"/>
      <c r="AG824" s="308"/>
    </row>
    <row r="825">
      <c r="A825" s="153"/>
      <c r="AG825" s="308"/>
    </row>
    <row r="826">
      <c r="A826" s="153"/>
      <c r="AG826" s="308"/>
    </row>
    <row r="827">
      <c r="A827" s="153"/>
      <c r="AG827" s="308"/>
    </row>
    <row r="828">
      <c r="A828" s="153"/>
      <c r="AG828" s="308"/>
    </row>
    <row r="829">
      <c r="A829" s="153"/>
      <c r="AG829" s="308"/>
    </row>
    <row r="830">
      <c r="A830" s="153"/>
      <c r="AG830" s="308"/>
    </row>
    <row r="831">
      <c r="A831" s="153"/>
      <c r="AG831" s="308"/>
    </row>
    <row r="832">
      <c r="A832" s="153"/>
      <c r="AG832" s="308"/>
    </row>
    <row r="833">
      <c r="A833" s="153"/>
      <c r="AG833" s="308"/>
    </row>
    <row r="834">
      <c r="A834" s="153"/>
      <c r="AG834" s="308"/>
    </row>
    <row r="835">
      <c r="A835" s="153"/>
      <c r="AG835" s="308"/>
    </row>
    <row r="836">
      <c r="A836" s="153"/>
      <c r="AG836" s="308"/>
    </row>
    <row r="837">
      <c r="A837" s="153"/>
      <c r="AG837" s="308"/>
    </row>
    <row r="838">
      <c r="A838" s="153"/>
      <c r="AG838" s="308"/>
    </row>
    <row r="839">
      <c r="A839" s="153"/>
      <c r="AG839" s="308"/>
    </row>
    <row r="840">
      <c r="A840" s="153"/>
      <c r="AG840" s="308"/>
    </row>
    <row r="841">
      <c r="A841" s="153"/>
      <c r="AG841" s="308"/>
    </row>
    <row r="842">
      <c r="A842" s="153"/>
      <c r="AG842" s="308"/>
    </row>
    <row r="843">
      <c r="A843" s="153"/>
      <c r="AG843" s="308"/>
    </row>
    <row r="844">
      <c r="A844" s="153"/>
      <c r="AG844" s="308"/>
    </row>
    <row r="845">
      <c r="A845" s="153"/>
      <c r="AG845" s="308"/>
    </row>
    <row r="846">
      <c r="A846" s="153"/>
      <c r="AG846" s="308"/>
    </row>
    <row r="847">
      <c r="A847" s="153"/>
      <c r="AG847" s="308"/>
    </row>
    <row r="848">
      <c r="A848" s="153"/>
      <c r="AG848" s="308"/>
    </row>
    <row r="849">
      <c r="A849" s="153"/>
      <c r="AG849" s="308"/>
    </row>
    <row r="850">
      <c r="A850" s="153"/>
      <c r="AG850" s="308"/>
    </row>
    <row r="851">
      <c r="A851" s="153"/>
      <c r="AG851" s="308"/>
    </row>
    <row r="852">
      <c r="A852" s="153"/>
      <c r="AG852" s="308"/>
    </row>
    <row r="853">
      <c r="A853" s="153"/>
      <c r="AG853" s="308"/>
    </row>
    <row r="854">
      <c r="A854" s="153"/>
      <c r="AG854" s="308"/>
    </row>
    <row r="855">
      <c r="A855" s="153"/>
      <c r="AG855" s="308"/>
    </row>
    <row r="856">
      <c r="A856" s="153"/>
      <c r="AG856" s="308"/>
    </row>
    <row r="857">
      <c r="A857" s="153"/>
      <c r="AG857" s="308"/>
    </row>
    <row r="858">
      <c r="A858" s="153"/>
      <c r="AG858" s="308"/>
    </row>
    <row r="859">
      <c r="A859" s="153"/>
      <c r="AG859" s="308"/>
    </row>
    <row r="860">
      <c r="A860" s="153"/>
      <c r="AG860" s="308"/>
    </row>
    <row r="861">
      <c r="A861" s="153"/>
      <c r="AG861" s="308"/>
    </row>
    <row r="862">
      <c r="A862" s="153"/>
      <c r="AG862" s="308"/>
    </row>
    <row r="863">
      <c r="A863" s="153"/>
      <c r="AG863" s="308"/>
    </row>
    <row r="864">
      <c r="A864" s="153"/>
      <c r="AG864" s="308"/>
    </row>
    <row r="865">
      <c r="A865" s="153"/>
      <c r="AG865" s="308"/>
    </row>
    <row r="866">
      <c r="A866" s="153"/>
      <c r="AG866" s="308"/>
    </row>
    <row r="867">
      <c r="A867" s="153"/>
      <c r="AG867" s="308"/>
    </row>
    <row r="868">
      <c r="A868" s="153"/>
      <c r="AG868" s="308"/>
    </row>
    <row r="869">
      <c r="A869" s="153"/>
      <c r="AG869" s="308"/>
    </row>
    <row r="870">
      <c r="A870" s="153"/>
      <c r="AG870" s="308"/>
    </row>
    <row r="871">
      <c r="A871" s="153"/>
      <c r="AG871" s="308"/>
    </row>
    <row r="872">
      <c r="A872" s="153"/>
      <c r="AG872" s="308"/>
    </row>
    <row r="873">
      <c r="A873" s="153"/>
      <c r="AG873" s="308"/>
    </row>
    <row r="874">
      <c r="A874" s="153"/>
      <c r="AG874" s="308"/>
    </row>
    <row r="875">
      <c r="A875" s="153"/>
      <c r="AG875" s="308"/>
    </row>
    <row r="876">
      <c r="A876" s="153"/>
      <c r="AG876" s="308"/>
    </row>
    <row r="877">
      <c r="A877" s="153"/>
      <c r="AG877" s="308"/>
    </row>
    <row r="878">
      <c r="A878" s="153"/>
      <c r="AG878" s="308"/>
    </row>
    <row r="879">
      <c r="A879" s="153"/>
      <c r="AG879" s="308"/>
    </row>
    <row r="880">
      <c r="A880" s="153"/>
      <c r="AG880" s="308"/>
    </row>
    <row r="881">
      <c r="A881" s="153"/>
      <c r="AG881" s="308"/>
    </row>
    <row r="882">
      <c r="A882" s="153"/>
      <c r="AG882" s="308"/>
    </row>
    <row r="883">
      <c r="A883" s="153"/>
      <c r="AG883" s="308"/>
    </row>
    <row r="884">
      <c r="A884" s="153"/>
      <c r="AG884" s="308"/>
    </row>
    <row r="885">
      <c r="A885" s="153"/>
      <c r="AG885" s="308"/>
    </row>
    <row r="886">
      <c r="A886" s="153"/>
      <c r="AG886" s="308"/>
    </row>
    <row r="887">
      <c r="A887" s="153"/>
      <c r="AG887" s="308"/>
    </row>
    <row r="888">
      <c r="A888" s="153"/>
      <c r="AG888" s="308"/>
    </row>
    <row r="889">
      <c r="A889" s="153"/>
      <c r="AG889" s="308"/>
    </row>
    <row r="890">
      <c r="A890" s="153"/>
      <c r="AG890" s="308"/>
    </row>
    <row r="891">
      <c r="A891" s="153"/>
      <c r="AG891" s="308"/>
    </row>
    <row r="892">
      <c r="A892" s="153"/>
      <c r="AG892" s="308"/>
    </row>
    <row r="893">
      <c r="A893" s="153"/>
      <c r="AG893" s="308"/>
    </row>
    <row r="894">
      <c r="A894" s="153"/>
      <c r="AG894" s="308"/>
    </row>
    <row r="895">
      <c r="A895" s="153"/>
      <c r="AG895" s="308"/>
    </row>
    <row r="896">
      <c r="A896" s="153"/>
      <c r="AG896" s="308"/>
    </row>
    <row r="897">
      <c r="A897" s="153"/>
      <c r="AG897" s="308"/>
    </row>
    <row r="898">
      <c r="A898" s="153"/>
      <c r="AG898" s="308"/>
    </row>
    <row r="899">
      <c r="A899" s="153"/>
      <c r="AG899" s="308"/>
    </row>
    <row r="900">
      <c r="A900" s="153"/>
      <c r="AG900" s="308"/>
    </row>
    <row r="901">
      <c r="A901" s="153"/>
      <c r="AG901" s="308"/>
    </row>
    <row r="902">
      <c r="A902" s="153"/>
      <c r="AG902" s="308"/>
    </row>
    <row r="903">
      <c r="A903" s="153"/>
      <c r="AG903" s="308"/>
    </row>
    <row r="904">
      <c r="A904" s="153"/>
      <c r="AG904" s="308"/>
    </row>
    <row r="905">
      <c r="A905" s="153"/>
      <c r="AG905" s="308"/>
    </row>
    <row r="906">
      <c r="A906" s="153"/>
      <c r="AG906" s="308"/>
    </row>
    <row r="907">
      <c r="A907" s="153"/>
      <c r="AG907" s="308"/>
    </row>
    <row r="908">
      <c r="A908" s="153"/>
      <c r="AG908" s="308"/>
    </row>
    <row r="909">
      <c r="A909" s="153"/>
      <c r="AG909" s="308"/>
    </row>
    <row r="910">
      <c r="A910" s="153"/>
      <c r="AG910" s="308"/>
    </row>
    <row r="911">
      <c r="A911" s="153"/>
      <c r="AG911" s="308"/>
    </row>
    <row r="912">
      <c r="A912" s="153"/>
      <c r="AG912" s="308"/>
    </row>
    <row r="913">
      <c r="A913" s="153"/>
      <c r="AG913" s="308"/>
    </row>
    <row r="914">
      <c r="A914" s="153"/>
      <c r="AG914" s="308"/>
    </row>
    <row r="915">
      <c r="A915" s="153"/>
      <c r="AG915" s="308"/>
    </row>
    <row r="916">
      <c r="A916" s="153"/>
      <c r="AG916" s="308"/>
    </row>
    <row r="917">
      <c r="A917" s="153"/>
      <c r="AG917" s="308"/>
    </row>
    <row r="918">
      <c r="A918" s="153"/>
      <c r="AG918" s="308"/>
    </row>
    <row r="919">
      <c r="A919" s="153"/>
      <c r="AG919" s="308"/>
    </row>
    <row r="920">
      <c r="A920" s="153"/>
      <c r="AG920" s="308"/>
    </row>
    <row r="921">
      <c r="A921" s="153"/>
      <c r="AG921" s="308"/>
    </row>
    <row r="922">
      <c r="A922" s="153"/>
      <c r="AG922" s="308"/>
    </row>
    <row r="923">
      <c r="A923" s="153"/>
      <c r="AG923" s="308"/>
    </row>
    <row r="924">
      <c r="A924" s="153"/>
      <c r="AG924" s="308"/>
    </row>
    <row r="925">
      <c r="A925" s="153"/>
      <c r="AG925" s="308"/>
    </row>
    <row r="926">
      <c r="A926" s="153"/>
      <c r="AG926" s="308"/>
    </row>
    <row r="927">
      <c r="A927" s="153"/>
      <c r="AG927" s="308"/>
    </row>
    <row r="928">
      <c r="A928" s="153"/>
      <c r="AG928" s="308"/>
    </row>
    <row r="929">
      <c r="A929" s="153"/>
      <c r="AG929" s="308"/>
    </row>
    <row r="930">
      <c r="A930" s="153"/>
      <c r="AG930" s="308"/>
    </row>
    <row r="931">
      <c r="A931" s="153"/>
      <c r="AG931" s="308"/>
    </row>
    <row r="932">
      <c r="A932" s="153"/>
      <c r="AG932" s="308"/>
    </row>
    <row r="933">
      <c r="A933" s="153"/>
      <c r="AG933" s="308"/>
    </row>
    <row r="934">
      <c r="A934" s="153"/>
      <c r="AG934" s="308"/>
    </row>
    <row r="935">
      <c r="A935" s="153"/>
      <c r="AG935" s="308"/>
    </row>
    <row r="936">
      <c r="A936" s="153"/>
      <c r="AG936" s="308"/>
    </row>
    <row r="937">
      <c r="A937" s="153"/>
      <c r="AG937" s="308"/>
    </row>
    <row r="938">
      <c r="A938" s="153"/>
      <c r="AG938" s="308"/>
    </row>
    <row r="939">
      <c r="A939" s="153"/>
      <c r="AG939" s="308"/>
    </row>
    <row r="940">
      <c r="A940" s="153"/>
      <c r="AG940" s="308"/>
    </row>
    <row r="941">
      <c r="A941" s="153"/>
      <c r="AG941" s="308"/>
    </row>
    <row r="942">
      <c r="A942" s="153"/>
      <c r="AG942" s="308"/>
    </row>
    <row r="943">
      <c r="A943" s="153"/>
      <c r="AG943" s="308"/>
    </row>
    <row r="944">
      <c r="A944" s="153"/>
      <c r="AG944" s="308"/>
    </row>
    <row r="945">
      <c r="A945" s="153"/>
      <c r="AG945" s="308"/>
    </row>
    <row r="946">
      <c r="A946" s="153"/>
      <c r="AG946" s="308"/>
    </row>
    <row r="947">
      <c r="A947" s="153"/>
      <c r="AG947" s="308"/>
    </row>
    <row r="948">
      <c r="A948" s="153"/>
      <c r="AG948" s="308"/>
    </row>
    <row r="949">
      <c r="A949" s="153"/>
      <c r="AG949" s="308"/>
    </row>
    <row r="950">
      <c r="A950" s="153"/>
      <c r="AG950" s="308"/>
    </row>
    <row r="951">
      <c r="A951" s="153"/>
      <c r="AG951" s="308"/>
    </row>
    <row r="952">
      <c r="A952" s="153"/>
      <c r="AG952" s="308"/>
    </row>
    <row r="953">
      <c r="A953" s="153"/>
      <c r="AG953" s="308"/>
    </row>
    <row r="954">
      <c r="A954" s="153"/>
      <c r="AG954" s="308"/>
    </row>
    <row r="955">
      <c r="A955" s="153"/>
      <c r="AG955" s="308"/>
    </row>
    <row r="956">
      <c r="A956" s="153"/>
      <c r="AG956" s="308"/>
    </row>
    <row r="957">
      <c r="A957" s="153"/>
      <c r="AG957" s="308"/>
    </row>
    <row r="958">
      <c r="A958" s="153"/>
      <c r="AG958" s="308"/>
    </row>
    <row r="959">
      <c r="A959" s="153"/>
      <c r="AG959" s="308"/>
    </row>
    <row r="960">
      <c r="A960" s="153"/>
      <c r="AG960" s="308"/>
    </row>
    <row r="961">
      <c r="A961" s="153"/>
      <c r="AG961" s="308"/>
    </row>
    <row r="962">
      <c r="A962" s="153"/>
      <c r="AG962" s="308"/>
    </row>
    <row r="963">
      <c r="A963" s="153"/>
      <c r="AG963" s="308"/>
    </row>
    <row r="964">
      <c r="A964" s="153"/>
      <c r="AG964" s="308"/>
    </row>
    <row r="965">
      <c r="A965" s="153"/>
      <c r="AG965" s="308"/>
    </row>
    <row r="966">
      <c r="A966" s="153"/>
      <c r="AG966" s="308"/>
    </row>
    <row r="967">
      <c r="A967" s="153"/>
      <c r="AG967" s="308"/>
    </row>
    <row r="968">
      <c r="A968" s="153"/>
      <c r="AG968" s="308"/>
    </row>
    <row r="969">
      <c r="A969" s="153"/>
      <c r="AG969" s="308"/>
    </row>
    <row r="970">
      <c r="A970" s="153"/>
      <c r="AG970" s="308"/>
    </row>
    <row r="971">
      <c r="A971" s="153"/>
      <c r="AG971" s="308"/>
    </row>
    <row r="972">
      <c r="A972" s="153"/>
      <c r="AG972" s="308"/>
    </row>
    <row r="973">
      <c r="A973" s="153"/>
      <c r="AG973" s="308"/>
    </row>
    <row r="974">
      <c r="A974" s="153"/>
      <c r="AG974" s="308"/>
    </row>
    <row r="975">
      <c r="A975" s="153"/>
      <c r="AG975" s="308"/>
    </row>
    <row r="976">
      <c r="A976" s="153"/>
      <c r="AG976" s="308"/>
    </row>
    <row r="977">
      <c r="A977" s="153"/>
      <c r="AG977" s="308"/>
    </row>
    <row r="978">
      <c r="A978" s="153"/>
      <c r="AG978" s="308"/>
    </row>
    <row r="979">
      <c r="A979" s="153"/>
      <c r="AG979" s="308"/>
    </row>
    <row r="980">
      <c r="A980" s="153"/>
      <c r="AG980" s="308"/>
    </row>
    <row r="981">
      <c r="A981" s="153"/>
      <c r="AG981" s="308"/>
    </row>
    <row r="982">
      <c r="A982" s="153"/>
      <c r="AG982" s="308"/>
    </row>
    <row r="983">
      <c r="A983" s="153"/>
      <c r="AG983" s="308"/>
    </row>
    <row r="984">
      <c r="A984" s="153"/>
      <c r="AG984" s="308"/>
    </row>
    <row r="985">
      <c r="A985" s="153"/>
      <c r="AG985" s="308"/>
    </row>
    <row r="986">
      <c r="A986" s="153"/>
      <c r="AG986" s="308"/>
    </row>
    <row r="987">
      <c r="A987" s="153"/>
      <c r="AG987" s="308"/>
    </row>
    <row r="988">
      <c r="A988" s="153"/>
      <c r="AG988" s="308"/>
    </row>
    <row r="989">
      <c r="A989" s="153"/>
      <c r="AG989" s="308"/>
    </row>
    <row r="990">
      <c r="A990" s="153"/>
      <c r="AG990" s="308"/>
    </row>
    <row r="991">
      <c r="A991" s="153"/>
      <c r="AG991" s="308"/>
    </row>
    <row r="992">
      <c r="A992" s="153"/>
      <c r="AG992" s="308"/>
    </row>
    <row r="993">
      <c r="A993" s="153"/>
      <c r="AG993" s="308"/>
    </row>
    <row r="994">
      <c r="A994" s="153"/>
      <c r="AG994" s="308"/>
    </row>
    <row r="995">
      <c r="A995" s="153"/>
      <c r="AG995" s="308"/>
    </row>
    <row r="996">
      <c r="A996" s="153"/>
      <c r="AG996" s="308"/>
    </row>
    <row r="997">
      <c r="A997" s="153"/>
      <c r="AG997" s="308"/>
    </row>
    <row r="998">
      <c r="A998" s="153"/>
      <c r="AG998" s="308"/>
    </row>
    <row r="999">
      <c r="A999" s="153"/>
      <c r="AG999" s="308"/>
    </row>
    <row r="1000">
      <c r="A1000" s="153"/>
      <c r="AG1000" s="308"/>
    </row>
    <row r="1001">
      <c r="A1001" s="153"/>
      <c r="AG1001" s="308"/>
    </row>
    <row r="1002">
      <c r="A1002" s="153"/>
      <c r="AG1002" s="308"/>
    </row>
    <row r="1003">
      <c r="A1003" s="153"/>
      <c r="AG1003" s="308"/>
    </row>
    <row r="1004">
      <c r="A1004" s="153"/>
      <c r="AG1004" s="308"/>
    </row>
    <row r="1005">
      <c r="A1005" s="153"/>
      <c r="AG1005" s="308"/>
    </row>
    <row r="1006">
      <c r="A1006" s="153"/>
      <c r="AG1006" s="308"/>
    </row>
    <row r="1007">
      <c r="A1007" s="153"/>
      <c r="AG1007" s="308"/>
    </row>
    <row r="1008">
      <c r="A1008" s="153"/>
      <c r="AG1008" s="308"/>
    </row>
    <row r="1009">
      <c r="A1009" s="153"/>
      <c r="AG1009" s="308"/>
    </row>
    <row r="1010">
      <c r="A1010" s="153"/>
      <c r="AG1010" s="308"/>
    </row>
    <row r="1011">
      <c r="A1011" s="153"/>
      <c r="AG1011" s="308"/>
    </row>
    <row r="1012">
      <c r="A1012" s="153"/>
      <c r="AG1012" s="308"/>
    </row>
    <row r="1013">
      <c r="A1013" s="153"/>
      <c r="AG1013" s="308"/>
    </row>
    <row r="1014">
      <c r="A1014" s="153"/>
      <c r="AG1014" s="308"/>
    </row>
    <row r="1015">
      <c r="A1015" s="153"/>
      <c r="AG1015" s="308"/>
    </row>
    <row r="1016">
      <c r="A1016" s="153"/>
      <c r="AG1016" s="308"/>
    </row>
    <row r="1017">
      <c r="A1017" s="153"/>
      <c r="AG1017" s="308"/>
    </row>
    <row r="1018">
      <c r="A1018" s="153"/>
      <c r="AG1018" s="308"/>
    </row>
    <row r="1019">
      <c r="A1019" s="153"/>
      <c r="AG1019" s="308"/>
    </row>
    <row r="1020">
      <c r="A1020" s="153"/>
      <c r="AG1020" s="308"/>
    </row>
    <row r="1021">
      <c r="A1021" s="153"/>
      <c r="AG1021" s="308"/>
    </row>
    <row r="1022">
      <c r="A1022" s="153"/>
      <c r="AG1022" s="308"/>
    </row>
    <row r="1023">
      <c r="A1023" s="153"/>
      <c r="AG1023" s="308"/>
    </row>
    <row r="1024">
      <c r="A1024" s="153"/>
      <c r="AG1024" s="308"/>
    </row>
    <row r="1025">
      <c r="A1025" s="153"/>
      <c r="AG1025" s="308"/>
    </row>
    <row r="1026">
      <c r="A1026" s="153"/>
      <c r="AG1026" s="308"/>
    </row>
    <row r="1027">
      <c r="A1027" s="153"/>
      <c r="AG1027" s="308"/>
    </row>
    <row r="1028">
      <c r="A1028" s="153"/>
      <c r="AG1028" s="308"/>
    </row>
    <row r="1029">
      <c r="A1029" s="153"/>
      <c r="AG1029" s="308"/>
    </row>
    <row r="1030">
      <c r="A1030" s="153"/>
      <c r="AG1030" s="308"/>
    </row>
    <row r="1031">
      <c r="A1031" s="153"/>
      <c r="AG1031" s="308"/>
    </row>
    <row r="1032">
      <c r="A1032" s="153"/>
      <c r="AG1032" s="308"/>
    </row>
    <row r="1033">
      <c r="A1033" s="153"/>
      <c r="AG1033" s="308"/>
    </row>
    <row r="1034">
      <c r="A1034" s="153"/>
      <c r="AG1034" s="308"/>
    </row>
    <row r="1035">
      <c r="A1035" s="153"/>
      <c r="AG1035" s="308"/>
    </row>
    <row r="1036">
      <c r="A1036" s="153"/>
      <c r="AG1036" s="308"/>
    </row>
    <row r="1037">
      <c r="A1037" s="153"/>
      <c r="AG1037" s="308"/>
    </row>
    <row r="1038">
      <c r="A1038" s="153"/>
      <c r="AG1038" s="308"/>
    </row>
    <row r="1039">
      <c r="A1039" s="153"/>
      <c r="AG1039" s="308"/>
    </row>
    <row r="1040">
      <c r="A1040" s="153"/>
      <c r="AG1040" s="308"/>
    </row>
    <row r="1041">
      <c r="A1041" s="153"/>
      <c r="AG1041" s="308"/>
    </row>
    <row r="1042">
      <c r="A1042" s="153"/>
      <c r="AG1042" s="308"/>
    </row>
    <row r="1043">
      <c r="A1043" s="153"/>
      <c r="AG1043" s="308"/>
    </row>
    <row r="1044">
      <c r="A1044" s="153"/>
      <c r="AG1044" s="308"/>
    </row>
    <row r="1045">
      <c r="A1045" s="153"/>
      <c r="AG1045" s="308"/>
    </row>
    <row r="1046">
      <c r="A1046" s="153"/>
      <c r="AG1046" s="308"/>
    </row>
    <row r="1047">
      <c r="A1047" s="153"/>
      <c r="AG1047" s="308"/>
    </row>
    <row r="1048">
      <c r="A1048" s="153"/>
      <c r="AG1048" s="308"/>
    </row>
    <row r="1049">
      <c r="A1049" s="153"/>
      <c r="AG1049" s="308"/>
    </row>
    <row r="1050">
      <c r="A1050" s="153"/>
      <c r="AG1050" s="308"/>
    </row>
    <row r="1051">
      <c r="A1051" s="153"/>
      <c r="AG1051" s="308"/>
    </row>
    <row r="1052">
      <c r="A1052" s="153"/>
      <c r="AG1052" s="308"/>
    </row>
    <row r="1053">
      <c r="A1053" s="153"/>
      <c r="AG1053" s="308"/>
    </row>
    <row r="1054">
      <c r="A1054" s="153"/>
      <c r="AG1054" s="308"/>
    </row>
    <row r="1055">
      <c r="A1055" s="153"/>
      <c r="AG1055" s="308"/>
    </row>
    <row r="1056">
      <c r="A1056" s="153"/>
      <c r="AG1056" s="308"/>
    </row>
    <row r="1057">
      <c r="A1057" s="153"/>
      <c r="AG1057" s="308"/>
    </row>
    <row r="1058">
      <c r="A1058" s="153"/>
      <c r="AG1058" s="308"/>
    </row>
    <row r="1059">
      <c r="A1059" s="153"/>
      <c r="AG1059" s="308"/>
    </row>
    <row r="1060">
      <c r="A1060" s="153"/>
      <c r="AG1060" s="308"/>
    </row>
    <row r="1061">
      <c r="A1061" s="153"/>
      <c r="AG1061" s="308"/>
    </row>
    <row r="1062">
      <c r="A1062" s="153"/>
      <c r="AG1062" s="308"/>
    </row>
    <row r="1063">
      <c r="A1063" s="153"/>
      <c r="AG1063" s="308"/>
    </row>
    <row r="1064">
      <c r="A1064" s="153"/>
      <c r="AG1064" s="308"/>
    </row>
    <row r="1065">
      <c r="A1065" s="153"/>
      <c r="AG1065" s="308"/>
    </row>
    <row r="1066">
      <c r="A1066" s="153"/>
      <c r="AG1066" s="308"/>
    </row>
    <row r="1067">
      <c r="A1067" s="153"/>
      <c r="AG1067" s="308"/>
    </row>
    <row r="1068">
      <c r="A1068" s="153"/>
      <c r="AG1068" s="308"/>
    </row>
    <row r="1069">
      <c r="A1069" s="153"/>
      <c r="AG1069" s="308"/>
    </row>
    <row r="1070">
      <c r="A1070" s="153"/>
      <c r="AG1070" s="308"/>
    </row>
    <row r="1071">
      <c r="A1071" s="153"/>
      <c r="AG1071" s="308"/>
    </row>
    <row r="1072">
      <c r="A1072" s="153"/>
      <c r="AG1072" s="308"/>
    </row>
    <row r="1073">
      <c r="A1073" s="153"/>
      <c r="AG1073" s="308"/>
    </row>
    <row r="1074">
      <c r="A1074" s="153"/>
      <c r="AG1074" s="308"/>
    </row>
    <row r="1075">
      <c r="A1075" s="153"/>
      <c r="AG1075" s="308"/>
    </row>
    <row r="1076">
      <c r="A1076" s="153"/>
      <c r="AG1076" s="308"/>
    </row>
    <row r="1077">
      <c r="A1077" s="153"/>
      <c r="AG1077" s="308"/>
    </row>
    <row r="1078">
      <c r="A1078" s="153"/>
      <c r="AG1078" s="308"/>
    </row>
    <row r="1079">
      <c r="A1079" s="153"/>
      <c r="AG1079" s="308"/>
    </row>
    <row r="1080">
      <c r="A1080" s="153"/>
      <c r="AG1080" s="308"/>
    </row>
    <row r="1081">
      <c r="A1081" s="153"/>
      <c r="AG1081" s="308"/>
    </row>
    <row r="1082">
      <c r="A1082" s="153"/>
      <c r="AG1082" s="308"/>
    </row>
    <row r="1083">
      <c r="A1083" s="153"/>
      <c r="AG1083" s="308"/>
    </row>
    <row r="1084">
      <c r="A1084" s="153"/>
      <c r="AG1084" s="308"/>
    </row>
    <row r="1085">
      <c r="A1085" s="153"/>
      <c r="AG1085" s="308"/>
    </row>
    <row r="1086">
      <c r="A1086" s="153"/>
      <c r="AG1086" s="308"/>
    </row>
    <row r="1087">
      <c r="A1087" s="153"/>
      <c r="AG1087" s="308"/>
    </row>
    <row r="1088">
      <c r="A1088" s="153"/>
      <c r="AG1088" s="308"/>
    </row>
    <row r="1089">
      <c r="A1089" s="153"/>
      <c r="AG1089" s="308"/>
    </row>
    <row r="1090">
      <c r="A1090" s="153"/>
      <c r="AG1090" s="308"/>
    </row>
    <row r="1091">
      <c r="A1091" s="153"/>
      <c r="AG1091" s="308"/>
    </row>
    <row r="1092">
      <c r="A1092" s="153"/>
      <c r="AG1092" s="308"/>
    </row>
    <row r="1093">
      <c r="A1093" s="153"/>
      <c r="AG1093" s="308"/>
    </row>
    <row r="1094">
      <c r="A1094" s="153"/>
      <c r="AG1094" s="308"/>
    </row>
    <row r="1095">
      <c r="A1095" s="153"/>
      <c r="AG1095" s="308"/>
    </row>
    <row r="1096">
      <c r="A1096" s="153"/>
      <c r="AG1096" s="308"/>
    </row>
    <row r="1097">
      <c r="A1097" s="153"/>
      <c r="AG1097" s="308"/>
    </row>
    <row r="1098">
      <c r="A1098" s="153"/>
      <c r="AG1098" s="308"/>
    </row>
    <row r="1099">
      <c r="A1099" s="153"/>
      <c r="AG1099" s="308"/>
    </row>
    <row r="1100">
      <c r="A1100" s="153"/>
      <c r="AG1100" s="308"/>
    </row>
    <row r="1101">
      <c r="A1101" s="153"/>
      <c r="AG1101" s="308"/>
    </row>
    <row r="1102">
      <c r="A1102" s="153"/>
      <c r="AG1102" s="308"/>
    </row>
    <row r="1103">
      <c r="A1103" s="153"/>
      <c r="AG1103" s="308"/>
    </row>
    <row r="1104">
      <c r="A1104" s="153"/>
      <c r="AG1104" s="308"/>
    </row>
    <row r="1105">
      <c r="A1105" s="153"/>
      <c r="AG1105" s="308"/>
    </row>
    <row r="1106">
      <c r="A1106" s="153"/>
      <c r="AG1106" s="308"/>
    </row>
    <row r="1107">
      <c r="A1107" s="153"/>
      <c r="AG1107" s="308"/>
    </row>
    <row r="1108">
      <c r="A1108" s="153"/>
      <c r="AG1108" s="308"/>
    </row>
    <row r="1109">
      <c r="A1109" s="153"/>
      <c r="AG1109" s="308"/>
    </row>
    <row r="1110">
      <c r="A1110" s="153"/>
      <c r="AG1110" s="308"/>
    </row>
    <row r="1111">
      <c r="A1111" s="153"/>
      <c r="AG1111" s="308"/>
    </row>
    <row r="1112">
      <c r="A1112" s="153"/>
      <c r="AG1112" s="308"/>
    </row>
    <row r="1113">
      <c r="A1113" s="153"/>
      <c r="AG1113" s="308"/>
    </row>
    <row r="1114">
      <c r="A1114" s="153"/>
      <c r="AG1114" s="308"/>
    </row>
    <row r="1115">
      <c r="A1115" s="153"/>
      <c r="AG1115" s="308"/>
    </row>
    <row r="1116">
      <c r="A1116" s="153"/>
      <c r="AG1116" s="308"/>
    </row>
    <row r="1117">
      <c r="A1117" s="153"/>
      <c r="AG1117" s="308"/>
    </row>
    <row r="1118">
      <c r="A1118" s="153"/>
      <c r="AG1118" s="308"/>
    </row>
    <row r="1119">
      <c r="A1119" s="153"/>
      <c r="AG1119" s="308"/>
    </row>
    <row r="1120">
      <c r="A1120" s="153"/>
      <c r="AG1120" s="308"/>
    </row>
    <row r="1121">
      <c r="A1121" s="153"/>
      <c r="AG1121" s="308"/>
    </row>
    <row r="1122">
      <c r="A1122" s="153"/>
      <c r="AG1122" s="308"/>
    </row>
    <row r="1123">
      <c r="A1123" s="153"/>
      <c r="AG1123" s="308"/>
    </row>
    <row r="1124">
      <c r="A1124" s="153"/>
      <c r="AG1124" s="308"/>
    </row>
    <row r="1125">
      <c r="A1125" s="153"/>
      <c r="AG1125" s="308"/>
    </row>
    <row r="1126">
      <c r="A1126" s="153"/>
      <c r="AG1126" s="308"/>
    </row>
    <row r="1127">
      <c r="A1127" s="153"/>
      <c r="AG1127" s="308"/>
    </row>
    <row r="1128">
      <c r="A1128" s="153"/>
      <c r="AG1128" s="308"/>
    </row>
    <row r="1129">
      <c r="A1129" s="153"/>
      <c r="AG1129" s="308"/>
    </row>
    <row r="1130">
      <c r="A1130" s="153"/>
      <c r="AG1130" s="308"/>
    </row>
    <row r="1131">
      <c r="A1131" s="153"/>
      <c r="AG1131" s="308"/>
    </row>
    <row r="1132">
      <c r="A1132" s="153"/>
      <c r="AG1132" s="308"/>
    </row>
    <row r="1133">
      <c r="A1133" s="153"/>
      <c r="AG1133" s="308"/>
    </row>
    <row r="1134">
      <c r="A1134" s="153"/>
      <c r="AG1134" s="308"/>
    </row>
    <row r="1135">
      <c r="A1135" s="153"/>
      <c r="AG1135" s="308"/>
    </row>
    <row r="1136">
      <c r="A1136" s="153"/>
      <c r="AG1136" s="308"/>
    </row>
    <row r="1137">
      <c r="A1137" s="153"/>
      <c r="AG1137" s="308"/>
    </row>
    <row r="1138">
      <c r="A1138" s="153"/>
      <c r="AG1138" s="308"/>
    </row>
    <row r="1139">
      <c r="A1139" s="153"/>
      <c r="AG1139" s="308"/>
    </row>
    <row r="1140">
      <c r="A1140" s="153"/>
      <c r="AG1140" s="308"/>
    </row>
    <row r="1141">
      <c r="A1141" s="153"/>
      <c r="AG1141" s="308"/>
    </row>
    <row r="1142">
      <c r="A1142" s="153"/>
      <c r="AG1142" s="308"/>
    </row>
    <row r="1143">
      <c r="A1143" s="153"/>
      <c r="AG1143" s="308"/>
    </row>
    <row r="1144">
      <c r="A1144" s="153"/>
      <c r="AG1144" s="308"/>
    </row>
    <row r="1145">
      <c r="A1145" s="153"/>
      <c r="AG1145" s="308"/>
    </row>
    <row r="1146">
      <c r="A1146" s="153"/>
      <c r="AG1146" s="308"/>
    </row>
    <row r="1147">
      <c r="A1147" s="153"/>
      <c r="AG1147" s="308"/>
    </row>
    <row r="1148">
      <c r="A1148" s="153"/>
      <c r="AG1148" s="308"/>
    </row>
    <row r="1149">
      <c r="A1149" s="153"/>
      <c r="AG1149" s="308"/>
    </row>
    <row r="1150">
      <c r="A1150" s="153"/>
      <c r="AG1150" s="308"/>
    </row>
    <row r="1151">
      <c r="A1151" s="153"/>
      <c r="AG1151" s="308"/>
    </row>
    <row r="1152">
      <c r="A1152" s="153"/>
      <c r="AG1152" s="308"/>
    </row>
    <row r="1153">
      <c r="A1153" s="153"/>
      <c r="AG1153" s="308"/>
    </row>
    <row r="1154">
      <c r="A1154" s="153"/>
      <c r="AG1154" s="308"/>
    </row>
    <row r="1155">
      <c r="A1155" s="153"/>
      <c r="AG1155" s="308"/>
    </row>
    <row r="1156">
      <c r="A1156" s="153"/>
      <c r="AG1156" s="308"/>
    </row>
    <row r="1157">
      <c r="A1157" s="153"/>
      <c r="AG1157" s="308"/>
    </row>
    <row r="1158">
      <c r="A1158" s="153"/>
      <c r="AG1158" s="308"/>
    </row>
    <row r="1159">
      <c r="A1159" s="153"/>
      <c r="AG1159" s="308"/>
    </row>
    <row r="1160">
      <c r="A1160" s="153"/>
      <c r="AG1160" s="308"/>
    </row>
    <row r="1161">
      <c r="A1161" s="153"/>
      <c r="AG1161" s="308"/>
    </row>
    <row r="1162">
      <c r="A1162" s="153"/>
      <c r="AG1162" s="308"/>
    </row>
    <row r="1163">
      <c r="A1163" s="153"/>
      <c r="AG1163" s="308"/>
    </row>
    <row r="1164">
      <c r="A1164" s="153"/>
      <c r="AG1164" s="308"/>
    </row>
    <row r="1165">
      <c r="A1165" s="153"/>
      <c r="AG1165" s="308"/>
    </row>
  </sheetData>
  <conditionalFormatting sqref="B475:AF475">
    <cfRule type="colorScale" priority="1">
      <colorScale>
        <cfvo type="min"/>
        <cfvo type="max"/>
        <color rgb="FFFFFFFF"/>
        <color rgb="FFE67C73"/>
      </colorScale>
    </cfRule>
  </conditionalFormatting>
  <conditionalFormatting sqref="B511:AF511 B607:AF607">
    <cfRule type="colorScale" priority="2">
      <colorScale>
        <cfvo type="min"/>
        <cfvo type="max"/>
        <color rgb="FFFFFFFF"/>
        <color rgb="FF57BB8A"/>
      </colorScale>
    </cfRule>
  </conditionalFormatting>
  <conditionalFormatting sqref="B605:AF605">
    <cfRule type="cellIs" dxfId="0" priority="3" operator="greaterThan">
      <formula>0</formula>
    </cfRule>
  </conditionalFormatting>
  <conditionalFormatting sqref="B605:AF605">
    <cfRule type="cellIs" dxfId="1" priority="4" operator="lessThan">
      <formula>0</formula>
    </cfRule>
  </conditionalFormatting>
  <conditionalFormatting sqref="B603:AF603">
    <cfRule type="cellIs" dxfId="0" priority="5" operator="greaterThan">
      <formula>0</formula>
    </cfRule>
  </conditionalFormatting>
  <conditionalFormatting sqref="B603:AF603">
    <cfRule type="cellIs" dxfId="1" priority="6" operator="lessThan">
      <formula>0</formula>
    </cfRule>
  </conditionalFormatting>
  <conditionalFormatting sqref="B507:AF507">
    <cfRule type="cellIs" dxfId="0" priority="7" operator="greaterThan">
      <formula>0</formula>
    </cfRule>
  </conditionalFormatting>
  <conditionalFormatting sqref="B507:AF507">
    <cfRule type="cellIs" dxfId="1" priority="8" operator="lessThan">
      <formula>0</formula>
    </cfRule>
  </conditionalFormatting>
  <conditionalFormatting sqref="B509:AF509">
    <cfRule type="cellIs" dxfId="0" priority="9" operator="greaterThan">
      <formula>0</formula>
    </cfRule>
  </conditionalFormatting>
  <conditionalFormatting sqref="B509:AF509">
    <cfRule type="cellIs" dxfId="1" priority="10" operator="lessThan">
      <formula>0</formula>
    </cfRule>
  </conditionalFormatting>
  <conditionalFormatting sqref="B595:AF595">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3" width="16.25"/>
  </cols>
  <sheetData>
    <row r="1">
      <c r="A1" s="123" t="s">
        <v>145</v>
      </c>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c r="AG1" s="124"/>
    </row>
    <row r="2">
      <c r="A2" s="126" t="s">
        <v>146</v>
      </c>
      <c r="B2" s="127" t="s">
        <v>3</v>
      </c>
      <c r="C2" s="127" t="s">
        <v>4</v>
      </c>
      <c r="D2" s="127" t="s">
        <v>5</v>
      </c>
      <c r="E2" s="127" t="s">
        <v>6</v>
      </c>
      <c r="F2" s="127" t="s">
        <v>7</v>
      </c>
      <c r="G2" s="127" t="s">
        <v>8</v>
      </c>
      <c r="H2" s="127" t="s">
        <v>9</v>
      </c>
      <c r="I2" s="127" t="s">
        <v>3</v>
      </c>
      <c r="J2" s="127" t="s">
        <v>4</v>
      </c>
      <c r="K2" s="127" t="s">
        <v>5</v>
      </c>
      <c r="L2" s="127" t="s">
        <v>6</v>
      </c>
      <c r="M2" s="127" t="s">
        <v>7</v>
      </c>
      <c r="N2" s="127" t="s">
        <v>8</v>
      </c>
      <c r="O2" s="127" t="s">
        <v>9</v>
      </c>
      <c r="P2" s="127" t="s">
        <v>3</v>
      </c>
      <c r="Q2" s="127" t="s">
        <v>4</v>
      </c>
      <c r="R2" s="127" t="s">
        <v>5</v>
      </c>
      <c r="S2" s="127" t="s">
        <v>6</v>
      </c>
      <c r="T2" s="127" t="s">
        <v>7</v>
      </c>
      <c r="U2" s="127" t="s">
        <v>8</v>
      </c>
      <c r="V2" s="127" t="s">
        <v>9</v>
      </c>
      <c r="W2" s="127" t="s">
        <v>3</v>
      </c>
      <c r="X2" s="127" t="s">
        <v>4</v>
      </c>
      <c r="Y2" s="127" t="s">
        <v>5</v>
      </c>
      <c r="Z2" s="127" t="s">
        <v>6</v>
      </c>
      <c r="AA2" s="127" t="s">
        <v>7</v>
      </c>
      <c r="AB2" s="127" t="s">
        <v>8</v>
      </c>
      <c r="AC2" s="127" t="s">
        <v>9</v>
      </c>
      <c r="AD2" s="127" t="s">
        <v>3</v>
      </c>
      <c r="AE2" s="127" t="s">
        <v>4</v>
      </c>
      <c r="AF2" s="127" t="s">
        <v>5</v>
      </c>
      <c r="AG2" s="124"/>
    </row>
    <row r="3">
      <c r="A3" s="153"/>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24"/>
    </row>
    <row r="4">
      <c r="A4" s="180" t="s">
        <v>131</v>
      </c>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4"/>
    </row>
    <row r="5">
      <c r="A5" s="181" t="s">
        <v>159</v>
      </c>
      <c r="B5" s="182" t="str">
        <f>Summary!B17</f>
        <v>/</v>
      </c>
      <c r="C5" s="182" t="str">
        <f>Summary!C17</f>
        <v>/</v>
      </c>
      <c r="D5" s="182" t="str">
        <f>Summary!D17</f>
        <v>/</v>
      </c>
      <c r="E5" s="182" t="str">
        <f>Summary!E17</f>
        <v>/</v>
      </c>
      <c r="F5" s="182" t="str">
        <f>Summary!F17</f>
        <v>/</v>
      </c>
      <c r="G5" s="182" t="str">
        <f>Summary!G17</f>
        <v>/</v>
      </c>
      <c r="H5" s="182" t="str">
        <f>Summary!H17</f>
        <v>/</v>
      </c>
      <c r="I5" s="182" t="str">
        <f>Summary!I17</f>
        <v>/</v>
      </c>
      <c r="J5" s="182" t="str">
        <f>Summary!J17</f>
        <v>/</v>
      </c>
      <c r="K5" s="182">
        <f>Summary!K17</f>
        <v>599.19</v>
      </c>
      <c r="L5" s="182" t="str">
        <f>Summary!L17</f>
        <v>/</v>
      </c>
      <c r="M5" s="182" t="str">
        <f>Summary!M17</f>
        <v>/</v>
      </c>
      <c r="N5" s="182" t="str">
        <f>Summary!N17</f>
        <v>/</v>
      </c>
      <c r="O5" s="182" t="str">
        <f>Summary!O17</f>
        <v>/</v>
      </c>
      <c r="P5" s="182" t="str">
        <f>Summary!P17</f>
        <v>/</v>
      </c>
      <c r="Q5" s="182">
        <f>Summary!Q17</f>
        <v>1579.99</v>
      </c>
      <c r="R5" s="182">
        <f>Summary!R17</f>
        <v>5894.45</v>
      </c>
      <c r="S5" s="182">
        <f>Summary!S17</f>
        <v>3947.49</v>
      </c>
      <c r="T5" s="182">
        <f>Summary!T17</f>
        <v>2042.12</v>
      </c>
      <c r="U5" s="182">
        <f>Summary!U17</f>
        <v>352.15</v>
      </c>
      <c r="V5" s="182">
        <f>Summary!V17</f>
        <v>1576.04</v>
      </c>
      <c r="W5" s="182">
        <f>Summary!W17</f>
        <v>918.92</v>
      </c>
      <c r="X5" s="182">
        <f>Summary!X17</f>
        <v>0</v>
      </c>
      <c r="Y5" s="182">
        <f>Summary!Y17</f>
        <v>1582.04</v>
      </c>
      <c r="Z5" s="182">
        <f>Summary!Z17</f>
        <v>1203.12</v>
      </c>
      <c r="AA5" s="182">
        <f>Summary!AA17</f>
        <v>380.2</v>
      </c>
      <c r="AB5" s="182">
        <f>Summary!AB17</f>
        <v>2027.67</v>
      </c>
      <c r="AC5" s="182">
        <f>Summary!AC17</f>
        <v>2633.45</v>
      </c>
      <c r="AD5" s="182">
        <f>Summary!AD17</f>
        <v>5769.97</v>
      </c>
      <c r="AE5" s="182">
        <f>Summary!AE17</f>
        <v>5354.57</v>
      </c>
      <c r="AF5" s="182">
        <f>Summary!AF17</f>
        <v>6908.08</v>
      </c>
      <c r="AG5" s="139">
        <f t="shared" ref="AG5:AG6" si="2">SUM(B5:AF5)</f>
        <v>42769.45</v>
      </c>
    </row>
    <row r="6">
      <c r="A6" s="183" t="s">
        <v>160</v>
      </c>
      <c r="B6" s="184">
        <f t="shared" ref="B6:AF6" si="1">SUM(B5)</f>
        <v>0</v>
      </c>
      <c r="C6" s="184">
        <f t="shared" si="1"/>
        <v>0</v>
      </c>
      <c r="D6" s="184">
        <f t="shared" si="1"/>
        <v>0</v>
      </c>
      <c r="E6" s="184">
        <f t="shared" si="1"/>
        <v>0</v>
      </c>
      <c r="F6" s="184">
        <f t="shared" si="1"/>
        <v>0</v>
      </c>
      <c r="G6" s="184">
        <f t="shared" si="1"/>
        <v>0</v>
      </c>
      <c r="H6" s="184">
        <f t="shared" si="1"/>
        <v>0</v>
      </c>
      <c r="I6" s="184">
        <f t="shared" si="1"/>
        <v>0</v>
      </c>
      <c r="J6" s="184">
        <f t="shared" si="1"/>
        <v>0</v>
      </c>
      <c r="K6" s="184">
        <f t="shared" si="1"/>
        <v>599.19</v>
      </c>
      <c r="L6" s="184">
        <f t="shared" si="1"/>
        <v>0</v>
      </c>
      <c r="M6" s="184">
        <f t="shared" si="1"/>
        <v>0</v>
      </c>
      <c r="N6" s="184">
        <f t="shared" si="1"/>
        <v>0</v>
      </c>
      <c r="O6" s="184">
        <f t="shared" si="1"/>
        <v>0</v>
      </c>
      <c r="P6" s="184">
        <f t="shared" si="1"/>
        <v>0</v>
      </c>
      <c r="Q6" s="184">
        <f t="shared" si="1"/>
        <v>1579.99</v>
      </c>
      <c r="R6" s="184">
        <f t="shared" si="1"/>
        <v>5894.45</v>
      </c>
      <c r="S6" s="184">
        <f t="shared" si="1"/>
        <v>3947.49</v>
      </c>
      <c r="T6" s="184">
        <f t="shared" si="1"/>
        <v>2042.12</v>
      </c>
      <c r="U6" s="184">
        <f t="shared" si="1"/>
        <v>352.15</v>
      </c>
      <c r="V6" s="184">
        <f t="shared" si="1"/>
        <v>1576.04</v>
      </c>
      <c r="W6" s="184">
        <f t="shared" si="1"/>
        <v>918.92</v>
      </c>
      <c r="X6" s="184">
        <f t="shared" si="1"/>
        <v>0</v>
      </c>
      <c r="Y6" s="184">
        <f t="shared" si="1"/>
        <v>1582.04</v>
      </c>
      <c r="Z6" s="184">
        <f t="shared" si="1"/>
        <v>1203.12</v>
      </c>
      <c r="AA6" s="184">
        <f t="shared" si="1"/>
        <v>380.2</v>
      </c>
      <c r="AB6" s="184">
        <f t="shared" si="1"/>
        <v>2027.67</v>
      </c>
      <c r="AC6" s="184">
        <f t="shared" si="1"/>
        <v>2633.45</v>
      </c>
      <c r="AD6" s="184">
        <f t="shared" si="1"/>
        <v>5769.97</v>
      </c>
      <c r="AE6" s="184">
        <f t="shared" si="1"/>
        <v>5354.57</v>
      </c>
      <c r="AF6" s="184">
        <f t="shared" si="1"/>
        <v>6908.08</v>
      </c>
      <c r="AG6" s="139">
        <f t="shared" si="2"/>
        <v>42769.45</v>
      </c>
    </row>
    <row r="7">
      <c r="A7" s="153"/>
      <c r="B7" s="129"/>
      <c r="C7" s="129"/>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85"/>
    </row>
    <row r="8">
      <c r="A8" s="187" t="s">
        <v>137</v>
      </c>
      <c r="B8" s="129"/>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85"/>
    </row>
    <row r="9">
      <c r="A9" s="188" t="s">
        <v>161</v>
      </c>
      <c r="B9" s="282" t="str">
        <f>Summary!B76</f>
        <v/>
      </c>
      <c r="C9" s="282" t="str">
        <f>Summary!C76</f>
        <v/>
      </c>
      <c r="D9" s="282" t="str">
        <f>Summary!D76</f>
        <v/>
      </c>
      <c r="E9" s="282" t="str">
        <f>Summary!E76</f>
        <v/>
      </c>
      <c r="F9" s="282" t="str">
        <f>Summary!F76</f>
        <v/>
      </c>
      <c r="G9" s="282" t="str">
        <f>Summary!G76</f>
        <v/>
      </c>
      <c r="H9" s="282" t="str">
        <f>Summary!H76</f>
        <v/>
      </c>
      <c r="I9" s="282" t="str">
        <f>Summary!I76</f>
        <v/>
      </c>
      <c r="J9" s="282" t="str">
        <f>Summary!J76</f>
        <v/>
      </c>
      <c r="K9" s="282">
        <f>Summary!K76</f>
        <v>1</v>
      </c>
      <c r="L9" s="282" t="str">
        <f>Summary!L76</f>
        <v/>
      </c>
      <c r="M9" s="282" t="str">
        <f>Summary!M76</f>
        <v/>
      </c>
      <c r="N9" s="282" t="str">
        <f>Summary!N76</f>
        <v/>
      </c>
      <c r="O9" s="282" t="str">
        <f>Summary!O76</f>
        <v/>
      </c>
      <c r="P9" s="282" t="str">
        <f>Summary!P76</f>
        <v/>
      </c>
      <c r="Q9" s="282">
        <f>Summary!Q76</f>
        <v>3</v>
      </c>
      <c r="R9" s="282">
        <f>Summary!R76</f>
        <v>16</v>
      </c>
      <c r="S9" s="282">
        <f>Summary!S76</f>
        <v>13</v>
      </c>
      <c r="T9" s="282">
        <f>Summary!T76</f>
        <v>7</v>
      </c>
      <c r="U9" s="282">
        <f>Summary!U76</f>
        <v>1</v>
      </c>
      <c r="V9" s="282">
        <f>Summary!V76</f>
        <v>6</v>
      </c>
      <c r="W9" s="282">
        <f>Summary!W76</f>
        <v>3</v>
      </c>
      <c r="X9" s="282">
        <f>Summary!X76</f>
        <v>0</v>
      </c>
      <c r="Y9" s="282">
        <f>Summary!Y76</f>
        <v>7</v>
      </c>
      <c r="Z9" s="282">
        <f>Summary!Z76</f>
        <v>4</v>
      </c>
      <c r="AA9" s="282">
        <f>Summary!AA76</f>
        <v>2</v>
      </c>
      <c r="AB9" s="282">
        <f>Summary!AB76</f>
        <v>8</v>
      </c>
      <c r="AC9" s="282">
        <f>Summary!AC76</f>
        <v>7</v>
      </c>
      <c r="AD9" s="282">
        <f>Summary!AD76</f>
        <v>21</v>
      </c>
      <c r="AE9" s="282">
        <f>Summary!AE76</f>
        <v>19</v>
      </c>
      <c r="AF9" s="282">
        <f>Summary!AF76</f>
        <v>19</v>
      </c>
      <c r="AG9" s="139">
        <f t="shared" ref="AG9:AG10" si="4">SUM(B9:AF9)</f>
        <v>137</v>
      </c>
    </row>
    <row r="10">
      <c r="A10" s="190" t="s">
        <v>160</v>
      </c>
      <c r="B10" s="359">
        <f t="shared" ref="B10:AF10" si="3">SUM(B9)</f>
        <v>0</v>
      </c>
      <c r="C10" s="359">
        <f t="shared" si="3"/>
        <v>0</v>
      </c>
      <c r="D10" s="359">
        <f t="shared" si="3"/>
        <v>0</v>
      </c>
      <c r="E10" s="359">
        <f t="shared" si="3"/>
        <v>0</v>
      </c>
      <c r="F10" s="359">
        <f t="shared" si="3"/>
        <v>0</v>
      </c>
      <c r="G10" s="359">
        <f t="shared" si="3"/>
        <v>0</v>
      </c>
      <c r="H10" s="359">
        <f t="shared" si="3"/>
        <v>0</v>
      </c>
      <c r="I10" s="359">
        <f t="shared" si="3"/>
        <v>0</v>
      </c>
      <c r="J10" s="359">
        <f t="shared" si="3"/>
        <v>0</v>
      </c>
      <c r="K10" s="359">
        <f t="shared" si="3"/>
        <v>1</v>
      </c>
      <c r="L10" s="359">
        <f t="shared" si="3"/>
        <v>0</v>
      </c>
      <c r="M10" s="359">
        <f t="shared" si="3"/>
        <v>0</v>
      </c>
      <c r="N10" s="359">
        <f t="shared" si="3"/>
        <v>0</v>
      </c>
      <c r="O10" s="359">
        <f t="shared" si="3"/>
        <v>0</v>
      </c>
      <c r="P10" s="359">
        <f t="shared" si="3"/>
        <v>0</v>
      </c>
      <c r="Q10" s="359">
        <f t="shared" si="3"/>
        <v>3</v>
      </c>
      <c r="R10" s="359">
        <f t="shared" si="3"/>
        <v>16</v>
      </c>
      <c r="S10" s="359">
        <f t="shared" si="3"/>
        <v>13</v>
      </c>
      <c r="T10" s="359">
        <f t="shared" si="3"/>
        <v>7</v>
      </c>
      <c r="U10" s="359">
        <f t="shared" si="3"/>
        <v>1</v>
      </c>
      <c r="V10" s="359">
        <f t="shared" si="3"/>
        <v>6</v>
      </c>
      <c r="W10" s="359">
        <f t="shared" si="3"/>
        <v>3</v>
      </c>
      <c r="X10" s="359">
        <f t="shared" si="3"/>
        <v>0</v>
      </c>
      <c r="Y10" s="359">
        <f t="shared" si="3"/>
        <v>7</v>
      </c>
      <c r="Z10" s="359">
        <f t="shared" si="3"/>
        <v>4</v>
      </c>
      <c r="AA10" s="359">
        <f t="shared" si="3"/>
        <v>2</v>
      </c>
      <c r="AB10" s="359">
        <f t="shared" si="3"/>
        <v>8</v>
      </c>
      <c r="AC10" s="359">
        <f t="shared" si="3"/>
        <v>7</v>
      </c>
      <c r="AD10" s="359">
        <f t="shared" si="3"/>
        <v>21</v>
      </c>
      <c r="AE10" s="359">
        <f t="shared" si="3"/>
        <v>19</v>
      </c>
      <c r="AF10" s="359">
        <f t="shared" si="3"/>
        <v>19</v>
      </c>
      <c r="AG10" s="139">
        <f t="shared" si="4"/>
        <v>137</v>
      </c>
    </row>
    <row r="11">
      <c r="A11" s="153"/>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85"/>
    </row>
    <row r="12">
      <c r="A12" s="192" t="s">
        <v>162</v>
      </c>
      <c r="B12" s="193"/>
      <c r="C12" s="193"/>
      <c r="D12" s="193"/>
      <c r="E12" s="193"/>
      <c r="F12" s="193"/>
      <c r="G12" s="193"/>
      <c r="H12" s="193"/>
      <c r="I12" s="193"/>
      <c r="J12" s="193"/>
      <c r="K12" s="193"/>
      <c r="L12" s="193"/>
      <c r="M12" s="193"/>
      <c r="N12" s="193"/>
      <c r="O12" s="193"/>
      <c r="P12" s="193"/>
      <c r="Q12" s="193"/>
      <c r="R12" s="193"/>
      <c r="S12" s="193"/>
      <c r="T12" s="193"/>
      <c r="U12" s="193"/>
      <c r="V12" s="193"/>
      <c r="W12" s="193"/>
      <c r="X12" s="193"/>
      <c r="Y12" s="193"/>
      <c r="Z12" s="193"/>
      <c r="AA12" s="193"/>
      <c r="AB12" s="193"/>
      <c r="AC12" s="193"/>
      <c r="AD12" s="193"/>
      <c r="AE12" s="193"/>
      <c r="AF12" s="193"/>
      <c r="AG12" s="185"/>
    </row>
    <row r="13">
      <c r="A13" s="194" t="s">
        <v>25</v>
      </c>
      <c r="B13" s="360"/>
      <c r="C13" s="360"/>
      <c r="D13" s="360"/>
      <c r="E13" s="360"/>
      <c r="F13" s="360"/>
      <c r="G13" s="360"/>
      <c r="H13" s="360"/>
      <c r="I13" s="360"/>
      <c r="J13" s="360"/>
      <c r="K13" s="361">
        <v>401.68</v>
      </c>
      <c r="L13" s="360"/>
      <c r="M13" s="360"/>
      <c r="N13" s="360"/>
      <c r="O13" s="360"/>
      <c r="P13" s="360"/>
      <c r="Q13" s="361">
        <v>650.85</v>
      </c>
      <c r="R13" s="361">
        <v>3662.15</v>
      </c>
      <c r="S13" s="361">
        <v>2528.17</v>
      </c>
      <c r="T13" s="361">
        <v>1309.63</v>
      </c>
      <c r="U13" s="361">
        <v>247.11</v>
      </c>
      <c r="V13" s="361">
        <v>1023.0</v>
      </c>
      <c r="W13" s="361">
        <v>612.23</v>
      </c>
      <c r="X13" s="361">
        <v>0.0</v>
      </c>
      <c r="Y13" s="361">
        <v>878.99</v>
      </c>
      <c r="Z13" s="361">
        <v>695.73</v>
      </c>
      <c r="AA13" s="361">
        <v>223.2</v>
      </c>
      <c r="AB13" s="361">
        <v>1260.15</v>
      </c>
      <c r="AC13" s="361">
        <v>1606.95</v>
      </c>
      <c r="AD13" s="361">
        <v>3771.03</v>
      </c>
      <c r="AE13" s="361">
        <v>3453.22</v>
      </c>
      <c r="AF13" s="361">
        <v>4005.09</v>
      </c>
      <c r="AG13" s="362">
        <f t="shared" ref="AG13:AG20" si="5">SUM(B13:AF13)</f>
        <v>26329.18</v>
      </c>
    </row>
    <row r="14">
      <c r="A14" s="194" t="s">
        <v>26</v>
      </c>
      <c r="B14" s="360"/>
      <c r="C14" s="360"/>
      <c r="D14" s="360"/>
      <c r="E14" s="360"/>
      <c r="F14" s="360"/>
      <c r="G14" s="360"/>
      <c r="H14" s="360"/>
      <c r="I14" s="360"/>
      <c r="J14" s="360"/>
      <c r="K14" s="361">
        <v>0.0</v>
      </c>
      <c r="L14" s="360"/>
      <c r="M14" s="360"/>
      <c r="N14" s="360"/>
      <c r="O14" s="360"/>
      <c r="P14" s="360"/>
      <c r="Q14" s="361">
        <v>266.24</v>
      </c>
      <c r="R14" s="361">
        <v>226.32</v>
      </c>
      <c r="S14" s="361">
        <v>191.96</v>
      </c>
      <c r="T14" s="361">
        <v>112.84</v>
      </c>
      <c r="U14" s="361">
        <v>0.0</v>
      </c>
      <c r="V14" s="361">
        <v>70.78</v>
      </c>
      <c r="W14" s="361">
        <v>15.57</v>
      </c>
      <c r="X14" s="361">
        <v>0.0</v>
      </c>
      <c r="Y14" s="361">
        <v>225.78</v>
      </c>
      <c r="Z14" s="361">
        <v>158.11</v>
      </c>
      <c r="AA14" s="361">
        <v>31.4</v>
      </c>
      <c r="AB14" s="361">
        <v>153.01</v>
      </c>
      <c r="AC14" s="361">
        <v>244.59</v>
      </c>
      <c r="AD14" s="361">
        <v>224.05</v>
      </c>
      <c r="AE14" s="361">
        <v>274.29</v>
      </c>
      <c r="AF14" s="361">
        <v>412.45</v>
      </c>
      <c r="AG14" s="362">
        <f t="shared" si="5"/>
        <v>2607.39</v>
      </c>
    </row>
    <row r="15">
      <c r="A15" s="194" t="s">
        <v>27</v>
      </c>
      <c r="B15" s="360"/>
      <c r="C15" s="360"/>
      <c r="D15" s="360"/>
      <c r="E15" s="360"/>
      <c r="F15" s="360"/>
      <c r="G15" s="360"/>
      <c r="H15" s="360"/>
      <c r="I15" s="360"/>
      <c r="J15" s="360"/>
      <c r="K15" s="361">
        <v>0.0</v>
      </c>
      <c r="L15" s="360"/>
      <c r="M15" s="360"/>
      <c r="N15" s="360"/>
      <c r="O15" s="360"/>
      <c r="P15" s="360"/>
      <c r="Q15" s="361">
        <v>0.0</v>
      </c>
      <c r="R15" s="361">
        <v>0.0</v>
      </c>
      <c r="S15" s="361">
        <v>0.0</v>
      </c>
      <c r="T15" s="361">
        <v>0.0</v>
      </c>
      <c r="U15" s="361">
        <v>0.0</v>
      </c>
      <c r="V15" s="361">
        <v>0.0</v>
      </c>
      <c r="W15" s="361">
        <v>0.0</v>
      </c>
      <c r="X15" s="361">
        <v>0.0</v>
      </c>
      <c r="Y15" s="361">
        <v>0.0</v>
      </c>
      <c r="Z15" s="361">
        <v>0.0</v>
      </c>
      <c r="AA15" s="361">
        <v>0.0</v>
      </c>
      <c r="AB15" s="361">
        <v>0.0</v>
      </c>
      <c r="AC15" s="361">
        <v>0.0</v>
      </c>
      <c r="AD15" s="361">
        <v>0.0</v>
      </c>
      <c r="AE15" s="361">
        <v>0.0</v>
      </c>
      <c r="AF15" s="361">
        <v>0.0</v>
      </c>
      <c r="AG15" s="362">
        <f t="shared" si="5"/>
        <v>0</v>
      </c>
    </row>
    <row r="16">
      <c r="A16" s="194" t="s">
        <v>28</v>
      </c>
      <c r="B16" s="360"/>
      <c r="C16" s="360"/>
      <c r="D16" s="360"/>
      <c r="E16" s="360"/>
      <c r="F16" s="360"/>
      <c r="G16" s="360"/>
      <c r="H16" s="360"/>
      <c r="I16" s="360"/>
      <c r="J16" s="360"/>
      <c r="K16" s="361">
        <v>0.0</v>
      </c>
      <c r="L16" s="360"/>
      <c r="M16" s="360"/>
      <c r="N16" s="360"/>
      <c r="O16" s="360"/>
      <c r="P16" s="360"/>
      <c r="Q16" s="361">
        <v>0.0</v>
      </c>
      <c r="R16" s="361">
        <v>0.0</v>
      </c>
      <c r="S16" s="361">
        <v>0.0</v>
      </c>
      <c r="T16" s="361">
        <v>0.0</v>
      </c>
      <c r="U16" s="361">
        <v>0.0</v>
      </c>
      <c r="V16" s="361">
        <v>0.0</v>
      </c>
      <c r="W16" s="361">
        <v>0.0</v>
      </c>
      <c r="X16" s="361">
        <v>0.0</v>
      </c>
      <c r="Y16" s="361">
        <v>0.0</v>
      </c>
      <c r="Z16" s="361">
        <v>0.0</v>
      </c>
      <c r="AA16" s="361">
        <v>0.0</v>
      </c>
      <c r="AB16" s="361">
        <v>0.0</v>
      </c>
      <c r="AC16" s="361">
        <v>0.0</v>
      </c>
      <c r="AD16" s="361">
        <v>0.0</v>
      </c>
      <c r="AE16" s="361">
        <v>0.0</v>
      </c>
      <c r="AF16" s="361">
        <v>0.0</v>
      </c>
      <c r="AG16" s="362">
        <f t="shared" si="5"/>
        <v>0</v>
      </c>
    </row>
    <row r="17">
      <c r="A17" s="194" t="s">
        <v>29</v>
      </c>
      <c r="B17" s="360"/>
      <c r="C17" s="360"/>
      <c r="D17" s="360"/>
      <c r="E17" s="360"/>
      <c r="F17" s="360"/>
      <c r="G17" s="360"/>
      <c r="H17" s="360"/>
      <c r="I17" s="360"/>
      <c r="J17" s="360"/>
      <c r="K17" s="361">
        <v>0.0</v>
      </c>
      <c r="L17" s="360"/>
      <c r="M17" s="360"/>
      <c r="N17" s="360"/>
      <c r="O17" s="360"/>
      <c r="P17" s="360"/>
      <c r="Q17" s="361">
        <v>0.0</v>
      </c>
      <c r="R17" s="361">
        <v>0.0</v>
      </c>
      <c r="S17" s="361">
        <v>0.0</v>
      </c>
      <c r="T17" s="361">
        <v>0.0</v>
      </c>
      <c r="U17" s="361">
        <v>0.0</v>
      </c>
      <c r="V17" s="361">
        <v>0.0</v>
      </c>
      <c r="W17" s="361">
        <v>0.0</v>
      </c>
      <c r="X17" s="361">
        <v>0.0</v>
      </c>
      <c r="Y17" s="361">
        <v>0.0</v>
      </c>
      <c r="Z17" s="361">
        <v>0.0</v>
      </c>
      <c r="AA17" s="361">
        <v>0.0</v>
      </c>
      <c r="AB17" s="361">
        <v>0.0</v>
      </c>
      <c r="AC17" s="361">
        <v>0.0</v>
      </c>
      <c r="AD17" s="361">
        <v>0.0</v>
      </c>
      <c r="AE17" s="361">
        <v>0.0</v>
      </c>
      <c r="AF17" s="361">
        <v>0.0</v>
      </c>
      <c r="AG17" s="362">
        <f t="shared" si="5"/>
        <v>0</v>
      </c>
    </row>
    <row r="18">
      <c r="A18" s="194" t="s">
        <v>30</v>
      </c>
      <c r="B18" s="360"/>
      <c r="C18" s="360"/>
      <c r="D18" s="360"/>
      <c r="E18" s="360"/>
      <c r="F18" s="360"/>
      <c r="G18" s="360"/>
      <c r="H18" s="360"/>
      <c r="I18" s="360"/>
      <c r="J18" s="360"/>
      <c r="K18" s="361">
        <v>76.32</v>
      </c>
      <c r="L18" s="360"/>
      <c r="M18" s="360"/>
      <c r="N18" s="360"/>
      <c r="O18" s="360"/>
      <c r="P18" s="360"/>
      <c r="Q18" s="361">
        <v>178.91</v>
      </c>
      <c r="R18" s="361">
        <v>819.53</v>
      </c>
      <c r="S18" s="361">
        <v>585.07</v>
      </c>
      <c r="T18" s="361">
        <v>295.86</v>
      </c>
      <c r="U18" s="361">
        <v>51.89</v>
      </c>
      <c r="V18" s="361">
        <v>228.22</v>
      </c>
      <c r="W18" s="361">
        <v>148.2</v>
      </c>
      <c r="X18" s="361">
        <v>0.0</v>
      </c>
      <c r="Y18" s="361">
        <v>226.43</v>
      </c>
      <c r="Z18" s="361">
        <v>175.16</v>
      </c>
      <c r="AA18" s="361">
        <v>62.4</v>
      </c>
      <c r="AB18" s="361">
        <v>294.84</v>
      </c>
      <c r="AC18" s="361">
        <v>398.46</v>
      </c>
      <c r="AD18" s="361">
        <v>842.12</v>
      </c>
      <c r="AE18" s="361">
        <v>773.49</v>
      </c>
      <c r="AF18" s="361">
        <v>941.46</v>
      </c>
      <c r="AG18" s="362">
        <f t="shared" si="5"/>
        <v>6098.36</v>
      </c>
    </row>
    <row r="19">
      <c r="A19" s="194" t="s">
        <v>31</v>
      </c>
      <c r="B19" s="360"/>
      <c r="C19" s="360"/>
      <c r="D19" s="360"/>
      <c r="E19" s="360"/>
      <c r="F19" s="360"/>
      <c r="G19" s="360"/>
      <c r="H19" s="360"/>
      <c r="I19" s="360"/>
      <c r="J19" s="360"/>
      <c r="K19" s="361">
        <v>70.0</v>
      </c>
      <c r="L19" s="360"/>
      <c r="M19" s="360"/>
      <c r="N19" s="360"/>
      <c r="O19" s="360"/>
      <c r="P19" s="360"/>
      <c r="Q19" s="361">
        <v>85.0</v>
      </c>
      <c r="R19" s="361">
        <v>470.0</v>
      </c>
      <c r="S19" s="361">
        <v>325.0</v>
      </c>
      <c r="T19" s="361">
        <v>160.0</v>
      </c>
      <c r="U19" s="361">
        <v>25.0</v>
      </c>
      <c r="V19" s="361">
        <v>135.0</v>
      </c>
      <c r="W19" s="361">
        <v>75.0</v>
      </c>
      <c r="X19" s="361">
        <v>0.0</v>
      </c>
      <c r="Y19" s="361">
        <v>130.0</v>
      </c>
      <c r="Z19" s="361">
        <v>85.0</v>
      </c>
      <c r="AA19" s="361">
        <v>35.0</v>
      </c>
      <c r="AB19" s="361">
        <v>170.0</v>
      </c>
      <c r="AC19" s="361">
        <v>185.0</v>
      </c>
      <c r="AD19" s="361">
        <v>495.0</v>
      </c>
      <c r="AE19" s="361">
        <v>430.0</v>
      </c>
      <c r="AF19" s="361">
        <v>500.0</v>
      </c>
      <c r="AG19" s="362">
        <f t="shared" si="5"/>
        <v>3375</v>
      </c>
    </row>
    <row r="20">
      <c r="A20" s="196" t="s">
        <v>160</v>
      </c>
      <c r="B20" s="363"/>
      <c r="C20" s="363"/>
      <c r="D20" s="363"/>
      <c r="E20" s="363"/>
      <c r="F20" s="363"/>
      <c r="G20" s="363"/>
      <c r="H20" s="363"/>
      <c r="I20" s="363"/>
      <c r="J20" s="363"/>
      <c r="K20" s="363">
        <f>sum(K13:K19)</f>
        <v>548</v>
      </c>
      <c r="L20" s="363"/>
      <c r="M20" s="363"/>
      <c r="N20" s="363"/>
      <c r="O20" s="363"/>
      <c r="P20" s="363"/>
      <c r="Q20" s="363">
        <f t="shared" ref="Q20:AF20" si="6">SUM(Q13:Q19)</f>
        <v>1181</v>
      </c>
      <c r="R20" s="363">
        <f t="shared" si="6"/>
        <v>5178</v>
      </c>
      <c r="S20" s="363">
        <f t="shared" si="6"/>
        <v>3630.2</v>
      </c>
      <c r="T20" s="363">
        <f t="shared" si="6"/>
        <v>1878.33</v>
      </c>
      <c r="U20" s="363">
        <f t="shared" si="6"/>
        <v>324</v>
      </c>
      <c r="V20" s="363">
        <f t="shared" si="6"/>
        <v>1457</v>
      </c>
      <c r="W20" s="363">
        <f t="shared" si="6"/>
        <v>851</v>
      </c>
      <c r="X20" s="363">
        <f t="shared" si="6"/>
        <v>0</v>
      </c>
      <c r="Y20" s="363">
        <f t="shared" si="6"/>
        <v>1461.2</v>
      </c>
      <c r="Z20" s="363">
        <f t="shared" si="6"/>
        <v>1114</v>
      </c>
      <c r="AA20" s="363">
        <f t="shared" si="6"/>
        <v>352</v>
      </c>
      <c r="AB20" s="363">
        <f t="shared" si="6"/>
        <v>1878</v>
      </c>
      <c r="AC20" s="363">
        <f t="shared" si="6"/>
        <v>2435</v>
      </c>
      <c r="AD20" s="363">
        <f t="shared" si="6"/>
        <v>5332.2</v>
      </c>
      <c r="AE20" s="363">
        <f t="shared" si="6"/>
        <v>4931</v>
      </c>
      <c r="AF20" s="363">
        <f t="shared" si="6"/>
        <v>5859</v>
      </c>
      <c r="AG20" s="362">
        <f t="shared" si="5"/>
        <v>38409.93</v>
      </c>
    </row>
    <row r="21">
      <c r="A21" s="153"/>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85"/>
    </row>
    <row r="22">
      <c r="A22" s="192" t="s">
        <v>163</v>
      </c>
      <c r="B22" s="198"/>
      <c r="C22" s="193"/>
      <c r="D22" s="193"/>
      <c r="E22" s="193"/>
      <c r="F22" s="193"/>
      <c r="G22" s="193"/>
      <c r="H22" s="193"/>
      <c r="I22" s="193"/>
      <c r="J22" s="193"/>
      <c r="K22" s="193"/>
      <c r="L22" s="193"/>
      <c r="M22" s="193"/>
      <c r="N22" s="193"/>
      <c r="O22" s="193"/>
      <c r="P22" s="193"/>
      <c r="Q22" s="193"/>
      <c r="R22" s="193"/>
      <c r="S22" s="193"/>
      <c r="T22" s="193"/>
      <c r="U22" s="193"/>
      <c r="V22" s="193"/>
      <c r="W22" s="193"/>
      <c r="X22" s="193"/>
      <c r="Y22" s="193"/>
      <c r="Z22" s="193"/>
      <c r="AA22" s="193"/>
      <c r="AB22" s="193"/>
      <c r="AC22" s="193"/>
      <c r="AD22" s="193"/>
      <c r="AE22" s="193"/>
      <c r="AF22" s="193"/>
      <c r="AG22" s="199"/>
    </row>
    <row r="23">
      <c r="A23" s="201" t="s">
        <v>855</v>
      </c>
      <c r="B23" s="205"/>
      <c r="C23" s="206"/>
      <c r="D23" s="206"/>
      <c r="E23" s="206"/>
      <c r="F23" s="205"/>
      <c r="G23" s="206"/>
      <c r="H23" s="206"/>
      <c r="I23" s="207"/>
      <c r="J23" s="207"/>
      <c r="K23" s="282">
        <v>2.0</v>
      </c>
      <c r="L23" s="207"/>
      <c r="M23" s="207"/>
      <c r="N23" s="207"/>
      <c r="O23" s="208"/>
      <c r="P23" s="207"/>
      <c r="Q23" s="282">
        <v>0.0</v>
      </c>
      <c r="R23" s="282">
        <v>0.0</v>
      </c>
      <c r="S23" s="130">
        <v>0.0</v>
      </c>
      <c r="T23" s="282">
        <v>0.0</v>
      </c>
      <c r="U23" s="130">
        <v>0.0</v>
      </c>
      <c r="V23" s="130">
        <v>1.0</v>
      </c>
      <c r="W23" s="130">
        <v>0.0</v>
      </c>
      <c r="X23" s="130">
        <v>0.0</v>
      </c>
      <c r="Y23" s="130">
        <v>0.0</v>
      </c>
      <c r="Z23" s="340">
        <v>0.0</v>
      </c>
      <c r="AA23" s="282">
        <v>0.0</v>
      </c>
      <c r="AB23" s="130">
        <v>1.0</v>
      </c>
      <c r="AC23" s="340">
        <v>0.0</v>
      </c>
      <c r="AD23" s="340">
        <v>5.0</v>
      </c>
      <c r="AE23" s="340">
        <v>0.0</v>
      </c>
      <c r="AF23" s="340">
        <v>4.0</v>
      </c>
      <c r="AG23" s="199">
        <f t="shared" ref="AG23:AG31" si="7">SUM(B23:AF23)</f>
        <v>13</v>
      </c>
    </row>
    <row r="24">
      <c r="A24" s="201" t="s">
        <v>856</v>
      </c>
      <c r="B24" s="205"/>
      <c r="C24" s="205"/>
      <c r="D24" s="205"/>
      <c r="E24" s="205"/>
      <c r="F24" s="205"/>
      <c r="G24" s="206"/>
      <c r="H24" s="206"/>
      <c r="I24" s="207"/>
      <c r="J24" s="207"/>
      <c r="K24" s="282">
        <v>0.0</v>
      </c>
      <c r="L24" s="207"/>
      <c r="M24" s="207"/>
      <c r="N24" s="207"/>
      <c r="O24" s="208"/>
      <c r="P24" s="207"/>
      <c r="Q24" s="282">
        <v>0.0</v>
      </c>
      <c r="R24" s="282">
        <v>0.0</v>
      </c>
      <c r="S24" s="130">
        <v>0.0</v>
      </c>
      <c r="T24" s="282">
        <v>0.0</v>
      </c>
      <c r="U24" s="130">
        <v>0.0</v>
      </c>
      <c r="V24" s="130">
        <v>0.0</v>
      </c>
      <c r="W24" s="130">
        <v>0.0</v>
      </c>
      <c r="X24" s="130">
        <v>0.0</v>
      </c>
      <c r="Y24" s="130">
        <v>0.0</v>
      </c>
      <c r="Z24" s="340">
        <v>0.0</v>
      </c>
      <c r="AA24" s="282">
        <v>0.0</v>
      </c>
      <c r="AB24" s="130">
        <v>0.0</v>
      </c>
      <c r="AC24" s="340">
        <v>0.0</v>
      </c>
      <c r="AD24" s="340">
        <v>0.0</v>
      </c>
      <c r="AE24" s="340">
        <v>0.0</v>
      </c>
      <c r="AF24" s="340">
        <v>0.0</v>
      </c>
      <c r="AG24" s="199">
        <f t="shared" si="7"/>
        <v>0</v>
      </c>
    </row>
    <row r="25">
      <c r="A25" s="201" t="s">
        <v>857</v>
      </c>
      <c r="B25" s="206"/>
      <c r="C25" s="206"/>
      <c r="D25" s="206"/>
      <c r="E25" s="206"/>
      <c r="F25" s="206"/>
      <c r="G25" s="206"/>
      <c r="H25" s="206"/>
      <c r="I25" s="207"/>
      <c r="J25" s="207"/>
      <c r="K25" s="282">
        <v>0.0</v>
      </c>
      <c r="L25" s="207"/>
      <c r="M25" s="207"/>
      <c r="N25" s="207"/>
      <c r="O25" s="208"/>
      <c r="P25" s="207"/>
      <c r="Q25" s="282">
        <v>0.0</v>
      </c>
      <c r="R25" s="282">
        <v>0.0</v>
      </c>
      <c r="S25" s="130">
        <v>0.0</v>
      </c>
      <c r="T25" s="282">
        <v>0.0</v>
      </c>
      <c r="U25" s="130">
        <v>0.0</v>
      </c>
      <c r="V25" s="130">
        <v>0.0</v>
      </c>
      <c r="W25" s="130">
        <v>0.0</v>
      </c>
      <c r="X25" s="130">
        <v>0.0</v>
      </c>
      <c r="Y25" s="130">
        <v>0.0</v>
      </c>
      <c r="Z25" s="341">
        <v>0.0</v>
      </c>
      <c r="AA25" s="282">
        <v>0.0</v>
      </c>
      <c r="AB25" s="130">
        <v>0.0</v>
      </c>
      <c r="AC25" s="130">
        <v>0.0</v>
      </c>
      <c r="AD25" s="130">
        <v>0.0</v>
      </c>
      <c r="AE25" s="130">
        <v>0.0</v>
      </c>
      <c r="AF25" s="130">
        <v>0.0</v>
      </c>
      <c r="AG25" s="199">
        <f t="shared" si="7"/>
        <v>0</v>
      </c>
    </row>
    <row r="26">
      <c r="A26" s="201" t="s">
        <v>858</v>
      </c>
      <c r="B26" s="205"/>
      <c r="C26" s="205"/>
      <c r="D26" s="205"/>
      <c r="E26" s="205"/>
      <c r="F26" s="205"/>
      <c r="G26" s="206"/>
      <c r="H26" s="206"/>
      <c r="I26" s="207"/>
      <c r="J26" s="207"/>
      <c r="K26" s="282">
        <v>0.0</v>
      </c>
      <c r="L26" s="207"/>
      <c r="M26" s="208"/>
      <c r="N26" s="207"/>
      <c r="O26" s="208"/>
      <c r="P26" s="207"/>
      <c r="Q26" s="282">
        <v>0.0</v>
      </c>
      <c r="R26" s="282">
        <v>0.0</v>
      </c>
      <c r="S26" s="130">
        <v>0.0</v>
      </c>
      <c r="T26" s="282">
        <v>0.0</v>
      </c>
      <c r="U26" s="130">
        <v>0.0</v>
      </c>
      <c r="V26" s="130">
        <v>0.0</v>
      </c>
      <c r="W26" s="130">
        <v>0.0</v>
      </c>
      <c r="X26" s="130">
        <v>0.0</v>
      </c>
      <c r="Y26" s="130">
        <v>0.0</v>
      </c>
      <c r="Z26" s="341">
        <v>0.0</v>
      </c>
      <c r="AA26" s="282">
        <v>0.0</v>
      </c>
      <c r="AB26" s="130">
        <v>0.0</v>
      </c>
      <c r="AC26" s="130">
        <v>0.0</v>
      </c>
      <c r="AD26" s="130">
        <v>0.0</v>
      </c>
      <c r="AE26" s="130">
        <v>0.0</v>
      </c>
      <c r="AF26" s="130">
        <v>0.0</v>
      </c>
      <c r="AG26" s="199">
        <f t="shared" si="7"/>
        <v>0</v>
      </c>
    </row>
    <row r="27">
      <c r="A27" s="201" t="s">
        <v>859</v>
      </c>
      <c r="B27" s="205"/>
      <c r="C27" s="205"/>
      <c r="D27" s="205"/>
      <c r="E27" s="205"/>
      <c r="F27" s="205"/>
      <c r="G27" s="206"/>
      <c r="H27" s="206"/>
      <c r="I27" s="207"/>
      <c r="J27" s="207"/>
      <c r="K27" s="207"/>
      <c r="L27" s="207"/>
      <c r="M27" s="208"/>
      <c r="N27" s="207"/>
      <c r="O27" s="208"/>
      <c r="P27" s="207"/>
      <c r="Q27" s="282">
        <v>3.0</v>
      </c>
      <c r="R27" s="282">
        <v>1.0</v>
      </c>
      <c r="S27" s="130">
        <v>3.0</v>
      </c>
      <c r="T27" s="282">
        <v>1.0</v>
      </c>
      <c r="U27" s="130">
        <v>0.0</v>
      </c>
      <c r="V27" s="130">
        <v>3.0</v>
      </c>
      <c r="W27" s="130">
        <v>2.0</v>
      </c>
      <c r="X27" s="130">
        <v>0.0</v>
      </c>
      <c r="Y27" s="130">
        <v>0.0</v>
      </c>
      <c r="Z27" s="341">
        <v>0.0</v>
      </c>
      <c r="AA27" s="282">
        <v>0.0</v>
      </c>
      <c r="AB27" s="130">
        <v>1.0</v>
      </c>
      <c r="AC27" s="130">
        <v>0.0</v>
      </c>
      <c r="AD27" s="130">
        <v>4.0</v>
      </c>
      <c r="AE27" s="130">
        <v>5.0</v>
      </c>
      <c r="AF27" s="130">
        <v>8.0</v>
      </c>
      <c r="AG27" s="199">
        <f t="shared" si="7"/>
        <v>31</v>
      </c>
    </row>
    <row r="28">
      <c r="A28" s="201" t="s">
        <v>860</v>
      </c>
      <c r="B28" s="205"/>
      <c r="C28" s="205"/>
      <c r="D28" s="205"/>
      <c r="E28" s="205"/>
      <c r="F28" s="205"/>
      <c r="G28" s="206"/>
      <c r="H28" s="206"/>
      <c r="I28" s="207"/>
      <c r="J28" s="207"/>
      <c r="K28" s="207"/>
      <c r="L28" s="207"/>
      <c r="M28" s="208"/>
      <c r="N28" s="207"/>
      <c r="O28" s="208"/>
      <c r="P28" s="207"/>
      <c r="Q28" s="282">
        <v>0.0</v>
      </c>
      <c r="R28" s="282">
        <v>0.0</v>
      </c>
      <c r="S28" s="130">
        <v>0.0</v>
      </c>
      <c r="T28" s="282">
        <v>0.0</v>
      </c>
      <c r="U28" s="130">
        <v>0.0</v>
      </c>
      <c r="V28" s="130">
        <v>0.0</v>
      </c>
      <c r="W28" s="130">
        <v>0.0</v>
      </c>
      <c r="X28" s="130">
        <v>0.0</v>
      </c>
      <c r="Y28" s="130">
        <v>0.0</v>
      </c>
      <c r="Z28" s="341">
        <v>0.0</v>
      </c>
      <c r="AA28" s="282">
        <v>0.0</v>
      </c>
      <c r="AB28" s="130">
        <v>0.0</v>
      </c>
      <c r="AC28" s="130">
        <v>0.0</v>
      </c>
      <c r="AD28" s="130">
        <v>0.0</v>
      </c>
      <c r="AE28" s="130">
        <v>0.0</v>
      </c>
      <c r="AF28" s="130">
        <v>0.0</v>
      </c>
      <c r="AG28" s="199">
        <f t="shared" si="7"/>
        <v>0</v>
      </c>
    </row>
    <row r="29">
      <c r="A29" s="201" t="s">
        <v>861</v>
      </c>
      <c r="B29" s="205"/>
      <c r="C29" s="205"/>
      <c r="D29" s="205"/>
      <c r="E29" s="205"/>
      <c r="F29" s="205"/>
      <c r="G29" s="206"/>
      <c r="H29" s="206"/>
      <c r="I29" s="207"/>
      <c r="J29" s="207"/>
      <c r="K29" s="207"/>
      <c r="L29" s="207"/>
      <c r="M29" s="208"/>
      <c r="N29" s="207"/>
      <c r="O29" s="208"/>
      <c r="P29" s="207"/>
      <c r="Q29" s="282">
        <v>1.0</v>
      </c>
      <c r="R29" s="282">
        <v>18.0</v>
      </c>
      <c r="S29" s="130">
        <v>10.0</v>
      </c>
      <c r="T29" s="282">
        <v>5.0</v>
      </c>
      <c r="U29" s="130">
        <v>1.0</v>
      </c>
      <c r="V29" s="130">
        <v>1.0</v>
      </c>
      <c r="W29" s="130">
        <v>1.0</v>
      </c>
      <c r="X29" s="130">
        <v>0.0</v>
      </c>
      <c r="Y29" s="130">
        <v>4.0</v>
      </c>
      <c r="Z29" s="341">
        <v>3.0</v>
      </c>
      <c r="AA29" s="282">
        <v>1.0</v>
      </c>
      <c r="AB29" s="130">
        <v>4.0</v>
      </c>
      <c r="AC29" s="130">
        <v>7.0</v>
      </c>
      <c r="AD29" s="130">
        <v>10.0</v>
      </c>
      <c r="AE29" s="130">
        <v>11.0</v>
      </c>
      <c r="AF29" s="130">
        <v>10.0</v>
      </c>
      <c r="AG29" s="199">
        <f t="shared" si="7"/>
        <v>87</v>
      </c>
    </row>
    <row r="30">
      <c r="A30" s="201" t="s">
        <v>862</v>
      </c>
      <c r="B30" s="205"/>
      <c r="C30" s="205"/>
      <c r="D30" s="205"/>
      <c r="E30" s="205"/>
      <c r="F30" s="205"/>
      <c r="G30" s="206"/>
      <c r="H30" s="206"/>
      <c r="I30" s="207"/>
      <c r="J30" s="207"/>
      <c r="K30" s="207"/>
      <c r="L30" s="207"/>
      <c r="M30" s="208"/>
      <c r="N30" s="207"/>
      <c r="O30" s="208"/>
      <c r="P30" s="207"/>
      <c r="Q30" s="282">
        <v>0.0</v>
      </c>
      <c r="R30" s="282">
        <v>0.0</v>
      </c>
      <c r="S30" s="130">
        <v>0.0</v>
      </c>
      <c r="T30" s="282">
        <v>0.0</v>
      </c>
      <c r="U30" s="130">
        <v>0.0</v>
      </c>
      <c r="V30" s="130">
        <v>0.0</v>
      </c>
      <c r="W30" s="130">
        <v>0.0</v>
      </c>
      <c r="X30" s="130">
        <v>0.0</v>
      </c>
      <c r="Y30" s="130">
        <v>0.0</v>
      </c>
      <c r="Z30" s="341">
        <v>0.0</v>
      </c>
      <c r="AA30" s="282">
        <v>0.0</v>
      </c>
      <c r="AB30" s="130">
        <v>0.0</v>
      </c>
      <c r="AC30" s="130">
        <v>0.0</v>
      </c>
      <c r="AD30" s="130">
        <v>0.0</v>
      </c>
      <c r="AE30" s="130">
        <v>0.0</v>
      </c>
      <c r="AF30" s="130">
        <v>0.0</v>
      </c>
      <c r="AG30" s="199">
        <f t="shared" si="7"/>
        <v>0</v>
      </c>
    </row>
    <row r="31">
      <c r="A31" s="209" t="s">
        <v>172</v>
      </c>
      <c r="B31" s="210">
        <f t="shared" ref="B31:AF31" si="8">SUM(B23:B30)</f>
        <v>0</v>
      </c>
      <c r="C31" s="210">
        <f t="shared" si="8"/>
        <v>0</v>
      </c>
      <c r="D31" s="210">
        <f t="shared" si="8"/>
        <v>0</v>
      </c>
      <c r="E31" s="210">
        <f t="shared" si="8"/>
        <v>0</v>
      </c>
      <c r="F31" s="210">
        <f t="shared" si="8"/>
        <v>0</v>
      </c>
      <c r="G31" s="210">
        <f t="shared" si="8"/>
        <v>0</v>
      </c>
      <c r="H31" s="210">
        <f t="shared" si="8"/>
        <v>0</v>
      </c>
      <c r="I31" s="210">
        <f t="shared" si="8"/>
        <v>0</v>
      </c>
      <c r="J31" s="210">
        <f t="shared" si="8"/>
        <v>0</v>
      </c>
      <c r="K31" s="210">
        <f t="shared" si="8"/>
        <v>2</v>
      </c>
      <c r="L31" s="210">
        <f t="shared" si="8"/>
        <v>0</v>
      </c>
      <c r="M31" s="210">
        <f t="shared" si="8"/>
        <v>0</v>
      </c>
      <c r="N31" s="210">
        <f t="shared" si="8"/>
        <v>0</v>
      </c>
      <c r="O31" s="210">
        <f t="shared" si="8"/>
        <v>0</v>
      </c>
      <c r="P31" s="210">
        <f t="shared" si="8"/>
        <v>0</v>
      </c>
      <c r="Q31" s="210">
        <f t="shared" si="8"/>
        <v>4</v>
      </c>
      <c r="R31" s="210">
        <f t="shared" si="8"/>
        <v>19</v>
      </c>
      <c r="S31" s="210">
        <f t="shared" si="8"/>
        <v>13</v>
      </c>
      <c r="T31" s="210">
        <f t="shared" si="8"/>
        <v>6</v>
      </c>
      <c r="U31" s="210">
        <f t="shared" si="8"/>
        <v>1</v>
      </c>
      <c r="V31" s="210">
        <f t="shared" si="8"/>
        <v>5</v>
      </c>
      <c r="W31" s="210">
        <f t="shared" si="8"/>
        <v>3</v>
      </c>
      <c r="X31" s="210">
        <f t="shared" si="8"/>
        <v>0</v>
      </c>
      <c r="Y31" s="210">
        <f t="shared" si="8"/>
        <v>4</v>
      </c>
      <c r="Z31" s="210">
        <f t="shared" si="8"/>
        <v>3</v>
      </c>
      <c r="AA31" s="210">
        <f t="shared" si="8"/>
        <v>1</v>
      </c>
      <c r="AB31" s="210">
        <f t="shared" si="8"/>
        <v>6</v>
      </c>
      <c r="AC31" s="210">
        <f t="shared" si="8"/>
        <v>7</v>
      </c>
      <c r="AD31" s="210">
        <f t="shared" si="8"/>
        <v>19</v>
      </c>
      <c r="AE31" s="210">
        <f t="shared" si="8"/>
        <v>16</v>
      </c>
      <c r="AF31" s="210">
        <f t="shared" si="8"/>
        <v>22</v>
      </c>
      <c r="AG31" s="199">
        <f t="shared" si="7"/>
        <v>131</v>
      </c>
    </row>
    <row r="32">
      <c r="A32" s="211"/>
      <c r="B32" s="152"/>
      <c r="C32" s="152"/>
      <c r="D32" s="152"/>
      <c r="E32" s="152"/>
      <c r="F32" s="152"/>
      <c r="G32" s="152"/>
      <c r="H32" s="152"/>
      <c r="I32" s="152"/>
      <c r="J32" s="152"/>
      <c r="K32" s="152"/>
      <c r="L32" s="152"/>
      <c r="M32" s="152"/>
      <c r="N32" s="152"/>
      <c r="O32" s="152"/>
      <c r="P32" s="152"/>
      <c r="Q32" s="152"/>
      <c r="R32" s="152"/>
      <c r="S32" s="152"/>
      <c r="T32" s="152"/>
      <c r="U32" s="152"/>
      <c r="V32" s="152"/>
      <c r="W32" s="152"/>
      <c r="X32" s="152"/>
      <c r="Y32" s="152"/>
      <c r="Z32" s="152"/>
      <c r="AA32" s="152"/>
      <c r="AB32" s="152"/>
      <c r="AC32" s="152"/>
      <c r="AD32" s="152"/>
      <c r="AE32" s="152"/>
      <c r="AF32" s="152"/>
      <c r="AG32" s="199"/>
    </row>
    <row r="33">
      <c r="A33" s="201" t="s">
        <v>863</v>
      </c>
      <c r="B33" s="226"/>
      <c r="C33" s="226"/>
      <c r="D33" s="226"/>
      <c r="E33" s="226"/>
      <c r="F33" s="226"/>
      <c r="G33" s="226"/>
      <c r="H33" s="226"/>
      <c r="I33" s="226"/>
      <c r="J33" s="235"/>
      <c r="K33" s="235"/>
      <c r="L33" s="235"/>
      <c r="M33" s="235"/>
      <c r="N33" s="235"/>
      <c r="O33" s="235"/>
      <c r="P33" s="235"/>
      <c r="Q33" s="235"/>
      <c r="R33" s="235"/>
      <c r="S33" s="235"/>
      <c r="T33" s="235"/>
      <c r="U33" s="235"/>
      <c r="V33" s="235"/>
      <c r="W33" s="235"/>
      <c r="X33" s="235"/>
      <c r="Y33" s="235"/>
      <c r="Z33" s="235"/>
      <c r="AA33" s="235"/>
      <c r="AB33" s="235"/>
      <c r="AC33" s="235"/>
      <c r="AD33" s="215"/>
      <c r="AE33" s="215"/>
      <c r="AF33" s="215"/>
      <c r="AG33" s="199">
        <f t="shared" ref="AG33:AG35" si="9">SUM(B33:AF33)</f>
        <v>0</v>
      </c>
    </row>
    <row r="34">
      <c r="A34" s="201" t="s">
        <v>864</v>
      </c>
      <c r="B34" s="226"/>
      <c r="C34" s="226"/>
      <c r="D34" s="226"/>
      <c r="E34" s="226"/>
      <c r="F34" s="226"/>
      <c r="G34" s="226"/>
      <c r="H34" s="226"/>
      <c r="I34" s="226"/>
      <c r="J34" s="235"/>
      <c r="K34" s="235"/>
      <c r="L34" s="235"/>
      <c r="M34" s="235"/>
      <c r="N34" s="235"/>
      <c r="O34" s="235"/>
      <c r="P34" s="235"/>
      <c r="Q34" s="235"/>
      <c r="R34" s="235"/>
      <c r="S34" s="235"/>
      <c r="T34" s="235"/>
      <c r="U34" s="235"/>
      <c r="V34" s="235"/>
      <c r="W34" s="235"/>
      <c r="X34" s="235"/>
      <c r="Y34" s="235"/>
      <c r="Z34" s="235"/>
      <c r="AA34" s="235"/>
      <c r="AB34" s="235"/>
      <c r="AC34" s="235"/>
      <c r="AD34" s="215"/>
      <c r="AE34" s="215"/>
      <c r="AF34" s="215"/>
      <c r="AG34" s="199">
        <f t="shared" si="9"/>
        <v>0</v>
      </c>
    </row>
    <row r="35">
      <c r="A35" s="209" t="s">
        <v>175</v>
      </c>
      <c r="B35" s="210">
        <f t="shared" ref="B35:AF35" si="10">SUM(B33:B34)</f>
        <v>0</v>
      </c>
      <c r="C35" s="210">
        <f t="shared" si="10"/>
        <v>0</v>
      </c>
      <c r="D35" s="210">
        <f t="shared" si="10"/>
        <v>0</v>
      </c>
      <c r="E35" s="210">
        <f t="shared" si="10"/>
        <v>0</v>
      </c>
      <c r="F35" s="210">
        <f t="shared" si="10"/>
        <v>0</v>
      </c>
      <c r="G35" s="210">
        <f t="shared" si="10"/>
        <v>0</v>
      </c>
      <c r="H35" s="210">
        <f t="shared" si="10"/>
        <v>0</v>
      </c>
      <c r="I35" s="210">
        <f t="shared" si="10"/>
        <v>0</v>
      </c>
      <c r="J35" s="210">
        <f t="shared" si="10"/>
        <v>0</v>
      </c>
      <c r="K35" s="210">
        <f t="shared" si="10"/>
        <v>0</v>
      </c>
      <c r="L35" s="210">
        <f t="shared" si="10"/>
        <v>0</v>
      </c>
      <c r="M35" s="210">
        <f t="shared" si="10"/>
        <v>0</v>
      </c>
      <c r="N35" s="210">
        <f t="shared" si="10"/>
        <v>0</v>
      </c>
      <c r="O35" s="210">
        <f t="shared" si="10"/>
        <v>0</v>
      </c>
      <c r="P35" s="210">
        <f t="shared" si="10"/>
        <v>0</v>
      </c>
      <c r="Q35" s="210">
        <f t="shared" si="10"/>
        <v>0</v>
      </c>
      <c r="R35" s="210">
        <f t="shared" si="10"/>
        <v>0</v>
      </c>
      <c r="S35" s="210">
        <f t="shared" si="10"/>
        <v>0</v>
      </c>
      <c r="T35" s="210">
        <f t="shared" si="10"/>
        <v>0</v>
      </c>
      <c r="U35" s="210">
        <f t="shared" si="10"/>
        <v>0</v>
      </c>
      <c r="V35" s="210">
        <f t="shared" si="10"/>
        <v>0</v>
      </c>
      <c r="W35" s="210">
        <f t="shared" si="10"/>
        <v>0</v>
      </c>
      <c r="X35" s="210">
        <f t="shared" si="10"/>
        <v>0</v>
      </c>
      <c r="Y35" s="210">
        <f t="shared" si="10"/>
        <v>0</v>
      </c>
      <c r="Z35" s="210">
        <f t="shared" si="10"/>
        <v>0</v>
      </c>
      <c r="AA35" s="210">
        <f t="shared" si="10"/>
        <v>0</v>
      </c>
      <c r="AB35" s="210">
        <f t="shared" si="10"/>
        <v>0</v>
      </c>
      <c r="AC35" s="210">
        <f t="shared" si="10"/>
        <v>0</v>
      </c>
      <c r="AD35" s="210">
        <f t="shared" si="10"/>
        <v>0</v>
      </c>
      <c r="AE35" s="210">
        <f t="shared" si="10"/>
        <v>0</v>
      </c>
      <c r="AF35" s="210">
        <f t="shared" si="10"/>
        <v>0</v>
      </c>
      <c r="AG35" s="199">
        <f t="shared" si="9"/>
        <v>0</v>
      </c>
    </row>
    <row r="36">
      <c r="A36" s="153"/>
      <c r="B36" s="213"/>
      <c r="C36" s="213"/>
      <c r="D36" s="213"/>
      <c r="E36" s="213"/>
      <c r="F36" s="213"/>
      <c r="G36" s="213"/>
      <c r="H36" s="213"/>
      <c r="I36" s="213"/>
      <c r="J36" s="129"/>
      <c r="K36" s="129"/>
      <c r="L36" s="129"/>
      <c r="M36" s="129"/>
      <c r="N36" s="129"/>
      <c r="O36" s="129"/>
      <c r="P36" s="129"/>
      <c r="Q36" s="129"/>
      <c r="R36" s="129"/>
      <c r="S36" s="129"/>
      <c r="T36" s="129"/>
      <c r="U36" s="129"/>
      <c r="V36" s="129"/>
      <c r="W36" s="129"/>
      <c r="X36" s="129"/>
      <c r="Y36" s="129"/>
      <c r="Z36" s="129"/>
      <c r="AA36" s="129"/>
      <c r="AB36" s="129"/>
      <c r="AC36" s="129"/>
      <c r="AD36" s="129"/>
      <c r="AE36" s="129"/>
      <c r="AF36" s="129"/>
      <c r="AG36" s="214"/>
    </row>
    <row r="37">
      <c r="A37" s="201" t="s">
        <v>176</v>
      </c>
      <c r="B37" s="206"/>
      <c r="C37" s="206"/>
      <c r="D37" s="206"/>
      <c r="E37" s="206"/>
      <c r="F37" s="206"/>
      <c r="G37" s="206"/>
      <c r="H37" s="206"/>
      <c r="I37" s="207"/>
      <c r="J37" s="207"/>
      <c r="K37" s="207"/>
      <c r="L37" s="207"/>
      <c r="M37" s="207"/>
      <c r="N37" s="207"/>
      <c r="O37" s="207"/>
      <c r="P37" s="207"/>
      <c r="Q37" s="282">
        <v>1.0</v>
      </c>
      <c r="R37" s="282">
        <v>3.0</v>
      </c>
      <c r="S37" s="130">
        <v>2.0</v>
      </c>
      <c r="T37" s="130">
        <v>0.0</v>
      </c>
      <c r="U37" s="130">
        <v>0.0</v>
      </c>
      <c r="V37" s="130">
        <v>2.0</v>
      </c>
      <c r="W37" s="130">
        <v>0.0</v>
      </c>
      <c r="X37" s="130">
        <v>0.0</v>
      </c>
      <c r="Y37" s="130">
        <v>3.0</v>
      </c>
      <c r="Z37" s="343">
        <v>2.0</v>
      </c>
      <c r="AA37" s="130">
        <v>1.0</v>
      </c>
      <c r="AB37" s="130">
        <v>1.0</v>
      </c>
      <c r="AC37" s="343">
        <v>3.0</v>
      </c>
      <c r="AD37" s="343">
        <v>0.0</v>
      </c>
      <c r="AE37" s="343">
        <v>3.0</v>
      </c>
      <c r="AF37" s="343">
        <v>9.0</v>
      </c>
      <c r="AG37" s="199">
        <f t="shared" ref="AG37:AG48" si="11">SUM(B37:AF37)</f>
        <v>30</v>
      </c>
    </row>
    <row r="38">
      <c r="A38" s="201" t="s">
        <v>177</v>
      </c>
      <c r="B38" s="206"/>
      <c r="C38" s="206"/>
      <c r="D38" s="206"/>
      <c r="E38" s="206"/>
      <c r="F38" s="206"/>
      <c r="G38" s="206"/>
      <c r="H38" s="206"/>
      <c r="I38" s="207"/>
      <c r="J38" s="207"/>
      <c r="K38" s="207"/>
      <c r="L38" s="207"/>
      <c r="M38" s="207"/>
      <c r="N38" s="206"/>
      <c r="O38" s="207"/>
      <c r="P38" s="206"/>
      <c r="Q38" s="282">
        <v>3.0</v>
      </c>
      <c r="R38" s="282">
        <v>1.0</v>
      </c>
      <c r="S38" s="130">
        <v>2.0</v>
      </c>
      <c r="T38" s="130">
        <v>2.0</v>
      </c>
      <c r="U38" s="130">
        <v>0.0</v>
      </c>
      <c r="V38" s="130">
        <v>0.0</v>
      </c>
      <c r="W38" s="130">
        <v>1.0</v>
      </c>
      <c r="X38" s="130">
        <v>0.0</v>
      </c>
      <c r="Y38" s="130">
        <v>0.0</v>
      </c>
      <c r="Z38" s="340">
        <v>1.0</v>
      </c>
      <c r="AA38" s="130">
        <v>1.0</v>
      </c>
      <c r="AB38" s="130">
        <v>1.0</v>
      </c>
      <c r="AC38" s="342">
        <v>3.0</v>
      </c>
      <c r="AD38" s="342">
        <v>3.0</v>
      </c>
      <c r="AE38" s="342">
        <v>3.0</v>
      </c>
      <c r="AF38" s="342">
        <v>3.0</v>
      </c>
      <c r="AG38" s="199">
        <f t="shared" si="11"/>
        <v>24</v>
      </c>
    </row>
    <row r="39">
      <c r="A39" s="201" t="s">
        <v>865</v>
      </c>
      <c r="B39" s="206"/>
      <c r="C39" s="206"/>
      <c r="D39" s="206"/>
      <c r="E39" s="206"/>
      <c r="F39" s="206"/>
      <c r="G39" s="206"/>
      <c r="H39" s="206"/>
      <c r="I39" s="206"/>
      <c r="J39" s="206"/>
      <c r="K39" s="206"/>
      <c r="L39" s="206"/>
      <c r="M39" s="206"/>
      <c r="N39" s="206"/>
      <c r="O39" s="206"/>
      <c r="P39" s="206"/>
      <c r="Q39" s="216">
        <v>2.0</v>
      </c>
      <c r="R39" s="216">
        <v>2.0</v>
      </c>
      <c r="S39" s="216">
        <v>2.0</v>
      </c>
      <c r="T39" s="216">
        <v>1.0</v>
      </c>
      <c r="U39" s="216">
        <v>0.0</v>
      </c>
      <c r="V39" s="216">
        <v>0.0</v>
      </c>
      <c r="W39" s="216">
        <v>0.0</v>
      </c>
      <c r="X39" s="130">
        <v>0.0</v>
      </c>
      <c r="Y39" s="216">
        <v>2.0</v>
      </c>
      <c r="Z39" s="344">
        <v>2.0</v>
      </c>
      <c r="AA39" s="216">
        <v>0.0</v>
      </c>
      <c r="AB39" s="216">
        <v>1.0</v>
      </c>
      <c r="AC39" s="344">
        <v>3.0</v>
      </c>
      <c r="AD39" s="344">
        <v>3.0</v>
      </c>
      <c r="AE39" s="344">
        <v>2.0</v>
      </c>
      <c r="AF39" s="344">
        <v>5.0</v>
      </c>
      <c r="AG39" s="199">
        <f t="shared" si="11"/>
        <v>25</v>
      </c>
    </row>
    <row r="40">
      <c r="A40" s="201" t="s">
        <v>866</v>
      </c>
      <c r="B40" s="205"/>
      <c r="C40" s="206"/>
      <c r="D40" s="206"/>
      <c r="E40" s="206"/>
      <c r="F40" s="206"/>
      <c r="G40" s="206"/>
      <c r="H40" s="206"/>
      <c r="I40" s="207"/>
      <c r="J40" s="207"/>
      <c r="K40" s="207"/>
      <c r="L40" s="207"/>
      <c r="M40" s="207"/>
      <c r="N40" s="207"/>
      <c r="O40" s="208"/>
      <c r="P40" s="207"/>
      <c r="Q40" s="282">
        <v>1.0</v>
      </c>
      <c r="R40" s="282">
        <v>0.0</v>
      </c>
      <c r="S40" s="130">
        <v>0.0</v>
      </c>
      <c r="T40" s="212">
        <v>0.0</v>
      </c>
      <c r="U40" s="216">
        <v>0.0</v>
      </c>
      <c r="V40" s="216">
        <v>0.0</v>
      </c>
      <c r="W40" s="216">
        <v>0.0</v>
      </c>
      <c r="X40" s="130">
        <v>0.0</v>
      </c>
      <c r="Y40" s="216">
        <v>0.0</v>
      </c>
      <c r="Z40" s="344">
        <v>0.0</v>
      </c>
      <c r="AA40" s="216">
        <v>0.0</v>
      </c>
      <c r="AB40" s="216">
        <v>0.0</v>
      </c>
      <c r="AC40" s="344">
        <v>0.0</v>
      </c>
      <c r="AD40" s="344">
        <v>0.0</v>
      </c>
      <c r="AE40" s="344">
        <v>0.0</v>
      </c>
      <c r="AF40" s="344">
        <v>0.0</v>
      </c>
      <c r="AG40" s="199">
        <f t="shared" si="11"/>
        <v>1</v>
      </c>
    </row>
    <row r="41">
      <c r="A41" s="201" t="s">
        <v>867</v>
      </c>
      <c r="B41" s="206"/>
      <c r="C41" s="206"/>
      <c r="D41" s="206"/>
      <c r="E41" s="206"/>
      <c r="F41" s="206"/>
      <c r="G41" s="206"/>
      <c r="H41" s="206"/>
      <c r="I41" s="206"/>
      <c r="J41" s="206"/>
      <c r="K41" s="206"/>
      <c r="L41" s="206"/>
      <c r="M41" s="206"/>
      <c r="N41" s="206"/>
      <c r="O41" s="206"/>
      <c r="P41" s="206"/>
      <c r="Q41" s="216">
        <v>0.0</v>
      </c>
      <c r="R41" s="216">
        <v>0.0</v>
      </c>
      <c r="S41" s="216">
        <v>0.0</v>
      </c>
      <c r="T41" s="216">
        <v>0.0</v>
      </c>
      <c r="U41" s="216">
        <v>0.0</v>
      </c>
      <c r="V41" s="216">
        <v>0.0</v>
      </c>
      <c r="W41" s="216">
        <v>0.0</v>
      </c>
      <c r="X41" s="130">
        <v>0.0</v>
      </c>
      <c r="Y41" s="216">
        <v>1.0</v>
      </c>
      <c r="Z41" s="216">
        <v>0.0</v>
      </c>
      <c r="AA41" s="216">
        <v>0.0</v>
      </c>
      <c r="AB41" s="216">
        <v>0.0</v>
      </c>
      <c r="AC41" s="344">
        <v>0.0</v>
      </c>
      <c r="AD41" s="344">
        <v>0.0</v>
      </c>
      <c r="AE41" s="344">
        <v>0.0</v>
      </c>
      <c r="AF41" s="344">
        <v>0.0</v>
      </c>
      <c r="AG41" s="199">
        <f t="shared" si="11"/>
        <v>1</v>
      </c>
    </row>
    <row r="42">
      <c r="A42" s="201" t="s">
        <v>868</v>
      </c>
      <c r="B42" s="205"/>
      <c r="C42" s="206"/>
      <c r="D42" s="206"/>
      <c r="E42" s="206"/>
      <c r="F42" s="206"/>
      <c r="G42" s="206"/>
      <c r="H42" s="206"/>
      <c r="I42" s="207"/>
      <c r="J42" s="207"/>
      <c r="K42" s="207"/>
      <c r="L42" s="207"/>
      <c r="M42" s="207"/>
      <c r="N42" s="207"/>
      <c r="O42" s="208"/>
      <c r="P42" s="207"/>
      <c r="Q42" s="282">
        <v>0.0</v>
      </c>
      <c r="R42" s="282">
        <v>0.0</v>
      </c>
      <c r="S42" s="130">
        <v>0.0</v>
      </c>
      <c r="T42" s="212">
        <v>0.0</v>
      </c>
      <c r="U42" s="216">
        <v>0.0</v>
      </c>
      <c r="V42" s="216">
        <v>0.0</v>
      </c>
      <c r="W42" s="216">
        <v>0.0</v>
      </c>
      <c r="X42" s="130">
        <v>0.0</v>
      </c>
      <c r="Y42" s="216">
        <v>0.0</v>
      </c>
      <c r="Z42" s="216">
        <v>0.0</v>
      </c>
      <c r="AA42" s="216">
        <v>0.0</v>
      </c>
      <c r="AB42" s="216">
        <v>1.0</v>
      </c>
      <c r="AC42" s="344">
        <v>0.0</v>
      </c>
      <c r="AD42" s="344">
        <v>1.0</v>
      </c>
      <c r="AE42" s="344">
        <v>1.0</v>
      </c>
      <c r="AF42" s="344">
        <v>0.0</v>
      </c>
      <c r="AG42" s="199">
        <f t="shared" si="11"/>
        <v>3</v>
      </c>
    </row>
    <row r="43">
      <c r="A43" s="201" t="s">
        <v>869</v>
      </c>
      <c r="B43" s="206"/>
      <c r="C43" s="206"/>
      <c r="D43" s="206"/>
      <c r="E43" s="206"/>
      <c r="F43" s="206"/>
      <c r="G43" s="206"/>
      <c r="H43" s="206"/>
      <c r="I43" s="206"/>
      <c r="J43" s="206"/>
      <c r="K43" s="206"/>
      <c r="L43" s="206"/>
      <c r="M43" s="206"/>
      <c r="N43" s="206"/>
      <c r="O43" s="206"/>
      <c r="P43" s="206"/>
      <c r="Q43" s="216">
        <v>3.0</v>
      </c>
      <c r="R43" s="216">
        <v>3.0</v>
      </c>
      <c r="S43" s="216">
        <v>2.0</v>
      </c>
      <c r="T43" s="216">
        <v>2.0</v>
      </c>
      <c r="U43" s="216">
        <v>0.0</v>
      </c>
      <c r="V43" s="216">
        <v>1.0</v>
      </c>
      <c r="W43" s="216">
        <v>0.0</v>
      </c>
      <c r="X43" s="130">
        <v>0.0</v>
      </c>
      <c r="Y43" s="216">
        <v>2.0</v>
      </c>
      <c r="Z43" s="216">
        <v>3.0</v>
      </c>
      <c r="AA43" s="216">
        <v>0.0</v>
      </c>
      <c r="AB43" s="216">
        <v>2.0</v>
      </c>
      <c r="AC43" s="344">
        <v>4.0</v>
      </c>
      <c r="AD43" s="344">
        <v>3.0</v>
      </c>
      <c r="AE43" s="344">
        <v>3.0</v>
      </c>
      <c r="AF43" s="344">
        <v>4.0</v>
      </c>
      <c r="AG43" s="199">
        <f t="shared" si="11"/>
        <v>32</v>
      </c>
    </row>
    <row r="44">
      <c r="A44" s="201" t="s">
        <v>870</v>
      </c>
      <c r="B44" s="206"/>
      <c r="C44" s="206"/>
      <c r="D44" s="206"/>
      <c r="E44" s="206"/>
      <c r="F44" s="206"/>
      <c r="G44" s="206"/>
      <c r="H44" s="206"/>
      <c r="I44" s="206"/>
      <c r="J44" s="206"/>
      <c r="K44" s="206"/>
      <c r="L44" s="206"/>
      <c r="M44" s="206"/>
      <c r="N44" s="206"/>
      <c r="O44" s="206"/>
      <c r="P44" s="206"/>
      <c r="Q44" s="216">
        <v>1.0</v>
      </c>
      <c r="R44" s="216">
        <v>0.0</v>
      </c>
      <c r="S44" s="130">
        <v>0.0</v>
      </c>
      <c r="T44" s="130">
        <v>0.0</v>
      </c>
      <c r="U44" s="216">
        <v>0.0</v>
      </c>
      <c r="V44" s="216">
        <v>0.0</v>
      </c>
      <c r="W44" s="216">
        <v>0.0</v>
      </c>
      <c r="X44" s="130">
        <v>0.0</v>
      </c>
      <c r="Y44" s="216">
        <v>1.0</v>
      </c>
      <c r="Z44" s="216">
        <v>0.0</v>
      </c>
      <c r="AA44" s="216">
        <v>0.0</v>
      </c>
      <c r="AB44" s="216">
        <v>0.0</v>
      </c>
      <c r="AC44" s="344">
        <v>0.0</v>
      </c>
      <c r="AD44" s="344">
        <v>0.0</v>
      </c>
      <c r="AE44" s="344">
        <v>1.0</v>
      </c>
      <c r="AF44" s="344">
        <v>0.0</v>
      </c>
      <c r="AG44" s="199">
        <f t="shared" si="11"/>
        <v>3</v>
      </c>
    </row>
    <row r="45">
      <c r="A45" s="201" t="s">
        <v>871</v>
      </c>
      <c r="B45" s="206"/>
      <c r="C45" s="206"/>
      <c r="D45" s="206"/>
      <c r="E45" s="206"/>
      <c r="F45" s="206"/>
      <c r="G45" s="206"/>
      <c r="H45" s="206"/>
      <c r="I45" s="206"/>
      <c r="J45" s="206"/>
      <c r="K45" s="206"/>
      <c r="L45" s="206"/>
      <c r="M45" s="206"/>
      <c r="N45" s="206"/>
      <c r="O45" s="206"/>
      <c r="P45" s="206"/>
      <c r="Q45" s="206"/>
      <c r="R45" s="206"/>
      <c r="S45" s="206"/>
      <c r="T45" s="206"/>
      <c r="U45" s="206"/>
      <c r="V45" s="206"/>
      <c r="W45" s="206"/>
      <c r="X45" s="206"/>
      <c r="Y45" s="206"/>
      <c r="Z45" s="206"/>
      <c r="AA45" s="206"/>
      <c r="AB45" s="235"/>
      <c r="AC45" s="206"/>
      <c r="AD45" s="206"/>
      <c r="AE45" s="206"/>
      <c r="AF45" s="206"/>
      <c r="AG45" s="199">
        <f t="shared" si="11"/>
        <v>0</v>
      </c>
    </row>
    <row r="46">
      <c r="A46" s="201" t="s">
        <v>872</v>
      </c>
      <c r="B46" s="206"/>
      <c r="C46" s="206"/>
      <c r="D46" s="206"/>
      <c r="E46" s="206"/>
      <c r="F46" s="206"/>
      <c r="G46" s="206"/>
      <c r="H46" s="206"/>
      <c r="I46" s="206"/>
      <c r="J46" s="206"/>
      <c r="K46" s="206"/>
      <c r="L46" s="206"/>
      <c r="M46" s="206"/>
      <c r="N46" s="206"/>
      <c r="O46" s="206"/>
      <c r="P46" s="206"/>
      <c r="Q46" s="206"/>
      <c r="R46" s="206"/>
      <c r="S46" s="206"/>
      <c r="T46" s="206"/>
      <c r="U46" s="206"/>
      <c r="V46" s="206"/>
      <c r="W46" s="206"/>
      <c r="X46" s="206"/>
      <c r="Y46" s="206"/>
      <c r="Z46" s="206"/>
      <c r="AA46" s="206"/>
      <c r="AB46" s="235"/>
      <c r="AC46" s="206"/>
      <c r="AD46" s="206"/>
      <c r="AE46" s="206"/>
      <c r="AF46" s="206"/>
      <c r="AG46" s="199">
        <f t="shared" si="11"/>
        <v>0</v>
      </c>
    </row>
    <row r="47">
      <c r="A47" s="201" t="s">
        <v>186</v>
      </c>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c r="AA47" s="206"/>
      <c r="AB47" s="235"/>
      <c r="AC47" s="206"/>
      <c r="AD47" s="206"/>
      <c r="AE47" s="206"/>
      <c r="AF47" s="206"/>
      <c r="AG47" s="199">
        <f t="shared" si="11"/>
        <v>0</v>
      </c>
    </row>
    <row r="48">
      <c r="A48" s="209" t="s">
        <v>187</v>
      </c>
      <c r="B48" s="210">
        <f t="shared" ref="B48:AF48" si="12">SUM(B37:B47)</f>
        <v>0</v>
      </c>
      <c r="C48" s="210">
        <f t="shared" si="12"/>
        <v>0</v>
      </c>
      <c r="D48" s="210">
        <f t="shared" si="12"/>
        <v>0</v>
      </c>
      <c r="E48" s="210">
        <f t="shared" si="12"/>
        <v>0</v>
      </c>
      <c r="F48" s="210">
        <f t="shared" si="12"/>
        <v>0</v>
      </c>
      <c r="G48" s="210">
        <f t="shared" si="12"/>
        <v>0</v>
      </c>
      <c r="H48" s="210">
        <f t="shared" si="12"/>
        <v>0</v>
      </c>
      <c r="I48" s="210">
        <f t="shared" si="12"/>
        <v>0</v>
      </c>
      <c r="J48" s="210">
        <f t="shared" si="12"/>
        <v>0</v>
      </c>
      <c r="K48" s="210">
        <f t="shared" si="12"/>
        <v>0</v>
      </c>
      <c r="L48" s="210">
        <f t="shared" si="12"/>
        <v>0</v>
      </c>
      <c r="M48" s="210">
        <f t="shared" si="12"/>
        <v>0</v>
      </c>
      <c r="N48" s="210">
        <f t="shared" si="12"/>
        <v>0</v>
      </c>
      <c r="O48" s="210">
        <f t="shared" si="12"/>
        <v>0</v>
      </c>
      <c r="P48" s="210">
        <f t="shared" si="12"/>
        <v>0</v>
      </c>
      <c r="Q48" s="210">
        <f t="shared" si="12"/>
        <v>11</v>
      </c>
      <c r="R48" s="210">
        <f t="shared" si="12"/>
        <v>9</v>
      </c>
      <c r="S48" s="210">
        <f t="shared" si="12"/>
        <v>8</v>
      </c>
      <c r="T48" s="210">
        <f t="shared" si="12"/>
        <v>5</v>
      </c>
      <c r="U48" s="210">
        <f t="shared" si="12"/>
        <v>0</v>
      </c>
      <c r="V48" s="210">
        <f t="shared" si="12"/>
        <v>3</v>
      </c>
      <c r="W48" s="210">
        <f t="shared" si="12"/>
        <v>1</v>
      </c>
      <c r="X48" s="210">
        <f t="shared" si="12"/>
        <v>0</v>
      </c>
      <c r="Y48" s="210">
        <f t="shared" si="12"/>
        <v>9</v>
      </c>
      <c r="Z48" s="210">
        <f t="shared" si="12"/>
        <v>8</v>
      </c>
      <c r="AA48" s="210">
        <f t="shared" si="12"/>
        <v>2</v>
      </c>
      <c r="AB48" s="210">
        <f t="shared" si="12"/>
        <v>6</v>
      </c>
      <c r="AC48" s="210">
        <f t="shared" si="12"/>
        <v>13</v>
      </c>
      <c r="AD48" s="210">
        <f t="shared" si="12"/>
        <v>10</v>
      </c>
      <c r="AE48" s="210">
        <f t="shared" si="12"/>
        <v>13</v>
      </c>
      <c r="AF48" s="210">
        <f t="shared" si="12"/>
        <v>21</v>
      </c>
      <c r="AG48" s="199">
        <f t="shared" si="11"/>
        <v>119</v>
      </c>
    </row>
    <row r="49">
      <c r="A49" s="153"/>
      <c r="AG49" s="199"/>
    </row>
    <row r="50">
      <c r="A50" s="201" t="s">
        <v>873</v>
      </c>
      <c r="B50" s="205"/>
      <c r="C50" s="205"/>
      <c r="D50" s="205"/>
      <c r="E50" s="205"/>
      <c r="F50" s="205"/>
      <c r="G50" s="205"/>
      <c r="H50" s="205"/>
      <c r="I50" s="205"/>
      <c r="J50" s="205"/>
      <c r="K50" s="205"/>
      <c r="L50" s="205"/>
      <c r="M50" s="205"/>
      <c r="N50" s="205"/>
      <c r="O50" s="205"/>
      <c r="P50" s="205"/>
      <c r="Q50" s="205"/>
      <c r="R50" s="205"/>
      <c r="S50" s="205"/>
      <c r="T50" s="205"/>
      <c r="U50" s="205"/>
      <c r="V50" s="205"/>
      <c r="W50" s="205"/>
      <c r="X50" s="205"/>
      <c r="Y50" s="205"/>
      <c r="Z50" s="205"/>
      <c r="AA50" s="205"/>
      <c r="AB50" s="205"/>
      <c r="AC50" s="205"/>
      <c r="AD50" s="205"/>
      <c r="AE50" s="205"/>
      <c r="AF50" s="205"/>
      <c r="AG50" s="199">
        <f t="shared" ref="AG50:AG58" si="13">SUM(B50:AF50)</f>
        <v>0</v>
      </c>
    </row>
    <row r="51">
      <c r="A51" s="201" t="s">
        <v>874</v>
      </c>
      <c r="B51" s="205"/>
      <c r="C51" s="205"/>
      <c r="D51" s="205"/>
      <c r="E51" s="205"/>
      <c r="F51" s="205"/>
      <c r="G51" s="205"/>
      <c r="H51" s="205"/>
      <c r="I51" s="205"/>
      <c r="J51" s="205"/>
      <c r="K51" s="205"/>
      <c r="L51" s="205"/>
      <c r="M51" s="205"/>
      <c r="N51" s="205"/>
      <c r="O51" s="205"/>
      <c r="P51" s="205"/>
      <c r="Q51" s="205"/>
      <c r="R51" s="205"/>
      <c r="S51" s="205"/>
      <c r="T51" s="205"/>
      <c r="U51" s="205"/>
      <c r="V51" s="205"/>
      <c r="W51" s="205"/>
      <c r="X51" s="205"/>
      <c r="Y51" s="205"/>
      <c r="Z51" s="205"/>
      <c r="AA51" s="205"/>
      <c r="AB51" s="205"/>
      <c r="AC51" s="205"/>
      <c r="AD51" s="205"/>
      <c r="AE51" s="205"/>
      <c r="AF51" s="205"/>
      <c r="AG51" s="199">
        <f t="shared" si="13"/>
        <v>0</v>
      </c>
    </row>
    <row r="52">
      <c r="A52" s="201" t="s">
        <v>875</v>
      </c>
      <c r="B52" s="205"/>
      <c r="C52" s="205"/>
      <c r="D52" s="205"/>
      <c r="E52" s="205"/>
      <c r="F52" s="205"/>
      <c r="G52" s="205"/>
      <c r="H52" s="205"/>
      <c r="I52" s="205"/>
      <c r="J52" s="205"/>
      <c r="K52" s="205"/>
      <c r="L52" s="205"/>
      <c r="M52" s="205"/>
      <c r="N52" s="205"/>
      <c r="O52" s="205"/>
      <c r="P52" s="205"/>
      <c r="Q52" s="205"/>
      <c r="R52" s="205"/>
      <c r="S52" s="205"/>
      <c r="T52" s="205"/>
      <c r="U52" s="205"/>
      <c r="V52" s="205"/>
      <c r="W52" s="205"/>
      <c r="X52" s="205"/>
      <c r="Y52" s="205"/>
      <c r="Z52" s="205"/>
      <c r="AA52" s="205"/>
      <c r="AB52" s="205"/>
      <c r="AC52" s="205"/>
      <c r="AD52" s="205"/>
      <c r="AE52" s="205"/>
      <c r="AF52" s="205"/>
      <c r="AG52" s="199">
        <f t="shared" si="13"/>
        <v>0</v>
      </c>
    </row>
    <row r="53">
      <c r="A53" s="201" t="s">
        <v>876</v>
      </c>
      <c r="B53" s="205"/>
      <c r="C53" s="205"/>
      <c r="D53" s="205"/>
      <c r="E53" s="205"/>
      <c r="F53" s="205"/>
      <c r="G53" s="205"/>
      <c r="H53" s="205"/>
      <c r="I53" s="205"/>
      <c r="J53" s="205"/>
      <c r="K53" s="205"/>
      <c r="L53" s="205"/>
      <c r="M53" s="205"/>
      <c r="N53" s="205"/>
      <c r="O53" s="205"/>
      <c r="P53" s="205"/>
      <c r="Q53" s="205"/>
      <c r="R53" s="205"/>
      <c r="S53" s="205"/>
      <c r="T53" s="205"/>
      <c r="U53" s="205"/>
      <c r="V53" s="205"/>
      <c r="W53" s="205"/>
      <c r="X53" s="205"/>
      <c r="Y53" s="205"/>
      <c r="Z53" s="205"/>
      <c r="AA53" s="205"/>
      <c r="AB53" s="205"/>
      <c r="AC53" s="205"/>
      <c r="AD53" s="205"/>
      <c r="AE53" s="205"/>
      <c r="AF53" s="205"/>
      <c r="AG53" s="199">
        <f t="shared" si="13"/>
        <v>0</v>
      </c>
    </row>
    <row r="54">
      <c r="A54" s="201" t="s">
        <v>877</v>
      </c>
      <c r="B54" s="205"/>
      <c r="C54" s="205"/>
      <c r="D54" s="205"/>
      <c r="E54" s="205"/>
      <c r="F54" s="205"/>
      <c r="G54" s="205"/>
      <c r="H54" s="205"/>
      <c r="I54" s="205"/>
      <c r="J54" s="205"/>
      <c r="K54" s="205"/>
      <c r="L54" s="205"/>
      <c r="M54" s="205"/>
      <c r="N54" s="205"/>
      <c r="O54" s="205"/>
      <c r="P54" s="205"/>
      <c r="Q54" s="205"/>
      <c r="R54" s="205"/>
      <c r="S54" s="205"/>
      <c r="T54" s="205"/>
      <c r="U54" s="205"/>
      <c r="V54" s="205"/>
      <c r="W54" s="205"/>
      <c r="X54" s="205"/>
      <c r="Y54" s="205"/>
      <c r="Z54" s="205"/>
      <c r="AA54" s="205"/>
      <c r="AB54" s="205"/>
      <c r="AC54" s="205"/>
      <c r="AD54" s="205"/>
      <c r="AE54" s="205"/>
      <c r="AF54" s="205"/>
      <c r="AG54" s="199">
        <f t="shared" si="13"/>
        <v>0</v>
      </c>
    </row>
    <row r="55">
      <c r="A55" s="201" t="s">
        <v>878</v>
      </c>
      <c r="B55" s="205"/>
      <c r="C55" s="205"/>
      <c r="D55" s="205"/>
      <c r="E55" s="205"/>
      <c r="F55" s="205"/>
      <c r="G55" s="205"/>
      <c r="H55" s="205"/>
      <c r="I55" s="205"/>
      <c r="J55" s="205"/>
      <c r="K55" s="205"/>
      <c r="L55" s="205"/>
      <c r="M55" s="205"/>
      <c r="N55" s="205"/>
      <c r="O55" s="205"/>
      <c r="P55" s="205"/>
      <c r="Q55" s="205"/>
      <c r="R55" s="205"/>
      <c r="S55" s="205"/>
      <c r="T55" s="205"/>
      <c r="U55" s="205"/>
      <c r="V55" s="205"/>
      <c r="W55" s="205"/>
      <c r="X55" s="205"/>
      <c r="Y55" s="205"/>
      <c r="Z55" s="205"/>
      <c r="AA55" s="205"/>
      <c r="AB55" s="205"/>
      <c r="AC55" s="205"/>
      <c r="AD55" s="205"/>
      <c r="AE55" s="205"/>
      <c r="AF55" s="205"/>
      <c r="AG55" s="199">
        <f t="shared" si="13"/>
        <v>0</v>
      </c>
    </row>
    <row r="56">
      <c r="A56" s="201" t="s">
        <v>879</v>
      </c>
      <c r="B56" s="205"/>
      <c r="C56" s="205"/>
      <c r="D56" s="205"/>
      <c r="E56" s="205"/>
      <c r="F56" s="205"/>
      <c r="G56" s="205"/>
      <c r="H56" s="205"/>
      <c r="I56" s="205"/>
      <c r="J56" s="205"/>
      <c r="K56" s="205"/>
      <c r="L56" s="205"/>
      <c r="M56" s="205"/>
      <c r="N56" s="205"/>
      <c r="O56" s="205"/>
      <c r="P56" s="205"/>
      <c r="Q56" s="205"/>
      <c r="R56" s="205"/>
      <c r="S56" s="205"/>
      <c r="T56" s="205"/>
      <c r="U56" s="205"/>
      <c r="V56" s="205"/>
      <c r="W56" s="205"/>
      <c r="X56" s="205"/>
      <c r="Y56" s="205"/>
      <c r="Z56" s="205"/>
      <c r="AA56" s="205"/>
      <c r="AB56" s="205"/>
      <c r="AC56" s="205"/>
      <c r="AD56" s="205"/>
      <c r="AE56" s="205"/>
      <c r="AF56" s="205"/>
      <c r="AG56" s="199">
        <f t="shared" si="13"/>
        <v>0</v>
      </c>
    </row>
    <row r="57">
      <c r="A57" s="201" t="s">
        <v>880</v>
      </c>
      <c r="B57" s="205"/>
      <c r="C57" s="205"/>
      <c r="D57" s="205"/>
      <c r="E57" s="205"/>
      <c r="F57" s="205"/>
      <c r="G57" s="205"/>
      <c r="H57" s="205"/>
      <c r="I57" s="205"/>
      <c r="J57" s="205"/>
      <c r="K57" s="205"/>
      <c r="L57" s="205"/>
      <c r="M57" s="205"/>
      <c r="N57" s="205"/>
      <c r="O57" s="205"/>
      <c r="P57" s="205"/>
      <c r="Q57" s="205"/>
      <c r="R57" s="205"/>
      <c r="S57" s="205"/>
      <c r="T57" s="205"/>
      <c r="U57" s="205"/>
      <c r="V57" s="205"/>
      <c r="W57" s="205"/>
      <c r="X57" s="205"/>
      <c r="Y57" s="205"/>
      <c r="Z57" s="205"/>
      <c r="AA57" s="205"/>
      <c r="AB57" s="205"/>
      <c r="AC57" s="205"/>
      <c r="AD57" s="205"/>
      <c r="AE57" s="205"/>
      <c r="AF57" s="205"/>
      <c r="AG57" s="199">
        <f t="shared" si="13"/>
        <v>0</v>
      </c>
    </row>
    <row r="58">
      <c r="A58" s="209" t="s">
        <v>196</v>
      </c>
      <c r="B58" s="210">
        <f t="shared" ref="B58:AF58" si="14">SUM(B50:B57)</f>
        <v>0</v>
      </c>
      <c r="C58" s="210">
        <f t="shared" si="14"/>
        <v>0</v>
      </c>
      <c r="D58" s="210">
        <f t="shared" si="14"/>
        <v>0</v>
      </c>
      <c r="E58" s="210">
        <f t="shared" si="14"/>
        <v>0</v>
      </c>
      <c r="F58" s="210">
        <f t="shared" si="14"/>
        <v>0</v>
      </c>
      <c r="G58" s="210">
        <f t="shared" si="14"/>
        <v>0</v>
      </c>
      <c r="H58" s="210">
        <f t="shared" si="14"/>
        <v>0</v>
      </c>
      <c r="I58" s="210">
        <f t="shared" si="14"/>
        <v>0</v>
      </c>
      <c r="J58" s="210">
        <f t="shared" si="14"/>
        <v>0</v>
      </c>
      <c r="K58" s="210">
        <f t="shared" si="14"/>
        <v>0</v>
      </c>
      <c r="L58" s="210">
        <f t="shared" si="14"/>
        <v>0</v>
      </c>
      <c r="M58" s="210">
        <f t="shared" si="14"/>
        <v>0</v>
      </c>
      <c r="N58" s="210">
        <f t="shared" si="14"/>
        <v>0</v>
      </c>
      <c r="O58" s="210">
        <f t="shared" si="14"/>
        <v>0</v>
      </c>
      <c r="P58" s="210">
        <f t="shared" si="14"/>
        <v>0</v>
      </c>
      <c r="Q58" s="210">
        <f t="shared" si="14"/>
        <v>0</v>
      </c>
      <c r="R58" s="210">
        <f t="shared" si="14"/>
        <v>0</v>
      </c>
      <c r="S58" s="210">
        <f t="shared" si="14"/>
        <v>0</v>
      </c>
      <c r="T58" s="210">
        <f t="shared" si="14"/>
        <v>0</v>
      </c>
      <c r="U58" s="210">
        <f t="shared" si="14"/>
        <v>0</v>
      </c>
      <c r="V58" s="210">
        <f t="shared" si="14"/>
        <v>0</v>
      </c>
      <c r="W58" s="210">
        <f t="shared" si="14"/>
        <v>0</v>
      </c>
      <c r="X58" s="210">
        <f t="shared" si="14"/>
        <v>0</v>
      </c>
      <c r="Y58" s="210">
        <f t="shared" si="14"/>
        <v>0</v>
      </c>
      <c r="Z58" s="210">
        <f t="shared" si="14"/>
        <v>0</v>
      </c>
      <c r="AA58" s="210">
        <f t="shared" si="14"/>
        <v>0</v>
      </c>
      <c r="AB58" s="210">
        <f t="shared" si="14"/>
        <v>0</v>
      </c>
      <c r="AC58" s="210">
        <f t="shared" si="14"/>
        <v>0</v>
      </c>
      <c r="AD58" s="210">
        <f t="shared" si="14"/>
        <v>0</v>
      </c>
      <c r="AE58" s="210">
        <f t="shared" si="14"/>
        <v>0</v>
      </c>
      <c r="AF58" s="210">
        <f t="shared" si="14"/>
        <v>0</v>
      </c>
      <c r="AG58" s="199">
        <f t="shared" si="13"/>
        <v>0</v>
      </c>
    </row>
    <row r="59">
      <c r="A59" s="153"/>
      <c r="AG59" s="199"/>
    </row>
    <row r="60">
      <c r="A60" s="192" t="s">
        <v>197</v>
      </c>
      <c r="AG60" s="199"/>
    </row>
    <row r="61">
      <c r="A61" s="217" t="s">
        <v>198</v>
      </c>
      <c r="B61" s="218">
        <v>0.0</v>
      </c>
      <c r="C61" s="218">
        <v>0.0</v>
      </c>
      <c r="D61" s="218">
        <v>0.0</v>
      </c>
      <c r="E61" s="218">
        <v>0.0</v>
      </c>
      <c r="F61" s="218">
        <v>0.0</v>
      </c>
      <c r="G61" s="218">
        <v>0.0</v>
      </c>
      <c r="H61" s="218">
        <v>0.0</v>
      </c>
      <c r="I61" s="218">
        <v>0.0</v>
      </c>
      <c r="J61" s="218">
        <v>0.0</v>
      </c>
      <c r="K61" s="218">
        <v>0.0</v>
      </c>
      <c r="L61" s="218">
        <v>0.0</v>
      </c>
      <c r="M61" s="218">
        <v>0.0</v>
      </c>
      <c r="N61" s="218">
        <v>0.0</v>
      </c>
      <c r="O61" s="218">
        <v>0.0</v>
      </c>
      <c r="P61" s="218">
        <v>0.0</v>
      </c>
      <c r="Q61" s="218">
        <v>0.0</v>
      </c>
      <c r="R61" s="218">
        <v>0.0</v>
      </c>
      <c r="S61" s="218">
        <v>0.0</v>
      </c>
      <c r="T61" s="218">
        <v>0.0</v>
      </c>
      <c r="U61" s="218">
        <v>0.0</v>
      </c>
      <c r="V61" s="218">
        <v>0.0</v>
      </c>
      <c r="W61" s="218">
        <v>0.0</v>
      </c>
      <c r="X61" s="218">
        <v>0.0</v>
      </c>
      <c r="Y61" s="218">
        <v>0.0</v>
      </c>
      <c r="Z61" s="218">
        <v>0.0</v>
      </c>
      <c r="AA61" s="218">
        <v>0.0</v>
      </c>
      <c r="AB61" s="218">
        <v>0.0</v>
      </c>
      <c r="AC61" s="218">
        <v>0.0</v>
      </c>
      <c r="AD61" s="218">
        <v>0.0</v>
      </c>
      <c r="AE61" s="218">
        <v>0.0</v>
      </c>
      <c r="AF61" s="218">
        <v>0.0</v>
      </c>
      <c r="AG61" s="199">
        <f>SUM(B61:AF61)</f>
        <v>0</v>
      </c>
    </row>
    <row r="62">
      <c r="A62" s="153"/>
      <c r="AG62" s="199"/>
    </row>
    <row r="63">
      <c r="A63" s="192" t="s">
        <v>199</v>
      </c>
      <c r="B63" s="219"/>
      <c r="C63" s="219"/>
      <c r="D63" s="219"/>
      <c r="E63" s="219"/>
      <c r="F63" s="219"/>
      <c r="G63" s="219"/>
      <c r="H63" s="219"/>
      <c r="I63" s="219"/>
      <c r="J63" s="219"/>
      <c r="K63" s="219"/>
      <c r="L63" s="219"/>
      <c r="M63" s="219"/>
      <c r="N63" s="219"/>
      <c r="O63" s="219"/>
      <c r="P63" s="219"/>
      <c r="Q63" s="219"/>
      <c r="R63" s="219"/>
      <c r="S63" s="219"/>
      <c r="T63" s="219"/>
      <c r="U63" s="219"/>
      <c r="V63" s="219"/>
      <c r="W63" s="219"/>
      <c r="X63" s="219"/>
      <c r="Y63" s="219"/>
      <c r="Z63" s="219"/>
      <c r="AA63" s="219"/>
      <c r="AB63" s="219"/>
      <c r="AC63" s="219"/>
      <c r="AD63" s="219"/>
      <c r="AE63" s="219"/>
      <c r="AF63" s="219"/>
      <c r="AG63" s="199"/>
    </row>
    <row r="64">
      <c r="A64" s="201" t="s">
        <v>881</v>
      </c>
      <c r="B64" s="227"/>
      <c r="C64" s="228"/>
      <c r="D64" s="228"/>
      <c r="E64" s="228"/>
      <c r="F64" s="228"/>
      <c r="G64" s="228"/>
      <c r="H64" s="228"/>
      <c r="I64" s="228"/>
      <c r="J64" s="228"/>
      <c r="K64" s="221">
        <f t="shared" ref="K64:K67" si="16">K23-K92</f>
        <v>2</v>
      </c>
      <c r="L64" s="228"/>
      <c r="M64" s="228"/>
      <c r="N64" s="228"/>
      <c r="O64" s="228"/>
      <c r="P64" s="228"/>
      <c r="Q64" s="221">
        <f t="shared" ref="Q64:AF64" si="15">Q23-Q92</f>
        <v>0</v>
      </c>
      <c r="R64" s="221">
        <f t="shared" si="15"/>
        <v>0</v>
      </c>
      <c r="S64" s="221">
        <f t="shared" si="15"/>
        <v>0</v>
      </c>
      <c r="T64" s="221">
        <f t="shared" si="15"/>
        <v>0</v>
      </c>
      <c r="U64" s="221">
        <f t="shared" si="15"/>
        <v>0</v>
      </c>
      <c r="V64" s="221">
        <f t="shared" si="15"/>
        <v>1</v>
      </c>
      <c r="W64" s="221">
        <f t="shared" si="15"/>
        <v>0</v>
      </c>
      <c r="X64" s="221">
        <f t="shared" si="15"/>
        <v>0</v>
      </c>
      <c r="Y64" s="221">
        <f t="shared" si="15"/>
        <v>0</v>
      </c>
      <c r="Z64" s="221">
        <f t="shared" si="15"/>
        <v>0</v>
      </c>
      <c r="AA64" s="221">
        <f t="shared" si="15"/>
        <v>0</v>
      </c>
      <c r="AB64" s="221">
        <f t="shared" si="15"/>
        <v>1</v>
      </c>
      <c r="AC64" s="221">
        <f t="shared" si="15"/>
        <v>0</v>
      </c>
      <c r="AD64" s="221">
        <f t="shared" si="15"/>
        <v>5</v>
      </c>
      <c r="AE64" s="221">
        <f t="shared" si="15"/>
        <v>0</v>
      </c>
      <c r="AF64" s="220">
        <f t="shared" si="15"/>
        <v>4</v>
      </c>
      <c r="AG64" s="199">
        <f t="shared" ref="AG64:AG72" si="18">SUM(B64:AF64)</f>
        <v>13</v>
      </c>
    </row>
    <row r="65">
      <c r="A65" s="201" t="s">
        <v>882</v>
      </c>
      <c r="B65" s="227"/>
      <c r="C65" s="228"/>
      <c r="D65" s="228"/>
      <c r="E65" s="228"/>
      <c r="F65" s="228"/>
      <c r="G65" s="228"/>
      <c r="H65" s="228"/>
      <c r="I65" s="228"/>
      <c r="J65" s="228"/>
      <c r="K65" s="221">
        <f t="shared" si="16"/>
        <v>0</v>
      </c>
      <c r="L65" s="228"/>
      <c r="M65" s="228"/>
      <c r="N65" s="228"/>
      <c r="O65" s="228"/>
      <c r="P65" s="228"/>
      <c r="Q65" s="221">
        <f t="shared" ref="Q65:AF65" si="17">Q24-Q93</f>
        <v>0</v>
      </c>
      <c r="R65" s="221">
        <f t="shared" si="17"/>
        <v>0</v>
      </c>
      <c r="S65" s="221">
        <f t="shared" si="17"/>
        <v>0</v>
      </c>
      <c r="T65" s="221">
        <f t="shared" si="17"/>
        <v>0</v>
      </c>
      <c r="U65" s="221">
        <f t="shared" si="17"/>
        <v>0</v>
      </c>
      <c r="V65" s="221">
        <f t="shared" si="17"/>
        <v>0</v>
      </c>
      <c r="W65" s="221">
        <f t="shared" si="17"/>
        <v>0</v>
      </c>
      <c r="X65" s="221">
        <f t="shared" si="17"/>
        <v>0</v>
      </c>
      <c r="Y65" s="221">
        <f t="shared" si="17"/>
        <v>0</v>
      </c>
      <c r="Z65" s="221">
        <f t="shared" si="17"/>
        <v>0</v>
      </c>
      <c r="AA65" s="221">
        <f t="shared" si="17"/>
        <v>0</v>
      </c>
      <c r="AB65" s="221">
        <f t="shared" si="17"/>
        <v>0</v>
      </c>
      <c r="AC65" s="221">
        <f t="shared" si="17"/>
        <v>0</v>
      </c>
      <c r="AD65" s="221">
        <f t="shared" si="17"/>
        <v>0</v>
      </c>
      <c r="AE65" s="221">
        <f t="shared" si="17"/>
        <v>0</v>
      </c>
      <c r="AF65" s="220">
        <f t="shared" si="17"/>
        <v>0</v>
      </c>
      <c r="AG65" s="199">
        <f t="shared" si="18"/>
        <v>0</v>
      </c>
    </row>
    <row r="66">
      <c r="A66" s="201" t="s">
        <v>883</v>
      </c>
      <c r="B66" s="227"/>
      <c r="C66" s="228"/>
      <c r="D66" s="228"/>
      <c r="E66" s="228"/>
      <c r="F66" s="228"/>
      <c r="G66" s="228"/>
      <c r="H66" s="228"/>
      <c r="I66" s="228"/>
      <c r="J66" s="228"/>
      <c r="K66" s="221">
        <f t="shared" si="16"/>
        <v>0</v>
      </c>
      <c r="L66" s="228"/>
      <c r="M66" s="228"/>
      <c r="N66" s="228"/>
      <c r="O66" s="228"/>
      <c r="P66" s="228"/>
      <c r="Q66" s="221">
        <f t="shared" ref="Q66:AF66" si="19">Q25-Q94</f>
        <v>0</v>
      </c>
      <c r="R66" s="221">
        <f t="shared" si="19"/>
        <v>0</v>
      </c>
      <c r="S66" s="221">
        <f t="shared" si="19"/>
        <v>0</v>
      </c>
      <c r="T66" s="221">
        <f t="shared" si="19"/>
        <v>0</v>
      </c>
      <c r="U66" s="221">
        <f t="shared" si="19"/>
        <v>0</v>
      </c>
      <c r="V66" s="221">
        <f t="shared" si="19"/>
        <v>0</v>
      </c>
      <c r="W66" s="221">
        <f t="shared" si="19"/>
        <v>0</v>
      </c>
      <c r="X66" s="221">
        <f t="shared" si="19"/>
        <v>0</v>
      </c>
      <c r="Y66" s="221">
        <f t="shared" si="19"/>
        <v>0</v>
      </c>
      <c r="Z66" s="221">
        <f t="shared" si="19"/>
        <v>0</v>
      </c>
      <c r="AA66" s="221">
        <f t="shared" si="19"/>
        <v>0</v>
      </c>
      <c r="AB66" s="221">
        <f t="shared" si="19"/>
        <v>0</v>
      </c>
      <c r="AC66" s="221">
        <f t="shared" si="19"/>
        <v>0</v>
      </c>
      <c r="AD66" s="221">
        <f t="shared" si="19"/>
        <v>0</v>
      </c>
      <c r="AE66" s="221">
        <f t="shared" si="19"/>
        <v>0</v>
      </c>
      <c r="AF66" s="220">
        <f t="shared" si="19"/>
        <v>0</v>
      </c>
      <c r="AG66" s="199">
        <f t="shared" si="18"/>
        <v>0</v>
      </c>
    </row>
    <row r="67">
      <c r="A67" s="201" t="s">
        <v>884</v>
      </c>
      <c r="B67" s="227"/>
      <c r="C67" s="228"/>
      <c r="D67" s="228"/>
      <c r="E67" s="228"/>
      <c r="F67" s="228"/>
      <c r="G67" s="228"/>
      <c r="H67" s="228"/>
      <c r="I67" s="228"/>
      <c r="J67" s="228"/>
      <c r="K67" s="221">
        <f t="shared" si="16"/>
        <v>0</v>
      </c>
      <c r="L67" s="228"/>
      <c r="M67" s="228"/>
      <c r="N67" s="228"/>
      <c r="O67" s="228"/>
      <c r="P67" s="228"/>
      <c r="Q67" s="221">
        <f t="shared" ref="Q67:AF67" si="20">Q26-Q95</f>
        <v>0</v>
      </c>
      <c r="R67" s="221">
        <f t="shared" si="20"/>
        <v>0</v>
      </c>
      <c r="S67" s="221">
        <f t="shared" si="20"/>
        <v>0</v>
      </c>
      <c r="T67" s="221">
        <f t="shared" si="20"/>
        <v>0</v>
      </c>
      <c r="U67" s="221">
        <f t="shared" si="20"/>
        <v>0</v>
      </c>
      <c r="V67" s="221">
        <f t="shared" si="20"/>
        <v>0</v>
      </c>
      <c r="W67" s="221">
        <f t="shared" si="20"/>
        <v>0</v>
      </c>
      <c r="X67" s="221">
        <f t="shared" si="20"/>
        <v>0</v>
      </c>
      <c r="Y67" s="221">
        <f t="shared" si="20"/>
        <v>0</v>
      </c>
      <c r="Z67" s="221">
        <f t="shared" si="20"/>
        <v>0</v>
      </c>
      <c r="AA67" s="221">
        <f t="shared" si="20"/>
        <v>0</v>
      </c>
      <c r="AB67" s="221">
        <f t="shared" si="20"/>
        <v>0</v>
      </c>
      <c r="AC67" s="221">
        <f t="shared" si="20"/>
        <v>0</v>
      </c>
      <c r="AD67" s="221">
        <f t="shared" si="20"/>
        <v>0</v>
      </c>
      <c r="AE67" s="221">
        <f t="shared" si="20"/>
        <v>0</v>
      </c>
      <c r="AF67" s="221">
        <f t="shared" si="20"/>
        <v>0</v>
      </c>
      <c r="AG67" s="199">
        <f t="shared" si="18"/>
        <v>0</v>
      </c>
    </row>
    <row r="68">
      <c r="A68" s="201" t="s">
        <v>885</v>
      </c>
      <c r="B68" s="228"/>
      <c r="C68" s="228"/>
      <c r="D68" s="228"/>
      <c r="E68" s="228"/>
      <c r="F68" s="228"/>
      <c r="G68" s="228"/>
      <c r="H68" s="228"/>
      <c r="I68" s="228"/>
      <c r="J68" s="228"/>
      <c r="K68" s="222"/>
      <c r="L68" s="228"/>
      <c r="M68" s="228"/>
      <c r="N68" s="228"/>
      <c r="O68" s="228"/>
      <c r="P68" s="228"/>
      <c r="Q68" s="221">
        <f t="shared" ref="Q68:AF68" si="21">Q27-Q96</f>
        <v>3</v>
      </c>
      <c r="R68" s="221">
        <f t="shared" si="21"/>
        <v>1</v>
      </c>
      <c r="S68" s="221">
        <f t="shared" si="21"/>
        <v>3</v>
      </c>
      <c r="T68" s="221">
        <f t="shared" si="21"/>
        <v>1</v>
      </c>
      <c r="U68" s="221">
        <f t="shared" si="21"/>
        <v>0</v>
      </c>
      <c r="V68" s="221">
        <f t="shared" si="21"/>
        <v>3</v>
      </c>
      <c r="W68" s="221">
        <f t="shared" si="21"/>
        <v>1</v>
      </c>
      <c r="X68" s="221">
        <f t="shared" si="21"/>
        <v>0</v>
      </c>
      <c r="Y68" s="221">
        <f t="shared" si="21"/>
        <v>0</v>
      </c>
      <c r="Z68" s="221">
        <f t="shared" si="21"/>
        <v>0</v>
      </c>
      <c r="AA68" s="221">
        <f t="shared" si="21"/>
        <v>0</v>
      </c>
      <c r="AB68" s="221">
        <f t="shared" si="21"/>
        <v>1</v>
      </c>
      <c r="AC68" s="221">
        <f t="shared" si="21"/>
        <v>0</v>
      </c>
      <c r="AD68" s="221">
        <f t="shared" si="21"/>
        <v>4</v>
      </c>
      <c r="AE68" s="221">
        <f t="shared" si="21"/>
        <v>5</v>
      </c>
      <c r="AF68" s="221">
        <f t="shared" si="21"/>
        <v>8</v>
      </c>
      <c r="AG68" s="199">
        <f t="shared" si="18"/>
        <v>30</v>
      </c>
    </row>
    <row r="69">
      <c r="A69" s="201" t="s">
        <v>886</v>
      </c>
      <c r="B69" s="228"/>
      <c r="C69" s="228"/>
      <c r="D69" s="228"/>
      <c r="E69" s="228"/>
      <c r="F69" s="228"/>
      <c r="G69" s="228"/>
      <c r="H69" s="228"/>
      <c r="I69" s="228"/>
      <c r="J69" s="228"/>
      <c r="K69" s="222"/>
      <c r="L69" s="228"/>
      <c r="M69" s="228"/>
      <c r="N69" s="228"/>
      <c r="O69" s="228"/>
      <c r="P69" s="228"/>
      <c r="Q69" s="221">
        <f t="shared" ref="Q69:AF69" si="22">Q28-Q97</f>
        <v>0</v>
      </c>
      <c r="R69" s="221">
        <f t="shared" si="22"/>
        <v>0</v>
      </c>
      <c r="S69" s="221">
        <f t="shared" si="22"/>
        <v>0</v>
      </c>
      <c r="T69" s="221">
        <f t="shared" si="22"/>
        <v>0</v>
      </c>
      <c r="U69" s="221">
        <f t="shared" si="22"/>
        <v>0</v>
      </c>
      <c r="V69" s="221">
        <f t="shared" si="22"/>
        <v>0</v>
      </c>
      <c r="W69" s="221">
        <f t="shared" si="22"/>
        <v>0</v>
      </c>
      <c r="X69" s="221">
        <f t="shared" si="22"/>
        <v>0</v>
      </c>
      <c r="Y69" s="221">
        <f t="shared" si="22"/>
        <v>0</v>
      </c>
      <c r="Z69" s="221">
        <f t="shared" si="22"/>
        <v>0</v>
      </c>
      <c r="AA69" s="221">
        <f t="shared" si="22"/>
        <v>0</v>
      </c>
      <c r="AB69" s="221">
        <f t="shared" si="22"/>
        <v>0</v>
      </c>
      <c r="AC69" s="221">
        <f t="shared" si="22"/>
        <v>0</v>
      </c>
      <c r="AD69" s="221">
        <f t="shared" si="22"/>
        <v>0</v>
      </c>
      <c r="AE69" s="221">
        <f t="shared" si="22"/>
        <v>0</v>
      </c>
      <c r="AF69" s="221">
        <f t="shared" si="22"/>
        <v>0</v>
      </c>
      <c r="AG69" s="199">
        <f t="shared" si="18"/>
        <v>0</v>
      </c>
    </row>
    <row r="70">
      <c r="A70" s="201" t="s">
        <v>887</v>
      </c>
      <c r="B70" s="222"/>
      <c r="C70" s="222"/>
      <c r="D70" s="222"/>
      <c r="E70" s="222"/>
      <c r="F70" s="222"/>
      <c r="G70" s="222"/>
      <c r="H70" s="222"/>
      <c r="I70" s="222"/>
      <c r="J70" s="222"/>
      <c r="K70" s="222"/>
      <c r="L70" s="228"/>
      <c r="M70" s="228"/>
      <c r="N70" s="228"/>
      <c r="O70" s="228"/>
      <c r="P70" s="228"/>
      <c r="Q70" s="221">
        <f t="shared" ref="Q70:AF70" si="23">Q29-Q98</f>
        <v>1</v>
      </c>
      <c r="R70" s="221">
        <f t="shared" si="23"/>
        <v>18</v>
      </c>
      <c r="S70" s="221">
        <f t="shared" si="23"/>
        <v>10</v>
      </c>
      <c r="T70" s="221">
        <f t="shared" si="23"/>
        <v>5</v>
      </c>
      <c r="U70" s="221">
        <f t="shared" si="23"/>
        <v>1</v>
      </c>
      <c r="V70" s="221">
        <f t="shared" si="23"/>
        <v>1</v>
      </c>
      <c r="W70" s="221">
        <f t="shared" si="23"/>
        <v>1</v>
      </c>
      <c r="X70" s="221">
        <f t="shared" si="23"/>
        <v>0</v>
      </c>
      <c r="Y70" s="221">
        <f t="shared" si="23"/>
        <v>4</v>
      </c>
      <c r="Z70" s="221">
        <f t="shared" si="23"/>
        <v>3</v>
      </c>
      <c r="AA70" s="221">
        <f t="shared" si="23"/>
        <v>1</v>
      </c>
      <c r="AB70" s="221">
        <f t="shared" si="23"/>
        <v>4</v>
      </c>
      <c r="AC70" s="221">
        <f t="shared" si="23"/>
        <v>7</v>
      </c>
      <c r="AD70" s="221">
        <f t="shared" si="23"/>
        <v>10</v>
      </c>
      <c r="AE70" s="221">
        <f t="shared" si="23"/>
        <v>11</v>
      </c>
      <c r="AF70" s="221">
        <f t="shared" si="23"/>
        <v>10</v>
      </c>
      <c r="AG70" s="199">
        <f t="shared" si="18"/>
        <v>87</v>
      </c>
    </row>
    <row r="71">
      <c r="A71" s="201" t="s">
        <v>888</v>
      </c>
      <c r="B71" s="222"/>
      <c r="C71" s="222"/>
      <c r="D71" s="222"/>
      <c r="E71" s="222"/>
      <c r="F71" s="222"/>
      <c r="G71" s="222"/>
      <c r="H71" s="222"/>
      <c r="I71" s="222"/>
      <c r="J71" s="222"/>
      <c r="K71" s="222"/>
      <c r="L71" s="228"/>
      <c r="M71" s="228"/>
      <c r="N71" s="228"/>
      <c r="O71" s="228"/>
      <c r="P71" s="228"/>
      <c r="Q71" s="221">
        <f t="shared" ref="Q71:AF71" si="24">Q30-Q99</f>
        <v>0</v>
      </c>
      <c r="R71" s="221">
        <f t="shared" si="24"/>
        <v>0</v>
      </c>
      <c r="S71" s="221">
        <f t="shared" si="24"/>
        <v>0</v>
      </c>
      <c r="T71" s="221">
        <f t="shared" si="24"/>
        <v>0</v>
      </c>
      <c r="U71" s="221">
        <f t="shared" si="24"/>
        <v>0</v>
      </c>
      <c r="V71" s="221">
        <f t="shared" si="24"/>
        <v>0</v>
      </c>
      <c r="W71" s="221">
        <f t="shared" si="24"/>
        <v>0</v>
      </c>
      <c r="X71" s="221">
        <f t="shared" si="24"/>
        <v>0</v>
      </c>
      <c r="Y71" s="221">
        <f t="shared" si="24"/>
        <v>0</v>
      </c>
      <c r="Z71" s="221">
        <f t="shared" si="24"/>
        <v>0</v>
      </c>
      <c r="AA71" s="221">
        <f t="shared" si="24"/>
        <v>0</v>
      </c>
      <c r="AB71" s="221">
        <f t="shared" si="24"/>
        <v>0</v>
      </c>
      <c r="AC71" s="221">
        <f t="shared" si="24"/>
        <v>0</v>
      </c>
      <c r="AD71" s="221">
        <f t="shared" si="24"/>
        <v>0</v>
      </c>
      <c r="AE71" s="221">
        <f t="shared" si="24"/>
        <v>0</v>
      </c>
      <c r="AF71" s="221">
        <f t="shared" si="24"/>
        <v>0</v>
      </c>
      <c r="AG71" s="199">
        <f t="shared" si="18"/>
        <v>0</v>
      </c>
    </row>
    <row r="72">
      <c r="A72" s="209" t="s">
        <v>172</v>
      </c>
      <c r="B72" s="223">
        <f t="shared" ref="B72:AF72" si="25">SUM(B64:B71)</f>
        <v>0</v>
      </c>
      <c r="C72" s="223">
        <f t="shared" si="25"/>
        <v>0</v>
      </c>
      <c r="D72" s="223">
        <f t="shared" si="25"/>
        <v>0</v>
      </c>
      <c r="E72" s="223">
        <f t="shared" si="25"/>
        <v>0</v>
      </c>
      <c r="F72" s="223">
        <f t="shared" si="25"/>
        <v>0</v>
      </c>
      <c r="G72" s="223">
        <f t="shared" si="25"/>
        <v>0</v>
      </c>
      <c r="H72" s="223">
        <f t="shared" si="25"/>
        <v>0</v>
      </c>
      <c r="I72" s="223">
        <f t="shared" si="25"/>
        <v>0</v>
      </c>
      <c r="J72" s="223">
        <f t="shared" si="25"/>
        <v>0</v>
      </c>
      <c r="K72" s="223">
        <f t="shared" si="25"/>
        <v>2</v>
      </c>
      <c r="L72" s="223">
        <f t="shared" si="25"/>
        <v>0</v>
      </c>
      <c r="M72" s="223">
        <f t="shared" si="25"/>
        <v>0</v>
      </c>
      <c r="N72" s="223">
        <f t="shared" si="25"/>
        <v>0</v>
      </c>
      <c r="O72" s="223">
        <f t="shared" si="25"/>
        <v>0</v>
      </c>
      <c r="P72" s="223">
        <f t="shared" si="25"/>
        <v>0</v>
      </c>
      <c r="Q72" s="223">
        <f t="shared" si="25"/>
        <v>4</v>
      </c>
      <c r="R72" s="223">
        <f t="shared" si="25"/>
        <v>19</v>
      </c>
      <c r="S72" s="223">
        <f t="shared" si="25"/>
        <v>13</v>
      </c>
      <c r="T72" s="223">
        <f t="shared" si="25"/>
        <v>6</v>
      </c>
      <c r="U72" s="223">
        <f t="shared" si="25"/>
        <v>1</v>
      </c>
      <c r="V72" s="223">
        <f t="shared" si="25"/>
        <v>5</v>
      </c>
      <c r="W72" s="223">
        <f t="shared" si="25"/>
        <v>2</v>
      </c>
      <c r="X72" s="223">
        <f t="shared" si="25"/>
        <v>0</v>
      </c>
      <c r="Y72" s="223">
        <f t="shared" si="25"/>
        <v>4</v>
      </c>
      <c r="Z72" s="223">
        <f t="shared" si="25"/>
        <v>3</v>
      </c>
      <c r="AA72" s="223">
        <f t="shared" si="25"/>
        <v>1</v>
      </c>
      <c r="AB72" s="223">
        <f t="shared" si="25"/>
        <v>6</v>
      </c>
      <c r="AC72" s="223">
        <f t="shared" si="25"/>
        <v>7</v>
      </c>
      <c r="AD72" s="223">
        <f t="shared" si="25"/>
        <v>19</v>
      </c>
      <c r="AE72" s="223">
        <f t="shared" si="25"/>
        <v>16</v>
      </c>
      <c r="AF72" s="223">
        <f t="shared" si="25"/>
        <v>22</v>
      </c>
      <c r="AG72" s="199">
        <f t="shared" si="18"/>
        <v>130</v>
      </c>
    </row>
    <row r="73">
      <c r="A73" s="211"/>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99"/>
    </row>
    <row r="74">
      <c r="A74" s="224" t="s">
        <v>889</v>
      </c>
      <c r="B74" s="227"/>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c r="AA74" s="228"/>
      <c r="AB74" s="228"/>
      <c r="AC74" s="228"/>
      <c r="AD74" s="228"/>
      <c r="AE74" s="228"/>
      <c r="AF74" s="228"/>
      <c r="AG74" s="199">
        <f t="shared" ref="AG74:AG76" si="26">SUM(B74:AF74)</f>
        <v>0</v>
      </c>
    </row>
    <row r="75">
      <c r="A75" s="224" t="s">
        <v>890</v>
      </c>
      <c r="B75" s="227"/>
      <c r="C75" s="228"/>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c r="AC75" s="228"/>
      <c r="AD75" s="228"/>
      <c r="AE75" s="228"/>
      <c r="AF75" s="228"/>
      <c r="AG75" s="199">
        <f t="shared" si="26"/>
        <v>0</v>
      </c>
    </row>
    <row r="76">
      <c r="A76" s="209" t="s">
        <v>175</v>
      </c>
      <c r="B76" s="210">
        <f t="shared" ref="B76:AF76" si="27">SUM(B74:B75)</f>
        <v>0</v>
      </c>
      <c r="C76" s="210">
        <f t="shared" si="27"/>
        <v>0</v>
      </c>
      <c r="D76" s="210">
        <f t="shared" si="27"/>
        <v>0</v>
      </c>
      <c r="E76" s="210">
        <f t="shared" si="27"/>
        <v>0</v>
      </c>
      <c r="F76" s="210">
        <f t="shared" si="27"/>
        <v>0</v>
      </c>
      <c r="G76" s="210">
        <f t="shared" si="27"/>
        <v>0</v>
      </c>
      <c r="H76" s="210">
        <f t="shared" si="27"/>
        <v>0</v>
      </c>
      <c r="I76" s="210">
        <f t="shared" si="27"/>
        <v>0</v>
      </c>
      <c r="J76" s="210">
        <f t="shared" si="27"/>
        <v>0</v>
      </c>
      <c r="K76" s="210">
        <f t="shared" si="27"/>
        <v>0</v>
      </c>
      <c r="L76" s="210">
        <f t="shared" si="27"/>
        <v>0</v>
      </c>
      <c r="M76" s="210">
        <f t="shared" si="27"/>
        <v>0</v>
      </c>
      <c r="N76" s="210">
        <f t="shared" si="27"/>
        <v>0</v>
      </c>
      <c r="O76" s="210">
        <f t="shared" si="27"/>
        <v>0</v>
      </c>
      <c r="P76" s="210">
        <f t="shared" si="27"/>
        <v>0</v>
      </c>
      <c r="Q76" s="210">
        <f t="shared" si="27"/>
        <v>0</v>
      </c>
      <c r="R76" s="210">
        <f t="shared" si="27"/>
        <v>0</v>
      </c>
      <c r="S76" s="210">
        <f t="shared" si="27"/>
        <v>0</v>
      </c>
      <c r="T76" s="210">
        <f t="shared" si="27"/>
        <v>0</v>
      </c>
      <c r="U76" s="210">
        <f t="shared" si="27"/>
        <v>0</v>
      </c>
      <c r="V76" s="210">
        <f t="shared" si="27"/>
        <v>0</v>
      </c>
      <c r="W76" s="210">
        <f t="shared" si="27"/>
        <v>0</v>
      </c>
      <c r="X76" s="210">
        <f t="shared" si="27"/>
        <v>0</v>
      </c>
      <c r="Y76" s="210">
        <f t="shared" si="27"/>
        <v>0</v>
      </c>
      <c r="Z76" s="210">
        <f t="shared" si="27"/>
        <v>0</v>
      </c>
      <c r="AA76" s="210">
        <f t="shared" si="27"/>
        <v>0</v>
      </c>
      <c r="AB76" s="210">
        <f t="shared" si="27"/>
        <v>0</v>
      </c>
      <c r="AC76" s="210">
        <f t="shared" si="27"/>
        <v>0</v>
      </c>
      <c r="AD76" s="210">
        <f t="shared" si="27"/>
        <v>0</v>
      </c>
      <c r="AE76" s="210">
        <f t="shared" si="27"/>
        <v>0</v>
      </c>
      <c r="AF76" s="210">
        <f t="shared" si="27"/>
        <v>0</v>
      </c>
      <c r="AG76" s="199">
        <f t="shared" si="26"/>
        <v>0</v>
      </c>
    </row>
    <row r="77">
      <c r="A77" s="153"/>
      <c r="AG77" s="199"/>
    </row>
    <row r="78">
      <c r="A78" s="224" t="s">
        <v>176</v>
      </c>
      <c r="B78" s="227"/>
      <c r="C78" s="228"/>
      <c r="D78" s="228"/>
      <c r="E78" s="228"/>
      <c r="F78" s="228"/>
      <c r="G78" s="228"/>
      <c r="H78" s="228"/>
      <c r="I78" s="228"/>
      <c r="J78" s="228"/>
      <c r="K78" s="228"/>
      <c r="L78" s="228"/>
      <c r="M78" s="228"/>
      <c r="N78" s="228"/>
      <c r="O78" s="228"/>
      <c r="P78" s="228"/>
      <c r="Q78" s="221">
        <f t="shared" ref="Q78:AF78" si="28">Q37-Q106</f>
        <v>1</v>
      </c>
      <c r="R78" s="221">
        <f t="shared" si="28"/>
        <v>3</v>
      </c>
      <c r="S78" s="221">
        <f t="shared" si="28"/>
        <v>2</v>
      </c>
      <c r="T78" s="221">
        <f t="shared" si="28"/>
        <v>0</v>
      </c>
      <c r="U78" s="221">
        <f t="shared" si="28"/>
        <v>0</v>
      </c>
      <c r="V78" s="221">
        <f t="shared" si="28"/>
        <v>2</v>
      </c>
      <c r="W78" s="221">
        <f t="shared" si="28"/>
        <v>0</v>
      </c>
      <c r="X78" s="221">
        <f t="shared" si="28"/>
        <v>0</v>
      </c>
      <c r="Y78" s="221">
        <f t="shared" si="28"/>
        <v>3</v>
      </c>
      <c r="Z78" s="221">
        <f t="shared" si="28"/>
        <v>2</v>
      </c>
      <c r="AA78" s="221">
        <f t="shared" si="28"/>
        <v>1</v>
      </c>
      <c r="AB78" s="221">
        <f t="shared" si="28"/>
        <v>1</v>
      </c>
      <c r="AC78" s="221">
        <f t="shared" si="28"/>
        <v>3</v>
      </c>
      <c r="AD78" s="221">
        <f t="shared" si="28"/>
        <v>0</v>
      </c>
      <c r="AE78" s="221">
        <f t="shared" si="28"/>
        <v>3</v>
      </c>
      <c r="AF78" s="221">
        <f t="shared" si="28"/>
        <v>9</v>
      </c>
      <c r="AG78" s="199">
        <f t="shared" ref="AG78:AG89" si="30">SUM(B78:AF78)</f>
        <v>30</v>
      </c>
    </row>
    <row r="79">
      <c r="A79" s="224" t="s">
        <v>177</v>
      </c>
      <c r="B79" s="227"/>
      <c r="C79" s="228"/>
      <c r="D79" s="228"/>
      <c r="E79" s="228"/>
      <c r="F79" s="228"/>
      <c r="G79" s="228"/>
      <c r="H79" s="228"/>
      <c r="I79" s="228"/>
      <c r="J79" s="228"/>
      <c r="K79" s="228"/>
      <c r="L79" s="228"/>
      <c r="M79" s="228"/>
      <c r="N79" s="228"/>
      <c r="O79" s="228"/>
      <c r="P79" s="228"/>
      <c r="Q79" s="221">
        <f t="shared" ref="Q79:AF79" si="29">Q38-Q107</f>
        <v>3</v>
      </c>
      <c r="R79" s="221">
        <f t="shared" si="29"/>
        <v>1</v>
      </c>
      <c r="S79" s="221">
        <f t="shared" si="29"/>
        <v>2</v>
      </c>
      <c r="T79" s="221">
        <f t="shared" si="29"/>
        <v>2</v>
      </c>
      <c r="U79" s="221">
        <f t="shared" si="29"/>
        <v>0</v>
      </c>
      <c r="V79" s="221">
        <f t="shared" si="29"/>
        <v>0</v>
      </c>
      <c r="W79" s="221">
        <f t="shared" si="29"/>
        <v>0</v>
      </c>
      <c r="X79" s="221">
        <f t="shared" si="29"/>
        <v>0</v>
      </c>
      <c r="Y79" s="221">
        <f t="shared" si="29"/>
        <v>0</v>
      </c>
      <c r="Z79" s="221">
        <f t="shared" si="29"/>
        <v>1</v>
      </c>
      <c r="AA79" s="221">
        <f t="shared" si="29"/>
        <v>1</v>
      </c>
      <c r="AB79" s="221">
        <f t="shared" si="29"/>
        <v>1</v>
      </c>
      <c r="AC79" s="221">
        <f t="shared" si="29"/>
        <v>3</v>
      </c>
      <c r="AD79" s="221">
        <f t="shared" si="29"/>
        <v>3</v>
      </c>
      <c r="AE79" s="221">
        <f t="shared" si="29"/>
        <v>3</v>
      </c>
      <c r="AF79" s="221">
        <f t="shared" si="29"/>
        <v>3</v>
      </c>
      <c r="AG79" s="199">
        <f t="shared" si="30"/>
        <v>23</v>
      </c>
    </row>
    <row r="80">
      <c r="A80" s="224" t="s">
        <v>891</v>
      </c>
      <c r="B80" s="227"/>
      <c r="C80" s="228"/>
      <c r="D80" s="228"/>
      <c r="E80" s="228"/>
      <c r="F80" s="228"/>
      <c r="G80" s="228"/>
      <c r="H80" s="228"/>
      <c r="I80" s="228"/>
      <c r="J80" s="228"/>
      <c r="K80" s="228"/>
      <c r="L80" s="228"/>
      <c r="M80" s="228"/>
      <c r="N80" s="228"/>
      <c r="O80" s="228"/>
      <c r="P80" s="228"/>
      <c r="Q80" s="221">
        <f t="shared" ref="Q80:AF80" si="31">Q39-Q108</f>
        <v>2</v>
      </c>
      <c r="R80" s="221">
        <f t="shared" si="31"/>
        <v>2</v>
      </c>
      <c r="S80" s="221">
        <f t="shared" si="31"/>
        <v>2</v>
      </c>
      <c r="T80" s="221">
        <f t="shared" si="31"/>
        <v>1</v>
      </c>
      <c r="U80" s="221">
        <f t="shared" si="31"/>
        <v>0</v>
      </c>
      <c r="V80" s="221">
        <f t="shared" si="31"/>
        <v>0</v>
      </c>
      <c r="W80" s="221">
        <f t="shared" si="31"/>
        <v>0</v>
      </c>
      <c r="X80" s="221">
        <f t="shared" si="31"/>
        <v>0</v>
      </c>
      <c r="Y80" s="221">
        <f t="shared" si="31"/>
        <v>2</v>
      </c>
      <c r="Z80" s="221">
        <f t="shared" si="31"/>
        <v>2</v>
      </c>
      <c r="AA80" s="221">
        <f t="shared" si="31"/>
        <v>0</v>
      </c>
      <c r="AB80" s="221">
        <f t="shared" si="31"/>
        <v>1</v>
      </c>
      <c r="AC80" s="221">
        <f t="shared" si="31"/>
        <v>3</v>
      </c>
      <c r="AD80" s="221">
        <f t="shared" si="31"/>
        <v>3</v>
      </c>
      <c r="AE80" s="221">
        <f t="shared" si="31"/>
        <v>2</v>
      </c>
      <c r="AF80" s="221">
        <f t="shared" si="31"/>
        <v>5</v>
      </c>
      <c r="AG80" s="199">
        <f t="shared" si="30"/>
        <v>25</v>
      </c>
    </row>
    <row r="81">
      <c r="A81" s="224" t="s">
        <v>892</v>
      </c>
      <c r="B81" s="227"/>
      <c r="C81" s="228"/>
      <c r="D81" s="228"/>
      <c r="E81" s="228"/>
      <c r="F81" s="228"/>
      <c r="G81" s="228"/>
      <c r="H81" s="228"/>
      <c r="I81" s="228"/>
      <c r="J81" s="228"/>
      <c r="K81" s="228"/>
      <c r="L81" s="228"/>
      <c r="M81" s="228"/>
      <c r="N81" s="228"/>
      <c r="O81" s="228"/>
      <c r="P81" s="228"/>
      <c r="Q81" s="221">
        <f t="shared" ref="Q81:AF81" si="32">Q40-Q109</f>
        <v>1</v>
      </c>
      <c r="R81" s="221">
        <f t="shared" si="32"/>
        <v>0</v>
      </c>
      <c r="S81" s="221">
        <f t="shared" si="32"/>
        <v>0</v>
      </c>
      <c r="T81" s="221">
        <f t="shared" si="32"/>
        <v>0</v>
      </c>
      <c r="U81" s="221">
        <f t="shared" si="32"/>
        <v>0</v>
      </c>
      <c r="V81" s="221">
        <f t="shared" si="32"/>
        <v>0</v>
      </c>
      <c r="W81" s="221">
        <f t="shared" si="32"/>
        <v>0</v>
      </c>
      <c r="X81" s="221">
        <f t="shared" si="32"/>
        <v>0</v>
      </c>
      <c r="Y81" s="221">
        <f t="shared" si="32"/>
        <v>0</v>
      </c>
      <c r="Z81" s="221">
        <f t="shared" si="32"/>
        <v>0</v>
      </c>
      <c r="AA81" s="221">
        <f t="shared" si="32"/>
        <v>0</v>
      </c>
      <c r="AB81" s="221">
        <f t="shared" si="32"/>
        <v>0</v>
      </c>
      <c r="AC81" s="221">
        <f t="shared" si="32"/>
        <v>0</v>
      </c>
      <c r="AD81" s="221">
        <f t="shared" si="32"/>
        <v>0</v>
      </c>
      <c r="AE81" s="221">
        <f t="shared" si="32"/>
        <v>0</v>
      </c>
      <c r="AF81" s="221">
        <f t="shared" si="32"/>
        <v>0</v>
      </c>
      <c r="AG81" s="199">
        <f t="shared" si="30"/>
        <v>1</v>
      </c>
    </row>
    <row r="82">
      <c r="A82" s="224" t="s">
        <v>893</v>
      </c>
      <c r="B82" s="227"/>
      <c r="C82" s="228"/>
      <c r="D82" s="228"/>
      <c r="E82" s="228"/>
      <c r="F82" s="228"/>
      <c r="G82" s="228"/>
      <c r="H82" s="228"/>
      <c r="I82" s="228"/>
      <c r="J82" s="228"/>
      <c r="K82" s="228"/>
      <c r="L82" s="228"/>
      <c r="M82" s="228"/>
      <c r="N82" s="228"/>
      <c r="O82" s="228"/>
      <c r="P82" s="228"/>
      <c r="Q82" s="221">
        <f t="shared" ref="Q82:AF82" si="33">Q41-Q110</f>
        <v>0</v>
      </c>
      <c r="R82" s="221">
        <f t="shared" si="33"/>
        <v>0</v>
      </c>
      <c r="S82" s="221">
        <f t="shared" si="33"/>
        <v>0</v>
      </c>
      <c r="T82" s="221">
        <f t="shared" si="33"/>
        <v>0</v>
      </c>
      <c r="U82" s="221">
        <f t="shared" si="33"/>
        <v>0</v>
      </c>
      <c r="V82" s="221">
        <f t="shared" si="33"/>
        <v>0</v>
      </c>
      <c r="W82" s="221">
        <f t="shared" si="33"/>
        <v>0</v>
      </c>
      <c r="X82" s="221">
        <f t="shared" si="33"/>
        <v>0</v>
      </c>
      <c r="Y82" s="221">
        <f t="shared" si="33"/>
        <v>1</v>
      </c>
      <c r="Z82" s="221">
        <f t="shared" si="33"/>
        <v>0</v>
      </c>
      <c r="AA82" s="221">
        <f t="shared" si="33"/>
        <v>0</v>
      </c>
      <c r="AB82" s="221">
        <f t="shared" si="33"/>
        <v>0</v>
      </c>
      <c r="AC82" s="221">
        <f t="shared" si="33"/>
        <v>0</v>
      </c>
      <c r="AD82" s="221">
        <f t="shared" si="33"/>
        <v>0</v>
      </c>
      <c r="AE82" s="221">
        <f t="shared" si="33"/>
        <v>0</v>
      </c>
      <c r="AF82" s="221">
        <f t="shared" si="33"/>
        <v>0</v>
      </c>
      <c r="AG82" s="199">
        <f t="shared" si="30"/>
        <v>1</v>
      </c>
    </row>
    <row r="83">
      <c r="A83" s="224" t="s">
        <v>894</v>
      </c>
      <c r="B83" s="227"/>
      <c r="C83" s="228"/>
      <c r="D83" s="228"/>
      <c r="E83" s="228"/>
      <c r="F83" s="228"/>
      <c r="G83" s="228"/>
      <c r="H83" s="228"/>
      <c r="I83" s="228"/>
      <c r="J83" s="228"/>
      <c r="K83" s="228"/>
      <c r="L83" s="228"/>
      <c r="M83" s="228"/>
      <c r="N83" s="228"/>
      <c r="O83" s="228"/>
      <c r="P83" s="228"/>
      <c r="Q83" s="221">
        <f t="shared" ref="Q83:AF83" si="34">Q42-Q111</f>
        <v>0</v>
      </c>
      <c r="R83" s="221">
        <f t="shared" si="34"/>
        <v>0</v>
      </c>
      <c r="S83" s="221">
        <f t="shared" si="34"/>
        <v>0</v>
      </c>
      <c r="T83" s="221">
        <f t="shared" si="34"/>
        <v>0</v>
      </c>
      <c r="U83" s="221">
        <f t="shared" si="34"/>
        <v>0</v>
      </c>
      <c r="V83" s="221">
        <f t="shared" si="34"/>
        <v>0</v>
      </c>
      <c r="W83" s="221">
        <f t="shared" si="34"/>
        <v>0</v>
      </c>
      <c r="X83" s="221">
        <f t="shared" si="34"/>
        <v>0</v>
      </c>
      <c r="Y83" s="221">
        <f t="shared" si="34"/>
        <v>0</v>
      </c>
      <c r="Z83" s="221">
        <f t="shared" si="34"/>
        <v>0</v>
      </c>
      <c r="AA83" s="221">
        <f t="shared" si="34"/>
        <v>0</v>
      </c>
      <c r="AB83" s="221">
        <f t="shared" si="34"/>
        <v>1</v>
      </c>
      <c r="AC83" s="221">
        <f t="shared" si="34"/>
        <v>0</v>
      </c>
      <c r="AD83" s="221">
        <f t="shared" si="34"/>
        <v>1</v>
      </c>
      <c r="AE83" s="221">
        <f t="shared" si="34"/>
        <v>1</v>
      </c>
      <c r="AF83" s="221">
        <f t="shared" si="34"/>
        <v>0</v>
      </c>
      <c r="AG83" s="199">
        <f t="shared" si="30"/>
        <v>3</v>
      </c>
    </row>
    <row r="84">
      <c r="A84" s="224" t="s">
        <v>895</v>
      </c>
      <c r="B84" s="227"/>
      <c r="C84" s="228"/>
      <c r="D84" s="228"/>
      <c r="E84" s="228"/>
      <c r="F84" s="228"/>
      <c r="G84" s="228"/>
      <c r="H84" s="228"/>
      <c r="I84" s="228"/>
      <c r="J84" s="228"/>
      <c r="K84" s="228"/>
      <c r="L84" s="228"/>
      <c r="M84" s="228"/>
      <c r="N84" s="228"/>
      <c r="O84" s="228"/>
      <c r="P84" s="228"/>
      <c r="Q84" s="221">
        <f t="shared" ref="Q84:AF84" si="35">Q43-Q112</f>
        <v>3</v>
      </c>
      <c r="R84" s="221">
        <f t="shared" si="35"/>
        <v>3</v>
      </c>
      <c r="S84" s="221">
        <f t="shared" si="35"/>
        <v>2</v>
      </c>
      <c r="T84" s="221">
        <f t="shared" si="35"/>
        <v>2</v>
      </c>
      <c r="U84" s="221">
        <f t="shared" si="35"/>
        <v>0</v>
      </c>
      <c r="V84" s="221">
        <f t="shared" si="35"/>
        <v>1</v>
      </c>
      <c r="W84" s="221">
        <f t="shared" si="35"/>
        <v>0</v>
      </c>
      <c r="X84" s="221">
        <f t="shared" si="35"/>
        <v>0</v>
      </c>
      <c r="Y84" s="221">
        <f t="shared" si="35"/>
        <v>2</v>
      </c>
      <c r="Z84" s="221">
        <f t="shared" si="35"/>
        <v>3</v>
      </c>
      <c r="AA84" s="221">
        <f t="shared" si="35"/>
        <v>0</v>
      </c>
      <c r="AB84" s="221">
        <f t="shared" si="35"/>
        <v>2</v>
      </c>
      <c r="AC84" s="221">
        <f t="shared" si="35"/>
        <v>4</v>
      </c>
      <c r="AD84" s="221">
        <f t="shared" si="35"/>
        <v>3</v>
      </c>
      <c r="AE84" s="221">
        <f t="shared" si="35"/>
        <v>3</v>
      </c>
      <c r="AF84" s="221">
        <f t="shared" si="35"/>
        <v>4</v>
      </c>
      <c r="AG84" s="199">
        <f t="shared" si="30"/>
        <v>32</v>
      </c>
    </row>
    <row r="85">
      <c r="A85" s="224" t="s">
        <v>896</v>
      </c>
      <c r="B85" s="227"/>
      <c r="C85" s="228"/>
      <c r="D85" s="228"/>
      <c r="E85" s="228"/>
      <c r="F85" s="228"/>
      <c r="G85" s="228"/>
      <c r="H85" s="228"/>
      <c r="I85" s="228"/>
      <c r="J85" s="228"/>
      <c r="K85" s="228"/>
      <c r="L85" s="228"/>
      <c r="M85" s="228"/>
      <c r="N85" s="228"/>
      <c r="O85" s="228"/>
      <c r="P85" s="228"/>
      <c r="Q85" s="221">
        <f t="shared" ref="Q85:AF85" si="36">Q44-Q113</f>
        <v>1</v>
      </c>
      <c r="R85" s="221">
        <f t="shared" si="36"/>
        <v>0</v>
      </c>
      <c r="S85" s="221">
        <f t="shared" si="36"/>
        <v>0</v>
      </c>
      <c r="T85" s="221">
        <f t="shared" si="36"/>
        <v>0</v>
      </c>
      <c r="U85" s="221">
        <f t="shared" si="36"/>
        <v>0</v>
      </c>
      <c r="V85" s="221">
        <f t="shared" si="36"/>
        <v>0</v>
      </c>
      <c r="W85" s="221">
        <f t="shared" si="36"/>
        <v>0</v>
      </c>
      <c r="X85" s="221">
        <f t="shared" si="36"/>
        <v>0</v>
      </c>
      <c r="Y85" s="221">
        <f t="shared" si="36"/>
        <v>1</v>
      </c>
      <c r="Z85" s="221">
        <f t="shared" si="36"/>
        <v>0</v>
      </c>
      <c r="AA85" s="221">
        <f t="shared" si="36"/>
        <v>0</v>
      </c>
      <c r="AB85" s="221">
        <f t="shared" si="36"/>
        <v>0</v>
      </c>
      <c r="AC85" s="221">
        <f t="shared" si="36"/>
        <v>0</v>
      </c>
      <c r="AD85" s="221">
        <f t="shared" si="36"/>
        <v>0</v>
      </c>
      <c r="AE85" s="221">
        <f t="shared" si="36"/>
        <v>1</v>
      </c>
      <c r="AF85" s="221">
        <f t="shared" si="36"/>
        <v>0</v>
      </c>
      <c r="AG85" s="199">
        <f t="shared" si="30"/>
        <v>3</v>
      </c>
    </row>
    <row r="86">
      <c r="A86" s="224" t="s">
        <v>897</v>
      </c>
      <c r="B86" s="227"/>
      <c r="C86" s="228"/>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C86" s="228"/>
      <c r="AD86" s="228"/>
      <c r="AE86" s="228"/>
      <c r="AF86" s="228"/>
      <c r="AG86" s="199">
        <f t="shared" si="30"/>
        <v>0</v>
      </c>
    </row>
    <row r="87">
      <c r="A87" s="224" t="s">
        <v>898</v>
      </c>
      <c r="B87" s="227"/>
      <c r="C87" s="228"/>
      <c r="D87" s="228"/>
      <c r="E87" s="228"/>
      <c r="F87" s="228"/>
      <c r="G87" s="228"/>
      <c r="H87" s="228"/>
      <c r="I87" s="228"/>
      <c r="J87" s="228"/>
      <c r="K87" s="228"/>
      <c r="L87" s="228"/>
      <c r="M87" s="228"/>
      <c r="N87" s="228"/>
      <c r="O87" s="228"/>
      <c r="P87" s="228"/>
      <c r="Q87" s="228"/>
      <c r="R87" s="228"/>
      <c r="S87" s="228"/>
      <c r="T87" s="228"/>
      <c r="U87" s="228"/>
      <c r="V87" s="228"/>
      <c r="W87" s="228"/>
      <c r="X87" s="228"/>
      <c r="Y87" s="228"/>
      <c r="Z87" s="228"/>
      <c r="AA87" s="228"/>
      <c r="AB87" s="228"/>
      <c r="AC87" s="228"/>
      <c r="AD87" s="228"/>
      <c r="AE87" s="228"/>
      <c r="AF87" s="228"/>
      <c r="AG87" s="199">
        <f t="shared" si="30"/>
        <v>0</v>
      </c>
    </row>
    <row r="88">
      <c r="A88" s="224" t="s">
        <v>186</v>
      </c>
      <c r="B88" s="228"/>
      <c r="C88" s="228"/>
      <c r="D88" s="228"/>
      <c r="E88" s="228"/>
      <c r="F88" s="228"/>
      <c r="G88" s="228"/>
      <c r="H88" s="228"/>
      <c r="I88" s="228"/>
      <c r="J88" s="228"/>
      <c r="K88" s="228"/>
      <c r="L88" s="228"/>
      <c r="M88" s="228"/>
      <c r="N88" s="228"/>
      <c r="O88" s="228"/>
      <c r="P88" s="228"/>
      <c r="Q88" s="228"/>
      <c r="R88" s="228"/>
      <c r="S88" s="228"/>
      <c r="T88" s="228"/>
      <c r="U88" s="228"/>
      <c r="V88" s="228"/>
      <c r="W88" s="228"/>
      <c r="X88" s="228"/>
      <c r="Y88" s="228"/>
      <c r="Z88" s="228"/>
      <c r="AA88" s="228"/>
      <c r="AB88" s="228"/>
      <c r="AC88" s="228"/>
      <c r="AD88" s="228"/>
      <c r="AE88" s="228"/>
      <c r="AF88" s="228"/>
      <c r="AG88" s="199">
        <f t="shared" si="30"/>
        <v>0</v>
      </c>
    </row>
    <row r="89">
      <c r="A89" s="209" t="s">
        <v>187</v>
      </c>
      <c r="B89" s="223">
        <f t="shared" ref="B89:AF89" si="37">SUM(B78:B88)</f>
        <v>0</v>
      </c>
      <c r="C89" s="223">
        <f t="shared" si="37"/>
        <v>0</v>
      </c>
      <c r="D89" s="223">
        <f t="shared" si="37"/>
        <v>0</v>
      </c>
      <c r="E89" s="223">
        <f t="shared" si="37"/>
        <v>0</v>
      </c>
      <c r="F89" s="223">
        <f t="shared" si="37"/>
        <v>0</v>
      </c>
      <c r="G89" s="223">
        <f t="shared" si="37"/>
        <v>0</v>
      </c>
      <c r="H89" s="223">
        <f t="shared" si="37"/>
        <v>0</v>
      </c>
      <c r="I89" s="223">
        <f t="shared" si="37"/>
        <v>0</v>
      </c>
      <c r="J89" s="223">
        <f t="shared" si="37"/>
        <v>0</v>
      </c>
      <c r="K89" s="223">
        <f t="shared" si="37"/>
        <v>0</v>
      </c>
      <c r="L89" s="223">
        <f t="shared" si="37"/>
        <v>0</v>
      </c>
      <c r="M89" s="223">
        <f t="shared" si="37"/>
        <v>0</v>
      </c>
      <c r="N89" s="223">
        <f t="shared" si="37"/>
        <v>0</v>
      </c>
      <c r="O89" s="223">
        <f t="shared" si="37"/>
        <v>0</v>
      </c>
      <c r="P89" s="223">
        <f t="shared" si="37"/>
        <v>0</v>
      </c>
      <c r="Q89" s="223">
        <f t="shared" si="37"/>
        <v>11</v>
      </c>
      <c r="R89" s="223">
        <f t="shared" si="37"/>
        <v>9</v>
      </c>
      <c r="S89" s="223">
        <f t="shared" si="37"/>
        <v>8</v>
      </c>
      <c r="T89" s="223">
        <f t="shared" si="37"/>
        <v>5</v>
      </c>
      <c r="U89" s="223">
        <f t="shared" si="37"/>
        <v>0</v>
      </c>
      <c r="V89" s="223">
        <f t="shared" si="37"/>
        <v>3</v>
      </c>
      <c r="W89" s="223">
        <f t="shared" si="37"/>
        <v>0</v>
      </c>
      <c r="X89" s="223">
        <f t="shared" si="37"/>
        <v>0</v>
      </c>
      <c r="Y89" s="223">
        <f t="shared" si="37"/>
        <v>9</v>
      </c>
      <c r="Z89" s="223">
        <f t="shared" si="37"/>
        <v>8</v>
      </c>
      <c r="AA89" s="223">
        <f t="shared" si="37"/>
        <v>2</v>
      </c>
      <c r="AB89" s="223">
        <f t="shared" si="37"/>
        <v>6</v>
      </c>
      <c r="AC89" s="223">
        <f t="shared" si="37"/>
        <v>13</v>
      </c>
      <c r="AD89" s="223">
        <f t="shared" si="37"/>
        <v>10</v>
      </c>
      <c r="AE89" s="223">
        <f t="shared" si="37"/>
        <v>13</v>
      </c>
      <c r="AF89" s="223">
        <f t="shared" si="37"/>
        <v>21</v>
      </c>
      <c r="AG89" s="199">
        <f t="shared" si="30"/>
        <v>118</v>
      </c>
    </row>
    <row r="90">
      <c r="A90" s="153"/>
      <c r="AG90" s="199"/>
    </row>
    <row r="91">
      <c r="A91" s="192" t="s">
        <v>218</v>
      </c>
      <c r="B91" s="219"/>
      <c r="C91" s="219"/>
      <c r="D91" s="219"/>
      <c r="E91" s="219"/>
      <c r="F91" s="219"/>
      <c r="G91" s="219"/>
      <c r="H91" s="219"/>
      <c r="I91" s="219"/>
      <c r="J91" s="219"/>
      <c r="K91" s="219"/>
      <c r="L91" s="219"/>
      <c r="M91" s="219"/>
      <c r="N91" s="219"/>
      <c r="O91" s="219"/>
      <c r="P91" s="219"/>
      <c r="Q91" s="219"/>
      <c r="R91" s="219"/>
      <c r="S91" s="219"/>
      <c r="T91" s="219"/>
      <c r="U91" s="219"/>
      <c r="V91" s="219"/>
      <c r="W91" s="219"/>
      <c r="X91" s="219"/>
      <c r="Y91" s="219"/>
      <c r="Z91" s="219"/>
      <c r="AA91" s="219"/>
      <c r="AB91" s="219"/>
      <c r="AC91" s="219"/>
      <c r="AD91" s="219"/>
      <c r="AE91" s="219"/>
      <c r="AF91" s="219"/>
      <c r="AG91" s="199"/>
    </row>
    <row r="92">
      <c r="A92" s="201" t="s">
        <v>899</v>
      </c>
      <c r="B92" s="268"/>
      <c r="C92" s="268"/>
      <c r="D92" s="268"/>
      <c r="E92" s="268"/>
      <c r="F92" s="268"/>
      <c r="G92" s="268"/>
      <c r="H92" s="268"/>
      <c r="I92" s="268"/>
      <c r="J92" s="268"/>
      <c r="K92" s="282">
        <v>0.0</v>
      </c>
      <c r="L92" s="364"/>
      <c r="M92" s="364"/>
      <c r="N92" s="364"/>
      <c r="O92" s="364"/>
      <c r="P92" s="364"/>
      <c r="Q92" s="282">
        <v>0.0</v>
      </c>
      <c r="R92" s="282">
        <v>0.0</v>
      </c>
      <c r="S92" s="282">
        <v>0.0</v>
      </c>
      <c r="T92" s="282">
        <v>0.0</v>
      </c>
      <c r="U92" s="282">
        <v>0.0</v>
      </c>
      <c r="V92" s="282">
        <v>0.0</v>
      </c>
      <c r="W92" s="282">
        <v>0.0</v>
      </c>
      <c r="X92" s="282">
        <v>0.0</v>
      </c>
      <c r="Y92" s="282">
        <v>0.0</v>
      </c>
      <c r="Z92" s="282">
        <v>0.0</v>
      </c>
      <c r="AA92" s="282">
        <v>0.0</v>
      </c>
      <c r="AB92" s="282">
        <v>0.0</v>
      </c>
      <c r="AC92" s="282">
        <v>0.0</v>
      </c>
      <c r="AD92" s="282">
        <v>0.0</v>
      </c>
      <c r="AE92" s="282">
        <v>0.0</v>
      </c>
      <c r="AF92" s="282">
        <v>0.0</v>
      </c>
      <c r="AG92" s="199">
        <f t="shared" ref="AG92:AG100" si="38">SUM(B92:AF92)</f>
        <v>0</v>
      </c>
    </row>
    <row r="93">
      <c r="A93" s="201" t="s">
        <v>900</v>
      </c>
      <c r="B93" s="206"/>
      <c r="C93" s="206"/>
      <c r="D93" s="206"/>
      <c r="E93" s="206"/>
      <c r="F93" s="206"/>
      <c r="G93" s="206"/>
      <c r="H93" s="206"/>
      <c r="I93" s="206"/>
      <c r="J93" s="206"/>
      <c r="K93" s="282">
        <v>0.0</v>
      </c>
      <c r="L93" s="364"/>
      <c r="M93" s="364"/>
      <c r="N93" s="364"/>
      <c r="O93" s="364"/>
      <c r="P93" s="364"/>
      <c r="Q93" s="282">
        <v>0.0</v>
      </c>
      <c r="R93" s="282">
        <v>0.0</v>
      </c>
      <c r="S93" s="282">
        <v>0.0</v>
      </c>
      <c r="T93" s="282">
        <v>0.0</v>
      </c>
      <c r="U93" s="282">
        <v>0.0</v>
      </c>
      <c r="V93" s="282">
        <v>0.0</v>
      </c>
      <c r="W93" s="282">
        <v>0.0</v>
      </c>
      <c r="X93" s="282">
        <v>0.0</v>
      </c>
      <c r="Y93" s="282">
        <v>0.0</v>
      </c>
      <c r="Z93" s="282">
        <v>0.0</v>
      </c>
      <c r="AA93" s="282">
        <v>0.0</v>
      </c>
      <c r="AB93" s="282">
        <v>0.0</v>
      </c>
      <c r="AC93" s="282">
        <v>0.0</v>
      </c>
      <c r="AD93" s="282">
        <v>0.0</v>
      </c>
      <c r="AE93" s="282">
        <v>0.0</v>
      </c>
      <c r="AF93" s="282">
        <v>0.0</v>
      </c>
      <c r="AG93" s="199">
        <f t="shared" si="38"/>
        <v>0</v>
      </c>
    </row>
    <row r="94">
      <c r="A94" s="201" t="s">
        <v>901</v>
      </c>
      <c r="B94" s="268"/>
      <c r="C94" s="268"/>
      <c r="D94" s="268"/>
      <c r="E94" s="268"/>
      <c r="F94" s="268"/>
      <c r="G94" s="268"/>
      <c r="H94" s="268"/>
      <c r="I94" s="268"/>
      <c r="J94" s="268"/>
      <c r="K94" s="282">
        <v>0.0</v>
      </c>
      <c r="L94" s="364"/>
      <c r="M94" s="364"/>
      <c r="N94" s="364"/>
      <c r="O94" s="364"/>
      <c r="P94" s="364"/>
      <c r="Q94" s="282">
        <v>0.0</v>
      </c>
      <c r="R94" s="282">
        <v>0.0</v>
      </c>
      <c r="S94" s="282">
        <v>0.0</v>
      </c>
      <c r="T94" s="282">
        <v>0.0</v>
      </c>
      <c r="U94" s="282">
        <v>0.0</v>
      </c>
      <c r="V94" s="282">
        <v>0.0</v>
      </c>
      <c r="W94" s="282">
        <v>0.0</v>
      </c>
      <c r="X94" s="282">
        <v>0.0</v>
      </c>
      <c r="Y94" s="282">
        <v>0.0</v>
      </c>
      <c r="Z94" s="282">
        <v>0.0</v>
      </c>
      <c r="AA94" s="282">
        <v>0.0</v>
      </c>
      <c r="AB94" s="282">
        <v>0.0</v>
      </c>
      <c r="AC94" s="282">
        <v>0.0</v>
      </c>
      <c r="AD94" s="282">
        <v>0.0</v>
      </c>
      <c r="AE94" s="282">
        <v>0.0</v>
      </c>
      <c r="AF94" s="282">
        <v>0.0</v>
      </c>
      <c r="AG94" s="199">
        <f t="shared" si="38"/>
        <v>0</v>
      </c>
    </row>
    <row r="95">
      <c r="A95" s="201" t="s">
        <v>902</v>
      </c>
      <c r="B95" s="206"/>
      <c r="C95" s="206"/>
      <c r="D95" s="206"/>
      <c r="E95" s="206"/>
      <c r="F95" s="206"/>
      <c r="G95" s="206"/>
      <c r="H95" s="206"/>
      <c r="I95" s="206"/>
      <c r="J95" s="206"/>
      <c r="K95" s="282">
        <v>0.0</v>
      </c>
      <c r="L95" s="364"/>
      <c r="M95" s="364"/>
      <c r="N95" s="364"/>
      <c r="O95" s="364"/>
      <c r="P95" s="364"/>
      <c r="Q95" s="282">
        <v>0.0</v>
      </c>
      <c r="R95" s="282">
        <v>0.0</v>
      </c>
      <c r="S95" s="282">
        <v>0.0</v>
      </c>
      <c r="T95" s="282">
        <v>0.0</v>
      </c>
      <c r="U95" s="282">
        <v>0.0</v>
      </c>
      <c r="V95" s="282">
        <v>0.0</v>
      </c>
      <c r="W95" s="282">
        <v>0.0</v>
      </c>
      <c r="X95" s="282">
        <v>0.0</v>
      </c>
      <c r="Y95" s="282">
        <v>0.0</v>
      </c>
      <c r="Z95" s="282">
        <v>0.0</v>
      </c>
      <c r="AA95" s="282">
        <v>0.0</v>
      </c>
      <c r="AB95" s="282">
        <v>0.0</v>
      </c>
      <c r="AC95" s="282">
        <v>0.0</v>
      </c>
      <c r="AD95" s="282">
        <v>0.0</v>
      </c>
      <c r="AE95" s="282">
        <v>0.0</v>
      </c>
      <c r="AF95" s="282">
        <v>0.0</v>
      </c>
      <c r="AG95" s="199">
        <f t="shared" si="38"/>
        <v>0</v>
      </c>
    </row>
    <row r="96">
      <c r="A96" s="201" t="s">
        <v>681</v>
      </c>
      <c r="B96" s="206"/>
      <c r="C96" s="206"/>
      <c r="D96" s="206"/>
      <c r="E96" s="206"/>
      <c r="F96" s="206"/>
      <c r="G96" s="206"/>
      <c r="H96" s="206"/>
      <c r="I96" s="206"/>
      <c r="J96" s="206"/>
      <c r="K96" s="206"/>
      <c r="L96" s="206"/>
      <c r="M96" s="206"/>
      <c r="N96" s="206"/>
      <c r="O96" s="206"/>
      <c r="P96" s="206"/>
      <c r="Q96" s="282">
        <v>0.0</v>
      </c>
      <c r="R96" s="282">
        <v>0.0</v>
      </c>
      <c r="S96" s="282">
        <v>0.0</v>
      </c>
      <c r="T96" s="282">
        <v>0.0</v>
      </c>
      <c r="U96" s="282">
        <v>0.0</v>
      </c>
      <c r="V96" s="282">
        <v>0.0</v>
      </c>
      <c r="W96" s="282">
        <v>1.0</v>
      </c>
      <c r="X96" s="282">
        <v>0.0</v>
      </c>
      <c r="Y96" s="282">
        <v>0.0</v>
      </c>
      <c r="Z96" s="282">
        <v>0.0</v>
      </c>
      <c r="AA96" s="282">
        <v>0.0</v>
      </c>
      <c r="AB96" s="282">
        <v>0.0</v>
      </c>
      <c r="AC96" s="282">
        <v>0.0</v>
      </c>
      <c r="AD96" s="282">
        <v>0.0</v>
      </c>
      <c r="AE96" s="282">
        <v>0.0</v>
      </c>
      <c r="AF96" s="282">
        <v>0.0</v>
      </c>
      <c r="AG96" s="199">
        <f t="shared" si="38"/>
        <v>1</v>
      </c>
    </row>
    <row r="97">
      <c r="A97" s="201" t="s">
        <v>682</v>
      </c>
      <c r="B97" s="206"/>
      <c r="C97" s="206"/>
      <c r="D97" s="206"/>
      <c r="E97" s="206"/>
      <c r="F97" s="206"/>
      <c r="G97" s="206"/>
      <c r="H97" s="206"/>
      <c r="I97" s="206"/>
      <c r="J97" s="206"/>
      <c r="K97" s="206"/>
      <c r="L97" s="206"/>
      <c r="M97" s="206"/>
      <c r="N97" s="206"/>
      <c r="O97" s="206"/>
      <c r="P97" s="206"/>
      <c r="Q97" s="282">
        <v>0.0</v>
      </c>
      <c r="R97" s="282">
        <v>0.0</v>
      </c>
      <c r="S97" s="282">
        <v>0.0</v>
      </c>
      <c r="T97" s="282">
        <v>0.0</v>
      </c>
      <c r="U97" s="282">
        <v>0.0</v>
      </c>
      <c r="V97" s="282">
        <v>0.0</v>
      </c>
      <c r="W97" s="282">
        <v>0.0</v>
      </c>
      <c r="X97" s="282">
        <v>0.0</v>
      </c>
      <c r="Y97" s="282">
        <v>0.0</v>
      </c>
      <c r="Z97" s="282">
        <v>0.0</v>
      </c>
      <c r="AA97" s="282">
        <v>0.0</v>
      </c>
      <c r="AB97" s="282">
        <v>0.0</v>
      </c>
      <c r="AC97" s="282">
        <v>0.0</v>
      </c>
      <c r="AD97" s="282">
        <v>0.0</v>
      </c>
      <c r="AE97" s="282">
        <v>0.0</v>
      </c>
      <c r="AF97" s="282">
        <v>0.0</v>
      </c>
      <c r="AG97" s="199">
        <f t="shared" si="38"/>
        <v>0</v>
      </c>
    </row>
    <row r="98">
      <c r="A98" s="201" t="s">
        <v>683</v>
      </c>
      <c r="B98" s="206"/>
      <c r="C98" s="206"/>
      <c r="D98" s="206"/>
      <c r="E98" s="206"/>
      <c r="F98" s="206"/>
      <c r="G98" s="206"/>
      <c r="H98" s="206"/>
      <c r="I98" s="206"/>
      <c r="J98" s="206"/>
      <c r="K98" s="206"/>
      <c r="L98" s="206"/>
      <c r="M98" s="206"/>
      <c r="N98" s="206"/>
      <c r="O98" s="206"/>
      <c r="P98" s="206"/>
      <c r="Q98" s="282">
        <v>0.0</v>
      </c>
      <c r="R98" s="282">
        <v>0.0</v>
      </c>
      <c r="S98" s="282">
        <v>0.0</v>
      </c>
      <c r="T98" s="282">
        <v>0.0</v>
      </c>
      <c r="U98" s="282">
        <v>0.0</v>
      </c>
      <c r="V98" s="282">
        <v>0.0</v>
      </c>
      <c r="W98" s="282">
        <v>0.0</v>
      </c>
      <c r="X98" s="282">
        <v>0.0</v>
      </c>
      <c r="Y98" s="282">
        <v>0.0</v>
      </c>
      <c r="Z98" s="282">
        <v>0.0</v>
      </c>
      <c r="AA98" s="282">
        <v>0.0</v>
      </c>
      <c r="AB98" s="282">
        <v>0.0</v>
      </c>
      <c r="AC98" s="282">
        <v>0.0</v>
      </c>
      <c r="AD98" s="282">
        <v>0.0</v>
      </c>
      <c r="AE98" s="282">
        <v>0.0</v>
      </c>
      <c r="AF98" s="282">
        <v>0.0</v>
      </c>
      <c r="AG98" s="199">
        <f t="shared" si="38"/>
        <v>0</v>
      </c>
    </row>
    <row r="99">
      <c r="A99" s="201" t="s">
        <v>684</v>
      </c>
      <c r="B99" s="206"/>
      <c r="C99" s="206"/>
      <c r="D99" s="206"/>
      <c r="E99" s="206"/>
      <c r="F99" s="206"/>
      <c r="G99" s="206"/>
      <c r="H99" s="206"/>
      <c r="I99" s="206"/>
      <c r="J99" s="206"/>
      <c r="K99" s="206"/>
      <c r="L99" s="206"/>
      <c r="M99" s="206"/>
      <c r="N99" s="206"/>
      <c r="O99" s="206"/>
      <c r="P99" s="206"/>
      <c r="Q99" s="282">
        <v>0.0</v>
      </c>
      <c r="R99" s="282">
        <v>0.0</v>
      </c>
      <c r="S99" s="282">
        <v>0.0</v>
      </c>
      <c r="T99" s="282">
        <v>0.0</v>
      </c>
      <c r="U99" s="282">
        <v>0.0</v>
      </c>
      <c r="V99" s="282">
        <v>0.0</v>
      </c>
      <c r="W99" s="282">
        <v>0.0</v>
      </c>
      <c r="X99" s="282">
        <v>0.0</v>
      </c>
      <c r="Y99" s="282">
        <v>0.0</v>
      </c>
      <c r="Z99" s="282">
        <v>0.0</v>
      </c>
      <c r="AA99" s="282">
        <v>0.0</v>
      </c>
      <c r="AB99" s="282">
        <v>0.0</v>
      </c>
      <c r="AC99" s="282">
        <v>0.0</v>
      </c>
      <c r="AD99" s="282">
        <v>0.0</v>
      </c>
      <c r="AE99" s="282">
        <v>0.0</v>
      </c>
      <c r="AF99" s="282">
        <v>0.0</v>
      </c>
      <c r="AG99" s="199">
        <f t="shared" si="38"/>
        <v>0</v>
      </c>
    </row>
    <row r="100">
      <c r="A100" s="209" t="s">
        <v>172</v>
      </c>
      <c r="B100" s="223">
        <f t="shared" ref="B100:AF100" si="39">SUM(B92:B99)</f>
        <v>0</v>
      </c>
      <c r="C100" s="223">
        <f t="shared" si="39"/>
        <v>0</v>
      </c>
      <c r="D100" s="223">
        <f t="shared" si="39"/>
        <v>0</v>
      </c>
      <c r="E100" s="223">
        <f t="shared" si="39"/>
        <v>0</v>
      </c>
      <c r="F100" s="223">
        <f t="shared" si="39"/>
        <v>0</v>
      </c>
      <c r="G100" s="223">
        <f t="shared" si="39"/>
        <v>0</v>
      </c>
      <c r="H100" s="223">
        <f t="shared" si="39"/>
        <v>0</v>
      </c>
      <c r="I100" s="223">
        <f t="shared" si="39"/>
        <v>0</v>
      </c>
      <c r="J100" s="223">
        <f t="shared" si="39"/>
        <v>0</v>
      </c>
      <c r="K100" s="223">
        <f t="shared" si="39"/>
        <v>0</v>
      </c>
      <c r="L100" s="223">
        <f t="shared" si="39"/>
        <v>0</v>
      </c>
      <c r="M100" s="223">
        <f t="shared" si="39"/>
        <v>0</v>
      </c>
      <c r="N100" s="223">
        <f t="shared" si="39"/>
        <v>0</v>
      </c>
      <c r="O100" s="223">
        <f t="shared" si="39"/>
        <v>0</v>
      </c>
      <c r="P100" s="223">
        <f t="shared" si="39"/>
        <v>0</v>
      </c>
      <c r="Q100" s="223">
        <f t="shared" si="39"/>
        <v>0</v>
      </c>
      <c r="R100" s="223">
        <f t="shared" si="39"/>
        <v>0</v>
      </c>
      <c r="S100" s="223">
        <f t="shared" si="39"/>
        <v>0</v>
      </c>
      <c r="T100" s="223">
        <f t="shared" si="39"/>
        <v>0</v>
      </c>
      <c r="U100" s="223">
        <f t="shared" si="39"/>
        <v>0</v>
      </c>
      <c r="V100" s="223">
        <f t="shared" si="39"/>
        <v>0</v>
      </c>
      <c r="W100" s="223">
        <f t="shared" si="39"/>
        <v>1</v>
      </c>
      <c r="X100" s="223">
        <f t="shared" si="39"/>
        <v>0</v>
      </c>
      <c r="Y100" s="223">
        <f t="shared" si="39"/>
        <v>0</v>
      </c>
      <c r="Z100" s="223">
        <f t="shared" si="39"/>
        <v>0</v>
      </c>
      <c r="AA100" s="223">
        <f t="shared" si="39"/>
        <v>0</v>
      </c>
      <c r="AB100" s="223">
        <f t="shared" si="39"/>
        <v>0</v>
      </c>
      <c r="AC100" s="223">
        <f t="shared" si="39"/>
        <v>0</v>
      </c>
      <c r="AD100" s="223">
        <f t="shared" si="39"/>
        <v>0</v>
      </c>
      <c r="AE100" s="223">
        <f t="shared" si="39"/>
        <v>0</v>
      </c>
      <c r="AF100" s="223">
        <f t="shared" si="39"/>
        <v>0</v>
      </c>
      <c r="AG100" s="199">
        <f t="shared" si="38"/>
        <v>1</v>
      </c>
    </row>
    <row r="101">
      <c r="A101" s="211"/>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99"/>
    </row>
    <row r="102">
      <c r="A102" s="201" t="s">
        <v>903</v>
      </c>
      <c r="B102" s="226"/>
      <c r="C102" s="226"/>
      <c r="D102" s="226"/>
      <c r="E102" s="226"/>
      <c r="F102" s="226"/>
      <c r="G102" s="226"/>
      <c r="H102" s="226"/>
      <c r="I102" s="226"/>
      <c r="J102" s="235"/>
      <c r="K102" s="235"/>
      <c r="L102" s="235"/>
      <c r="M102" s="235"/>
      <c r="N102" s="235"/>
      <c r="O102" s="235"/>
      <c r="P102" s="235"/>
      <c r="Q102" s="235"/>
      <c r="R102" s="235"/>
      <c r="S102" s="235"/>
      <c r="T102" s="235"/>
      <c r="U102" s="235"/>
      <c r="V102" s="235"/>
      <c r="W102" s="235"/>
      <c r="X102" s="235"/>
      <c r="Y102" s="235"/>
      <c r="Z102" s="235"/>
      <c r="AA102" s="235"/>
      <c r="AB102" s="235"/>
      <c r="AC102" s="235"/>
      <c r="AD102" s="235"/>
      <c r="AE102" s="235"/>
      <c r="AF102" s="235"/>
      <c r="AG102" s="199">
        <f t="shared" ref="AG102:AG104" si="40">SUM(B102:AF102)</f>
        <v>0</v>
      </c>
    </row>
    <row r="103">
      <c r="A103" s="201" t="s">
        <v>904</v>
      </c>
      <c r="B103" s="226"/>
      <c r="C103" s="226"/>
      <c r="D103" s="226"/>
      <c r="E103" s="226"/>
      <c r="F103" s="226"/>
      <c r="G103" s="226"/>
      <c r="H103" s="226"/>
      <c r="I103" s="226"/>
      <c r="J103" s="235"/>
      <c r="K103" s="235"/>
      <c r="L103" s="235"/>
      <c r="M103" s="235"/>
      <c r="N103" s="235"/>
      <c r="O103" s="235"/>
      <c r="P103" s="235"/>
      <c r="Q103" s="235"/>
      <c r="R103" s="235"/>
      <c r="S103" s="235"/>
      <c r="T103" s="235"/>
      <c r="U103" s="235"/>
      <c r="V103" s="235"/>
      <c r="W103" s="235"/>
      <c r="X103" s="235"/>
      <c r="Y103" s="235"/>
      <c r="Z103" s="235"/>
      <c r="AA103" s="235"/>
      <c r="AB103" s="235"/>
      <c r="AC103" s="235"/>
      <c r="AD103" s="235"/>
      <c r="AE103" s="235"/>
      <c r="AF103" s="235"/>
      <c r="AG103" s="199">
        <f t="shared" si="40"/>
        <v>0</v>
      </c>
    </row>
    <row r="104">
      <c r="A104" s="209" t="s">
        <v>175</v>
      </c>
      <c r="B104" s="210">
        <f t="shared" ref="B104:AF104" si="41">SUM(B102:B103)</f>
        <v>0</v>
      </c>
      <c r="C104" s="210">
        <f t="shared" si="41"/>
        <v>0</v>
      </c>
      <c r="D104" s="210">
        <f t="shared" si="41"/>
        <v>0</v>
      </c>
      <c r="E104" s="210">
        <f t="shared" si="41"/>
        <v>0</v>
      </c>
      <c r="F104" s="210">
        <f t="shared" si="41"/>
        <v>0</v>
      </c>
      <c r="G104" s="210">
        <f t="shared" si="41"/>
        <v>0</v>
      </c>
      <c r="H104" s="210">
        <f t="shared" si="41"/>
        <v>0</v>
      </c>
      <c r="I104" s="210">
        <f t="shared" si="41"/>
        <v>0</v>
      </c>
      <c r="J104" s="210">
        <f t="shared" si="41"/>
        <v>0</v>
      </c>
      <c r="K104" s="210">
        <f t="shared" si="41"/>
        <v>0</v>
      </c>
      <c r="L104" s="210">
        <f t="shared" si="41"/>
        <v>0</v>
      </c>
      <c r="M104" s="210">
        <f t="shared" si="41"/>
        <v>0</v>
      </c>
      <c r="N104" s="210">
        <f t="shared" si="41"/>
        <v>0</v>
      </c>
      <c r="O104" s="210">
        <f t="shared" si="41"/>
        <v>0</v>
      </c>
      <c r="P104" s="210">
        <f t="shared" si="41"/>
        <v>0</v>
      </c>
      <c r="Q104" s="210">
        <f t="shared" si="41"/>
        <v>0</v>
      </c>
      <c r="R104" s="210">
        <f t="shared" si="41"/>
        <v>0</v>
      </c>
      <c r="S104" s="210">
        <f t="shared" si="41"/>
        <v>0</v>
      </c>
      <c r="T104" s="210">
        <f t="shared" si="41"/>
        <v>0</v>
      </c>
      <c r="U104" s="210">
        <f t="shared" si="41"/>
        <v>0</v>
      </c>
      <c r="V104" s="210">
        <f t="shared" si="41"/>
        <v>0</v>
      </c>
      <c r="W104" s="210">
        <f t="shared" si="41"/>
        <v>0</v>
      </c>
      <c r="X104" s="210">
        <f t="shared" si="41"/>
        <v>0</v>
      </c>
      <c r="Y104" s="210">
        <f t="shared" si="41"/>
        <v>0</v>
      </c>
      <c r="Z104" s="210">
        <f t="shared" si="41"/>
        <v>0</v>
      </c>
      <c r="AA104" s="210">
        <f t="shared" si="41"/>
        <v>0</v>
      </c>
      <c r="AB104" s="210">
        <f t="shared" si="41"/>
        <v>0</v>
      </c>
      <c r="AC104" s="210">
        <f t="shared" si="41"/>
        <v>0</v>
      </c>
      <c r="AD104" s="210">
        <f t="shared" si="41"/>
        <v>0</v>
      </c>
      <c r="AE104" s="210">
        <f t="shared" si="41"/>
        <v>0</v>
      </c>
      <c r="AF104" s="210">
        <f t="shared" si="41"/>
        <v>0</v>
      </c>
      <c r="AG104" s="199">
        <f t="shared" si="40"/>
        <v>0</v>
      </c>
    </row>
    <row r="105">
      <c r="A105" s="153"/>
      <c r="AG105" s="199"/>
    </row>
    <row r="106">
      <c r="A106" s="201" t="s">
        <v>176</v>
      </c>
      <c r="B106" s="268"/>
      <c r="C106" s="268"/>
      <c r="D106" s="268"/>
      <c r="E106" s="268"/>
      <c r="F106" s="268"/>
      <c r="G106" s="268"/>
      <c r="H106" s="268"/>
      <c r="I106" s="268"/>
      <c r="J106" s="268"/>
      <c r="K106" s="268"/>
      <c r="L106" s="205"/>
      <c r="M106" s="268"/>
      <c r="N106" s="268"/>
      <c r="O106" s="268"/>
      <c r="P106" s="268"/>
      <c r="Q106" s="282">
        <v>0.0</v>
      </c>
      <c r="R106" s="282">
        <v>0.0</v>
      </c>
      <c r="S106" s="282">
        <v>0.0</v>
      </c>
      <c r="T106" s="282">
        <v>0.0</v>
      </c>
      <c r="U106" s="282">
        <v>0.0</v>
      </c>
      <c r="V106" s="282">
        <v>0.0</v>
      </c>
      <c r="W106" s="282">
        <v>0.0</v>
      </c>
      <c r="X106" s="282">
        <v>0.0</v>
      </c>
      <c r="Y106" s="282">
        <v>0.0</v>
      </c>
      <c r="Z106" s="282">
        <v>0.0</v>
      </c>
      <c r="AA106" s="282">
        <v>0.0</v>
      </c>
      <c r="AB106" s="282">
        <v>0.0</v>
      </c>
      <c r="AC106" s="282">
        <v>0.0</v>
      </c>
      <c r="AD106" s="282">
        <v>0.0</v>
      </c>
      <c r="AE106" s="282">
        <v>0.0</v>
      </c>
      <c r="AF106" s="282">
        <v>0.0</v>
      </c>
      <c r="AG106" s="199">
        <f t="shared" ref="AG106:AG117" si="42">SUM(B106:AF106)</f>
        <v>0</v>
      </c>
    </row>
    <row r="107">
      <c r="A107" s="201" t="s">
        <v>177</v>
      </c>
      <c r="B107" s="268"/>
      <c r="C107" s="268"/>
      <c r="D107" s="268"/>
      <c r="E107" s="268"/>
      <c r="F107" s="268"/>
      <c r="G107" s="268"/>
      <c r="H107" s="268"/>
      <c r="I107" s="268"/>
      <c r="J107" s="268"/>
      <c r="K107" s="268"/>
      <c r="L107" s="268"/>
      <c r="M107" s="268"/>
      <c r="N107" s="268"/>
      <c r="O107" s="268"/>
      <c r="P107" s="268"/>
      <c r="Q107" s="282">
        <v>0.0</v>
      </c>
      <c r="R107" s="282">
        <v>0.0</v>
      </c>
      <c r="S107" s="282">
        <v>0.0</v>
      </c>
      <c r="T107" s="282">
        <v>0.0</v>
      </c>
      <c r="U107" s="282">
        <v>0.0</v>
      </c>
      <c r="V107" s="282">
        <v>0.0</v>
      </c>
      <c r="W107" s="282">
        <v>1.0</v>
      </c>
      <c r="X107" s="282">
        <v>0.0</v>
      </c>
      <c r="Y107" s="282">
        <v>0.0</v>
      </c>
      <c r="Z107" s="282">
        <v>0.0</v>
      </c>
      <c r="AA107" s="282">
        <v>0.0</v>
      </c>
      <c r="AB107" s="282">
        <v>0.0</v>
      </c>
      <c r="AC107" s="282">
        <v>0.0</v>
      </c>
      <c r="AD107" s="282">
        <v>0.0</v>
      </c>
      <c r="AE107" s="282">
        <v>0.0</v>
      </c>
      <c r="AF107" s="282">
        <v>0.0</v>
      </c>
      <c r="AG107" s="199">
        <f t="shared" si="42"/>
        <v>1</v>
      </c>
    </row>
    <row r="108">
      <c r="A108" s="201" t="s">
        <v>905</v>
      </c>
      <c r="B108" s="268"/>
      <c r="C108" s="268"/>
      <c r="D108" s="268"/>
      <c r="E108" s="268"/>
      <c r="F108" s="268"/>
      <c r="G108" s="268"/>
      <c r="H108" s="268"/>
      <c r="I108" s="268"/>
      <c r="J108" s="268"/>
      <c r="K108" s="268"/>
      <c r="L108" s="268"/>
      <c r="M108" s="268"/>
      <c r="N108" s="268"/>
      <c r="O108" s="268"/>
      <c r="P108" s="268"/>
      <c r="Q108" s="282">
        <v>0.0</v>
      </c>
      <c r="R108" s="282">
        <v>0.0</v>
      </c>
      <c r="S108" s="282">
        <v>0.0</v>
      </c>
      <c r="T108" s="282">
        <v>0.0</v>
      </c>
      <c r="U108" s="282">
        <v>0.0</v>
      </c>
      <c r="V108" s="282">
        <v>0.0</v>
      </c>
      <c r="W108" s="282">
        <v>0.0</v>
      </c>
      <c r="X108" s="282">
        <v>0.0</v>
      </c>
      <c r="Y108" s="282">
        <v>0.0</v>
      </c>
      <c r="Z108" s="282">
        <v>0.0</v>
      </c>
      <c r="AA108" s="282">
        <v>0.0</v>
      </c>
      <c r="AB108" s="282">
        <v>0.0</v>
      </c>
      <c r="AC108" s="282">
        <v>0.0</v>
      </c>
      <c r="AD108" s="282">
        <v>0.0</v>
      </c>
      <c r="AE108" s="282">
        <v>0.0</v>
      </c>
      <c r="AF108" s="282">
        <v>0.0</v>
      </c>
      <c r="AG108" s="199">
        <f t="shared" si="42"/>
        <v>0</v>
      </c>
    </row>
    <row r="109">
      <c r="A109" s="201" t="s">
        <v>906</v>
      </c>
      <c r="B109" s="206"/>
      <c r="C109" s="206"/>
      <c r="D109" s="206"/>
      <c r="E109" s="206"/>
      <c r="F109" s="206"/>
      <c r="G109" s="206"/>
      <c r="H109" s="206"/>
      <c r="I109" s="206"/>
      <c r="J109" s="206"/>
      <c r="K109" s="206"/>
      <c r="L109" s="206"/>
      <c r="M109" s="206"/>
      <c r="N109" s="206"/>
      <c r="O109" s="206"/>
      <c r="P109" s="206"/>
      <c r="Q109" s="282">
        <v>0.0</v>
      </c>
      <c r="R109" s="282">
        <v>0.0</v>
      </c>
      <c r="S109" s="282">
        <v>0.0</v>
      </c>
      <c r="T109" s="282">
        <v>0.0</v>
      </c>
      <c r="U109" s="282">
        <v>0.0</v>
      </c>
      <c r="V109" s="282">
        <v>0.0</v>
      </c>
      <c r="W109" s="282">
        <v>0.0</v>
      </c>
      <c r="X109" s="282">
        <v>0.0</v>
      </c>
      <c r="Y109" s="282">
        <v>0.0</v>
      </c>
      <c r="Z109" s="282">
        <v>0.0</v>
      </c>
      <c r="AA109" s="282">
        <v>0.0</v>
      </c>
      <c r="AB109" s="282">
        <v>0.0</v>
      </c>
      <c r="AC109" s="282">
        <v>0.0</v>
      </c>
      <c r="AD109" s="282">
        <v>0.0</v>
      </c>
      <c r="AE109" s="282">
        <v>0.0</v>
      </c>
      <c r="AF109" s="282">
        <v>0.0</v>
      </c>
      <c r="AG109" s="199">
        <f t="shared" si="42"/>
        <v>0</v>
      </c>
    </row>
    <row r="110">
      <c r="A110" s="201" t="s">
        <v>907</v>
      </c>
      <c r="B110" s="268"/>
      <c r="C110" s="268"/>
      <c r="D110" s="268"/>
      <c r="E110" s="268"/>
      <c r="F110" s="268"/>
      <c r="G110" s="268"/>
      <c r="H110" s="268"/>
      <c r="I110" s="268"/>
      <c r="J110" s="268"/>
      <c r="K110" s="268"/>
      <c r="L110" s="268"/>
      <c r="M110" s="268"/>
      <c r="N110" s="268"/>
      <c r="O110" s="268"/>
      <c r="P110" s="268"/>
      <c r="Q110" s="282">
        <v>0.0</v>
      </c>
      <c r="R110" s="282">
        <v>0.0</v>
      </c>
      <c r="S110" s="282">
        <v>0.0</v>
      </c>
      <c r="T110" s="282">
        <v>0.0</v>
      </c>
      <c r="U110" s="282">
        <v>0.0</v>
      </c>
      <c r="V110" s="282">
        <v>0.0</v>
      </c>
      <c r="W110" s="282">
        <v>0.0</v>
      </c>
      <c r="X110" s="282">
        <v>0.0</v>
      </c>
      <c r="Y110" s="282">
        <v>0.0</v>
      </c>
      <c r="Z110" s="282">
        <v>0.0</v>
      </c>
      <c r="AA110" s="282">
        <v>0.0</v>
      </c>
      <c r="AB110" s="282">
        <v>0.0</v>
      </c>
      <c r="AC110" s="282">
        <v>0.0</v>
      </c>
      <c r="AD110" s="282">
        <v>0.0</v>
      </c>
      <c r="AE110" s="282">
        <v>0.0</v>
      </c>
      <c r="AF110" s="282">
        <v>0.0</v>
      </c>
      <c r="AG110" s="199">
        <f t="shared" si="42"/>
        <v>0</v>
      </c>
    </row>
    <row r="111">
      <c r="A111" s="201" t="s">
        <v>908</v>
      </c>
      <c r="B111" s="206"/>
      <c r="C111" s="206"/>
      <c r="D111" s="206"/>
      <c r="E111" s="206"/>
      <c r="F111" s="206"/>
      <c r="G111" s="206"/>
      <c r="H111" s="206"/>
      <c r="I111" s="206"/>
      <c r="J111" s="206"/>
      <c r="K111" s="206"/>
      <c r="L111" s="206"/>
      <c r="M111" s="206"/>
      <c r="N111" s="206"/>
      <c r="O111" s="206"/>
      <c r="P111" s="206"/>
      <c r="Q111" s="282">
        <v>0.0</v>
      </c>
      <c r="R111" s="282">
        <v>0.0</v>
      </c>
      <c r="S111" s="282">
        <v>0.0</v>
      </c>
      <c r="T111" s="282">
        <v>0.0</v>
      </c>
      <c r="U111" s="282">
        <v>0.0</v>
      </c>
      <c r="V111" s="282">
        <v>0.0</v>
      </c>
      <c r="W111" s="282">
        <v>0.0</v>
      </c>
      <c r="X111" s="282">
        <v>0.0</v>
      </c>
      <c r="Y111" s="282">
        <v>0.0</v>
      </c>
      <c r="Z111" s="282">
        <v>0.0</v>
      </c>
      <c r="AA111" s="282">
        <v>0.0</v>
      </c>
      <c r="AB111" s="282">
        <v>0.0</v>
      </c>
      <c r="AC111" s="282">
        <v>0.0</v>
      </c>
      <c r="AD111" s="282">
        <v>0.0</v>
      </c>
      <c r="AE111" s="282">
        <v>0.0</v>
      </c>
      <c r="AF111" s="282">
        <v>0.0</v>
      </c>
      <c r="AG111" s="199">
        <f t="shared" si="42"/>
        <v>0</v>
      </c>
    </row>
    <row r="112">
      <c r="A112" s="201" t="s">
        <v>909</v>
      </c>
      <c r="B112" s="268"/>
      <c r="C112" s="268"/>
      <c r="D112" s="268"/>
      <c r="E112" s="268"/>
      <c r="F112" s="268"/>
      <c r="G112" s="268"/>
      <c r="H112" s="268"/>
      <c r="I112" s="268"/>
      <c r="J112" s="268"/>
      <c r="K112" s="268"/>
      <c r="L112" s="268"/>
      <c r="M112" s="268"/>
      <c r="N112" s="268"/>
      <c r="O112" s="268"/>
      <c r="P112" s="268"/>
      <c r="Q112" s="282">
        <v>0.0</v>
      </c>
      <c r="R112" s="282">
        <v>0.0</v>
      </c>
      <c r="S112" s="282">
        <v>0.0</v>
      </c>
      <c r="T112" s="282">
        <v>0.0</v>
      </c>
      <c r="U112" s="282">
        <v>0.0</v>
      </c>
      <c r="V112" s="282">
        <v>0.0</v>
      </c>
      <c r="W112" s="282">
        <v>0.0</v>
      </c>
      <c r="X112" s="282">
        <v>0.0</v>
      </c>
      <c r="Y112" s="282">
        <v>0.0</v>
      </c>
      <c r="Z112" s="282">
        <v>0.0</v>
      </c>
      <c r="AA112" s="282">
        <v>0.0</v>
      </c>
      <c r="AB112" s="282">
        <v>0.0</v>
      </c>
      <c r="AC112" s="282">
        <v>0.0</v>
      </c>
      <c r="AD112" s="282">
        <v>0.0</v>
      </c>
      <c r="AE112" s="282">
        <v>0.0</v>
      </c>
      <c r="AF112" s="282">
        <v>0.0</v>
      </c>
      <c r="AG112" s="199">
        <f t="shared" si="42"/>
        <v>0</v>
      </c>
    </row>
    <row r="113">
      <c r="A113" s="201" t="s">
        <v>910</v>
      </c>
      <c r="B113" s="268"/>
      <c r="C113" s="268"/>
      <c r="D113" s="268"/>
      <c r="E113" s="268"/>
      <c r="F113" s="268"/>
      <c r="G113" s="268"/>
      <c r="H113" s="268"/>
      <c r="I113" s="268"/>
      <c r="J113" s="268"/>
      <c r="K113" s="268"/>
      <c r="L113" s="268"/>
      <c r="M113" s="268"/>
      <c r="N113" s="268"/>
      <c r="O113" s="268"/>
      <c r="P113" s="268"/>
      <c r="Q113" s="282">
        <v>0.0</v>
      </c>
      <c r="R113" s="282">
        <v>0.0</v>
      </c>
      <c r="S113" s="282">
        <v>0.0</v>
      </c>
      <c r="T113" s="282">
        <v>0.0</v>
      </c>
      <c r="U113" s="282">
        <v>0.0</v>
      </c>
      <c r="V113" s="282">
        <v>0.0</v>
      </c>
      <c r="W113" s="282">
        <v>0.0</v>
      </c>
      <c r="X113" s="282">
        <v>0.0</v>
      </c>
      <c r="Y113" s="282">
        <v>0.0</v>
      </c>
      <c r="Z113" s="282">
        <v>0.0</v>
      </c>
      <c r="AA113" s="282">
        <v>0.0</v>
      </c>
      <c r="AB113" s="282">
        <v>0.0</v>
      </c>
      <c r="AC113" s="282">
        <v>0.0</v>
      </c>
      <c r="AD113" s="282">
        <v>0.0</v>
      </c>
      <c r="AE113" s="282">
        <v>0.0</v>
      </c>
      <c r="AF113" s="282">
        <v>0.0</v>
      </c>
      <c r="AG113" s="199">
        <f t="shared" si="42"/>
        <v>0</v>
      </c>
    </row>
    <row r="114">
      <c r="A114" s="201" t="s">
        <v>911</v>
      </c>
      <c r="B114" s="226"/>
      <c r="C114" s="226"/>
      <c r="D114" s="226"/>
      <c r="E114" s="226"/>
      <c r="F114" s="226"/>
      <c r="G114" s="226"/>
      <c r="H114" s="226"/>
      <c r="I114" s="226"/>
      <c r="J114" s="226"/>
      <c r="K114" s="226"/>
      <c r="L114" s="226"/>
      <c r="M114" s="226"/>
      <c r="N114" s="226"/>
      <c r="O114" s="226"/>
      <c r="P114" s="226"/>
      <c r="Q114" s="226"/>
      <c r="R114" s="226"/>
      <c r="S114" s="226"/>
      <c r="T114" s="226"/>
      <c r="U114" s="226"/>
      <c r="V114" s="226"/>
      <c r="W114" s="226"/>
      <c r="X114" s="226"/>
      <c r="Y114" s="226"/>
      <c r="Z114" s="226"/>
      <c r="AA114" s="226"/>
      <c r="AB114" s="226"/>
      <c r="AC114" s="226"/>
      <c r="AD114" s="226"/>
      <c r="AE114" s="226"/>
      <c r="AF114" s="226"/>
      <c r="AG114" s="199">
        <f t="shared" si="42"/>
        <v>0</v>
      </c>
    </row>
    <row r="115">
      <c r="A115" s="201" t="s">
        <v>912</v>
      </c>
      <c r="B115" s="226"/>
      <c r="C115" s="226"/>
      <c r="D115" s="226"/>
      <c r="E115" s="226"/>
      <c r="F115" s="226"/>
      <c r="G115" s="226"/>
      <c r="H115" s="226"/>
      <c r="I115" s="226"/>
      <c r="J115" s="226"/>
      <c r="K115" s="226"/>
      <c r="L115" s="226"/>
      <c r="M115" s="226"/>
      <c r="N115" s="226"/>
      <c r="O115" s="226"/>
      <c r="P115" s="226"/>
      <c r="Q115" s="226"/>
      <c r="R115" s="226"/>
      <c r="S115" s="226"/>
      <c r="T115" s="226"/>
      <c r="U115" s="226"/>
      <c r="V115" s="226"/>
      <c r="W115" s="226"/>
      <c r="X115" s="226"/>
      <c r="Y115" s="226"/>
      <c r="Z115" s="226"/>
      <c r="AA115" s="226"/>
      <c r="AB115" s="226"/>
      <c r="AC115" s="226"/>
      <c r="AD115" s="226"/>
      <c r="AE115" s="226"/>
      <c r="AF115" s="226"/>
      <c r="AG115" s="199">
        <f t="shared" si="42"/>
        <v>0</v>
      </c>
    </row>
    <row r="116">
      <c r="A116" s="201" t="s">
        <v>186</v>
      </c>
      <c r="B116" s="226"/>
      <c r="C116" s="226"/>
      <c r="D116" s="226"/>
      <c r="E116" s="226"/>
      <c r="F116" s="226"/>
      <c r="G116" s="226"/>
      <c r="H116" s="226"/>
      <c r="I116" s="226"/>
      <c r="J116" s="226"/>
      <c r="K116" s="226"/>
      <c r="L116" s="226"/>
      <c r="M116" s="226"/>
      <c r="N116" s="226"/>
      <c r="O116" s="226"/>
      <c r="P116" s="226"/>
      <c r="Q116" s="226"/>
      <c r="R116" s="226"/>
      <c r="S116" s="226"/>
      <c r="T116" s="226"/>
      <c r="U116" s="226"/>
      <c r="V116" s="226"/>
      <c r="W116" s="226"/>
      <c r="X116" s="226"/>
      <c r="Y116" s="226"/>
      <c r="Z116" s="226"/>
      <c r="AA116" s="226"/>
      <c r="AB116" s="226"/>
      <c r="AC116" s="226"/>
      <c r="AD116" s="226"/>
      <c r="AE116" s="226"/>
      <c r="AF116" s="226"/>
      <c r="AG116" s="199">
        <f t="shared" si="42"/>
        <v>0</v>
      </c>
    </row>
    <row r="117">
      <c r="A117" s="209" t="s">
        <v>187</v>
      </c>
      <c r="B117" s="223">
        <f t="shared" ref="B117:AF117" si="43">SUM(B106:B116)</f>
        <v>0</v>
      </c>
      <c r="C117" s="223">
        <f t="shared" si="43"/>
        <v>0</v>
      </c>
      <c r="D117" s="223">
        <f t="shared" si="43"/>
        <v>0</v>
      </c>
      <c r="E117" s="223">
        <f t="shared" si="43"/>
        <v>0</v>
      </c>
      <c r="F117" s="223">
        <f t="shared" si="43"/>
        <v>0</v>
      </c>
      <c r="G117" s="223">
        <f t="shared" si="43"/>
        <v>0</v>
      </c>
      <c r="H117" s="223">
        <f t="shared" si="43"/>
        <v>0</v>
      </c>
      <c r="I117" s="223">
        <f t="shared" si="43"/>
        <v>0</v>
      </c>
      <c r="J117" s="223">
        <f t="shared" si="43"/>
        <v>0</v>
      </c>
      <c r="K117" s="223">
        <f t="shared" si="43"/>
        <v>0</v>
      </c>
      <c r="L117" s="223">
        <f t="shared" si="43"/>
        <v>0</v>
      </c>
      <c r="M117" s="223">
        <f t="shared" si="43"/>
        <v>0</v>
      </c>
      <c r="N117" s="223">
        <f t="shared" si="43"/>
        <v>0</v>
      </c>
      <c r="O117" s="223">
        <f t="shared" si="43"/>
        <v>0</v>
      </c>
      <c r="P117" s="223">
        <f t="shared" si="43"/>
        <v>0</v>
      </c>
      <c r="Q117" s="223">
        <f t="shared" si="43"/>
        <v>0</v>
      </c>
      <c r="R117" s="223">
        <f t="shared" si="43"/>
        <v>0</v>
      </c>
      <c r="S117" s="223">
        <f t="shared" si="43"/>
        <v>0</v>
      </c>
      <c r="T117" s="223">
        <f t="shared" si="43"/>
        <v>0</v>
      </c>
      <c r="U117" s="223">
        <f t="shared" si="43"/>
        <v>0</v>
      </c>
      <c r="V117" s="223">
        <f t="shared" si="43"/>
        <v>0</v>
      </c>
      <c r="W117" s="223">
        <f t="shared" si="43"/>
        <v>1</v>
      </c>
      <c r="X117" s="223">
        <f t="shared" si="43"/>
        <v>0</v>
      </c>
      <c r="Y117" s="223">
        <f t="shared" si="43"/>
        <v>0</v>
      </c>
      <c r="Z117" s="223">
        <f t="shared" si="43"/>
        <v>0</v>
      </c>
      <c r="AA117" s="223">
        <f t="shared" si="43"/>
        <v>0</v>
      </c>
      <c r="AB117" s="223">
        <f t="shared" si="43"/>
        <v>0</v>
      </c>
      <c r="AC117" s="223">
        <f t="shared" si="43"/>
        <v>0</v>
      </c>
      <c r="AD117" s="223">
        <f t="shared" si="43"/>
        <v>0</v>
      </c>
      <c r="AE117" s="223">
        <f t="shared" si="43"/>
        <v>0</v>
      </c>
      <c r="AF117" s="223">
        <f t="shared" si="43"/>
        <v>0</v>
      </c>
      <c r="AG117" s="199">
        <f t="shared" si="42"/>
        <v>1</v>
      </c>
    </row>
    <row r="118">
      <c r="A118" s="153"/>
      <c r="AG118" s="199"/>
    </row>
    <row r="119">
      <c r="A119" s="201" t="s">
        <v>913</v>
      </c>
      <c r="B119" s="205"/>
      <c r="C119" s="205"/>
      <c r="D119" s="205"/>
      <c r="E119" s="205"/>
      <c r="F119" s="205"/>
      <c r="G119" s="205"/>
      <c r="H119" s="205"/>
      <c r="I119" s="205"/>
      <c r="J119" s="205"/>
      <c r="K119" s="205"/>
      <c r="L119" s="205"/>
      <c r="M119" s="205"/>
      <c r="N119" s="205"/>
      <c r="O119" s="205"/>
      <c r="P119" s="205"/>
      <c r="Q119" s="205"/>
      <c r="R119" s="205"/>
      <c r="S119" s="205"/>
      <c r="T119" s="205"/>
      <c r="U119" s="205"/>
      <c r="V119" s="205"/>
      <c r="W119" s="205"/>
      <c r="X119" s="205"/>
      <c r="Y119" s="205"/>
      <c r="Z119" s="205"/>
      <c r="AA119" s="205"/>
      <c r="AB119" s="205"/>
      <c r="AC119" s="205"/>
      <c r="AD119" s="205"/>
      <c r="AE119" s="205"/>
      <c r="AF119" s="205"/>
      <c r="AG119" s="199">
        <f t="shared" ref="AG119:AG127" si="44">SUM(B119:AF119)</f>
        <v>0</v>
      </c>
    </row>
    <row r="120">
      <c r="A120" s="201" t="s">
        <v>914</v>
      </c>
      <c r="B120" s="205"/>
      <c r="C120" s="205"/>
      <c r="D120" s="205"/>
      <c r="E120" s="205"/>
      <c r="F120" s="205"/>
      <c r="G120" s="205"/>
      <c r="H120" s="205"/>
      <c r="I120" s="205"/>
      <c r="J120" s="205"/>
      <c r="K120" s="205"/>
      <c r="L120" s="205"/>
      <c r="M120" s="205"/>
      <c r="N120" s="205"/>
      <c r="O120" s="205"/>
      <c r="P120" s="205"/>
      <c r="Q120" s="205"/>
      <c r="R120" s="205"/>
      <c r="S120" s="205"/>
      <c r="T120" s="205"/>
      <c r="U120" s="205"/>
      <c r="V120" s="205"/>
      <c r="W120" s="205"/>
      <c r="X120" s="205"/>
      <c r="Y120" s="205"/>
      <c r="Z120" s="205"/>
      <c r="AA120" s="205"/>
      <c r="AB120" s="205"/>
      <c r="AC120" s="205"/>
      <c r="AD120" s="205"/>
      <c r="AE120" s="205"/>
      <c r="AF120" s="205"/>
      <c r="AG120" s="199">
        <f t="shared" si="44"/>
        <v>0</v>
      </c>
    </row>
    <row r="121">
      <c r="A121" s="201" t="s">
        <v>915</v>
      </c>
      <c r="B121" s="205"/>
      <c r="C121" s="205"/>
      <c r="D121" s="205"/>
      <c r="E121" s="205"/>
      <c r="F121" s="205"/>
      <c r="G121" s="205"/>
      <c r="H121" s="205"/>
      <c r="I121" s="205"/>
      <c r="J121" s="205"/>
      <c r="K121" s="205"/>
      <c r="L121" s="205"/>
      <c r="M121" s="205"/>
      <c r="N121" s="205"/>
      <c r="O121" s="205"/>
      <c r="P121" s="205"/>
      <c r="Q121" s="205"/>
      <c r="R121" s="205"/>
      <c r="S121" s="205"/>
      <c r="T121" s="205"/>
      <c r="U121" s="205"/>
      <c r="V121" s="205"/>
      <c r="W121" s="205"/>
      <c r="X121" s="205"/>
      <c r="Y121" s="205"/>
      <c r="Z121" s="205"/>
      <c r="AA121" s="205"/>
      <c r="AB121" s="205"/>
      <c r="AC121" s="205"/>
      <c r="AD121" s="205"/>
      <c r="AE121" s="205"/>
      <c r="AF121" s="205"/>
      <c r="AG121" s="199">
        <f t="shared" si="44"/>
        <v>0</v>
      </c>
    </row>
    <row r="122">
      <c r="A122" s="201" t="s">
        <v>916</v>
      </c>
      <c r="B122" s="205"/>
      <c r="C122" s="205"/>
      <c r="D122" s="205"/>
      <c r="E122" s="205"/>
      <c r="F122" s="205"/>
      <c r="G122" s="205"/>
      <c r="H122" s="205"/>
      <c r="I122" s="205"/>
      <c r="J122" s="205"/>
      <c r="K122" s="205"/>
      <c r="L122" s="205"/>
      <c r="M122" s="205"/>
      <c r="N122" s="205"/>
      <c r="O122" s="205"/>
      <c r="P122" s="205"/>
      <c r="Q122" s="205"/>
      <c r="R122" s="205"/>
      <c r="S122" s="205"/>
      <c r="T122" s="205"/>
      <c r="U122" s="205"/>
      <c r="V122" s="205"/>
      <c r="W122" s="205"/>
      <c r="X122" s="205"/>
      <c r="Y122" s="205"/>
      <c r="Z122" s="205"/>
      <c r="AA122" s="205"/>
      <c r="AB122" s="205"/>
      <c r="AC122" s="205"/>
      <c r="AD122" s="205"/>
      <c r="AE122" s="205"/>
      <c r="AF122" s="205"/>
      <c r="AG122" s="199">
        <f t="shared" si="44"/>
        <v>0</v>
      </c>
    </row>
    <row r="123">
      <c r="A123" s="201" t="s">
        <v>917</v>
      </c>
      <c r="B123" s="205"/>
      <c r="C123" s="205"/>
      <c r="D123" s="205"/>
      <c r="E123" s="205"/>
      <c r="F123" s="205"/>
      <c r="G123" s="205"/>
      <c r="H123" s="205"/>
      <c r="I123" s="205"/>
      <c r="J123" s="205"/>
      <c r="K123" s="205"/>
      <c r="L123" s="205"/>
      <c r="M123" s="205"/>
      <c r="N123" s="205"/>
      <c r="O123" s="205"/>
      <c r="P123" s="205"/>
      <c r="Q123" s="205"/>
      <c r="R123" s="205"/>
      <c r="S123" s="205"/>
      <c r="T123" s="205"/>
      <c r="U123" s="205"/>
      <c r="V123" s="205"/>
      <c r="W123" s="205"/>
      <c r="X123" s="205"/>
      <c r="Y123" s="205"/>
      <c r="Z123" s="205"/>
      <c r="AA123" s="205"/>
      <c r="AB123" s="205"/>
      <c r="AC123" s="205"/>
      <c r="AD123" s="205"/>
      <c r="AE123" s="205"/>
      <c r="AF123" s="205"/>
      <c r="AG123" s="199">
        <f t="shared" si="44"/>
        <v>0</v>
      </c>
    </row>
    <row r="124">
      <c r="A124" s="201" t="s">
        <v>918</v>
      </c>
      <c r="B124" s="205"/>
      <c r="C124" s="205"/>
      <c r="D124" s="205"/>
      <c r="E124" s="205"/>
      <c r="F124" s="205"/>
      <c r="G124" s="205"/>
      <c r="H124" s="205"/>
      <c r="I124" s="205"/>
      <c r="J124" s="205"/>
      <c r="K124" s="205"/>
      <c r="L124" s="205"/>
      <c r="M124" s="205"/>
      <c r="N124" s="205"/>
      <c r="O124" s="205"/>
      <c r="P124" s="205"/>
      <c r="Q124" s="205"/>
      <c r="R124" s="205"/>
      <c r="S124" s="205"/>
      <c r="T124" s="205"/>
      <c r="U124" s="205"/>
      <c r="V124" s="205"/>
      <c r="W124" s="205"/>
      <c r="X124" s="205"/>
      <c r="Y124" s="205"/>
      <c r="Z124" s="205"/>
      <c r="AA124" s="205"/>
      <c r="AB124" s="205"/>
      <c r="AC124" s="205"/>
      <c r="AD124" s="205"/>
      <c r="AE124" s="205"/>
      <c r="AF124" s="205"/>
      <c r="AG124" s="199">
        <f t="shared" si="44"/>
        <v>0</v>
      </c>
    </row>
    <row r="125">
      <c r="A125" s="201" t="s">
        <v>919</v>
      </c>
      <c r="B125" s="205"/>
      <c r="C125" s="205"/>
      <c r="D125" s="205"/>
      <c r="E125" s="205"/>
      <c r="F125" s="205"/>
      <c r="G125" s="205"/>
      <c r="H125" s="205"/>
      <c r="I125" s="205"/>
      <c r="J125" s="205"/>
      <c r="K125" s="205"/>
      <c r="L125" s="205"/>
      <c r="M125" s="205"/>
      <c r="N125" s="205"/>
      <c r="O125" s="205"/>
      <c r="P125" s="205"/>
      <c r="Q125" s="205"/>
      <c r="R125" s="205"/>
      <c r="S125" s="205"/>
      <c r="T125" s="205"/>
      <c r="U125" s="205"/>
      <c r="V125" s="205"/>
      <c r="W125" s="205"/>
      <c r="X125" s="205"/>
      <c r="Y125" s="205"/>
      <c r="Z125" s="205"/>
      <c r="AA125" s="205"/>
      <c r="AB125" s="205"/>
      <c r="AC125" s="205"/>
      <c r="AD125" s="205"/>
      <c r="AE125" s="205"/>
      <c r="AF125" s="205"/>
      <c r="AG125" s="199">
        <f t="shared" si="44"/>
        <v>0</v>
      </c>
    </row>
    <row r="126">
      <c r="A126" s="201" t="s">
        <v>920</v>
      </c>
      <c r="B126" s="205"/>
      <c r="C126" s="205"/>
      <c r="D126" s="205"/>
      <c r="E126" s="205"/>
      <c r="F126" s="205"/>
      <c r="G126" s="205"/>
      <c r="H126" s="205"/>
      <c r="I126" s="205"/>
      <c r="J126" s="205"/>
      <c r="K126" s="205"/>
      <c r="L126" s="205"/>
      <c r="M126" s="205"/>
      <c r="N126" s="205"/>
      <c r="O126" s="205"/>
      <c r="P126" s="205"/>
      <c r="Q126" s="205"/>
      <c r="R126" s="205"/>
      <c r="S126" s="205"/>
      <c r="T126" s="205"/>
      <c r="U126" s="205"/>
      <c r="V126" s="205"/>
      <c r="W126" s="205"/>
      <c r="X126" s="205"/>
      <c r="Y126" s="205"/>
      <c r="Z126" s="205"/>
      <c r="AA126" s="205"/>
      <c r="AB126" s="205"/>
      <c r="AC126" s="205"/>
      <c r="AD126" s="205"/>
      <c r="AE126" s="205"/>
      <c r="AF126" s="205"/>
      <c r="AG126" s="199">
        <f t="shared" si="44"/>
        <v>0</v>
      </c>
    </row>
    <row r="127">
      <c r="A127" s="209" t="s">
        <v>196</v>
      </c>
      <c r="B127" s="223">
        <f t="shared" ref="B127:E127" si="45">SUM(B119:B126)</f>
        <v>0</v>
      </c>
      <c r="C127" s="223">
        <f t="shared" si="45"/>
        <v>0</v>
      </c>
      <c r="D127" s="223">
        <f t="shared" si="45"/>
        <v>0</v>
      </c>
      <c r="E127" s="223">
        <f t="shared" si="45"/>
        <v>0</v>
      </c>
      <c r="F127" s="223">
        <v>0.0</v>
      </c>
      <c r="G127" s="223">
        <f t="shared" ref="G127:AF127" si="46">SUM(G119:G126)</f>
        <v>0</v>
      </c>
      <c r="H127" s="223">
        <f t="shared" si="46"/>
        <v>0</v>
      </c>
      <c r="I127" s="223">
        <f t="shared" si="46"/>
        <v>0</v>
      </c>
      <c r="J127" s="223">
        <f t="shared" si="46"/>
        <v>0</v>
      </c>
      <c r="K127" s="223">
        <f t="shared" si="46"/>
        <v>0</v>
      </c>
      <c r="L127" s="223">
        <f t="shared" si="46"/>
        <v>0</v>
      </c>
      <c r="M127" s="223">
        <f t="shared" si="46"/>
        <v>0</v>
      </c>
      <c r="N127" s="223">
        <f t="shared" si="46"/>
        <v>0</v>
      </c>
      <c r="O127" s="223">
        <f t="shared" si="46"/>
        <v>0</v>
      </c>
      <c r="P127" s="223">
        <f t="shared" si="46"/>
        <v>0</v>
      </c>
      <c r="Q127" s="223">
        <f t="shared" si="46"/>
        <v>0</v>
      </c>
      <c r="R127" s="223">
        <f t="shared" si="46"/>
        <v>0</v>
      </c>
      <c r="S127" s="223">
        <f t="shared" si="46"/>
        <v>0</v>
      </c>
      <c r="T127" s="223">
        <f t="shared" si="46"/>
        <v>0</v>
      </c>
      <c r="U127" s="223">
        <f t="shared" si="46"/>
        <v>0</v>
      </c>
      <c r="V127" s="223">
        <f t="shared" si="46"/>
        <v>0</v>
      </c>
      <c r="W127" s="223">
        <f t="shared" si="46"/>
        <v>0</v>
      </c>
      <c r="X127" s="223">
        <f t="shared" si="46"/>
        <v>0</v>
      </c>
      <c r="Y127" s="223">
        <f t="shared" si="46"/>
        <v>0</v>
      </c>
      <c r="Z127" s="223">
        <f t="shared" si="46"/>
        <v>0</v>
      </c>
      <c r="AA127" s="223">
        <f t="shared" si="46"/>
        <v>0</v>
      </c>
      <c r="AB127" s="223">
        <f t="shared" si="46"/>
        <v>0</v>
      </c>
      <c r="AC127" s="223">
        <f t="shared" si="46"/>
        <v>0</v>
      </c>
      <c r="AD127" s="223">
        <f t="shared" si="46"/>
        <v>0</v>
      </c>
      <c r="AE127" s="223">
        <f t="shared" si="46"/>
        <v>0</v>
      </c>
      <c r="AF127" s="223">
        <f t="shared" si="46"/>
        <v>0</v>
      </c>
      <c r="AG127" s="199">
        <f t="shared" si="44"/>
        <v>0</v>
      </c>
    </row>
    <row r="128">
      <c r="A128" s="153"/>
      <c r="AG128" s="199"/>
    </row>
    <row r="129">
      <c r="A129" s="192" t="s">
        <v>245</v>
      </c>
      <c r="B129" s="216"/>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99"/>
    </row>
    <row r="130">
      <c r="A130" s="201" t="s">
        <v>921</v>
      </c>
      <c r="B130" s="227"/>
      <c r="C130" s="228"/>
      <c r="D130" s="228"/>
      <c r="E130" s="228"/>
      <c r="F130" s="228"/>
      <c r="G130" s="228"/>
      <c r="H130" s="228"/>
      <c r="I130" s="228"/>
      <c r="J130" s="228"/>
      <c r="K130" s="221">
        <f t="shared" ref="K130:K133" si="48">K23-(K281+K347+K419)</f>
        <v>2</v>
      </c>
      <c r="L130" s="228"/>
      <c r="M130" s="228"/>
      <c r="N130" s="228"/>
      <c r="O130" s="228"/>
      <c r="P130" s="228"/>
      <c r="Q130" s="221">
        <f t="shared" ref="Q130:AF130" si="47">Q23-(Q281+Q347+Q419)</f>
        <v>0</v>
      </c>
      <c r="R130" s="221">
        <f t="shared" si="47"/>
        <v>0</v>
      </c>
      <c r="S130" s="221">
        <f t="shared" si="47"/>
        <v>0</v>
      </c>
      <c r="T130" s="221">
        <f t="shared" si="47"/>
        <v>0</v>
      </c>
      <c r="U130" s="221">
        <f t="shared" si="47"/>
        <v>0</v>
      </c>
      <c r="V130" s="221">
        <f t="shared" si="47"/>
        <v>1</v>
      </c>
      <c r="W130" s="221">
        <f t="shared" si="47"/>
        <v>0</v>
      </c>
      <c r="X130" s="221">
        <f t="shared" si="47"/>
        <v>0</v>
      </c>
      <c r="Y130" s="221">
        <f t="shared" si="47"/>
        <v>0</v>
      </c>
      <c r="Z130" s="221">
        <f t="shared" si="47"/>
        <v>0</v>
      </c>
      <c r="AA130" s="221">
        <f t="shared" si="47"/>
        <v>0</v>
      </c>
      <c r="AB130" s="221">
        <f t="shared" si="47"/>
        <v>1</v>
      </c>
      <c r="AC130" s="221">
        <f t="shared" si="47"/>
        <v>0</v>
      </c>
      <c r="AD130" s="221">
        <f t="shared" si="47"/>
        <v>5</v>
      </c>
      <c r="AE130" s="221">
        <f t="shared" si="47"/>
        <v>0</v>
      </c>
      <c r="AF130" s="221">
        <f t="shared" si="47"/>
        <v>4</v>
      </c>
      <c r="AG130" s="199">
        <f t="shared" ref="AG130:AG138" si="50">SUM(B130:AF130)</f>
        <v>13</v>
      </c>
    </row>
    <row r="131">
      <c r="A131" s="201" t="s">
        <v>922</v>
      </c>
      <c r="B131" s="227"/>
      <c r="C131" s="228"/>
      <c r="D131" s="228"/>
      <c r="E131" s="228"/>
      <c r="F131" s="228"/>
      <c r="G131" s="228"/>
      <c r="H131" s="228"/>
      <c r="I131" s="228"/>
      <c r="J131" s="228"/>
      <c r="K131" s="221">
        <f t="shared" si="48"/>
        <v>0</v>
      </c>
      <c r="L131" s="228"/>
      <c r="M131" s="228"/>
      <c r="N131" s="228"/>
      <c r="O131" s="228"/>
      <c r="P131" s="228"/>
      <c r="Q131" s="221">
        <f t="shared" ref="Q131:AF131" si="49">Q24-(Q282+Q348+Q420)</f>
        <v>0</v>
      </c>
      <c r="R131" s="221">
        <f t="shared" si="49"/>
        <v>0</v>
      </c>
      <c r="S131" s="221">
        <f t="shared" si="49"/>
        <v>0</v>
      </c>
      <c r="T131" s="221">
        <f t="shared" si="49"/>
        <v>0</v>
      </c>
      <c r="U131" s="221">
        <f t="shared" si="49"/>
        <v>0</v>
      </c>
      <c r="V131" s="221">
        <f t="shared" si="49"/>
        <v>0</v>
      </c>
      <c r="W131" s="221">
        <f t="shared" si="49"/>
        <v>0</v>
      </c>
      <c r="X131" s="221">
        <f t="shared" si="49"/>
        <v>0</v>
      </c>
      <c r="Y131" s="221">
        <f t="shared" si="49"/>
        <v>0</v>
      </c>
      <c r="Z131" s="221">
        <f t="shared" si="49"/>
        <v>0</v>
      </c>
      <c r="AA131" s="221">
        <f t="shared" si="49"/>
        <v>0</v>
      </c>
      <c r="AB131" s="221">
        <f t="shared" si="49"/>
        <v>0</v>
      </c>
      <c r="AC131" s="221">
        <f t="shared" si="49"/>
        <v>0</v>
      </c>
      <c r="AD131" s="221">
        <f t="shared" si="49"/>
        <v>0</v>
      </c>
      <c r="AE131" s="221">
        <f t="shared" si="49"/>
        <v>0</v>
      </c>
      <c r="AF131" s="221">
        <f t="shared" si="49"/>
        <v>0</v>
      </c>
      <c r="AG131" s="199">
        <f t="shared" si="50"/>
        <v>0</v>
      </c>
    </row>
    <row r="132">
      <c r="A132" s="201" t="s">
        <v>923</v>
      </c>
      <c r="B132" s="227"/>
      <c r="C132" s="228"/>
      <c r="D132" s="228"/>
      <c r="E132" s="228"/>
      <c r="F132" s="228"/>
      <c r="G132" s="228"/>
      <c r="H132" s="228"/>
      <c r="I132" s="228"/>
      <c r="J132" s="228"/>
      <c r="K132" s="221">
        <f t="shared" si="48"/>
        <v>0</v>
      </c>
      <c r="L132" s="228"/>
      <c r="M132" s="228"/>
      <c r="N132" s="228"/>
      <c r="O132" s="228"/>
      <c r="P132" s="228"/>
      <c r="Q132" s="221">
        <f t="shared" ref="Q132:AF132" si="51">Q25-(Q283+Q349+Q421)</f>
        <v>0</v>
      </c>
      <c r="R132" s="221">
        <f t="shared" si="51"/>
        <v>0</v>
      </c>
      <c r="S132" s="221">
        <f t="shared" si="51"/>
        <v>0</v>
      </c>
      <c r="T132" s="221">
        <f t="shared" si="51"/>
        <v>0</v>
      </c>
      <c r="U132" s="221">
        <f t="shared" si="51"/>
        <v>0</v>
      </c>
      <c r="V132" s="221">
        <f t="shared" si="51"/>
        <v>0</v>
      </c>
      <c r="W132" s="221">
        <f t="shared" si="51"/>
        <v>0</v>
      </c>
      <c r="X132" s="221">
        <f t="shared" si="51"/>
        <v>0</v>
      </c>
      <c r="Y132" s="221">
        <f t="shared" si="51"/>
        <v>0</v>
      </c>
      <c r="Z132" s="221">
        <f t="shared" si="51"/>
        <v>0</v>
      </c>
      <c r="AA132" s="221">
        <f t="shared" si="51"/>
        <v>0</v>
      </c>
      <c r="AB132" s="221">
        <f t="shared" si="51"/>
        <v>0</v>
      </c>
      <c r="AC132" s="221">
        <f t="shared" si="51"/>
        <v>0</v>
      </c>
      <c r="AD132" s="221">
        <f t="shared" si="51"/>
        <v>0</v>
      </c>
      <c r="AE132" s="221">
        <f t="shared" si="51"/>
        <v>0</v>
      </c>
      <c r="AF132" s="221">
        <f t="shared" si="51"/>
        <v>0</v>
      </c>
      <c r="AG132" s="199">
        <f t="shared" si="50"/>
        <v>0</v>
      </c>
    </row>
    <row r="133">
      <c r="A133" s="201" t="s">
        <v>924</v>
      </c>
      <c r="B133" s="227"/>
      <c r="C133" s="228"/>
      <c r="D133" s="228"/>
      <c r="E133" s="228"/>
      <c r="F133" s="228"/>
      <c r="G133" s="228"/>
      <c r="H133" s="228"/>
      <c r="I133" s="228"/>
      <c r="J133" s="228"/>
      <c r="K133" s="221">
        <f t="shared" si="48"/>
        <v>0</v>
      </c>
      <c r="L133" s="228"/>
      <c r="M133" s="228"/>
      <c r="N133" s="228"/>
      <c r="O133" s="228"/>
      <c r="P133" s="228"/>
      <c r="Q133" s="221">
        <f t="shared" ref="Q133:AF133" si="52">Q26-(Q284+Q350+Q422)</f>
        <v>0</v>
      </c>
      <c r="R133" s="221">
        <f t="shared" si="52"/>
        <v>0</v>
      </c>
      <c r="S133" s="221">
        <f t="shared" si="52"/>
        <v>0</v>
      </c>
      <c r="T133" s="221">
        <f t="shared" si="52"/>
        <v>0</v>
      </c>
      <c r="U133" s="221">
        <f t="shared" si="52"/>
        <v>0</v>
      </c>
      <c r="V133" s="221">
        <f t="shared" si="52"/>
        <v>0</v>
      </c>
      <c r="W133" s="221">
        <f t="shared" si="52"/>
        <v>0</v>
      </c>
      <c r="X133" s="221">
        <f t="shared" si="52"/>
        <v>0</v>
      </c>
      <c r="Y133" s="221">
        <f t="shared" si="52"/>
        <v>0</v>
      </c>
      <c r="Z133" s="221">
        <f t="shared" si="52"/>
        <v>0</v>
      </c>
      <c r="AA133" s="221">
        <f t="shared" si="52"/>
        <v>0</v>
      </c>
      <c r="AB133" s="221">
        <f t="shared" si="52"/>
        <v>0</v>
      </c>
      <c r="AC133" s="221">
        <f t="shared" si="52"/>
        <v>0</v>
      </c>
      <c r="AD133" s="221">
        <f t="shared" si="52"/>
        <v>0</v>
      </c>
      <c r="AE133" s="221">
        <f t="shared" si="52"/>
        <v>0</v>
      </c>
      <c r="AF133" s="221">
        <f t="shared" si="52"/>
        <v>0</v>
      </c>
      <c r="AG133" s="199">
        <f t="shared" si="50"/>
        <v>0</v>
      </c>
    </row>
    <row r="134">
      <c r="A134" s="201" t="s">
        <v>925</v>
      </c>
      <c r="B134" s="227"/>
      <c r="C134" s="228"/>
      <c r="D134" s="228"/>
      <c r="E134" s="228"/>
      <c r="F134" s="228"/>
      <c r="G134" s="228"/>
      <c r="H134" s="228"/>
      <c r="I134" s="228"/>
      <c r="J134" s="228"/>
      <c r="K134" s="228"/>
      <c r="L134" s="228"/>
      <c r="M134" s="228"/>
      <c r="N134" s="228"/>
      <c r="O134" s="228"/>
      <c r="P134" s="228"/>
      <c r="Q134" s="221">
        <f t="shared" ref="Q134:AF134" si="53">Q27-(Q287+Q353+Q425)</f>
        <v>3</v>
      </c>
      <c r="R134" s="221">
        <f t="shared" si="53"/>
        <v>1</v>
      </c>
      <c r="S134" s="221">
        <f t="shared" si="53"/>
        <v>3</v>
      </c>
      <c r="T134" s="221">
        <f t="shared" si="53"/>
        <v>1</v>
      </c>
      <c r="U134" s="221">
        <f t="shared" si="53"/>
        <v>0</v>
      </c>
      <c r="V134" s="221">
        <f t="shared" si="53"/>
        <v>3</v>
      </c>
      <c r="W134" s="221">
        <f t="shared" si="53"/>
        <v>2</v>
      </c>
      <c r="X134" s="221">
        <f t="shared" si="53"/>
        <v>0</v>
      </c>
      <c r="Y134" s="221">
        <f t="shared" si="53"/>
        <v>0</v>
      </c>
      <c r="Z134" s="221">
        <f t="shared" si="53"/>
        <v>0</v>
      </c>
      <c r="AA134" s="221">
        <f t="shared" si="53"/>
        <v>0</v>
      </c>
      <c r="AB134" s="221">
        <f t="shared" si="53"/>
        <v>1</v>
      </c>
      <c r="AC134" s="221">
        <f t="shared" si="53"/>
        <v>0</v>
      </c>
      <c r="AD134" s="221">
        <f t="shared" si="53"/>
        <v>4</v>
      </c>
      <c r="AE134" s="221">
        <f t="shared" si="53"/>
        <v>5</v>
      </c>
      <c r="AF134" s="221">
        <f t="shared" si="53"/>
        <v>8</v>
      </c>
      <c r="AG134" s="199">
        <f t="shared" si="50"/>
        <v>31</v>
      </c>
    </row>
    <row r="135">
      <c r="A135" s="201" t="s">
        <v>926</v>
      </c>
      <c r="B135" s="227"/>
      <c r="C135" s="228"/>
      <c r="D135" s="228"/>
      <c r="E135" s="228"/>
      <c r="F135" s="228"/>
      <c r="G135" s="228"/>
      <c r="H135" s="228"/>
      <c r="I135" s="228"/>
      <c r="J135" s="228"/>
      <c r="K135" s="228"/>
      <c r="L135" s="228"/>
      <c r="M135" s="228"/>
      <c r="N135" s="228"/>
      <c r="O135" s="228"/>
      <c r="P135" s="228"/>
      <c r="Q135" s="221">
        <f t="shared" ref="Q135:AF135" si="54">Q28-(Q288+Q354+Q426)</f>
        <v>0</v>
      </c>
      <c r="R135" s="221">
        <f t="shared" si="54"/>
        <v>0</v>
      </c>
      <c r="S135" s="221">
        <f t="shared" si="54"/>
        <v>0</v>
      </c>
      <c r="T135" s="221">
        <f t="shared" si="54"/>
        <v>0</v>
      </c>
      <c r="U135" s="221">
        <f t="shared" si="54"/>
        <v>0</v>
      </c>
      <c r="V135" s="221">
        <f t="shared" si="54"/>
        <v>0</v>
      </c>
      <c r="W135" s="221">
        <f t="shared" si="54"/>
        <v>0</v>
      </c>
      <c r="X135" s="221">
        <f t="shared" si="54"/>
        <v>0</v>
      </c>
      <c r="Y135" s="221">
        <f t="shared" si="54"/>
        <v>0</v>
      </c>
      <c r="Z135" s="221">
        <f t="shared" si="54"/>
        <v>0</v>
      </c>
      <c r="AA135" s="221">
        <f t="shared" si="54"/>
        <v>0</v>
      </c>
      <c r="AB135" s="221">
        <f t="shared" si="54"/>
        <v>0</v>
      </c>
      <c r="AC135" s="221">
        <f t="shared" si="54"/>
        <v>0</v>
      </c>
      <c r="AD135" s="221">
        <f t="shared" si="54"/>
        <v>0</v>
      </c>
      <c r="AE135" s="221">
        <f t="shared" si="54"/>
        <v>0</v>
      </c>
      <c r="AF135" s="221">
        <f t="shared" si="54"/>
        <v>0</v>
      </c>
      <c r="AG135" s="199">
        <f t="shared" si="50"/>
        <v>0</v>
      </c>
    </row>
    <row r="136">
      <c r="A136" s="201" t="s">
        <v>927</v>
      </c>
      <c r="B136" s="227"/>
      <c r="C136" s="228"/>
      <c r="D136" s="228"/>
      <c r="E136" s="228"/>
      <c r="F136" s="228"/>
      <c r="G136" s="228"/>
      <c r="H136" s="228"/>
      <c r="I136" s="228"/>
      <c r="J136" s="228"/>
      <c r="K136" s="228"/>
      <c r="L136" s="228"/>
      <c r="M136" s="228"/>
      <c r="N136" s="228"/>
      <c r="O136" s="228"/>
      <c r="P136" s="228"/>
      <c r="Q136" s="221">
        <f t="shared" ref="Q136:AF136" si="55">Q29-(Q289+Q355+Q427)</f>
        <v>1</v>
      </c>
      <c r="R136" s="221">
        <f t="shared" si="55"/>
        <v>18</v>
      </c>
      <c r="S136" s="221">
        <f t="shared" si="55"/>
        <v>10</v>
      </c>
      <c r="T136" s="221">
        <f t="shared" si="55"/>
        <v>5</v>
      </c>
      <c r="U136" s="221">
        <f t="shared" si="55"/>
        <v>1</v>
      </c>
      <c r="V136" s="221">
        <f t="shared" si="55"/>
        <v>1</v>
      </c>
      <c r="W136" s="221">
        <f t="shared" si="55"/>
        <v>1</v>
      </c>
      <c r="X136" s="221">
        <f t="shared" si="55"/>
        <v>0</v>
      </c>
      <c r="Y136" s="221">
        <f t="shared" si="55"/>
        <v>4</v>
      </c>
      <c r="Z136" s="221">
        <f t="shared" si="55"/>
        <v>3</v>
      </c>
      <c r="AA136" s="221">
        <f t="shared" si="55"/>
        <v>1</v>
      </c>
      <c r="AB136" s="221">
        <f t="shared" si="55"/>
        <v>4</v>
      </c>
      <c r="AC136" s="221">
        <f t="shared" si="55"/>
        <v>7</v>
      </c>
      <c r="AD136" s="221">
        <f t="shared" si="55"/>
        <v>10</v>
      </c>
      <c r="AE136" s="221">
        <f t="shared" si="55"/>
        <v>11</v>
      </c>
      <c r="AF136" s="221">
        <f t="shared" si="55"/>
        <v>10</v>
      </c>
      <c r="AG136" s="199">
        <f t="shared" si="50"/>
        <v>87</v>
      </c>
    </row>
    <row r="137">
      <c r="A137" s="201" t="s">
        <v>928</v>
      </c>
      <c r="B137" s="227"/>
      <c r="C137" s="228"/>
      <c r="D137" s="228"/>
      <c r="E137" s="228"/>
      <c r="F137" s="228"/>
      <c r="G137" s="228"/>
      <c r="H137" s="228"/>
      <c r="I137" s="228"/>
      <c r="J137" s="228"/>
      <c r="K137" s="228"/>
      <c r="L137" s="228"/>
      <c r="M137" s="228"/>
      <c r="N137" s="228"/>
      <c r="O137" s="228"/>
      <c r="P137" s="228"/>
      <c r="Q137" s="221">
        <f t="shared" ref="Q137:AF137" si="56">Q30-(Q290+Q356+Q428)</f>
        <v>0</v>
      </c>
      <c r="R137" s="221">
        <f t="shared" si="56"/>
        <v>0</v>
      </c>
      <c r="S137" s="221">
        <f t="shared" si="56"/>
        <v>0</v>
      </c>
      <c r="T137" s="221">
        <f t="shared" si="56"/>
        <v>0</v>
      </c>
      <c r="U137" s="221">
        <f t="shared" si="56"/>
        <v>0</v>
      </c>
      <c r="V137" s="221">
        <f t="shared" si="56"/>
        <v>0</v>
      </c>
      <c r="W137" s="221">
        <f t="shared" si="56"/>
        <v>0</v>
      </c>
      <c r="X137" s="221">
        <f t="shared" si="56"/>
        <v>0</v>
      </c>
      <c r="Y137" s="221">
        <f t="shared" si="56"/>
        <v>0</v>
      </c>
      <c r="Z137" s="221">
        <f t="shared" si="56"/>
        <v>0</v>
      </c>
      <c r="AA137" s="221">
        <f t="shared" si="56"/>
        <v>0</v>
      </c>
      <c r="AB137" s="221">
        <f t="shared" si="56"/>
        <v>0</v>
      </c>
      <c r="AC137" s="221">
        <f t="shared" si="56"/>
        <v>0</v>
      </c>
      <c r="AD137" s="221">
        <f t="shared" si="56"/>
        <v>0</v>
      </c>
      <c r="AE137" s="221">
        <f t="shared" si="56"/>
        <v>0</v>
      </c>
      <c r="AF137" s="221">
        <f t="shared" si="56"/>
        <v>0</v>
      </c>
      <c r="AG137" s="199">
        <f t="shared" si="50"/>
        <v>0</v>
      </c>
    </row>
    <row r="138">
      <c r="A138" s="209" t="s">
        <v>172</v>
      </c>
      <c r="B138" s="210">
        <f t="shared" ref="B138:AF138" si="57">SUM(B130:B137)</f>
        <v>0</v>
      </c>
      <c r="C138" s="210">
        <f t="shared" si="57"/>
        <v>0</v>
      </c>
      <c r="D138" s="210">
        <f t="shared" si="57"/>
        <v>0</v>
      </c>
      <c r="E138" s="210">
        <f t="shared" si="57"/>
        <v>0</v>
      </c>
      <c r="F138" s="210">
        <f t="shared" si="57"/>
        <v>0</v>
      </c>
      <c r="G138" s="210">
        <f t="shared" si="57"/>
        <v>0</v>
      </c>
      <c r="H138" s="210">
        <f t="shared" si="57"/>
        <v>0</v>
      </c>
      <c r="I138" s="210">
        <f t="shared" si="57"/>
        <v>0</v>
      </c>
      <c r="J138" s="210">
        <f t="shared" si="57"/>
        <v>0</v>
      </c>
      <c r="K138" s="210">
        <f t="shared" si="57"/>
        <v>2</v>
      </c>
      <c r="L138" s="210">
        <f t="shared" si="57"/>
        <v>0</v>
      </c>
      <c r="M138" s="210">
        <f t="shared" si="57"/>
        <v>0</v>
      </c>
      <c r="N138" s="210">
        <f t="shared" si="57"/>
        <v>0</v>
      </c>
      <c r="O138" s="210">
        <f t="shared" si="57"/>
        <v>0</v>
      </c>
      <c r="P138" s="210">
        <f t="shared" si="57"/>
        <v>0</v>
      </c>
      <c r="Q138" s="210">
        <f t="shared" si="57"/>
        <v>4</v>
      </c>
      <c r="R138" s="210">
        <f t="shared" si="57"/>
        <v>19</v>
      </c>
      <c r="S138" s="210">
        <f t="shared" si="57"/>
        <v>13</v>
      </c>
      <c r="T138" s="210">
        <f t="shared" si="57"/>
        <v>6</v>
      </c>
      <c r="U138" s="210">
        <f t="shared" si="57"/>
        <v>1</v>
      </c>
      <c r="V138" s="210">
        <f t="shared" si="57"/>
        <v>5</v>
      </c>
      <c r="W138" s="210">
        <f t="shared" si="57"/>
        <v>3</v>
      </c>
      <c r="X138" s="210">
        <f t="shared" si="57"/>
        <v>0</v>
      </c>
      <c r="Y138" s="210">
        <f t="shared" si="57"/>
        <v>4</v>
      </c>
      <c r="Z138" s="210">
        <f t="shared" si="57"/>
        <v>3</v>
      </c>
      <c r="AA138" s="210">
        <f t="shared" si="57"/>
        <v>1</v>
      </c>
      <c r="AB138" s="210">
        <f t="shared" si="57"/>
        <v>6</v>
      </c>
      <c r="AC138" s="210">
        <f t="shared" si="57"/>
        <v>7</v>
      </c>
      <c r="AD138" s="210">
        <f t="shared" si="57"/>
        <v>19</v>
      </c>
      <c r="AE138" s="210">
        <f t="shared" si="57"/>
        <v>16</v>
      </c>
      <c r="AF138" s="210">
        <f t="shared" si="57"/>
        <v>22</v>
      </c>
      <c r="AG138" s="199">
        <f t="shared" si="50"/>
        <v>131</v>
      </c>
    </row>
    <row r="139">
      <c r="A139" s="211"/>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199"/>
    </row>
    <row r="140">
      <c r="A140" s="224" t="s">
        <v>929</v>
      </c>
      <c r="B140" s="227"/>
      <c r="C140" s="228"/>
      <c r="D140" s="228"/>
      <c r="E140" s="228"/>
      <c r="F140" s="228"/>
      <c r="G140" s="228"/>
      <c r="H140" s="228"/>
      <c r="I140" s="228"/>
      <c r="J140" s="228"/>
      <c r="K140" s="228"/>
      <c r="L140" s="228"/>
      <c r="M140" s="228"/>
      <c r="N140" s="228"/>
      <c r="O140" s="228"/>
      <c r="P140" s="228"/>
      <c r="Q140" s="228"/>
      <c r="R140" s="228"/>
      <c r="S140" s="228"/>
      <c r="T140" s="228"/>
      <c r="U140" s="228"/>
      <c r="V140" s="228"/>
      <c r="W140" s="228"/>
      <c r="X140" s="228"/>
      <c r="Y140" s="228"/>
      <c r="Z140" s="228"/>
      <c r="AA140" s="228"/>
      <c r="AB140" s="228"/>
      <c r="AC140" s="228"/>
      <c r="AD140" s="228"/>
      <c r="AE140" s="228"/>
      <c r="AF140" s="228"/>
      <c r="AG140" s="199">
        <f t="shared" ref="AG140:AG142" si="58">SUM(B140:AF140)</f>
        <v>0</v>
      </c>
    </row>
    <row r="141">
      <c r="A141" s="224" t="s">
        <v>930</v>
      </c>
      <c r="B141" s="227"/>
      <c r="C141" s="228"/>
      <c r="D141" s="228"/>
      <c r="E141" s="228"/>
      <c r="F141" s="228"/>
      <c r="G141" s="228"/>
      <c r="H141" s="228"/>
      <c r="I141" s="228"/>
      <c r="J141" s="228"/>
      <c r="K141" s="228"/>
      <c r="L141" s="228"/>
      <c r="M141" s="228"/>
      <c r="N141" s="228"/>
      <c r="O141" s="228"/>
      <c r="P141" s="228"/>
      <c r="Q141" s="228"/>
      <c r="R141" s="228"/>
      <c r="S141" s="228"/>
      <c r="T141" s="228"/>
      <c r="U141" s="228"/>
      <c r="V141" s="228"/>
      <c r="W141" s="228"/>
      <c r="X141" s="228"/>
      <c r="Y141" s="228"/>
      <c r="Z141" s="228"/>
      <c r="AA141" s="228"/>
      <c r="AB141" s="228"/>
      <c r="AC141" s="228"/>
      <c r="AD141" s="228"/>
      <c r="AE141" s="228"/>
      <c r="AF141" s="228"/>
      <c r="AG141" s="199">
        <f t="shared" si="58"/>
        <v>0</v>
      </c>
    </row>
    <row r="142">
      <c r="A142" s="209" t="s">
        <v>175</v>
      </c>
      <c r="B142" s="210">
        <f t="shared" ref="B142:AF142" si="59">SUM(B140:B141)</f>
        <v>0</v>
      </c>
      <c r="C142" s="210">
        <f t="shared" si="59"/>
        <v>0</v>
      </c>
      <c r="D142" s="210">
        <f t="shared" si="59"/>
        <v>0</v>
      </c>
      <c r="E142" s="210">
        <f t="shared" si="59"/>
        <v>0</v>
      </c>
      <c r="F142" s="210">
        <f t="shared" si="59"/>
        <v>0</v>
      </c>
      <c r="G142" s="210">
        <f t="shared" si="59"/>
        <v>0</v>
      </c>
      <c r="H142" s="210">
        <f t="shared" si="59"/>
        <v>0</v>
      </c>
      <c r="I142" s="210">
        <f t="shared" si="59"/>
        <v>0</v>
      </c>
      <c r="J142" s="210">
        <f t="shared" si="59"/>
        <v>0</v>
      </c>
      <c r="K142" s="210">
        <f t="shared" si="59"/>
        <v>0</v>
      </c>
      <c r="L142" s="210">
        <f t="shared" si="59"/>
        <v>0</v>
      </c>
      <c r="M142" s="210">
        <f t="shared" si="59"/>
        <v>0</v>
      </c>
      <c r="N142" s="210">
        <f t="shared" si="59"/>
        <v>0</v>
      </c>
      <c r="O142" s="210">
        <f t="shared" si="59"/>
        <v>0</v>
      </c>
      <c r="P142" s="210">
        <f t="shared" si="59"/>
        <v>0</v>
      </c>
      <c r="Q142" s="210">
        <f t="shared" si="59"/>
        <v>0</v>
      </c>
      <c r="R142" s="210">
        <f t="shared" si="59"/>
        <v>0</v>
      </c>
      <c r="S142" s="210">
        <f t="shared" si="59"/>
        <v>0</v>
      </c>
      <c r="T142" s="210">
        <f t="shared" si="59"/>
        <v>0</v>
      </c>
      <c r="U142" s="210">
        <f t="shared" si="59"/>
        <v>0</v>
      </c>
      <c r="V142" s="210">
        <f t="shared" si="59"/>
        <v>0</v>
      </c>
      <c r="W142" s="210">
        <f t="shared" si="59"/>
        <v>0</v>
      </c>
      <c r="X142" s="210">
        <f t="shared" si="59"/>
        <v>0</v>
      </c>
      <c r="Y142" s="210">
        <f t="shared" si="59"/>
        <v>0</v>
      </c>
      <c r="Z142" s="210">
        <f t="shared" si="59"/>
        <v>0</v>
      </c>
      <c r="AA142" s="210">
        <f t="shared" si="59"/>
        <v>0</v>
      </c>
      <c r="AB142" s="210">
        <f t="shared" si="59"/>
        <v>0</v>
      </c>
      <c r="AC142" s="210">
        <f t="shared" si="59"/>
        <v>0</v>
      </c>
      <c r="AD142" s="210">
        <f t="shared" si="59"/>
        <v>0</v>
      </c>
      <c r="AE142" s="210">
        <f t="shared" si="59"/>
        <v>0</v>
      </c>
      <c r="AF142" s="210">
        <f t="shared" si="59"/>
        <v>0</v>
      </c>
      <c r="AG142" s="199">
        <f t="shared" si="58"/>
        <v>0</v>
      </c>
    </row>
    <row r="143">
      <c r="A143" s="153"/>
      <c r="B143" s="213"/>
      <c r="C143" s="213"/>
      <c r="D143" s="213"/>
      <c r="E143" s="213"/>
      <c r="F143" s="213"/>
      <c r="G143" s="213"/>
      <c r="H143" s="213"/>
      <c r="I143" s="213"/>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c r="AG143" s="199"/>
    </row>
    <row r="144">
      <c r="A144" s="224" t="s">
        <v>176</v>
      </c>
      <c r="B144" s="227"/>
      <c r="C144" s="228"/>
      <c r="D144" s="228"/>
      <c r="E144" s="228"/>
      <c r="F144" s="228"/>
      <c r="G144" s="228"/>
      <c r="H144" s="228"/>
      <c r="I144" s="228"/>
      <c r="J144" s="228"/>
      <c r="K144" s="228"/>
      <c r="L144" s="228"/>
      <c r="M144" s="228"/>
      <c r="N144" s="228"/>
      <c r="O144" s="228"/>
      <c r="P144" s="228"/>
      <c r="Q144" s="221">
        <f t="shared" ref="Q144:AF144" si="60">Q37-(Q310+Q375+Q451)</f>
        <v>1</v>
      </c>
      <c r="R144" s="221">
        <f t="shared" si="60"/>
        <v>3</v>
      </c>
      <c r="S144" s="221">
        <f t="shared" si="60"/>
        <v>2</v>
      </c>
      <c r="T144" s="221">
        <f t="shared" si="60"/>
        <v>0</v>
      </c>
      <c r="U144" s="221">
        <f t="shared" si="60"/>
        <v>0</v>
      </c>
      <c r="V144" s="221">
        <f t="shared" si="60"/>
        <v>2</v>
      </c>
      <c r="W144" s="221">
        <f t="shared" si="60"/>
        <v>0</v>
      </c>
      <c r="X144" s="221">
        <f t="shared" si="60"/>
        <v>0</v>
      </c>
      <c r="Y144" s="221">
        <f t="shared" si="60"/>
        <v>3</v>
      </c>
      <c r="Z144" s="221">
        <f t="shared" si="60"/>
        <v>2</v>
      </c>
      <c r="AA144" s="221">
        <f t="shared" si="60"/>
        <v>1</v>
      </c>
      <c r="AB144" s="221">
        <f t="shared" si="60"/>
        <v>1</v>
      </c>
      <c r="AC144" s="221">
        <f t="shared" si="60"/>
        <v>3</v>
      </c>
      <c r="AD144" s="221">
        <f t="shared" si="60"/>
        <v>0</v>
      </c>
      <c r="AE144" s="221">
        <f t="shared" si="60"/>
        <v>3</v>
      </c>
      <c r="AF144" s="221">
        <f t="shared" si="60"/>
        <v>9</v>
      </c>
      <c r="AG144" s="199">
        <f t="shared" ref="AG144:AG155" si="62">SUM(B144:AF144)</f>
        <v>30</v>
      </c>
    </row>
    <row r="145">
      <c r="A145" s="224" t="s">
        <v>177</v>
      </c>
      <c r="B145" s="227"/>
      <c r="C145" s="228"/>
      <c r="D145" s="228"/>
      <c r="E145" s="228"/>
      <c r="F145" s="228"/>
      <c r="G145" s="228"/>
      <c r="H145" s="228"/>
      <c r="I145" s="228"/>
      <c r="J145" s="228"/>
      <c r="K145" s="228"/>
      <c r="L145" s="228"/>
      <c r="M145" s="228"/>
      <c r="N145" s="228"/>
      <c r="O145" s="228"/>
      <c r="P145" s="228"/>
      <c r="Q145" s="221">
        <f t="shared" ref="Q145:AF145" si="61">Q38-(Q311+Q376+Q452)</f>
        <v>3</v>
      </c>
      <c r="R145" s="221">
        <f t="shared" si="61"/>
        <v>1</v>
      </c>
      <c r="S145" s="221">
        <f t="shared" si="61"/>
        <v>2</v>
      </c>
      <c r="T145" s="221">
        <f t="shared" si="61"/>
        <v>2</v>
      </c>
      <c r="U145" s="221">
        <f t="shared" si="61"/>
        <v>0</v>
      </c>
      <c r="V145" s="221">
        <f t="shared" si="61"/>
        <v>0</v>
      </c>
      <c r="W145" s="221">
        <f t="shared" si="61"/>
        <v>1</v>
      </c>
      <c r="X145" s="221">
        <f t="shared" si="61"/>
        <v>0</v>
      </c>
      <c r="Y145" s="221">
        <f t="shared" si="61"/>
        <v>0</v>
      </c>
      <c r="Z145" s="221">
        <f t="shared" si="61"/>
        <v>1</v>
      </c>
      <c r="AA145" s="221">
        <f t="shared" si="61"/>
        <v>1</v>
      </c>
      <c r="AB145" s="221">
        <f t="shared" si="61"/>
        <v>1</v>
      </c>
      <c r="AC145" s="221">
        <f t="shared" si="61"/>
        <v>3</v>
      </c>
      <c r="AD145" s="221">
        <f t="shared" si="61"/>
        <v>3</v>
      </c>
      <c r="AE145" s="221">
        <f t="shared" si="61"/>
        <v>3</v>
      </c>
      <c r="AF145" s="221">
        <f t="shared" si="61"/>
        <v>3</v>
      </c>
      <c r="AG145" s="199">
        <f t="shared" si="62"/>
        <v>24</v>
      </c>
    </row>
    <row r="146">
      <c r="A146" s="224" t="s">
        <v>931</v>
      </c>
      <c r="B146" s="227"/>
      <c r="C146" s="228"/>
      <c r="D146" s="228"/>
      <c r="E146" s="228"/>
      <c r="F146" s="228"/>
      <c r="G146" s="228"/>
      <c r="H146" s="228"/>
      <c r="I146" s="228"/>
      <c r="J146" s="228"/>
      <c r="K146" s="228"/>
      <c r="L146" s="228"/>
      <c r="M146" s="228"/>
      <c r="N146" s="228"/>
      <c r="O146" s="228"/>
      <c r="P146" s="228"/>
      <c r="Q146" s="221">
        <f t="shared" ref="Q146:AF146" si="63">Q39-(Q312+Q377+Q453)</f>
        <v>2</v>
      </c>
      <c r="R146" s="221">
        <f t="shared" si="63"/>
        <v>2</v>
      </c>
      <c r="S146" s="221">
        <f t="shared" si="63"/>
        <v>2</v>
      </c>
      <c r="T146" s="221">
        <f t="shared" si="63"/>
        <v>1</v>
      </c>
      <c r="U146" s="221">
        <f t="shared" si="63"/>
        <v>0</v>
      </c>
      <c r="V146" s="221">
        <f t="shared" si="63"/>
        <v>0</v>
      </c>
      <c r="W146" s="221">
        <f t="shared" si="63"/>
        <v>0</v>
      </c>
      <c r="X146" s="221">
        <f t="shared" si="63"/>
        <v>0</v>
      </c>
      <c r="Y146" s="221">
        <f t="shared" si="63"/>
        <v>2</v>
      </c>
      <c r="Z146" s="221">
        <f t="shared" si="63"/>
        <v>2</v>
      </c>
      <c r="AA146" s="221">
        <f t="shared" si="63"/>
        <v>0</v>
      </c>
      <c r="AB146" s="221">
        <f t="shared" si="63"/>
        <v>1</v>
      </c>
      <c r="AC146" s="221">
        <f t="shared" si="63"/>
        <v>3</v>
      </c>
      <c r="AD146" s="221">
        <f t="shared" si="63"/>
        <v>3</v>
      </c>
      <c r="AE146" s="221">
        <f t="shared" si="63"/>
        <v>2</v>
      </c>
      <c r="AF146" s="221">
        <f t="shared" si="63"/>
        <v>5</v>
      </c>
      <c r="AG146" s="199">
        <f t="shared" si="62"/>
        <v>25</v>
      </c>
    </row>
    <row r="147">
      <c r="A147" s="224" t="s">
        <v>932</v>
      </c>
      <c r="B147" s="227"/>
      <c r="C147" s="228"/>
      <c r="D147" s="228"/>
      <c r="E147" s="228"/>
      <c r="F147" s="228"/>
      <c r="G147" s="228"/>
      <c r="H147" s="228"/>
      <c r="I147" s="228"/>
      <c r="J147" s="228"/>
      <c r="K147" s="228"/>
      <c r="L147" s="228"/>
      <c r="M147" s="228"/>
      <c r="N147" s="228"/>
      <c r="O147" s="228"/>
      <c r="P147" s="228"/>
      <c r="Q147" s="221">
        <f t="shared" ref="Q147:AF147" si="64">Q40-(Q313+Q378+Q454)</f>
        <v>1</v>
      </c>
      <c r="R147" s="221">
        <f t="shared" si="64"/>
        <v>0</v>
      </c>
      <c r="S147" s="221">
        <f t="shared" si="64"/>
        <v>0</v>
      </c>
      <c r="T147" s="221">
        <f t="shared" si="64"/>
        <v>0</v>
      </c>
      <c r="U147" s="221">
        <f t="shared" si="64"/>
        <v>0</v>
      </c>
      <c r="V147" s="221">
        <f t="shared" si="64"/>
        <v>0</v>
      </c>
      <c r="W147" s="221">
        <f t="shared" si="64"/>
        <v>0</v>
      </c>
      <c r="X147" s="221">
        <f t="shared" si="64"/>
        <v>0</v>
      </c>
      <c r="Y147" s="221">
        <f t="shared" si="64"/>
        <v>0</v>
      </c>
      <c r="Z147" s="221">
        <f t="shared" si="64"/>
        <v>0</v>
      </c>
      <c r="AA147" s="221">
        <f t="shared" si="64"/>
        <v>0</v>
      </c>
      <c r="AB147" s="221">
        <f t="shared" si="64"/>
        <v>0</v>
      </c>
      <c r="AC147" s="221">
        <f t="shared" si="64"/>
        <v>0</v>
      </c>
      <c r="AD147" s="221">
        <f t="shared" si="64"/>
        <v>0</v>
      </c>
      <c r="AE147" s="221">
        <f t="shared" si="64"/>
        <v>0</v>
      </c>
      <c r="AF147" s="221">
        <f t="shared" si="64"/>
        <v>0</v>
      </c>
      <c r="AG147" s="199">
        <f t="shared" si="62"/>
        <v>1</v>
      </c>
    </row>
    <row r="148">
      <c r="A148" s="224" t="s">
        <v>933</v>
      </c>
      <c r="B148" s="227"/>
      <c r="C148" s="228"/>
      <c r="D148" s="228"/>
      <c r="E148" s="228"/>
      <c r="F148" s="228"/>
      <c r="G148" s="228"/>
      <c r="H148" s="228"/>
      <c r="I148" s="228"/>
      <c r="J148" s="228"/>
      <c r="K148" s="228"/>
      <c r="L148" s="228"/>
      <c r="M148" s="228"/>
      <c r="N148" s="228"/>
      <c r="O148" s="228"/>
      <c r="P148" s="228"/>
      <c r="Q148" s="221">
        <f t="shared" ref="Q148:AF148" si="65">Q41-(Q314+Q379+Q455)</f>
        <v>0</v>
      </c>
      <c r="R148" s="221">
        <f t="shared" si="65"/>
        <v>0</v>
      </c>
      <c r="S148" s="221">
        <f t="shared" si="65"/>
        <v>0</v>
      </c>
      <c r="T148" s="221">
        <f t="shared" si="65"/>
        <v>0</v>
      </c>
      <c r="U148" s="221">
        <f t="shared" si="65"/>
        <v>0</v>
      </c>
      <c r="V148" s="221">
        <f t="shared" si="65"/>
        <v>0</v>
      </c>
      <c r="W148" s="221">
        <f t="shared" si="65"/>
        <v>0</v>
      </c>
      <c r="X148" s="221">
        <f t="shared" si="65"/>
        <v>0</v>
      </c>
      <c r="Y148" s="221">
        <f t="shared" si="65"/>
        <v>1</v>
      </c>
      <c r="Z148" s="221">
        <f t="shared" si="65"/>
        <v>0</v>
      </c>
      <c r="AA148" s="221">
        <f t="shared" si="65"/>
        <v>0</v>
      </c>
      <c r="AB148" s="221">
        <f t="shared" si="65"/>
        <v>0</v>
      </c>
      <c r="AC148" s="221">
        <f t="shared" si="65"/>
        <v>0</v>
      </c>
      <c r="AD148" s="221">
        <f t="shared" si="65"/>
        <v>0</v>
      </c>
      <c r="AE148" s="221">
        <f t="shared" si="65"/>
        <v>0</v>
      </c>
      <c r="AF148" s="221">
        <f t="shared" si="65"/>
        <v>0</v>
      </c>
      <c r="AG148" s="199">
        <f t="shared" si="62"/>
        <v>1</v>
      </c>
    </row>
    <row r="149">
      <c r="A149" s="224" t="s">
        <v>934</v>
      </c>
      <c r="B149" s="227"/>
      <c r="C149" s="228"/>
      <c r="D149" s="228"/>
      <c r="E149" s="228"/>
      <c r="F149" s="228"/>
      <c r="G149" s="228"/>
      <c r="H149" s="228"/>
      <c r="I149" s="228"/>
      <c r="J149" s="228"/>
      <c r="K149" s="228"/>
      <c r="L149" s="228"/>
      <c r="M149" s="228"/>
      <c r="N149" s="228"/>
      <c r="O149" s="228"/>
      <c r="P149" s="228"/>
      <c r="Q149" s="221">
        <f t="shared" ref="Q149:AF149" si="66">Q42-(Q315+Q380+Q456)</f>
        <v>0</v>
      </c>
      <c r="R149" s="221">
        <f t="shared" si="66"/>
        <v>0</v>
      </c>
      <c r="S149" s="221">
        <f t="shared" si="66"/>
        <v>0</v>
      </c>
      <c r="T149" s="221">
        <f t="shared" si="66"/>
        <v>0</v>
      </c>
      <c r="U149" s="221">
        <f t="shared" si="66"/>
        <v>0</v>
      </c>
      <c r="V149" s="221">
        <f t="shared" si="66"/>
        <v>0</v>
      </c>
      <c r="W149" s="221">
        <f t="shared" si="66"/>
        <v>0</v>
      </c>
      <c r="X149" s="221">
        <f t="shared" si="66"/>
        <v>0</v>
      </c>
      <c r="Y149" s="221">
        <f t="shared" si="66"/>
        <v>0</v>
      </c>
      <c r="Z149" s="221">
        <f t="shared" si="66"/>
        <v>0</v>
      </c>
      <c r="AA149" s="221">
        <f t="shared" si="66"/>
        <v>0</v>
      </c>
      <c r="AB149" s="221">
        <f t="shared" si="66"/>
        <v>1</v>
      </c>
      <c r="AC149" s="221">
        <f t="shared" si="66"/>
        <v>0</v>
      </c>
      <c r="AD149" s="221">
        <f t="shared" si="66"/>
        <v>1</v>
      </c>
      <c r="AE149" s="221">
        <f t="shared" si="66"/>
        <v>1</v>
      </c>
      <c r="AF149" s="221">
        <f t="shared" si="66"/>
        <v>0</v>
      </c>
      <c r="AG149" s="199">
        <f t="shared" si="62"/>
        <v>3</v>
      </c>
    </row>
    <row r="150">
      <c r="A150" s="224" t="s">
        <v>935</v>
      </c>
      <c r="B150" s="227"/>
      <c r="C150" s="228"/>
      <c r="D150" s="228"/>
      <c r="E150" s="228"/>
      <c r="F150" s="228"/>
      <c r="G150" s="228"/>
      <c r="H150" s="228"/>
      <c r="I150" s="228"/>
      <c r="J150" s="228"/>
      <c r="K150" s="228"/>
      <c r="L150" s="228"/>
      <c r="M150" s="228"/>
      <c r="N150" s="228"/>
      <c r="O150" s="228"/>
      <c r="P150" s="228"/>
      <c r="Q150" s="221">
        <f t="shared" ref="Q150:AF150" si="67">Q43-(Q316+Q381+Q457)</f>
        <v>3</v>
      </c>
      <c r="R150" s="221">
        <f t="shared" si="67"/>
        <v>3</v>
      </c>
      <c r="S150" s="221">
        <f t="shared" si="67"/>
        <v>2</v>
      </c>
      <c r="T150" s="221">
        <f t="shared" si="67"/>
        <v>2</v>
      </c>
      <c r="U150" s="221">
        <f t="shared" si="67"/>
        <v>0</v>
      </c>
      <c r="V150" s="221">
        <f t="shared" si="67"/>
        <v>1</v>
      </c>
      <c r="W150" s="221">
        <f t="shared" si="67"/>
        <v>0</v>
      </c>
      <c r="X150" s="221">
        <f t="shared" si="67"/>
        <v>0</v>
      </c>
      <c r="Y150" s="221">
        <f t="shared" si="67"/>
        <v>2</v>
      </c>
      <c r="Z150" s="221">
        <f t="shared" si="67"/>
        <v>3</v>
      </c>
      <c r="AA150" s="221">
        <f t="shared" si="67"/>
        <v>0</v>
      </c>
      <c r="AB150" s="221">
        <f t="shared" si="67"/>
        <v>2</v>
      </c>
      <c r="AC150" s="221">
        <f t="shared" si="67"/>
        <v>4</v>
      </c>
      <c r="AD150" s="221">
        <f t="shared" si="67"/>
        <v>3</v>
      </c>
      <c r="AE150" s="221">
        <f t="shared" si="67"/>
        <v>3</v>
      </c>
      <c r="AF150" s="221">
        <f t="shared" si="67"/>
        <v>4</v>
      </c>
      <c r="AG150" s="199">
        <f t="shared" si="62"/>
        <v>32</v>
      </c>
    </row>
    <row r="151">
      <c r="A151" s="224" t="s">
        <v>936</v>
      </c>
      <c r="B151" s="227"/>
      <c r="C151" s="228"/>
      <c r="D151" s="228"/>
      <c r="E151" s="228"/>
      <c r="F151" s="228"/>
      <c r="G151" s="228"/>
      <c r="H151" s="228"/>
      <c r="I151" s="228"/>
      <c r="J151" s="228"/>
      <c r="K151" s="228"/>
      <c r="L151" s="228"/>
      <c r="M151" s="228"/>
      <c r="N151" s="228"/>
      <c r="O151" s="228"/>
      <c r="P151" s="228"/>
      <c r="Q151" s="221">
        <f t="shared" ref="Q151:AF151" si="68">Q44-(Q317+Q382+Q458)</f>
        <v>1</v>
      </c>
      <c r="R151" s="221">
        <f t="shared" si="68"/>
        <v>0</v>
      </c>
      <c r="S151" s="221">
        <f t="shared" si="68"/>
        <v>0</v>
      </c>
      <c r="T151" s="221">
        <f t="shared" si="68"/>
        <v>0</v>
      </c>
      <c r="U151" s="221">
        <f t="shared" si="68"/>
        <v>0</v>
      </c>
      <c r="V151" s="221">
        <f t="shared" si="68"/>
        <v>0</v>
      </c>
      <c r="W151" s="221">
        <f t="shared" si="68"/>
        <v>0</v>
      </c>
      <c r="X151" s="221">
        <f t="shared" si="68"/>
        <v>0</v>
      </c>
      <c r="Y151" s="221">
        <f t="shared" si="68"/>
        <v>1</v>
      </c>
      <c r="Z151" s="221">
        <f t="shared" si="68"/>
        <v>0</v>
      </c>
      <c r="AA151" s="221">
        <f t="shared" si="68"/>
        <v>0</v>
      </c>
      <c r="AB151" s="221">
        <f t="shared" si="68"/>
        <v>0</v>
      </c>
      <c r="AC151" s="221">
        <f t="shared" si="68"/>
        <v>0</v>
      </c>
      <c r="AD151" s="221">
        <f t="shared" si="68"/>
        <v>0</v>
      </c>
      <c r="AE151" s="221">
        <f t="shared" si="68"/>
        <v>1</v>
      </c>
      <c r="AF151" s="221">
        <f t="shared" si="68"/>
        <v>0</v>
      </c>
      <c r="AG151" s="199">
        <f t="shared" si="62"/>
        <v>3</v>
      </c>
    </row>
    <row r="152">
      <c r="A152" s="201" t="s">
        <v>937</v>
      </c>
      <c r="B152" s="227"/>
      <c r="C152" s="228"/>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c r="Z152" s="228"/>
      <c r="AA152" s="228"/>
      <c r="AB152" s="228"/>
      <c r="AC152" s="228"/>
      <c r="AD152" s="228"/>
      <c r="AE152" s="228"/>
      <c r="AF152" s="228"/>
      <c r="AG152" s="199">
        <f t="shared" si="62"/>
        <v>0</v>
      </c>
    </row>
    <row r="153">
      <c r="A153" s="201" t="s">
        <v>938</v>
      </c>
      <c r="B153" s="227"/>
      <c r="C153" s="228"/>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c r="Z153" s="228"/>
      <c r="AA153" s="228"/>
      <c r="AB153" s="228"/>
      <c r="AC153" s="228"/>
      <c r="AD153" s="228"/>
      <c r="AE153" s="228"/>
      <c r="AF153" s="228"/>
      <c r="AG153" s="199">
        <f t="shared" si="62"/>
        <v>0</v>
      </c>
    </row>
    <row r="154">
      <c r="A154" s="201" t="s">
        <v>186</v>
      </c>
      <c r="B154" s="227"/>
      <c r="C154" s="228"/>
      <c r="D154" s="228"/>
      <c r="E154" s="228"/>
      <c r="F154" s="228"/>
      <c r="G154" s="228"/>
      <c r="H154" s="228"/>
      <c r="I154" s="228"/>
      <c r="J154" s="228"/>
      <c r="K154" s="228"/>
      <c r="L154" s="228"/>
      <c r="M154" s="228"/>
      <c r="N154" s="228"/>
      <c r="O154" s="228"/>
      <c r="P154" s="228"/>
      <c r="Q154" s="228"/>
      <c r="R154" s="228"/>
      <c r="S154" s="228"/>
      <c r="T154" s="228"/>
      <c r="U154" s="228"/>
      <c r="V154" s="228"/>
      <c r="W154" s="228"/>
      <c r="X154" s="228"/>
      <c r="Y154" s="228"/>
      <c r="Z154" s="228"/>
      <c r="AA154" s="228"/>
      <c r="AB154" s="228"/>
      <c r="AC154" s="228"/>
      <c r="AD154" s="228"/>
      <c r="AE154" s="228"/>
      <c r="AF154" s="228"/>
      <c r="AG154" s="199">
        <f t="shared" si="62"/>
        <v>0</v>
      </c>
    </row>
    <row r="155">
      <c r="A155" s="209" t="s">
        <v>187</v>
      </c>
      <c r="B155" s="210">
        <f t="shared" ref="B155:AF155" si="69">SUM(B144:B154)</f>
        <v>0</v>
      </c>
      <c r="C155" s="210">
        <f t="shared" si="69"/>
        <v>0</v>
      </c>
      <c r="D155" s="210">
        <f t="shared" si="69"/>
        <v>0</v>
      </c>
      <c r="E155" s="210">
        <f t="shared" si="69"/>
        <v>0</v>
      </c>
      <c r="F155" s="210">
        <f t="shared" si="69"/>
        <v>0</v>
      </c>
      <c r="G155" s="210">
        <f t="shared" si="69"/>
        <v>0</v>
      </c>
      <c r="H155" s="210">
        <f t="shared" si="69"/>
        <v>0</v>
      </c>
      <c r="I155" s="210">
        <f t="shared" si="69"/>
        <v>0</v>
      </c>
      <c r="J155" s="210">
        <f t="shared" si="69"/>
        <v>0</v>
      </c>
      <c r="K155" s="210">
        <f t="shared" si="69"/>
        <v>0</v>
      </c>
      <c r="L155" s="210">
        <f t="shared" si="69"/>
        <v>0</v>
      </c>
      <c r="M155" s="210">
        <f t="shared" si="69"/>
        <v>0</v>
      </c>
      <c r="N155" s="210">
        <f t="shared" si="69"/>
        <v>0</v>
      </c>
      <c r="O155" s="210">
        <f t="shared" si="69"/>
        <v>0</v>
      </c>
      <c r="P155" s="210">
        <f t="shared" si="69"/>
        <v>0</v>
      </c>
      <c r="Q155" s="210">
        <f t="shared" si="69"/>
        <v>11</v>
      </c>
      <c r="R155" s="210">
        <f t="shared" si="69"/>
        <v>9</v>
      </c>
      <c r="S155" s="210">
        <f t="shared" si="69"/>
        <v>8</v>
      </c>
      <c r="T155" s="210">
        <f t="shared" si="69"/>
        <v>5</v>
      </c>
      <c r="U155" s="210">
        <f t="shared" si="69"/>
        <v>0</v>
      </c>
      <c r="V155" s="210">
        <f t="shared" si="69"/>
        <v>3</v>
      </c>
      <c r="W155" s="210">
        <f t="shared" si="69"/>
        <v>1</v>
      </c>
      <c r="X155" s="210">
        <f t="shared" si="69"/>
        <v>0</v>
      </c>
      <c r="Y155" s="210">
        <f t="shared" si="69"/>
        <v>9</v>
      </c>
      <c r="Z155" s="210">
        <f t="shared" si="69"/>
        <v>8</v>
      </c>
      <c r="AA155" s="210">
        <f t="shared" si="69"/>
        <v>2</v>
      </c>
      <c r="AB155" s="210">
        <f t="shared" si="69"/>
        <v>6</v>
      </c>
      <c r="AC155" s="210">
        <f t="shared" si="69"/>
        <v>13</v>
      </c>
      <c r="AD155" s="210">
        <f t="shared" si="69"/>
        <v>10</v>
      </c>
      <c r="AE155" s="210">
        <f t="shared" si="69"/>
        <v>13</v>
      </c>
      <c r="AF155" s="210">
        <f t="shared" si="69"/>
        <v>21</v>
      </c>
      <c r="AG155" s="199">
        <f t="shared" si="62"/>
        <v>119</v>
      </c>
    </row>
    <row r="156">
      <c r="A156" s="153"/>
      <c r="AG156" s="199"/>
    </row>
    <row r="157">
      <c r="A157" s="230" t="s">
        <v>264</v>
      </c>
      <c r="B157" s="231"/>
      <c r="C157" s="231"/>
      <c r="D157" s="231"/>
      <c r="E157" s="231"/>
      <c r="F157" s="231"/>
      <c r="G157" s="231"/>
      <c r="H157" s="231"/>
      <c r="I157" s="193"/>
      <c r="J157" s="193"/>
      <c r="K157" s="193"/>
      <c r="L157" s="193"/>
      <c r="M157" s="193"/>
      <c r="N157" s="193"/>
      <c r="O157" s="193"/>
      <c r="P157" s="193"/>
      <c r="Q157" s="193"/>
      <c r="R157" s="193"/>
      <c r="S157" s="193"/>
      <c r="T157" s="193"/>
      <c r="U157" s="193"/>
      <c r="V157" s="193"/>
      <c r="W157" s="193"/>
      <c r="X157" s="193"/>
      <c r="Y157" s="193"/>
      <c r="Z157" s="193"/>
      <c r="AA157" s="193"/>
      <c r="AB157" s="193"/>
      <c r="AC157" s="193"/>
      <c r="AD157" s="193"/>
      <c r="AE157" s="193"/>
      <c r="AF157" s="193"/>
      <c r="AG157" s="199"/>
    </row>
    <row r="158" collapsed="1">
      <c r="A158" s="232" t="s">
        <v>265</v>
      </c>
      <c r="B158" s="233"/>
      <c r="C158" s="233"/>
      <c r="D158" s="234"/>
      <c r="E158" s="234"/>
      <c r="F158" s="234"/>
      <c r="G158" s="234"/>
      <c r="H158" s="234"/>
      <c r="I158" s="234"/>
      <c r="J158" s="234"/>
      <c r="K158" s="233"/>
      <c r="L158" s="233"/>
      <c r="M158" s="233"/>
      <c r="N158" s="233"/>
      <c r="O158" s="233"/>
      <c r="P158" s="233"/>
      <c r="Q158" s="233"/>
      <c r="R158" s="233"/>
      <c r="S158" s="233"/>
      <c r="T158" s="233"/>
      <c r="U158" s="233"/>
      <c r="V158" s="233"/>
      <c r="W158" s="233"/>
      <c r="X158" s="233"/>
      <c r="Y158" s="233"/>
      <c r="Z158" s="233"/>
      <c r="AA158" s="233"/>
      <c r="AB158" s="233"/>
      <c r="AC158" s="233"/>
      <c r="AD158" s="233"/>
      <c r="AE158" s="233"/>
      <c r="AF158" s="233"/>
      <c r="AG158" s="199"/>
    </row>
    <row r="159" hidden="1" outlineLevel="1">
      <c r="A159" s="232" t="s">
        <v>939</v>
      </c>
      <c r="B159" s="226"/>
      <c r="C159" s="226"/>
      <c r="D159" s="226"/>
      <c r="E159" s="226"/>
      <c r="F159" s="226"/>
      <c r="G159" s="226"/>
      <c r="H159" s="226"/>
      <c r="I159" s="226"/>
      <c r="J159" s="226"/>
      <c r="K159" s="226"/>
      <c r="L159" s="226"/>
      <c r="M159" s="226"/>
      <c r="N159" s="226"/>
      <c r="O159" s="226"/>
      <c r="P159" s="226"/>
      <c r="Q159" s="226"/>
      <c r="R159" s="226"/>
      <c r="S159" s="226"/>
      <c r="T159" s="226"/>
      <c r="U159" s="226"/>
      <c r="V159" s="226"/>
      <c r="W159" s="226"/>
      <c r="X159" s="226"/>
      <c r="Y159" s="226"/>
      <c r="Z159" s="226"/>
      <c r="AA159" s="226"/>
      <c r="AB159" s="226"/>
      <c r="AC159" s="226"/>
      <c r="AD159" s="226"/>
      <c r="AE159" s="226"/>
      <c r="AF159" s="226"/>
      <c r="AG159" s="199">
        <f t="shared" ref="AG159:AG168" si="70">SUM(B159:AF159)</f>
        <v>0</v>
      </c>
    </row>
    <row r="160" hidden="1" outlineLevel="1">
      <c r="A160" s="232" t="s">
        <v>940</v>
      </c>
      <c r="B160" s="268"/>
      <c r="C160" s="268"/>
      <c r="D160" s="268"/>
      <c r="E160" s="268"/>
      <c r="F160" s="268"/>
      <c r="G160" s="268"/>
      <c r="H160" s="268"/>
      <c r="I160" s="268"/>
      <c r="J160" s="268"/>
      <c r="K160" s="268"/>
      <c r="L160" s="268"/>
      <c r="M160" s="268"/>
      <c r="N160" s="268"/>
      <c r="O160" s="268"/>
      <c r="P160" s="268"/>
      <c r="Q160" s="268"/>
      <c r="R160" s="268"/>
      <c r="S160" s="235"/>
      <c r="T160" s="235"/>
      <c r="U160" s="226"/>
      <c r="V160" s="226"/>
      <c r="W160" s="226"/>
      <c r="X160" s="226"/>
      <c r="Y160" s="226"/>
      <c r="Z160" s="226"/>
      <c r="AA160" s="226"/>
      <c r="AB160" s="226"/>
      <c r="AC160" s="226"/>
      <c r="AD160" s="226"/>
      <c r="AE160" s="226"/>
      <c r="AF160" s="226"/>
      <c r="AG160" s="199">
        <f t="shared" si="70"/>
        <v>0</v>
      </c>
    </row>
    <row r="161" hidden="1" outlineLevel="1">
      <c r="A161" s="232" t="s">
        <v>941</v>
      </c>
      <c r="B161" s="226"/>
      <c r="C161" s="226"/>
      <c r="D161" s="226"/>
      <c r="E161" s="226"/>
      <c r="F161" s="226"/>
      <c r="G161" s="226"/>
      <c r="H161" s="226"/>
      <c r="I161" s="226"/>
      <c r="J161" s="226"/>
      <c r="K161" s="226"/>
      <c r="L161" s="226"/>
      <c r="M161" s="226"/>
      <c r="N161" s="226"/>
      <c r="O161" s="226"/>
      <c r="P161" s="226"/>
      <c r="Q161" s="226"/>
      <c r="R161" s="226"/>
      <c r="S161" s="226"/>
      <c r="T161" s="226"/>
      <c r="U161" s="226"/>
      <c r="V161" s="226"/>
      <c r="W161" s="226"/>
      <c r="X161" s="226"/>
      <c r="Y161" s="226"/>
      <c r="Z161" s="226"/>
      <c r="AA161" s="226"/>
      <c r="AB161" s="226"/>
      <c r="AC161" s="226"/>
      <c r="AD161" s="226"/>
      <c r="AE161" s="226"/>
      <c r="AF161" s="226"/>
      <c r="AG161" s="199">
        <f t="shared" si="70"/>
        <v>0</v>
      </c>
    </row>
    <row r="162" hidden="1" outlineLevel="1">
      <c r="A162" s="232" t="s">
        <v>942</v>
      </c>
      <c r="B162" s="268"/>
      <c r="C162" s="268"/>
      <c r="D162" s="268"/>
      <c r="E162" s="268"/>
      <c r="F162" s="268"/>
      <c r="G162" s="268"/>
      <c r="H162" s="268"/>
      <c r="I162" s="268"/>
      <c r="J162" s="268"/>
      <c r="K162" s="268"/>
      <c r="L162" s="268"/>
      <c r="M162" s="268"/>
      <c r="N162" s="268"/>
      <c r="O162" s="268"/>
      <c r="P162" s="268"/>
      <c r="Q162" s="268"/>
      <c r="R162" s="268"/>
      <c r="S162" s="235"/>
      <c r="T162" s="235"/>
      <c r="U162" s="226"/>
      <c r="V162" s="226"/>
      <c r="W162" s="226"/>
      <c r="X162" s="226"/>
      <c r="Y162" s="226"/>
      <c r="Z162" s="226"/>
      <c r="AA162" s="226"/>
      <c r="AB162" s="226"/>
      <c r="AC162" s="226"/>
      <c r="AD162" s="226"/>
      <c r="AE162" s="226"/>
      <c r="AF162" s="226"/>
      <c r="AG162" s="199">
        <f t="shared" si="70"/>
        <v>0</v>
      </c>
    </row>
    <row r="163" hidden="1" outlineLevel="1">
      <c r="A163" s="232" t="s">
        <v>943</v>
      </c>
      <c r="B163" s="226"/>
      <c r="C163" s="226"/>
      <c r="D163" s="226"/>
      <c r="E163" s="226"/>
      <c r="F163" s="226"/>
      <c r="G163" s="226"/>
      <c r="H163" s="226"/>
      <c r="I163" s="226"/>
      <c r="J163" s="235"/>
      <c r="K163" s="235"/>
      <c r="L163" s="235"/>
      <c r="M163" s="235"/>
      <c r="N163" s="235"/>
      <c r="O163" s="235"/>
      <c r="P163" s="235"/>
      <c r="Q163" s="235"/>
      <c r="R163" s="235"/>
      <c r="S163" s="235"/>
      <c r="T163" s="235"/>
      <c r="U163" s="235"/>
      <c r="V163" s="235"/>
      <c r="W163" s="235"/>
      <c r="X163" s="235"/>
      <c r="Y163" s="235"/>
      <c r="Z163" s="235"/>
      <c r="AA163" s="235"/>
      <c r="AB163" s="235"/>
      <c r="AC163" s="226"/>
      <c r="AD163" s="226"/>
      <c r="AE163" s="226"/>
      <c r="AF163" s="226"/>
      <c r="AG163" s="199">
        <f t="shared" si="70"/>
        <v>0</v>
      </c>
    </row>
    <row r="164" hidden="1" outlineLevel="1">
      <c r="A164" s="232" t="s">
        <v>944</v>
      </c>
      <c r="B164" s="226"/>
      <c r="C164" s="226"/>
      <c r="D164" s="226"/>
      <c r="E164" s="226"/>
      <c r="F164" s="226"/>
      <c r="G164" s="226"/>
      <c r="H164" s="226"/>
      <c r="I164" s="226"/>
      <c r="J164" s="235"/>
      <c r="K164" s="235"/>
      <c r="L164" s="235"/>
      <c r="M164" s="235"/>
      <c r="N164" s="235"/>
      <c r="O164" s="235"/>
      <c r="P164" s="235"/>
      <c r="Q164" s="235"/>
      <c r="R164" s="235"/>
      <c r="S164" s="235"/>
      <c r="T164" s="235"/>
      <c r="U164" s="235"/>
      <c r="V164" s="235"/>
      <c r="W164" s="235"/>
      <c r="X164" s="235"/>
      <c r="Y164" s="235"/>
      <c r="Z164" s="235"/>
      <c r="AA164" s="235"/>
      <c r="AB164" s="235"/>
      <c r="AC164" s="226"/>
      <c r="AD164" s="226"/>
      <c r="AE164" s="226"/>
      <c r="AF164" s="226"/>
      <c r="AG164" s="199">
        <f t="shared" si="70"/>
        <v>0</v>
      </c>
    </row>
    <row r="165" hidden="1" outlineLevel="1">
      <c r="A165" s="232" t="s">
        <v>681</v>
      </c>
      <c r="B165" s="226"/>
      <c r="C165" s="226"/>
      <c r="D165" s="226"/>
      <c r="E165" s="226"/>
      <c r="F165" s="226"/>
      <c r="G165" s="226"/>
      <c r="H165" s="226"/>
      <c r="I165" s="226"/>
      <c r="J165" s="235"/>
      <c r="K165" s="235"/>
      <c r="L165" s="235"/>
      <c r="M165" s="235"/>
      <c r="N165" s="235"/>
      <c r="O165" s="235"/>
      <c r="P165" s="235"/>
      <c r="Q165" s="235"/>
      <c r="R165" s="235"/>
      <c r="S165" s="235"/>
      <c r="T165" s="235"/>
      <c r="U165" s="235"/>
      <c r="V165" s="235"/>
      <c r="W165" s="235"/>
      <c r="X165" s="235"/>
      <c r="Y165" s="235"/>
      <c r="Z165" s="235"/>
      <c r="AA165" s="235"/>
      <c r="AB165" s="235"/>
      <c r="AC165" s="226"/>
      <c r="AD165" s="226"/>
      <c r="AE165" s="226"/>
      <c r="AF165" s="226"/>
      <c r="AG165" s="199">
        <f t="shared" si="70"/>
        <v>0</v>
      </c>
    </row>
    <row r="166" hidden="1" outlineLevel="1">
      <c r="A166" s="232" t="s">
        <v>682</v>
      </c>
      <c r="B166" s="226"/>
      <c r="C166" s="226"/>
      <c r="D166" s="226"/>
      <c r="E166" s="226"/>
      <c r="F166" s="226"/>
      <c r="G166" s="226"/>
      <c r="H166" s="226"/>
      <c r="I166" s="226"/>
      <c r="J166" s="235"/>
      <c r="K166" s="235"/>
      <c r="L166" s="235"/>
      <c r="M166" s="235"/>
      <c r="N166" s="235"/>
      <c r="O166" s="235"/>
      <c r="P166" s="235"/>
      <c r="Q166" s="235"/>
      <c r="R166" s="235"/>
      <c r="S166" s="235"/>
      <c r="T166" s="235"/>
      <c r="U166" s="235"/>
      <c r="V166" s="235"/>
      <c r="W166" s="235"/>
      <c r="X166" s="235"/>
      <c r="Y166" s="235"/>
      <c r="Z166" s="235"/>
      <c r="AA166" s="235"/>
      <c r="AB166" s="235"/>
      <c r="AC166" s="226"/>
      <c r="AD166" s="226"/>
      <c r="AE166" s="226"/>
      <c r="AF166" s="226"/>
      <c r="AG166" s="199">
        <f t="shared" si="70"/>
        <v>0</v>
      </c>
    </row>
    <row r="167" hidden="1" outlineLevel="1">
      <c r="A167" s="232" t="s">
        <v>683</v>
      </c>
      <c r="B167" s="226"/>
      <c r="C167" s="226"/>
      <c r="D167" s="226"/>
      <c r="E167" s="226"/>
      <c r="F167" s="226"/>
      <c r="G167" s="226"/>
      <c r="H167" s="226"/>
      <c r="I167" s="226"/>
      <c r="J167" s="235"/>
      <c r="K167" s="235"/>
      <c r="L167" s="235"/>
      <c r="M167" s="235"/>
      <c r="N167" s="235"/>
      <c r="O167" s="235"/>
      <c r="P167" s="235"/>
      <c r="Q167" s="235"/>
      <c r="R167" s="235"/>
      <c r="S167" s="235"/>
      <c r="T167" s="235"/>
      <c r="U167" s="235"/>
      <c r="V167" s="235"/>
      <c r="W167" s="235"/>
      <c r="X167" s="235"/>
      <c r="Y167" s="235"/>
      <c r="Z167" s="235"/>
      <c r="AA167" s="235"/>
      <c r="AB167" s="235"/>
      <c r="AC167" s="226"/>
      <c r="AD167" s="226"/>
      <c r="AE167" s="226"/>
      <c r="AF167" s="226"/>
      <c r="AG167" s="199">
        <f t="shared" si="70"/>
        <v>0</v>
      </c>
    </row>
    <row r="168" hidden="1" outlineLevel="1">
      <c r="A168" s="232" t="s">
        <v>684</v>
      </c>
      <c r="B168" s="226"/>
      <c r="C168" s="226"/>
      <c r="D168" s="226"/>
      <c r="E168" s="226"/>
      <c r="F168" s="226"/>
      <c r="G168" s="226"/>
      <c r="H168" s="226"/>
      <c r="I168" s="226"/>
      <c r="J168" s="235"/>
      <c r="K168" s="235"/>
      <c r="L168" s="235"/>
      <c r="M168" s="235"/>
      <c r="N168" s="235"/>
      <c r="O168" s="235"/>
      <c r="P168" s="235"/>
      <c r="Q168" s="235"/>
      <c r="R168" s="235"/>
      <c r="S168" s="235"/>
      <c r="T168" s="235"/>
      <c r="U168" s="235"/>
      <c r="V168" s="235"/>
      <c r="W168" s="235"/>
      <c r="X168" s="235"/>
      <c r="Y168" s="235"/>
      <c r="Z168" s="235"/>
      <c r="AA168" s="235"/>
      <c r="AB168" s="235"/>
      <c r="AC168" s="226"/>
      <c r="AD168" s="226"/>
      <c r="AE168" s="226"/>
      <c r="AF168" s="226"/>
      <c r="AG168" s="199">
        <f t="shared" si="70"/>
        <v>0</v>
      </c>
    </row>
    <row r="169">
      <c r="A169" s="232" t="s">
        <v>276</v>
      </c>
      <c r="B169" s="233"/>
      <c r="C169" s="233"/>
      <c r="D169" s="234"/>
      <c r="E169" s="234"/>
      <c r="F169" s="234"/>
      <c r="G169" s="234"/>
      <c r="H169" s="234"/>
      <c r="I169" s="234"/>
      <c r="J169" s="234"/>
      <c r="K169" s="233"/>
      <c r="L169" s="233"/>
      <c r="M169" s="233"/>
      <c r="N169" s="233"/>
      <c r="O169" s="233"/>
      <c r="P169" s="233"/>
      <c r="Q169" s="233"/>
      <c r="R169" s="233"/>
      <c r="S169" s="233"/>
      <c r="T169" s="233"/>
      <c r="U169" s="233"/>
      <c r="V169" s="233"/>
      <c r="W169" s="233"/>
      <c r="X169" s="233"/>
      <c r="Y169" s="233"/>
      <c r="Z169" s="233"/>
      <c r="AA169" s="233"/>
      <c r="AB169" s="233"/>
      <c r="AC169" s="233"/>
      <c r="AD169" s="233"/>
      <c r="AE169" s="233"/>
      <c r="AF169" s="233"/>
      <c r="AG169" s="199"/>
    </row>
    <row r="170" outlineLevel="1">
      <c r="A170" s="232" t="s">
        <v>945</v>
      </c>
      <c r="B170" s="236"/>
      <c r="C170" s="236"/>
      <c r="D170" s="236"/>
      <c r="E170" s="236"/>
      <c r="F170" s="236"/>
      <c r="G170" s="236"/>
      <c r="H170" s="236"/>
      <c r="I170" s="236"/>
      <c r="J170" s="236"/>
      <c r="K170" s="237">
        <v>2.0</v>
      </c>
      <c r="L170" s="236"/>
      <c r="M170" s="236"/>
      <c r="N170" s="236"/>
      <c r="O170" s="236"/>
      <c r="P170" s="236"/>
      <c r="Q170" s="237">
        <v>0.0</v>
      </c>
      <c r="R170" s="237">
        <v>0.0</v>
      </c>
      <c r="S170" s="237">
        <v>0.0</v>
      </c>
      <c r="T170" s="237">
        <v>0.0</v>
      </c>
      <c r="U170" s="237">
        <v>0.0</v>
      </c>
      <c r="V170" s="237">
        <v>1.0</v>
      </c>
      <c r="W170" s="237">
        <v>0.0</v>
      </c>
      <c r="X170" s="237">
        <v>0.0</v>
      </c>
      <c r="Y170" s="237">
        <v>0.0</v>
      </c>
      <c r="Z170" s="237">
        <v>0.0</v>
      </c>
      <c r="AA170" s="237">
        <v>0.0</v>
      </c>
      <c r="AB170" s="237">
        <v>1.0</v>
      </c>
      <c r="AC170" s="237">
        <v>0.0</v>
      </c>
      <c r="AD170" s="237">
        <v>5.0</v>
      </c>
      <c r="AE170" s="237">
        <v>0.0</v>
      </c>
      <c r="AF170" s="237">
        <v>4.0</v>
      </c>
      <c r="AG170" s="199">
        <f t="shared" ref="AG170:AG181" si="71">SUM(B170:AF170)</f>
        <v>13</v>
      </c>
    </row>
    <row r="171" outlineLevel="1">
      <c r="A171" s="232" t="s">
        <v>946</v>
      </c>
      <c r="B171" s="238"/>
      <c r="C171" s="238"/>
      <c r="D171" s="238"/>
      <c r="E171" s="238"/>
      <c r="F171" s="238"/>
      <c r="G171" s="238"/>
      <c r="H171" s="238"/>
      <c r="I171" s="238"/>
      <c r="J171" s="238"/>
      <c r="K171" s="239">
        <v>0.0</v>
      </c>
      <c r="L171" s="238"/>
      <c r="M171" s="238"/>
      <c r="N171" s="238"/>
      <c r="O171" s="238"/>
      <c r="P171" s="238"/>
      <c r="Q171" s="239">
        <v>0.0</v>
      </c>
      <c r="R171" s="239">
        <v>0.0</v>
      </c>
      <c r="S171" s="240">
        <v>0.0</v>
      </c>
      <c r="T171" s="240">
        <v>0.0</v>
      </c>
      <c r="U171" s="237">
        <v>0.0</v>
      </c>
      <c r="V171" s="237">
        <v>0.0</v>
      </c>
      <c r="W171" s="237">
        <v>0.0</v>
      </c>
      <c r="X171" s="237">
        <v>0.0</v>
      </c>
      <c r="Y171" s="237">
        <v>0.0</v>
      </c>
      <c r="Z171" s="237">
        <v>0.0</v>
      </c>
      <c r="AA171" s="237">
        <v>0.0</v>
      </c>
      <c r="AB171" s="237">
        <v>0.0</v>
      </c>
      <c r="AC171" s="237">
        <v>0.0</v>
      </c>
      <c r="AD171" s="237">
        <v>0.0</v>
      </c>
      <c r="AE171" s="237">
        <v>0.0</v>
      </c>
      <c r="AF171" s="237">
        <v>0.0</v>
      </c>
      <c r="AG171" s="199">
        <f t="shared" si="71"/>
        <v>0</v>
      </c>
    </row>
    <row r="172" outlineLevel="1">
      <c r="A172" s="232" t="s">
        <v>947</v>
      </c>
      <c r="B172" s="236"/>
      <c r="C172" s="236"/>
      <c r="D172" s="236"/>
      <c r="E172" s="236"/>
      <c r="F172" s="236"/>
      <c r="G172" s="236"/>
      <c r="H172" s="236"/>
      <c r="I172" s="236"/>
      <c r="J172" s="236"/>
      <c r="K172" s="237">
        <v>0.0</v>
      </c>
      <c r="L172" s="236"/>
      <c r="M172" s="236"/>
      <c r="N172" s="236"/>
      <c r="O172" s="236"/>
      <c r="P172" s="236"/>
      <c r="Q172" s="237">
        <v>0.0</v>
      </c>
      <c r="R172" s="237">
        <v>0.0</v>
      </c>
      <c r="S172" s="237">
        <v>0.0</v>
      </c>
      <c r="T172" s="237">
        <v>0.0</v>
      </c>
      <c r="U172" s="237">
        <v>0.0</v>
      </c>
      <c r="V172" s="237">
        <v>0.0</v>
      </c>
      <c r="W172" s="237">
        <v>0.0</v>
      </c>
      <c r="X172" s="237">
        <v>0.0</v>
      </c>
      <c r="Y172" s="237">
        <v>0.0</v>
      </c>
      <c r="Z172" s="237">
        <v>0.0</v>
      </c>
      <c r="AA172" s="237">
        <v>0.0</v>
      </c>
      <c r="AB172" s="237">
        <v>0.0</v>
      </c>
      <c r="AC172" s="237">
        <v>0.0</v>
      </c>
      <c r="AD172" s="237">
        <v>0.0</v>
      </c>
      <c r="AE172" s="237">
        <v>0.0</v>
      </c>
      <c r="AF172" s="237">
        <v>0.0</v>
      </c>
      <c r="AG172" s="199">
        <f t="shared" si="71"/>
        <v>0</v>
      </c>
    </row>
    <row r="173" outlineLevel="1">
      <c r="A173" s="232" t="s">
        <v>948</v>
      </c>
      <c r="B173" s="238"/>
      <c r="C173" s="238"/>
      <c r="D173" s="238"/>
      <c r="E173" s="238"/>
      <c r="F173" s="238"/>
      <c r="G173" s="238"/>
      <c r="H173" s="238"/>
      <c r="I173" s="238"/>
      <c r="J173" s="238"/>
      <c r="K173" s="239">
        <v>0.0</v>
      </c>
      <c r="L173" s="238"/>
      <c r="M173" s="238"/>
      <c r="N173" s="238"/>
      <c r="O173" s="238"/>
      <c r="P173" s="238"/>
      <c r="Q173" s="239">
        <v>0.0</v>
      </c>
      <c r="R173" s="239">
        <v>0.0</v>
      </c>
      <c r="S173" s="240">
        <v>0.0</v>
      </c>
      <c r="T173" s="240">
        <v>0.0</v>
      </c>
      <c r="U173" s="237">
        <v>0.0</v>
      </c>
      <c r="V173" s="237">
        <v>0.0</v>
      </c>
      <c r="W173" s="237">
        <v>0.0</v>
      </c>
      <c r="X173" s="237">
        <v>0.0</v>
      </c>
      <c r="Y173" s="237">
        <v>0.0</v>
      </c>
      <c r="Z173" s="237">
        <v>0.0</v>
      </c>
      <c r="AA173" s="237">
        <v>0.0</v>
      </c>
      <c r="AB173" s="237">
        <v>0.0</v>
      </c>
      <c r="AC173" s="237">
        <v>0.0</v>
      </c>
      <c r="AD173" s="237">
        <v>0.0</v>
      </c>
      <c r="AE173" s="237">
        <v>0.0</v>
      </c>
      <c r="AF173" s="237">
        <v>0.0</v>
      </c>
      <c r="AG173" s="199">
        <f t="shared" si="71"/>
        <v>0</v>
      </c>
    </row>
    <row r="174" outlineLevel="1">
      <c r="A174" s="232" t="s">
        <v>949</v>
      </c>
      <c r="B174" s="236"/>
      <c r="C174" s="236"/>
      <c r="D174" s="236"/>
      <c r="E174" s="236"/>
      <c r="F174" s="236"/>
      <c r="G174" s="236"/>
      <c r="H174" s="236"/>
      <c r="I174" s="236"/>
      <c r="J174" s="138"/>
      <c r="K174" s="240">
        <v>0.0</v>
      </c>
      <c r="L174" s="138"/>
      <c r="M174" s="138"/>
      <c r="N174" s="138"/>
      <c r="O174" s="138"/>
      <c r="P174" s="138"/>
      <c r="Q174" s="240">
        <v>0.0</v>
      </c>
      <c r="R174" s="240">
        <v>0.0</v>
      </c>
      <c r="S174" s="240">
        <v>0.0</v>
      </c>
      <c r="T174" s="240">
        <v>0.0</v>
      </c>
      <c r="U174" s="240">
        <v>0.0</v>
      </c>
      <c r="V174" s="240">
        <v>0.0</v>
      </c>
      <c r="W174" s="240">
        <v>0.0</v>
      </c>
      <c r="X174" s="237">
        <v>0.0</v>
      </c>
      <c r="Y174" s="240">
        <v>0.0</v>
      </c>
      <c r="Z174" s="240">
        <v>0.0</v>
      </c>
      <c r="AA174" s="240">
        <v>0.0</v>
      </c>
      <c r="AB174" s="237">
        <v>0.0</v>
      </c>
      <c r="AC174" s="237">
        <v>0.0</v>
      </c>
      <c r="AD174" s="237">
        <v>0.0</v>
      </c>
      <c r="AE174" s="237">
        <v>0.0</v>
      </c>
      <c r="AF174" s="237">
        <v>0.0</v>
      </c>
      <c r="AG174" s="199">
        <f t="shared" si="71"/>
        <v>0</v>
      </c>
    </row>
    <row r="175" outlineLevel="1">
      <c r="A175" s="232" t="s">
        <v>950</v>
      </c>
      <c r="B175" s="236"/>
      <c r="C175" s="236"/>
      <c r="D175" s="236"/>
      <c r="E175" s="236"/>
      <c r="F175" s="236"/>
      <c r="G175" s="236"/>
      <c r="H175" s="236"/>
      <c r="I175" s="236"/>
      <c r="J175" s="138"/>
      <c r="K175" s="240">
        <v>0.0</v>
      </c>
      <c r="L175" s="138"/>
      <c r="M175" s="138"/>
      <c r="N175" s="138"/>
      <c r="O175" s="138"/>
      <c r="P175" s="138"/>
      <c r="Q175" s="240">
        <v>0.0</v>
      </c>
      <c r="R175" s="240">
        <v>0.0</v>
      </c>
      <c r="S175" s="240">
        <v>0.0</v>
      </c>
      <c r="T175" s="240">
        <v>0.0</v>
      </c>
      <c r="U175" s="240">
        <v>0.0</v>
      </c>
      <c r="V175" s="240">
        <v>0.0</v>
      </c>
      <c r="W175" s="240">
        <v>0.0</v>
      </c>
      <c r="X175" s="237">
        <v>0.0</v>
      </c>
      <c r="Y175" s="240">
        <v>0.0</v>
      </c>
      <c r="Z175" s="240">
        <v>0.0</v>
      </c>
      <c r="AA175" s="240">
        <v>0.0</v>
      </c>
      <c r="AB175" s="237">
        <v>0.0</v>
      </c>
      <c r="AC175" s="237">
        <v>0.0</v>
      </c>
      <c r="AD175" s="237">
        <v>0.0</v>
      </c>
      <c r="AE175" s="237">
        <v>0.0</v>
      </c>
      <c r="AF175" s="237">
        <v>0.0</v>
      </c>
      <c r="AG175" s="199">
        <f t="shared" si="71"/>
        <v>0</v>
      </c>
    </row>
    <row r="176" outlineLevel="1">
      <c r="A176" s="232" t="s">
        <v>951</v>
      </c>
      <c r="B176" s="236"/>
      <c r="C176" s="236"/>
      <c r="D176" s="236"/>
      <c r="E176" s="236"/>
      <c r="F176" s="236"/>
      <c r="G176" s="236"/>
      <c r="H176" s="236"/>
      <c r="I176" s="236"/>
      <c r="J176" s="138"/>
      <c r="K176" s="138"/>
      <c r="L176" s="138"/>
      <c r="M176" s="138"/>
      <c r="N176" s="138"/>
      <c r="O176" s="138"/>
      <c r="P176" s="138"/>
      <c r="Q176" s="240">
        <v>2.0</v>
      </c>
      <c r="R176" s="240">
        <v>1.0</v>
      </c>
      <c r="S176" s="240">
        <v>3.0</v>
      </c>
      <c r="T176" s="240">
        <v>1.0</v>
      </c>
      <c r="U176" s="240">
        <v>0.0</v>
      </c>
      <c r="V176" s="240">
        <v>3.0</v>
      </c>
      <c r="W176" s="240">
        <v>2.0</v>
      </c>
      <c r="X176" s="237">
        <v>0.0</v>
      </c>
      <c r="Y176" s="240">
        <v>0.0</v>
      </c>
      <c r="Z176" s="240">
        <v>0.0</v>
      </c>
      <c r="AA176" s="240">
        <v>0.0</v>
      </c>
      <c r="AB176" s="237">
        <v>1.0</v>
      </c>
      <c r="AC176" s="237">
        <v>0.0</v>
      </c>
      <c r="AD176" s="237">
        <v>4.0</v>
      </c>
      <c r="AE176" s="237">
        <v>5.0</v>
      </c>
      <c r="AF176" s="237">
        <v>8.0</v>
      </c>
      <c r="AG176" s="199">
        <f t="shared" si="71"/>
        <v>30</v>
      </c>
    </row>
    <row r="177" outlineLevel="1">
      <c r="A177" s="232" t="s">
        <v>952</v>
      </c>
      <c r="B177" s="236"/>
      <c r="C177" s="236"/>
      <c r="D177" s="236"/>
      <c r="E177" s="236"/>
      <c r="F177" s="236"/>
      <c r="G177" s="236"/>
      <c r="H177" s="236"/>
      <c r="I177" s="236"/>
      <c r="J177" s="138"/>
      <c r="K177" s="138"/>
      <c r="L177" s="138"/>
      <c r="M177" s="138"/>
      <c r="N177" s="138"/>
      <c r="O177" s="138"/>
      <c r="P177" s="138"/>
      <c r="Q177" s="240">
        <v>0.0</v>
      </c>
      <c r="R177" s="240">
        <v>0.0</v>
      </c>
      <c r="S177" s="240">
        <v>0.0</v>
      </c>
      <c r="T177" s="240">
        <v>0.0</v>
      </c>
      <c r="U177" s="240">
        <v>0.0</v>
      </c>
      <c r="V177" s="240">
        <v>0.0</v>
      </c>
      <c r="W177" s="240">
        <v>0.0</v>
      </c>
      <c r="X177" s="237">
        <v>0.0</v>
      </c>
      <c r="Y177" s="240">
        <v>0.0</v>
      </c>
      <c r="Z177" s="240">
        <v>0.0</v>
      </c>
      <c r="AA177" s="240">
        <v>0.0</v>
      </c>
      <c r="AB177" s="237">
        <v>0.0</v>
      </c>
      <c r="AC177" s="237">
        <v>0.0</v>
      </c>
      <c r="AD177" s="237">
        <v>0.0</v>
      </c>
      <c r="AE177" s="237">
        <v>0.0</v>
      </c>
      <c r="AF177" s="237">
        <v>0.0</v>
      </c>
      <c r="AG177" s="199">
        <f t="shared" si="71"/>
        <v>0</v>
      </c>
    </row>
    <row r="178" outlineLevel="1">
      <c r="A178" s="232" t="s">
        <v>953</v>
      </c>
      <c r="B178" s="236"/>
      <c r="C178" s="236"/>
      <c r="D178" s="236"/>
      <c r="E178" s="236"/>
      <c r="F178" s="236"/>
      <c r="G178" s="236"/>
      <c r="H178" s="236"/>
      <c r="I178" s="236"/>
      <c r="J178" s="138"/>
      <c r="K178" s="138"/>
      <c r="L178" s="138"/>
      <c r="M178" s="138"/>
      <c r="N178" s="138"/>
      <c r="O178" s="138"/>
      <c r="P178" s="138"/>
      <c r="Q178" s="240">
        <v>1.0</v>
      </c>
      <c r="R178" s="240">
        <v>17.0</v>
      </c>
      <c r="S178" s="240">
        <v>10.0</v>
      </c>
      <c r="T178" s="240">
        <v>5.0</v>
      </c>
      <c r="U178" s="240">
        <v>1.0</v>
      </c>
      <c r="V178" s="240">
        <v>1.0</v>
      </c>
      <c r="W178" s="240">
        <v>1.0</v>
      </c>
      <c r="X178" s="237">
        <v>0.0</v>
      </c>
      <c r="Y178" s="240">
        <v>4.0</v>
      </c>
      <c r="Z178" s="240">
        <v>3.0</v>
      </c>
      <c r="AA178" s="240">
        <v>1.0</v>
      </c>
      <c r="AB178" s="237">
        <v>4.0</v>
      </c>
      <c r="AC178" s="237">
        <v>7.0</v>
      </c>
      <c r="AD178" s="237">
        <v>10.0</v>
      </c>
      <c r="AE178" s="237">
        <v>11.0</v>
      </c>
      <c r="AF178" s="237">
        <v>10.0</v>
      </c>
      <c r="AG178" s="199">
        <f t="shared" si="71"/>
        <v>86</v>
      </c>
    </row>
    <row r="179" outlineLevel="1">
      <c r="A179" s="232" t="s">
        <v>954</v>
      </c>
      <c r="B179" s="236"/>
      <c r="C179" s="236"/>
      <c r="D179" s="236"/>
      <c r="E179" s="236"/>
      <c r="F179" s="236"/>
      <c r="G179" s="236"/>
      <c r="H179" s="236"/>
      <c r="I179" s="236"/>
      <c r="J179" s="138"/>
      <c r="K179" s="138"/>
      <c r="L179" s="138"/>
      <c r="M179" s="138"/>
      <c r="N179" s="138"/>
      <c r="O179" s="138"/>
      <c r="P179" s="138"/>
      <c r="Q179" s="240">
        <v>0.0</v>
      </c>
      <c r="R179" s="240">
        <v>0.0</v>
      </c>
      <c r="S179" s="240">
        <v>0.0</v>
      </c>
      <c r="T179" s="240">
        <v>0.0</v>
      </c>
      <c r="U179" s="240">
        <v>0.0</v>
      </c>
      <c r="V179" s="240">
        <v>0.0</v>
      </c>
      <c r="W179" s="240">
        <v>0.0</v>
      </c>
      <c r="X179" s="237">
        <v>0.0</v>
      </c>
      <c r="Y179" s="240">
        <v>0.0</v>
      </c>
      <c r="Z179" s="240">
        <v>0.0</v>
      </c>
      <c r="AA179" s="240">
        <v>0.0</v>
      </c>
      <c r="AB179" s="237">
        <v>0.0</v>
      </c>
      <c r="AC179" s="237">
        <v>0.0</v>
      </c>
      <c r="AD179" s="237">
        <v>0.0</v>
      </c>
      <c r="AE179" s="237">
        <v>0.0</v>
      </c>
      <c r="AF179" s="237">
        <v>0.0</v>
      </c>
      <c r="AG179" s="199">
        <f t="shared" si="71"/>
        <v>0</v>
      </c>
    </row>
    <row r="180">
      <c r="A180" s="241" t="s">
        <v>287</v>
      </c>
      <c r="B180" s="242">
        <f t="shared" ref="B180:AF180" si="72">B159+B170+B160+B171+B165+B176+B166+B177</f>
        <v>0</v>
      </c>
      <c r="C180" s="242">
        <f t="shared" si="72"/>
        <v>0</v>
      </c>
      <c r="D180" s="242">
        <f t="shared" si="72"/>
        <v>0</v>
      </c>
      <c r="E180" s="242">
        <f t="shared" si="72"/>
        <v>0</v>
      </c>
      <c r="F180" s="242">
        <f t="shared" si="72"/>
        <v>0</v>
      </c>
      <c r="G180" s="242">
        <f t="shared" si="72"/>
        <v>0</v>
      </c>
      <c r="H180" s="242">
        <f t="shared" si="72"/>
        <v>0</v>
      </c>
      <c r="I180" s="242">
        <f t="shared" si="72"/>
        <v>0</v>
      </c>
      <c r="J180" s="242">
        <f t="shared" si="72"/>
        <v>0</v>
      </c>
      <c r="K180" s="242">
        <f t="shared" si="72"/>
        <v>2</v>
      </c>
      <c r="L180" s="242">
        <f t="shared" si="72"/>
        <v>0</v>
      </c>
      <c r="M180" s="242">
        <f t="shared" si="72"/>
        <v>0</v>
      </c>
      <c r="N180" s="242">
        <f t="shared" si="72"/>
        <v>0</v>
      </c>
      <c r="O180" s="242">
        <f t="shared" si="72"/>
        <v>0</v>
      </c>
      <c r="P180" s="242">
        <f t="shared" si="72"/>
        <v>0</v>
      </c>
      <c r="Q180" s="242">
        <f t="shared" si="72"/>
        <v>2</v>
      </c>
      <c r="R180" s="242">
        <f t="shared" si="72"/>
        <v>1</v>
      </c>
      <c r="S180" s="242">
        <f t="shared" si="72"/>
        <v>3</v>
      </c>
      <c r="T180" s="242">
        <f t="shared" si="72"/>
        <v>1</v>
      </c>
      <c r="U180" s="242">
        <f t="shared" si="72"/>
        <v>0</v>
      </c>
      <c r="V180" s="242">
        <f t="shared" si="72"/>
        <v>4</v>
      </c>
      <c r="W180" s="242">
        <f t="shared" si="72"/>
        <v>2</v>
      </c>
      <c r="X180" s="242">
        <f t="shared" si="72"/>
        <v>0</v>
      </c>
      <c r="Y180" s="242">
        <f t="shared" si="72"/>
        <v>0</v>
      </c>
      <c r="Z180" s="242">
        <f t="shared" si="72"/>
        <v>0</v>
      </c>
      <c r="AA180" s="242">
        <f t="shared" si="72"/>
        <v>0</v>
      </c>
      <c r="AB180" s="242">
        <f t="shared" si="72"/>
        <v>2</v>
      </c>
      <c r="AC180" s="242">
        <f t="shared" si="72"/>
        <v>0</v>
      </c>
      <c r="AD180" s="242">
        <f t="shared" si="72"/>
        <v>9</v>
      </c>
      <c r="AE180" s="242">
        <f t="shared" si="72"/>
        <v>5</v>
      </c>
      <c r="AF180" s="242">
        <f t="shared" si="72"/>
        <v>12</v>
      </c>
      <c r="AG180" s="199">
        <f t="shared" si="71"/>
        <v>43</v>
      </c>
    </row>
    <row r="181">
      <c r="A181" s="241" t="s">
        <v>288</v>
      </c>
      <c r="B181" s="242">
        <f t="shared" ref="B181:AF181" si="73">B161+B172+B162+B173+B167+B178+B168+B179</f>
        <v>0</v>
      </c>
      <c r="C181" s="242">
        <f t="shared" si="73"/>
        <v>0</v>
      </c>
      <c r="D181" s="242">
        <f t="shared" si="73"/>
        <v>0</v>
      </c>
      <c r="E181" s="242">
        <f t="shared" si="73"/>
        <v>0</v>
      </c>
      <c r="F181" s="242">
        <f t="shared" si="73"/>
        <v>0</v>
      </c>
      <c r="G181" s="242">
        <f t="shared" si="73"/>
        <v>0</v>
      </c>
      <c r="H181" s="242">
        <f t="shared" si="73"/>
        <v>0</v>
      </c>
      <c r="I181" s="242">
        <f t="shared" si="73"/>
        <v>0</v>
      </c>
      <c r="J181" s="242">
        <f t="shared" si="73"/>
        <v>0</v>
      </c>
      <c r="K181" s="242">
        <f t="shared" si="73"/>
        <v>0</v>
      </c>
      <c r="L181" s="242">
        <f t="shared" si="73"/>
        <v>0</v>
      </c>
      <c r="M181" s="242">
        <f t="shared" si="73"/>
        <v>0</v>
      </c>
      <c r="N181" s="242">
        <f t="shared" si="73"/>
        <v>0</v>
      </c>
      <c r="O181" s="242">
        <f t="shared" si="73"/>
        <v>0</v>
      </c>
      <c r="P181" s="242">
        <f t="shared" si="73"/>
        <v>0</v>
      </c>
      <c r="Q181" s="242">
        <f t="shared" si="73"/>
        <v>1</v>
      </c>
      <c r="R181" s="242">
        <f t="shared" si="73"/>
        <v>17</v>
      </c>
      <c r="S181" s="242">
        <f t="shared" si="73"/>
        <v>10</v>
      </c>
      <c r="T181" s="242">
        <f t="shared" si="73"/>
        <v>5</v>
      </c>
      <c r="U181" s="242">
        <f t="shared" si="73"/>
        <v>1</v>
      </c>
      <c r="V181" s="242">
        <f t="shared" si="73"/>
        <v>1</v>
      </c>
      <c r="W181" s="242">
        <f t="shared" si="73"/>
        <v>1</v>
      </c>
      <c r="X181" s="242">
        <f t="shared" si="73"/>
        <v>0</v>
      </c>
      <c r="Y181" s="242">
        <f t="shared" si="73"/>
        <v>4</v>
      </c>
      <c r="Z181" s="242">
        <f t="shared" si="73"/>
        <v>3</v>
      </c>
      <c r="AA181" s="242">
        <f t="shared" si="73"/>
        <v>1</v>
      </c>
      <c r="AB181" s="242">
        <f t="shared" si="73"/>
        <v>4</v>
      </c>
      <c r="AC181" s="242">
        <f t="shared" si="73"/>
        <v>7</v>
      </c>
      <c r="AD181" s="242">
        <f t="shared" si="73"/>
        <v>10</v>
      </c>
      <c r="AE181" s="242">
        <f t="shared" si="73"/>
        <v>11</v>
      </c>
      <c r="AF181" s="242">
        <f t="shared" si="73"/>
        <v>10</v>
      </c>
      <c r="AG181" s="199">
        <f t="shared" si="71"/>
        <v>86</v>
      </c>
    </row>
    <row r="182" ht="21.0" customHeight="1">
      <c r="A182" s="153"/>
      <c r="B182" s="174"/>
      <c r="C182" s="174"/>
      <c r="D182" s="174"/>
      <c r="E182" s="174"/>
      <c r="F182" s="174"/>
      <c r="G182" s="174"/>
      <c r="H182" s="174"/>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c r="AG182" s="199"/>
    </row>
    <row r="183" collapsed="1">
      <c r="A183" s="232" t="s">
        <v>289</v>
      </c>
      <c r="B183" s="233"/>
      <c r="C183" s="233"/>
      <c r="D183" s="233"/>
      <c r="E183" s="233"/>
      <c r="F183" s="233"/>
      <c r="G183" s="233"/>
      <c r="H183" s="233"/>
      <c r="I183" s="233"/>
      <c r="J183" s="233"/>
      <c r="K183" s="233"/>
      <c r="L183" s="233"/>
      <c r="M183" s="233"/>
      <c r="N183" s="233"/>
      <c r="O183" s="233"/>
      <c r="P183" s="233"/>
      <c r="Q183" s="233"/>
      <c r="R183" s="233"/>
      <c r="S183" s="233"/>
      <c r="T183" s="233"/>
      <c r="U183" s="233"/>
      <c r="V183" s="233"/>
      <c r="W183" s="233"/>
      <c r="X183" s="233"/>
      <c r="Y183" s="233"/>
      <c r="Z183" s="233"/>
      <c r="AA183" s="233"/>
      <c r="AB183" s="233"/>
      <c r="AC183" s="233"/>
      <c r="AD183" s="233"/>
      <c r="AE183" s="233"/>
      <c r="AF183" s="233"/>
      <c r="AG183" s="199"/>
    </row>
    <row r="184" hidden="1" outlineLevel="1">
      <c r="A184" s="232" t="s">
        <v>290</v>
      </c>
      <c r="B184" s="226"/>
      <c r="C184" s="226"/>
      <c r="D184" s="226"/>
      <c r="E184" s="226"/>
      <c r="F184" s="226"/>
      <c r="G184" s="226"/>
      <c r="H184" s="226"/>
      <c r="I184" s="226"/>
      <c r="J184" s="226"/>
      <c r="K184" s="226"/>
      <c r="L184" s="226"/>
      <c r="M184" s="226"/>
      <c r="N184" s="226"/>
      <c r="O184" s="226"/>
      <c r="P184" s="226"/>
      <c r="Q184" s="226"/>
      <c r="R184" s="226"/>
      <c r="S184" s="226"/>
      <c r="T184" s="226"/>
      <c r="U184" s="235"/>
      <c r="V184" s="235"/>
      <c r="W184" s="235"/>
      <c r="X184" s="235"/>
      <c r="Y184" s="226"/>
      <c r="Z184" s="226"/>
      <c r="AA184" s="226"/>
      <c r="AB184" s="226"/>
      <c r="AC184" s="226"/>
      <c r="AD184" s="226"/>
      <c r="AE184" s="226"/>
      <c r="AF184" s="226"/>
      <c r="AG184" s="199">
        <f t="shared" ref="AG184:AG195" si="74">SUM(B184:AF184)</f>
        <v>0</v>
      </c>
    </row>
    <row r="185" hidden="1" outlineLevel="1">
      <c r="A185" s="232" t="s">
        <v>291</v>
      </c>
      <c r="B185" s="226"/>
      <c r="C185" s="226"/>
      <c r="D185" s="226"/>
      <c r="E185" s="226"/>
      <c r="F185" s="226"/>
      <c r="G185" s="226"/>
      <c r="H185" s="226"/>
      <c r="I185" s="226"/>
      <c r="J185" s="226"/>
      <c r="K185" s="226"/>
      <c r="L185" s="226"/>
      <c r="M185" s="226"/>
      <c r="N185" s="226"/>
      <c r="O185" s="226"/>
      <c r="P185" s="226"/>
      <c r="Q185" s="226"/>
      <c r="R185" s="226"/>
      <c r="S185" s="226"/>
      <c r="T185" s="226"/>
      <c r="U185" s="235"/>
      <c r="V185" s="235"/>
      <c r="W185" s="235"/>
      <c r="X185" s="235"/>
      <c r="Y185" s="226"/>
      <c r="Z185" s="226"/>
      <c r="AA185" s="226"/>
      <c r="AB185" s="226"/>
      <c r="AC185" s="226"/>
      <c r="AD185" s="226"/>
      <c r="AE185" s="226"/>
      <c r="AF185" s="226"/>
      <c r="AG185" s="199">
        <f t="shared" si="74"/>
        <v>0</v>
      </c>
    </row>
    <row r="186" hidden="1" outlineLevel="1">
      <c r="A186" s="232" t="s">
        <v>955</v>
      </c>
      <c r="B186" s="226"/>
      <c r="C186" s="226"/>
      <c r="D186" s="226"/>
      <c r="E186" s="226"/>
      <c r="F186" s="226"/>
      <c r="G186" s="226"/>
      <c r="H186" s="226"/>
      <c r="I186" s="226"/>
      <c r="J186" s="226"/>
      <c r="K186" s="226"/>
      <c r="L186" s="226"/>
      <c r="M186" s="226"/>
      <c r="N186" s="226"/>
      <c r="O186" s="226"/>
      <c r="P186" s="226"/>
      <c r="Q186" s="226"/>
      <c r="R186" s="226"/>
      <c r="S186" s="226"/>
      <c r="T186" s="226"/>
      <c r="U186" s="206"/>
      <c r="V186" s="206"/>
      <c r="W186" s="206"/>
      <c r="X186" s="206"/>
      <c r="Y186" s="226"/>
      <c r="Z186" s="235"/>
      <c r="AA186" s="226"/>
      <c r="AB186" s="226"/>
      <c r="AC186" s="226"/>
      <c r="AD186" s="226"/>
      <c r="AE186" s="226"/>
      <c r="AF186" s="226"/>
      <c r="AG186" s="199">
        <f t="shared" si="74"/>
        <v>0</v>
      </c>
    </row>
    <row r="187" hidden="1" outlineLevel="1">
      <c r="A187" s="232" t="s">
        <v>956</v>
      </c>
      <c r="B187" s="226"/>
      <c r="C187" s="226"/>
      <c r="D187" s="226"/>
      <c r="E187" s="226"/>
      <c r="F187" s="226"/>
      <c r="G187" s="226"/>
      <c r="H187" s="226"/>
      <c r="I187" s="226"/>
      <c r="J187" s="226"/>
      <c r="K187" s="226"/>
      <c r="L187" s="226"/>
      <c r="M187" s="226"/>
      <c r="N187" s="226"/>
      <c r="O187" s="226"/>
      <c r="P187" s="226"/>
      <c r="Q187" s="226"/>
      <c r="R187" s="226"/>
      <c r="S187" s="235"/>
      <c r="T187" s="235"/>
      <c r="U187" s="205"/>
      <c r="V187" s="206"/>
      <c r="W187" s="206"/>
      <c r="X187" s="206"/>
      <c r="Y187" s="226"/>
      <c r="Z187" s="235"/>
      <c r="AA187" s="226"/>
      <c r="AB187" s="226"/>
      <c r="AC187" s="226"/>
      <c r="AD187" s="226"/>
      <c r="AE187" s="226"/>
      <c r="AF187" s="226"/>
      <c r="AG187" s="199">
        <f t="shared" si="74"/>
        <v>0</v>
      </c>
    </row>
    <row r="188" hidden="1" outlineLevel="1">
      <c r="A188" s="232" t="s">
        <v>957</v>
      </c>
      <c r="B188" s="226"/>
      <c r="C188" s="226"/>
      <c r="D188" s="226"/>
      <c r="E188" s="226"/>
      <c r="F188" s="226"/>
      <c r="G188" s="226"/>
      <c r="H188" s="226"/>
      <c r="I188" s="226"/>
      <c r="J188" s="226"/>
      <c r="K188" s="226"/>
      <c r="L188" s="226"/>
      <c r="M188" s="226"/>
      <c r="N188" s="226"/>
      <c r="O188" s="226"/>
      <c r="P188" s="226"/>
      <c r="Q188" s="226"/>
      <c r="R188" s="226"/>
      <c r="S188" s="226"/>
      <c r="T188" s="226"/>
      <c r="U188" s="206"/>
      <c r="V188" s="206"/>
      <c r="W188" s="206"/>
      <c r="X188" s="206"/>
      <c r="Y188" s="226"/>
      <c r="Z188" s="226"/>
      <c r="AA188" s="226"/>
      <c r="AB188" s="226"/>
      <c r="AC188" s="226"/>
      <c r="AD188" s="226"/>
      <c r="AE188" s="226"/>
      <c r="AF188" s="226"/>
      <c r="AG188" s="199">
        <f t="shared" si="74"/>
        <v>0</v>
      </c>
    </row>
    <row r="189" hidden="1" outlineLevel="1">
      <c r="A189" s="232" t="s">
        <v>958</v>
      </c>
      <c r="B189" s="226"/>
      <c r="C189" s="226"/>
      <c r="D189" s="226"/>
      <c r="E189" s="226"/>
      <c r="F189" s="226"/>
      <c r="G189" s="226"/>
      <c r="H189" s="226"/>
      <c r="I189" s="226"/>
      <c r="J189" s="226"/>
      <c r="K189" s="226"/>
      <c r="L189" s="226"/>
      <c r="M189" s="226"/>
      <c r="N189" s="226"/>
      <c r="O189" s="226"/>
      <c r="P189" s="226"/>
      <c r="Q189" s="226"/>
      <c r="R189" s="226"/>
      <c r="S189" s="235"/>
      <c r="T189" s="235"/>
      <c r="U189" s="206"/>
      <c r="V189" s="206"/>
      <c r="W189" s="206"/>
      <c r="X189" s="206"/>
      <c r="Y189" s="226"/>
      <c r="Z189" s="226"/>
      <c r="AA189" s="226"/>
      <c r="AB189" s="226"/>
      <c r="AC189" s="226"/>
      <c r="AD189" s="226"/>
      <c r="AE189" s="226"/>
      <c r="AF189" s="226"/>
      <c r="AG189" s="199">
        <f t="shared" si="74"/>
        <v>0</v>
      </c>
    </row>
    <row r="190" hidden="1" outlineLevel="1">
      <c r="A190" s="232" t="s">
        <v>959</v>
      </c>
      <c r="B190" s="226"/>
      <c r="C190" s="226"/>
      <c r="D190" s="226"/>
      <c r="E190" s="226"/>
      <c r="F190" s="226"/>
      <c r="G190" s="226"/>
      <c r="H190" s="226"/>
      <c r="I190" s="226"/>
      <c r="J190" s="226"/>
      <c r="K190" s="226"/>
      <c r="L190" s="226"/>
      <c r="M190" s="226"/>
      <c r="N190" s="226"/>
      <c r="O190" s="226"/>
      <c r="P190" s="226"/>
      <c r="Q190" s="226"/>
      <c r="R190" s="226"/>
      <c r="S190" s="226"/>
      <c r="T190" s="226"/>
      <c r="U190" s="206"/>
      <c r="V190" s="206"/>
      <c r="W190" s="206"/>
      <c r="X190" s="206"/>
      <c r="Y190" s="226"/>
      <c r="Z190" s="226"/>
      <c r="AA190" s="226"/>
      <c r="AB190" s="226"/>
      <c r="AC190" s="226"/>
      <c r="AD190" s="226"/>
      <c r="AE190" s="226"/>
      <c r="AF190" s="226"/>
      <c r="AG190" s="199">
        <f t="shared" si="74"/>
        <v>0</v>
      </c>
    </row>
    <row r="191" hidden="1" outlineLevel="1">
      <c r="A191" s="232" t="s">
        <v>960</v>
      </c>
      <c r="B191" s="226"/>
      <c r="C191" s="226"/>
      <c r="D191" s="226"/>
      <c r="E191" s="226"/>
      <c r="F191" s="226"/>
      <c r="G191" s="226"/>
      <c r="H191" s="226"/>
      <c r="I191" s="226"/>
      <c r="J191" s="226"/>
      <c r="K191" s="226"/>
      <c r="L191" s="226"/>
      <c r="M191" s="226"/>
      <c r="N191" s="226"/>
      <c r="O191" s="226"/>
      <c r="P191" s="226"/>
      <c r="Q191" s="226"/>
      <c r="R191" s="226"/>
      <c r="S191" s="235"/>
      <c r="T191" s="235"/>
      <c r="U191" s="206"/>
      <c r="V191" s="206"/>
      <c r="W191" s="206"/>
      <c r="X191" s="206"/>
      <c r="Y191" s="226"/>
      <c r="Z191" s="226"/>
      <c r="AA191" s="226"/>
      <c r="AB191" s="226"/>
      <c r="AC191" s="226"/>
      <c r="AD191" s="226"/>
      <c r="AE191" s="226"/>
      <c r="AF191" s="226"/>
      <c r="AG191" s="199">
        <f t="shared" si="74"/>
        <v>0</v>
      </c>
    </row>
    <row r="192" hidden="1" outlineLevel="1">
      <c r="A192" s="232" t="s">
        <v>961</v>
      </c>
      <c r="B192" s="365"/>
      <c r="C192" s="226"/>
      <c r="D192" s="226"/>
      <c r="E192" s="226"/>
      <c r="F192" s="226"/>
      <c r="G192" s="226"/>
      <c r="H192" s="226"/>
      <c r="I192" s="226"/>
      <c r="J192" s="226"/>
      <c r="K192" s="226"/>
      <c r="L192" s="226"/>
      <c r="M192" s="226"/>
      <c r="N192" s="226"/>
      <c r="O192" s="226"/>
      <c r="P192" s="226"/>
      <c r="Q192" s="226"/>
      <c r="R192" s="226"/>
      <c r="S192" s="235"/>
      <c r="T192" s="235"/>
      <c r="U192" s="226"/>
      <c r="V192" s="226"/>
      <c r="W192" s="226"/>
      <c r="X192" s="226"/>
      <c r="Y192" s="226"/>
      <c r="Z192" s="226"/>
      <c r="AA192" s="226"/>
      <c r="AB192" s="235"/>
      <c r="AC192" s="235"/>
      <c r="AD192" s="226"/>
      <c r="AE192" s="226"/>
      <c r="AF192" s="226"/>
      <c r="AG192" s="199">
        <f t="shared" si="74"/>
        <v>0</v>
      </c>
    </row>
    <row r="193" hidden="1" outlineLevel="1">
      <c r="A193" s="232" t="s">
        <v>962</v>
      </c>
      <c r="B193" s="365"/>
      <c r="C193" s="226"/>
      <c r="D193" s="226"/>
      <c r="E193" s="226"/>
      <c r="F193" s="226"/>
      <c r="G193" s="226"/>
      <c r="H193" s="226"/>
      <c r="I193" s="226"/>
      <c r="J193" s="226"/>
      <c r="K193" s="226"/>
      <c r="L193" s="226"/>
      <c r="M193" s="226"/>
      <c r="N193" s="226"/>
      <c r="O193" s="226"/>
      <c r="P193" s="226"/>
      <c r="Q193" s="226"/>
      <c r="R193" s="226"/>
      <c r="S193" s="235"/>
      <c r="T193" s="235"/>
      <c r="U193" s="226"/>
      <c r="V193" s="226"/>
      <c r="W193" s="226"/>
      <c r="X193" s="226"/>
      <c r="Y193" s="226"/>
      <c r="Z193" s="226"/>
      <c r="AA193" s="226"/>
      <c r="AB193" s="235"/>
      <c r="AC193" s="235"/>
      <c r="AD193" s="226"/>
      <c r="AE193" s="226"/>
      <c r="AF193" s="226"/>
      <c r="AG193" s="199">
        <f t="shared" si="74"/>
        <v>0</v>
      </c>
    </row>
    <row r="194" hidden="1" outlineLevel="1">
      <c r="A194" s="232" t="s">
        <v>186</v>
      </c>
      <c r="B194" s="226"/>
      <c r="C194" s="226"/>
      <c r="D194" s="226"/>
      <c r="E194" s="226"/>
      <c r="F194" s="226"/>
      <c r="G194" s="226"/>
      <c r="H194" s="226"/>
      <c r="I194" s="226"/>
      <c r="J194" s="226"/>
      <c r="K194" s="226"/>
      <c r="L194" s="226"/>
      <c r="M194" s="226"/>
      <c r="N194" s="226"/>
      <c r="O194" s="226"/>
      <c r="P194" s="226"/>
      <c r="Q194" s="226"/>
      <c r="R194" s="226"/>
      <c r="S194" s="235"/>
      <c r="T194" s="235"/>
      <c r="U194" s="226"/>
      <c r="V194" s="226"/>
      <c r="W194" s="226"/>
      <c r="X194" s="226"/>
      <c r="Y194" s="226"/>
      <c r="Z194" s="226"/>
      <c r="AA194" s="226"/>
      <c r="AB194" s="235"/>
      <c r="AC194" s="235"/>
      <c r="AD194" s="226"/>
      <c r="AE194" s="226"/>
      <c r="AF194" s="226"/>
      <c r="AG194" s="199">
        <f t="shared" si="74"/>
        <v>0</v>
      </c>
    </row>
    <row r="195">
      <c r="A195" s="241" t="s">
        <v>187</v>
      </c>
      <c r="B195" s="242">
        <f t="shared" ref="B195:AF195" si="75">SUM(B184:B194)</f>
        <v>0</v>
      </c>
      <c r="C195" s="242">
        <f t="shared" si="75"/>
        <v>0</v>
      </c>
      <c r="D195" s="242">
        <f t="shared" si="75"/>
        <v>0</v>
      </c>
      <c r="E195" s="242">
        <f t="shared" si="75"/>
        <v>0</v>
      </c>
      <c r="F195" s="242">
        <f t="shared" si="75"/>
        <v>0</v>
      </c>
      <c r="G195" s="242">
        <f t="shared" si="75"/>
        <v>0</v>
      </c>
      <c r="H195" s="242">
        <f t="shared" si="75"/>
        <v>0</v>
      </c>
      <c r="I195" s="242">
        <f t="shared" si="75"/>
        <v>0</v>
      </c>
      <c r="J195" s="242">
        <f t="shared" si="75"/>
        <v>0</v>
      </c>
      <c r="K195" s="242">
        <f t="shared" si="75"/>
        <v>0</v>
      </c>
      <c r="L195" s="242">
        <f t="shared" si="75"/>
        <v>0</v>
      </c>
      <c r="M195" s="242">
        <f t="shared" si="75"/>
        <v>0</v>
      </c>
      <c r="N195" s="242">
        <f t="shared" si="75"/>
        <v>0</v>
      </c>
      <c r="O195" s="242">
        <f t="shared" si="75"/>
        <v>0</v>
      </c>
      <c r="P195" s="242">
        <f t="shared" si="75"/>
        <v>0</v>
      </c>
      <c r="Q195" s="242">
        <f t="shared" si="75"/>
        <v>0</v>
      </c>
      <c r="R195" s="242">
        <f t="shared" si="75"/>
        <v>0</v>
      </c>
      <c r="S195" s="242">
        <f t="shared" si="75"/>
        <v>0</v>
      </c>
      <c r="T195" s="242">
        <f t="shared" si="75"/>
        <v>0</v>
      </c>
      <c r="U195" s="242">
        <f t="shared" si="75"/>
        <v>0</v>
      </c>
      <c r="V195" s="242">
        <f t="shared" si="75"/>
        <v>0</v>
      </c>
      <c r="W195" s="242">
        <f t="shared" si="75"/>
        <v>0</v>
      </c>
      <c r="X195" s="242">
        <f t="shared" si="75"/>
        <v>0</v>
      </c>
      <c r="Y195" s="242">
        <f t="shared" si="75"/>
        <v>0</v>
      </c>
      <c r="Z195" s="242">
        <f t="shared" si="75"/>
        <v>0</v>
      </c>
      <c r="AA195" s="242">
        <f t="shared" si="75"/>
        <v>0</v>
      </c>
      <c r="AB195" s="242">
        <f t="shared" si="75"/>
        <v>0</v>
      </c>
      <c r="AC195" s="242">
        <f t="shared" si="75"/>
        <v>0</v>
      </c>
      <c r="AD195" s="242">
        <f t="shared" si="75"/>
        <v>0</v>
      </c>
      <c r="AE195" s="242">
        <f t="shared" si="75"/>
        <v>0</v>
      </c>
      <c r="AF195" s="242">
        <f t="shared" si="75"/>
        <v>0</v>
      </c>
      <c r="AG195" s="199">
        <f t="shared" si="74"/>
        <v>0</v>
      </c>
    </row>
    <row r="196">
      <c r="A196" s="153"/>
      <c r="B196" s="174"/>
      <c r="C196" s="174"/>
      <c r="D196" s="174"/>
      <c r="E196" s="174"/>
      <c r="F196" s="174"/>
      <c r="G196" s="174"/>
      <c r="H196" s="174"/>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c r="AG196" s="199"/>
    </row>
    <row r="197">
      <c r="A197" s="232" t="s">
        <v>963</v>
      </c>
      <c r="B197" s="233"/>
      <c r="C197" s="233"/>
      <c r="D197" s="234"/>
      <c r="E197" s="234"/>
      <c r="F197" s="234"/>
      <c r="G197" s="234"/>
      <c r="H197" s="234"/>
      <c r="I197" s="234"/>
      <c r="J197" s="234"/>
      <c r="K197" s="233"/>
      <c r="L197" s="233"/>
      <c r="M197" s="233"/>
      <c r="N197" s="233"/>
      <c r="O197" s="233"/>
      <c r="P197" s="233"/>
      <c r="Q197" s="233"/>
      <c r="R197" s="233"/>
      <c r="S197" s="233"/>
      <c r="T197" s="233"/>
      <c r="U197" s="233"/>
      <c r="V197" s="233"/>
      <c r="W197" s="233"/>
      <c r="X197" s="233"/>
      <c r="Y197" s="233"/>
      <c r="Z197" s="233"/>
      <c r="AA197" s="233"/>
      <c r="AB197" s="233"/>
      <c r="AC197" s="233"/>
      <c r="AD197" s="233"/>
      <c r="AE197" s="233"/>
      <c r="AF197" s="233"/>
      <c r="AG197" s="199"/>
    </row>
    <row r="198" outlineLevel="1">
      <c r="A198" s="232" t="s">
        <v>290</v>
      </c>
      <c r="B198" s="236"/>
      <c r="C198" s="236"/>
      <c r="D198" s="236"/>
      <c r="E198" s="236"/>
      <c r="F198" s="236"/>
      <c r="G198" s="236"/>
      <c r="H198" s="236"/>
      <c r="I198" s="236"/>
      <c r="J198" s="236"/>
      <c r="K198" s="237">
        <v>0.0</v>
      </c>
      <c r="L198" s="236"/>
      <c r="M198" s="236"/>
      <c r="N198" s="236"/>
      <c r="O198" s="236"/>
      <c r="P198" s="236"/>
      <c r="Q198" s="237">
        <v>1.0</v>
      </c>
      <c r="R198" s="237">
        <v>3.0</v>
      </c>
      <c r="S198" s="237">
        <v>2.0</v>
      </c>
      <c r="T198" s="366">
        <v>0.0</v>
      </c>
      <c r="U198" s="237">
        <v>0.0</v>
      </c>
      <c r="V198" s="237">
        <v>2.0</v>
      </c>
      <c r="W198" s="237">
        <v>0.0</v>
      </c>
      <c r="X198" s="237">
        <v>0.0</v>
      </c>
      <c r="Y198" s="237">
        <v>3.0</v>
      </c>
      <c r="Z198" s="237">
        <v>2.0</v>
      </c>
      <c r="AA198" s="237">
        <v>1.0</v>
      </c>
      <c r="AB198" s="237">
        <v>1.0</v>
      </c>
      <c r="AC198" s="237">
        <v>3.0</v>
      </c>
      <c r="AD198" s="237">
        <v>0.0</v>
      </c>
      <c r="AE198" s="237">
        <v>3.0</v>
      </c>
      <c r="AF198" s="237">
        <v>9.0</v>
      </c>
      <c r="AG198" s="199">
        <f t="shared" ref="AG198:AG209" si="76">SUM(B198:AF198)</f>
        <v>30</v>
      </c>
    </row>
    <row r="199" outlineLevel="1">
      <c r="A199" s="232" t="s">
        <v>291</v>
      </c>
      <c r="B199" s="236"/>
      <c r="C199" s="236"/>
      <c r="D199" s="236"/>
      <c r="E199" s="236"/>
      <c r="F199" s="236"/>
      <c r="G199" s="236"/>
      <c r="H199" s="236"/>
      <c r="I199" s="236"/>
      <c r="J199" s="236"/>
      <c r="K199" s="237">
        <v>0.0</v>
      </c>
      <c r="L199" s="236"/>
      <c r="M199" s="236"/>
      <c r="N199" s="236"/>
      <c r="O199" s="236"/>
      <c r="P199" s="236"/>
      <c r="Q199" s="237">
        <v>3.0</v>
      </c>
      <c r="R199" s="237">
        <v>1.0</v>
      </c>
      <c r="S199" s="237">
        <v>2.0</v>
      </c>
      <c r="T199" s="237">
        <v>2.0</v>
      </c>
      <c r="U199" s="237">
        <v>0.0</v>
      </c>
      <c r="V199" s="237">
        <v>0.0</v>
      </c>
      <c r="W199" s="237">
        <v>1.0</v>
      </c>
      <c r="X199" s="237">
        <v>0.0</v>
      </c>
      <c r="Y199" s="237">
        <v>0.0</v>
      </c>
      <c r="Z199" s="237">
        <v>1.0</v>
      </c>
      <c r="AA199" s="237">
        <v>1.0</v>
      </c>
      <c r="AB199" s="237">
        <v>1.0</v>
      </c>
      <c r="AC199" s="237">
        <v>3.0</v>
      </c>
      <c r="AD199" s="237">
        <v>3.0</v>
      </c>
      <c r="AE199" s="237">
        <v>3.0</v>
      </c>
      <c r="AF199" s="237">
        <v>3.0</v>
      </c>
      <c r="AG199" s="199">
        <f t="shared" si="76"/>
        <v>24</v>
      </c>
    </row>
    <row r="200" outlineLevel="1">
      <c r="A200" s="232" t="s">
        <v>964</v>
      </c>
      <c r="B200" s="236"/>
      <c r="C200" s="236"/>
      <c r="D200" s="236"/>
      <c r="E200" s="236"/>
      <c r="F200" s="236"/>
      <c r="G200" s="236"/>
      <c r="H200" s="236"/>
      <c r="I200" s="236"/>
      <c r="J200" s="236"/>
      <c r="K200" s="237">
        <v>0.0</v>
      </c>
      <c r="L200" s="236"/>
      <c r="M200" s="236"/>
      <c r="N200" s="236"/>
      <c r="O200" s="236"/>
      <c r="P200" s="236"/>
      <c r="Q200" s="237">
        <v>2.0</v>
      </c>
      <c r="R200" s="237">
        <v>2.0</v>
      </c>
      <c r="S200" s="237">
        <v>2.0</v>
      </c>
      <c r="T200" s="237">
        <v>1.0</v>
      </c>
      <c r="U200" s="237">
        <v>0.0</v>
      </c>
      <c r="V200" s="237">
        <v>0.0</v>
      </c>
      <c r="W200" s="237">
        <v>0.0</v>
      </c>
      <c r="X200" s="237">
        <v>0.0</v>
      </c>
      <c r="Y200" s="237">
        <v>2.0</v>
      </c>
      <c r="Z200" s="237">
        <v>2.0</v>
      </c>
      <c r="AA200" s="237">
        <v>0.0</v>
      </c>
      <c r="AB200" s="237">
        <v>1.0</v>
      </c>
      <c r="AC200" s="237">
        <v>1.0</v>
      </c>
      <c r="AD200" s="237">
        <v>3.0</v>
      </c>
      <c r="AE200" s="237">
        <v>2.0</v>
      </c>
      <c r="AF200" s="237">
        <v>5.0</v>
      </c>
      <c r="AG200" s="199">
        <f t="shared" si="76"/>
        <v>23</v>
      </c>
    </row>
    <row r="201" outlineLevel="1">
      <c r="A201" s="232" t="s">
        <v>965</v>
      </c>
      <c r="B201" s="236"/>
      <c r="C201" s="236"/>
      <c r="D201" s="236"/>
      <c r="E201" s="236"/>
      <c r="F201" s="236"/>
      <c r="G201" s="236"/>
      <c r="H201" s="236"/>
      <c r="I201" s="236"/>
      <c r="J201" s="236"/>
      <c r="K201" s="237">
        <v>0.0</v>
      </c>
      <c r="L201" s="236"/>
      <c r="M201" s="236"/>
      <c r="N201" s="236"/>
      <c r="O201" s="236"/>
      <c r="P201" s="236"/>
      <c r="Q201" s="237">
        <v>1.0</v>
      </c>
      <c r="R201" s="237">
        <v>0.0</v>
      </c>
      <c r="S201" s="240">
        <v>0.0</v>
      </c>
      <c r="T201" s="240">
        <v>0.0</v>
      </c>
      <c r="U201" s="237">
        <v>0.0</v>
      </c>
      <c r="V201" s="237">
        <v>0.0</v>
      </c>
      <c r="W201" s="237">
        <v>0.0</v>
      </c>
      <c r="X201" s="237">
        <v>0.0</v>
      </c>
      <c r="Y201" s="237">
        <v>0.0</v>
      </c>
      <c r="Z201" s="237">
        <v>0.0</v>
      </c>
      <c r="AA201" s="237">
        <v>0.0</v>
      </c>
      <c r="AB201" s="237">
        <v>0.0</v>
      </c>
      <c r="AC201" s="237">
        <v>0.0</v>
      </c>
      <c r="AD201" s="237">
        <v>0.0</v>
      </c>
      <c r="AE201" s="237">
        <v>0.0</v>
      </c>
      <c r="AF201" s="237">
        <v>0.0</v>
      </c>
      <c r="AG201" s="199">
        <f t="shared" si="76"/>
        <v>1</v>
      </c>
    </row>
    <row r="202" outlineLevel="1">
      <c r="A202" s="232" t="s">
        <v>966</v>
      </c>
      <c r="B202" s="236"/>
      <c r="C202" s="236"/>
      <c r="D202" s="236"/>
      <c r="E202" s="236"/>
      <c r="F202" s="236"/>
      <c r="G202" s="236"/>
      <c r="H202" s="236"/>
      <c r="I202" s="236"/>
      <c r="J202" s="236"/>
      <c r="K202" s="237">
        <v>0.0</v>
      </c>
      <c r="L202" s="236"/>
      <c r="M202" s="236"/>
      <c r="N202" s="236"/>
      <c r="O202" s="236"/>
      <c r="P202" s="236"/>
      <c r="Q202" s="237">
        <v>0.0</v>
      </c>
      <c r="R202" s="237">
        <v>0.0</v>
      </c>
      <c r="S202" s="237">
        <v>0.0</v>
      </c>
      <c r="T202" s="237">
        <v>0.0</v>
      </c>
      <c r="U202" s="237">
        <v>0.0</v>
      </c>
      <c r="V202" s="237">
        <v>0.0</v>
      </c>
      <c r="W202" s="237">
        <v>0.0</v>
      </c>
      <c r="X202" s="237">
        <v>0.0</v>
      </c>
      <c r="Y202" s="237">
        <v>0.0</v>
      </c>
      <c r="Z202" s="366">
        <v>0.0</v>
      </c>
      <c r="AA202" s="237">
        <v>0.0</v>
      </c>
      <c r="AB202" s="237">
        <v>0.0</v>
      </c>
      <c r="AC202" s="237">
        <v>0.0</v>
      </c>
      <c r="AD202" s="237">
        <v>0.0</v>
      </c>
      <c r="AE202" s="237">
        <v>0.0</v>
      </c>
      <c r="AF202" s="237">
        <v>0.0</v>
      </c>
      <c r="AG202" s="199">
        <f t="shared" si="76"/>
        <v>0</v>
      </c>
    </row>
    <row r="203" outlineLevel="1">
      <c r="A203" s="232" t="s">
        <v>967</v>
      </c>
      <c r="B203" s="236"/>
      <c r="C203" s="236"/>
      <c r="D203" s="236"/>
      <c r="E203" s="236"/>
      <c r="F203" s="236"/>
      <c r="G203" s="236"/>
      <c r="H203" s="236"/>
      <c r="I203" s="236"/>
      <c r="J203" s="236"/>
      <c r="K203" s="237">
        <v>0.0</v>
      </c>
      <c r="L203" s="236"/>
      <c r="M203" s="236"/>
      <c r="N203" s="236"/>
      <c r="O203" s="236"/>
      <c r="P203" s="236"/>
      <c r="Q203" s="237">
        <v>0.0</v>
      </c>
      <c r="R203" s="237">
        <v>0.0</v>
      </c>
      <c r="S203" s="240">
        <v>0.0</v>
      </c>
      <c r="T203" s="240">
        <v>0.0</v>
      </c>
      <c r="U203" s="237">
        <v>0.0</v>
      </c>
      <c r="V203" s="237">
        <v>0.0</v>
      </c>
      <c r="W203" s="237">
        <v>0.0</v>
      </c>
      <c r="X203" s="237">
        <v>0.0</v>
      </c>
      <c r="Y203" s="237">
        <v>0.0</v>
      </c>
      <c r="Z203" s="237">
        <v>0.0</v>
      </c>
      <c r="AA203" s="237">
        <v>0.0</v>
      </c>
      <c r="AB203" s="237">
        <v>1.0</v>
      </c>
      <c r="AC203" s="237">
        <v>0.0</v>
      </c>
      <c r="AD203" s="237">
        <v>1.0</v>
      </c>
      <c r="AE203" s="237">
        <v>1.0</v>
      </c>
      <c r="AF203" s="237">
        <v>0.0</v>
      </c>
      <c r="AG203" s="199">
        <f t="shared" si="76"/>
        <v>3</v>
      </c>
    </row>
    <row r="204" outlineLevel="1">
      <c r="A204" s="232" t="s">
        <v>968</v>
      </c>
      <c r="B204" s="236"/>
      <c r="C204" s="236"/>
      <c r="D204" s="236"/>
      <c r="E204" s="236"/>
      <c r="F204" s="236"/>
      <c r="G204" s="236"/>
      <c r="H204" s="236"/>
      <c r="I204" s="236"/>
      <c r="J204" s="236"/>
      <c r="K204" s="237">
        <v>0.0</v>
      </c>
      <c r="L204" s="236"/>
      <c r="M204" s="236"/>
      <c r="N204" s="236"/>
      <c r="O204" s="236"/>
      <c r="P204" s="236"/>
      <c r="Q204" s="237">
        <v>3.0</v>
      </c>
      <c r="R204" s="237">
        <v>3.0</v>
      </c>
      <c r="S204" s="237">
        <v>2.0</v>
      </c>
      <c r="T204" s="237">
        <v>2.0</v>
      </c>
      <c r="U204" s="237">
        <v>0.0</v>
      </c>
      <c r="V204" s="237">
        <v>1.0</v>
      </c>
      <c r="W204" s="237">
        <v>0.0</v>
      </c>
      <c r="X204" s="237">
        <v>0.0</v>
      </c>
      <c r="Y204" s="237">
        <v>2.0</v>
      </c>
      <c r="Z204" s="237">
        <v>3.0</v>
      </c>
      <c r="AA204" s="237">
        <v>0.0</v>
      </c>
      <c r="AB204" s="237">
        <v>2.0</v>
      </c>
      <c r="AC204" s="237">
        <v>4.0</v>
      </c>
      <c r="AD204" s="237">
        <v>3.0</v>
      </c>
      <c r="AE204" s="237">
        <v>3.0</v>
      </c>
      <c r="AF204" s="237">
        <v>4.0</v>
      </c>
      <c r="AG204" s="199">
        <f t="shared" si="76"/>
        <v>32</v>
      </c>
    </row>
    <row r="205" outlineLevel="1">
      <c r="A205" s="232" t="s">
        <v>969</v>
      </c>
      <c r="B205" s="236"/>
      <c r="C205" s="236"/>
      <c r="D205" s="236"/>
      <c r="E205" s="236"/>
      <c r="F205" s="236"/>
      <c r="G205" s="236"/>
      <c r="H205" s="236"/>
      <c r="I205" s="236"/>
      <c r="J205" s="236"/>
      <c r="K205" s="237">
        <v>0.0</v>
      </c>
      <c r="L205" s="236"/>
      <c r="M205" s="236"/>
      <c r="N205" s="236"/>
      <c r="O205" s="236"/>
      <c r="P205" s="236"/>
      <c r="Q205" s="237">
        <v>1.0</v>
      </c>
      <c r="R205" s="237">
        <v>0.0</v>
      </c>
      <c r="S205" s="240">
        <v>0.0</v>
      </c>
      <c r="T205" s="240">
        <v>0.0</v>
      </c>
      <c r="U205" s="237">
        <v>0.0</v>
      </c>
      <c r="V205" s="237">
        <v>0.0</v>
      </c>
      <c r="W205" s="237">
        <v>0.0</v>
      </c>
      <c r="X205" s="237">
        <v>0.0</v>
      </c>
      <c r="Y205" s="237">
        <v>1.0</v>
      </c>
      <c r="Z205" s="237">
        <v>0.0</v>
      </c>
      <c r="AA205" s="237">
        <v>0.0</v>
      </c>
      <c r="AB205" s="237">
        <v>0.0</v>
      </c>
      <c r="AC205" s="237">
        <v>0.0</v>
      </c>
      <c r="AD205" s="237">
        <v>0.0</v>
      </c>
      <c r="AE205" s="237">
        <v>1.0</v>
      </c>
      <c r="AF205" s="237">
        <v>0.0</v>
      </c>
      <c r="AG205" s="199">
        <f t="shared" si="76"/>
        <v>3</v>
      </c>
    </row>
    <row r="206" outlineLevel="1">
      <c r="A206" s="232" t="s">
        <v>970</v>
      </c>
      <c r="B206" s="236"/>
      <c r="C206" s="236"/>
      <c r="D206" s="236"/>
      <c r="E206" s="236"/>
      <c r="F206" s="236"/>
      <c r="G206" s="236"/>
      <c r="H206" s="236"/>
      <c r="I206" s="236"/>
      <c r="J206" s="236"/>
      <c r="K206" s="237">
        <v>0.0</v>
      </c>
      <c r="L206" s="236"/>
      <c r="M206" s="236"/>
      <c r="N206" s="236"/>
      <c r="O206" s="236"/>
      <c r="P206" s="236"/>
      <c r="Q206" s="237">
        <v>0.0</v>
      </c>
      <c r="R206" s="237">
        <v>0.0</v>
      </c>
      <c r="S206" s="240">
        <v>0.0</v>
      </c>
      <c r="T206" s="240">
        <v>0.0</v>
      </c>
      <c r="U206" s="237">
        <v>0.0</v>
      </c>
      <c r="V206" s="237">
        <v>0.0</v>
      </c>
      <c r="W206" s="237">
        <v>0.0</v>
      </c>
      <c r="X206" s="237">
        <v>0.0</v>
      </c>
      <c r="Y206" s="237">
        <v>0.0</v>
      </c>
      <c r="Z206" s="237">
        <v>0.0</v>
      </c>
      <c r="AA206" s="237">
        <v>0.0</v>
      </c>
      <c r="AB206" s="240">
        <v>0.0</v>
      </c>
      <c r="AC206" s="240">
        <v>0.0</v>
      </c>
      <c r="AD206" s="240">
        <v>0.0</v>
      </c>
      <c r="AE206" s="237">
        <v>0.0</v>
      </c>
      <c r="AF206" s="237">
        <v>0.0</v>
      </c>
      <c r="AG206" s="199">
        <f t="shared" si="76"/>
        <v>0</v>
      </c>
    </row>
    <row r="207" outlineLevel="1">
      <c r="A207" s="232" t="s">
        <v>971</v>
      </c>
      <c r="B207" s="236"/>
      <c r="C207" s="236"/>
      <c r="D207" s="236"/>
      <c r="E207" s="236"/>
      <c r="F207" s="236"/>
      <c r="G207" s="236"/>
      <c r="H207" s="236"/>
      <c r="I207" s="236"/>
      <c r="J207" s="236"/>
      <c r="K207" s="237">
        <v>0.0</v>
      </c>
      <c r="L207" s="236"/>
      <c r="M207" s="236"/>
      <c r="N207" s="236"/>
      <c r="O207" s="236"/>
      <c r="P207" s="236"/>
      <c r="Q207" s="237">
        <v>0.0</v>
      </c>
      <c r="R207" s="237">
        <v>0.0</v>
      </c>
      <c r="S207" s="240">
        <v>0.0</v>
      </c>
      <c r="T207" s="240">
        <v>0.0</v>
      </c>
      <c r="U207" s="237">
        <v>0.0</v>
      </c>
      <c r="V207" s="237">
        <v>0.0</v>
      </c>
      <c r="W207" s="237">
        <v>0.0</v>
      </c>
      <c r="X207" s="237">
        <v>0.0</v>
      </c>
      <c r="Y207" s="237">
        <v>0.0</v>
      </c>
      <c r="Z207" s="237">
        <v>0.0</v>
      </c>
      <c r="AA207" s="237">
        <v>0.0</v>
      </c>
      <c r="AB207" s="240">
        <v>0.0</v>
      </c>
      <c r="AC207" s="240">
        <v>0.0</v>
      </c>
      <c r="AD207" s="240">
        <v>0.0</v>
      </c>
      <c r="AE207" s="237">
        <v>0.0</v>
      </c>
      <c r="AF207" s="237">
        <v>0.0</v>
      </c>
      <c r="AG207" s="199">
        <f t="shared" si="76"/>
        <v>0</v>
      </c>
    </row>
    <row r="208" outlineLevel="1">
      <c r="A208" s="232" t="s">
        <v>186</v>
      </c>
      <c r="B208" s="236"/>
      <c r="C208" s="236"/>
      <c r="D208" s="236"/>
      <c r="E208" s="236"/>
      <c r="F208" s="236"/>
      <c r="G208" s="236"/>
      <c r="H208" s="236"/>
      <c r="I208" s="236"/>
      <c r="J208" s="236"/>
      <c r="K208" s="236"/>
      <c r="L208" s="236"/>
      <c r="M208" s="236"/>
      <c r="N208" s="236"/>
      <c r="O208" s="236"/>
      <c r="P208" s="236"/>
      <c r="Q208" s="237">
        <v>0.0</v>
      </c>
      <c r="R208" s="237">
        <v>0.0</v>
      </c>
      <c r="S208" s="240">
        <v>0.0</v>
      </c>
      <c r="T208" s="240">
        <v>0.0</v>
      </c>
      <c r="U208" s="237">
        <v>0.0</v>
      </c>
      <c r="V208" s="237">
        <v>0.0</v>
      </c>
      <c r="W208" s="237">
        <v>0.0</v>
      </c>
      <c r="X208" s="237">
        <v>0.0</v>
      </c>
      <c r="Y208" s="237">
        <v>0.0</v>
      </c>
      <c r="Z208" s="237">
        <v>0.0</v>
      </c>
      <c r="AA208" s="237">
        <v>0.0</v>
      </c>
      <c r="AB208" s="240">
        <v>0.0</v>
      </c>
      <c r="AC208" s="240">
        <v>0.0</v>
      </c>
      <c r="AD208" s="240">
        <v>0.0</v>
      </c>
      <c r="AE208" s="237">
        <v>0.0</v>
      </c>
      <c r="AF208" s="237">
        <v>0.0</v>
      </c>
      <c r="AG208" s="199">
        <f t="shared" si="76"/>
        <v>0</v>
      </c>
    </row>
    <row r="209">
      <c r="A209" s="241" t="s">
        <v>187</v>
      </c>
      <c r="B209" s="242">
        <f t="shared" ref="B209:AF209" si="77">SUM(B198:B208)</f>
        <v>0</v>
      </c>
      <c r="C209" s="242">
        <f t="shared" si="77"/>
        <v>0</v>
      </c>
      <c r="D209" s="242">
        <f t="shared" si="77"/>
        <v>0</v>
      </c>
      <c r="E209" s="242">
        <f t="shared" si="77"/>
        <v>0</v>
      </c>
      <c r="F209" s="242">
        <f t="shared" si="77"/>
        <v>0</v>
      </c>
      <c r="G209" s="242">
        <f t="shared" si="77"/>
        <v>0</v>
      </c>
      <c r="H209" s="242">
        <f t="shared" si="77"/>
        <v>0</v>
      </c>
      <c r="I209" s="242">
        <f t="shared" si="77"/>
        <v>0</v>
      </c>
      <c r="J209" s="242">
        <f t="shared" si="77"/>
        <v>0</v>
      </c>
      <c r="K209" s="242">
        <f t="shared" si="77"/>
        <v>0</v>
      </c>
      <c r="L209" s="242">
        <f t="shared" si="77"/>
        <v>0</v>
      </c>
      <c r="M209" s="242">
        <f t="shared" si="77"/>
        <v>0</v>
      </c>
      <c r="N209" s="242">
        <f t="shared" si="77"/>
        <v>0</v>
      </c>
      <c r="O209" s="242">
        <f t="shared" si="77"/>
        <v>0</v>
      </c>
      <c r="P209" s="242">
        <f t="shared" si="77"/>
        <v>0</v>
      </c>
      <c r="Q209" s="242">
        <f t="shared" si="77"/>
        <v>11</v>
      </c>
      <c r="R209" s="242">
        <f t="shared" si="77"/>
        <v>9</v>
      </c>
      <c r="S209" s="242">
        <f t="shared" si="77"/>
        <v>8</v>
      </c>
      <c r="T209" s="242">
        <f t="shared" si="77"/>
        <v>5</v>
      </c>
      <c r="U209" s="242">
        <f t="shared" si="77"/>
        <v>0</v>
      </c>
      <c r="V209" s="242">
        <f t="shared" si="77"/>
        <v>3</v>
      </c>
      <c r="W209" s="242">
        <f t="shared" si="77"/>
        <v>1</v>
      </c>
      <c r="X209" s="242">
        <f t="shared" si="77"/>
        <v>0</v>
      </c>
      <c r="Y209" s="242">
        <f t="shared" si="77"/>
        <v>8</v>
      </c>
      <c r="Z209" s="242">
        <f t="shared" si="77"/>
        <v>8</v>
      </c>
      <c r="AA209" s="242">
        <f t="shared" si="77"/>
        <v>2</v>
      </c>
      <c r="AB209" s="242">
        <f t="shared" si="77"/>
        <v>6</v>
      </c>
      <c r="AC209" s="242">
        <f t="shared" si="77"/>
        <v>11</v>
      </c>
      <c r="AD209" s="242">
        <f t="shared" si="77"/>
        <v>10</v>
      </c>
      <c r="AE209" s="242">
        <f t="shared" si="77"/>
        <v>13</v>
      </c>
      <c r="AF209" s="242">
        <f t="shared" si="77"/>
        <v>21</v>
      </c>
      <c r="AG209" s="199">
        <f t="shared" si="76"/>
        <v>116</v>
      </c>
    </row>
    <row r="210">
      <c r="A210" s="153"/>
      <c r="B210" s="174"/>
      <c r="C210" s="174"/>
      <c r="D210" s="174"/>
      <c r="E210" s="174"/>
      <c r="F210" s="174"/>
      <c r="G210" s="174"/>
      <c r="H210" s="174"/>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99"/>
    </row>
    <row r="211">
      <c r="A211" s="230" t="s">
        <v>309</v>
      </c>
      <c r="B211" s="243"/>
      <c r="C211" s="244"/>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c r="AA211" s="244"/>
      <c r="AB211" s="244"/>
      <c r="AC211" s="244"/>
      <c r="AD211" s="244"/>
      <c r="AE211" s="244"/>
      <c r="AF211" s="244"/>
      <c r="AG211" s="199"/>
    </row>
    <row r="212" collapsed="1">
      <c r="A212" s="232" t="s">
        <v>265</v>
      </c>
      <c r="B212" s="233"/>
      <c r="C212" s="233"/>
      <c r="D212" s="234"/>
      <c r="E212" s="234"/>
      <c r="F212" s="234"/>
      <c r="G212" s="234"/>
      <c r="H212" s="234"/>
      <c r="I212" s="234"/>
      <c r="J212" s="234"/>
      <c r="K212" s="233"/>
      <c r="L212" s="233"/>
      <c r="M212" s="233"/>
      <c r="N212" s="233"/>
      <c r="O212" s="233"/>
      <c r="P212" s="233"/>
      <c r="Q212" s="233"/>
      <c r="R212" s="233"/>
      <c r="S212" s="233"/>
      <c r="T212" s="233"/>
      <c r="U212" s="233"/>
      <c r="V212" s="233"/>
      <c r="W212" s="233"/>
      <c r="X212" s="233"/>
      <c r="Y212" s="233"/>
      <c r="Z212" s="233"/>
      <c r="AA212" s="233"/>
      <c r="AB212" s="233"/>
      <c r="AC212" s="233"/>
      <c r="AD212" s="233"/>
      <c r="AE212" s="233"/>
      <c r="AF212" s="233"/>
      <c r="AG212" s="245"/>
    </row>
    <row r="213" hidden="1" outlineLevel="1">
      <c r="A213" s="232" t="s">
        <v>972</v>
      </c>
      <c r="B213" s="248"/>
      <c r="C213" s="248"/>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c r="Z213" s="248"/>
      <c r="AA213" s="248"/>
      <c r="AB213" s="248"/>
      <c r="AC213" s="248"/>
      <c r="AD213" s="248"/>
      <c r="AE213" s="248"/>
      <c r="AF213" s="248"/>
      <c r="AG213" s="139">
        <f t="shared" ref="AG213:AG222" si="78">SUM(B213:AF213)</f>
        <v>0</v>
      </c>
    </row>
    <row r="214" hidden="1" outlineLevel="1">
      <c r="A214" s="232" t="s">
        <v>973</v>
      </c>
      <c r="B214" s="248"/>
      <c r="C214" s="248"/>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c r="Z214" s="248"/>
      <c r="AA214" s="248"/>
      <c r="AB214" s="248"/>
      <c r="AC214" s="248"/>
      <c r="AD214" s="248"/>
      <c r="AE214" s="248"/>
      <c r="AF214" s="248"/>
      <c r="AG214" s="139">
        <f t="shared" si="78"/>
        <v>0</v>
      </c>
    </row>
    <row r="215" hidden="1" outlineLevel="1">
      <c r="A215" s="232" t="s">
        <v>974</v>
      </c>
      <c r="B215" s="248"/>
      <c r="C215" s="248"/>
      <c r="D215" s="248"/>
      <c r="E215" s="248"/>
      <c r="F215" s="248"/>
      <c r="G215" s="248"/>
      <c r="H215" s="248"/>
      <c r="I215" s="257"/>
      <c r="J215" s="248"/>
      <c r="K215" s="248"/>
      <c r="L215" s="248"/>
      <c r="M215" s="248"/>
      <c r="N215" s="248"/>
      <c r="O215" s="248"/>
      <c r="P215" s="248"/>
      <c r="Q215" s="248"/>
      <c r="R215" s="248"/>
      <c r="S215" s="248"/>
      <c r="T215" s="248"/>
      <c r="U215" s="248"/>
      <c r="V215" s="248"/>
      <c r="W215" s="248"/>
      <c r="X215" s="248"/>
      <c r="Y215" s="248"/>
      <c r="Z215" s="248"/>
      <c r="AA215" s="248"/>
      <c r="AB215" s="248"/>
      <c r="AC215" s="248"/>
      <c r="AD215" s="248"/>
      <c r="AE215" s="248"/>
      <c r="AF215" s="248"/>
      <c r="AG215" s="139">
        <f t="shared" si="78"/>
        <v>0</v>
      </c>
    </row>
    <row r="216" hidden="1" outlineLevel="1">
      <c r="A216" s="232" t="s">
        <v>975</v>
      </c>
      <c r="B216" s="248"/>
      <c r="C216" s="248"/>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c r="Z216" s="248"/>
      <c r="AA216" s="248"/>
      <c r="AB216" s="248"/>
      <c r="AC216" s="248"/>
      <c r="AD216" s="248"/>
      <c r="AE216" s="248"/>
      <c r="AF216" s="248"/>
      <c r="AG216" s="139">
        <f t="shared" si="78"/>
        <v>0</v>
      </c>
    </row>
    <row r="217" hidden="1" outlineLevel="1">
      <c r="A217" s="232" t="s">
        <v>976</v>
      </c>
      <c r="B217" s="248"/>
      <c r="C217" s="248"/>
      <c r="D217" s="248"/>
      <c r="E217" s="248"/>
      <c r="F217" s="248"/>
      <c r="G217" s="248"/>
      <c r="H217" s="248"/>
      <c r="I217" s="248"/>
      <c r="J217" s="248"/>
      <c r="K217" s="248"/>
      <c r="L217" s="248"/>
      <c r="M217" s="248"/>
      <c r="N217" s="248"/>
      <c r="O217" s="248"/>
      <c r="P217" s="248"/>
      <c r="Q217" s="248"/>
      <c r="R217" s="248"/>
      <c r="S217" s="248"/>
      <c r="T217" s="248"/>
      <c r="U217" s="248"/>
      <c r="V217" s="248"/>
      <c r="W217" s="248"/>
      <c r="X217" s="248"/>
      <c r="Y217" s="248"/>
      <c r="Z217" s="248"/>
      <c r="AA217" s="248"/>
      <c r="AB217" s="248"/>
      <c r="AC217" s="248"/>
      <c r="AD217" s="248"/>
      <c r="AE217" s="248"/>
      <c r="AF217" s="248"/>
      <c r="AG217" s="139">
        <f t="shared" si="78"/>
        <v>0</v>
      </c>
    </row>
    <row r="218" hidden="1" outlineLevel="1">
      <c r="A218" s="232" t="s">
        <v>977</v>
      </c>
      <c r="B218" s="248"/>
      <c r="C218" s="248"/>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c r="Z218" s="248"/>
      <c r="AA218" s="248"/>
      <c r="AB218" s="248"/>
      <c r="AC218" s="248"/>
      <c r="AD218" s="248"/>
      <c r="AE218" s="248"/>
      <c r="AF218" s="248"/>
      <c r="AG218" s="139">
        <f t="shared" si="78"/>
        <v>0</v>
      </c>
    </row>
    <row r="219" hidden="1" outlineLevel="1">
      <c r="A219" s="232" t="s">
        <v>681</v>
      </c>
      <c r="B219" s="248"/>
      <c r="C219" s="248"/>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c r="Z219" s="248"/>
      <c r="AA219" s="248"/>
      <c r="AB219" s="248"/>
      <c r="AC219" s="248"/>
      <c r="AD219" s="248"/>
      <c r="AE219" s="248"/>
      <c r="AF219" s="248"/>
      <c r="AG219" s="139">
        <f t="shared" si="78"/>
        <v>0</v>
      </c>
    </row>
    <row r="220" hidden="1" outlineLevel="1">
      <c r="A220" s="232" t="s">
        <v>682</v>
      </c>
      <c r="B220" s="248"/>
      <c r="C220" s="248"/>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c r="Z220" s="248"/>
      <c r="AA220" s="248"/>
      <c r="AB220" s="248"/>
      <c r="AC220" s="248"/>
      <c r="AD220" s="248"/>
      <c r="AE220" s="248"/>
      <c r="AF220" s="248"/>
      <c r="AG220" s="139">
        <f t="shared" si="78"/>
        <v>0</v>
      </c>
    </row>
    <row r="221" hidden="1" outlineLevel="1">
      <c r="A221" s="232" t="s">
        <v>683</v>
      </c>
      <c r="B221" s="248"/>
      <c r="C221" s="248"/>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c r="Z221" s="248"/>
      <c r="AA221" s="248"/>
      <c r="AB221" s="248"/>
      <c r="AC221" s="248"/>
      <c r="AD221" s="248"/>
      <c r="AE221" s="248"/>
      <c r="AF221" s="248"/>
      <c r="AG221" s="139">
        <f t="shared" si="78"/>
        <v>0</v>
      </c>
    </row>
    <row r="222" hidden="1" outlineLevel="1">
      <c r="A222" s="232" t="s">
        <v>684</v>
      </c>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c r="AA222" s="248"/>
      <c r="AB222" s="248"/>
      <c r="AC222" s="248"/>
      <c r="AD222" s="248"/>
      <c r="AE222" s="248"/>
      <c r="AF222" s="248"/>
      <c r="AG222" s="139">
        <f t="shared" si="78"/>
        <v>0</v>
      </c>
    </row>
    <row r="223">
      <c r="A223" s="232" t="s">
        <v>276</v>
      </c>
      <c r="B223" s="233"/>
      <c r="C223" s="233"/>
      <c r="D223" s="234"/>
      <c r="E223" s="234"/>
      <c r="F223" s="234"/>
      <c r="G223" s="234"/>
      <c r="H223" s="234"/>
      <c r="I223" s="234"/>
      <c r="J223" s="234"/>
      <c r="K223" s="233"/>
      <c r="L223" s="233"/>
      <c r="M223" s="233"/>
      <c r="N223" s="233"/>
      <c r="O223" s="233"/>
      <c r="P223" s="233"/>
      <c r="Q223" s="233"/>
      <c r="R223" s="233"/>
      <c r="S223" s="233"/>
      <c r="T223" s="233"/>
      <c r="U223" s="233"/>
      <c r="V223" s="233"/>
      <c r="W223" s="233"/>
      <c r="X223" s="233"/>
      <c r="Y223" s="233"/>
      <c r="Z223" s="233"/>
      <c r="AA223" s="233"/>
      <c r="AB223" s="233"/>
      <c r="AC223" s="233"/>
      <c r="AD223" s="233"/>
      <c r="AE223" s="233"/>
      <c r="AF223" s="233"/>
      <c r="AG223" s="245"/>
    </row>
    <row r="224" outlineLevel="1">
      <c r="A224" s="232" t="s">
        <v>978</v>
      </c>
      <c r="B224" s="249"/>
      <c r="C224" s="249"/>
      <c r="D224" s="249"/>
      <c r="E224" s="249"/>
      <c r="F224" s="249"/>
      <c r="G224" s="249"/>
      <c r="H224" s="249"/>
      <c r="I224" s="250"/>
      <c r="J224" s="250"/>
      <c r="K224" s="251">
        <v>522.65</v>
      </c>
      <c r="L224" s="250"/>
      <c r="M224" s="250"/>
      <c r="N224" s="252"/>
      <c r="O224" s="250"/>
      <c r="P224" s="250"/>
      <c r="Q224" s="251">
        <v>0.0</v>
      </c>
      <c r="R224" s="251">
        <v>0.0</v>
      </c>
      <c r="S224" s="251">
        <v>0.0</v>
      </c>
      <c r="T224" s="251">
        <v>0.0</v>
      </c>
      <c r="U224" s="251">
        <v>0.0</v>
      </c>
      <c r="V224" s="251">
        <v>236.89</v>
      </c>
      <c r="W224" s="251">
        <v>0.0</v>
      </c>
      <c r="X224" s="251">
        <v>0.0</v>
      </c>
      <c r="Y224" s="251">
        <v>0.0</v>
      </c>
      <c r="Z224" s="251">
        <v>0.0</v>
      </c>
      <c r="AA224" s="251">
        <v>0.0</v>
      </c>
      <c r="AB224" s="251">
        <v>204.06</v>
      </c>
      <c r="AC224" s="251">
        <v>0.0</v>
      </c>
      <c r="AD224" s="251">
        <v>1022.58</v>
      </c>
      <c r="AE224" s="251">
        <v>0.0</v>
      </c>
      <c r="AF224" s="251">
        <v>822.83</v>
      </c>
      <c r="AG224" s="139">
        <f t="shared" ref="AG224:AG235" si="79">SUM(B224:AF224)</f>
        <v>2809.01</v>
      </c>
    </row>
    <row r="225" outlineLevel="1">
      <c r="A225" s="232" t="s">
        <v>979</v>
      </c>
      <c r="B225" s="249"/>
      <c r="C225" s="249"/>
      <c r="D225" s="249"/>
      <c r="E225" s="249"/>
      <c r="F225" s="249"/>
      <c r="G225" s="249"/>
      <c r="H225" s="249"/>
      <c r="I225" s="250"/>
      <c r="J225" s="250"/>
      <c r="K225" s="251">
        <v>0.0</v>
      </c>
      <c r="L225" s="250"/>
      <c r="M225" s="250"/>
      <c r="N225" s="250"/>
      <c r="O225" s="250"/>
      <c r="P225" s="250"/>
      <c r="Q225" s="251">
        <v>0.0</v>
      </c>
      <c r="R225" s="251">
        <v>0.0</v>
      </c>
      <c r="S225" s="251">
        <v>0.0</v>
      </c>
      <c r="T225" s="251">
        <v>0.0</v>
      </c>
      <c r="U225" s="251">
        <v>0.0</v>
      </c>
      <c r="V225" s="251">
        <v>0.0</v>
      </c>
      <c r="W225" s="251">
        <v>0.0</v>
      </c>
      <c r="X225" s="251">
        <v>0.0</v>
      </c>
      <c r="Y225" s="251">
        <v>0.0</v>
      </c>
      <c r="Z225" s="251">
        <v>0.0</v>
      </c>
      <c r="AA225" s="251">
        <v>0.0</v>
      </c>
      <c r="AB225" s="251">
        <v>0.0</v>
      </c>
      <c r="AC225" s="251">
        <v>0.0</v>
      </c>
      <c r="AD225" s="251">
        <v>0.0</v>
      </c>
      <c r="AE225" s="251">
        <v>0.0</v>
      </c>
      <c r="AF225" s="251">
        <v>0.0</v>
      </c>
      <c r="AG225" s="139">
        <f t="shared" si="79"/>
        <v>0</v>
      </c>
    </row>
    <row r="226" outlineLevel="1">
      <c r="A226" s="232" t="s">
        <v>980</v>
      </c>
      <c r="B226" s="249"/>
      <c r="C226" s="249"/>
      <c r="D226" s="249"/>
      <c r="E226" s="249"/>
      <c r="F226" s="249"/>
      <c r="G226" s="249"/>
      <c r="H226" s="249"/>
      <c r="I226" s="250"/>
      <c r="J226" s="250"/>
      <c r="K226" s="251">
        <v>0.0</v>
      </c>
      <c r="L226" s="250"/>
      <c r="M226" s="250"/>
      <c r="N226" s="250"/>
      <c r="O226" s="250"/>
      <c r="P226" s="250"/>
      <c r="Q226" s="251">
        <v>0.0</v>
      </c>
      <c r="R226" s="251">
        <v>0.0</v>
      </c>
      <c r="S226" s="367">
        <v>0.0</v>
      </c>
      <c r="T226" s="251">
        <v>0.0</v>
      </c>
      <c r="U226" s="251">
        <v>0.0</v>
      </c>
      <c r="V226" s="251">
        <v>0.0</v>
      </c>
      <c r="W226" s="251">
        <v>0.0</v>
      </c>
      <c r="X226" s="251">
        <v>0.0</v>
      </c>
      <c r="Y226" s="251">
        <v>0.0</v>
      </c>
      <c r="Z226" s="251">
        <v>0.0</v>
      </c>
      <c r="AA226" s="251">
        <v>0.0</v>
      </c>
      <c r="AB226" s="251">
        <v>0.0</v>
      </c>
      <c r="AC226" s="251">
        <v>0.0</v>
      </c>
      <c r="AD226" s="251">
        <v>0.0</v>
      </c>
      <c r="AE226" s="251">
        <v>0.0</v>
      </c>
      <c r="AF226" s="251">
        <v>0.0</v>
      </c>
      <c r="AG226" s="139">
        <f t="shared" si="79"/>
        <v>0</v>
      </c>
    </row>
    <row r="227" outlineLevel="1">
      <c r="A227" s="232" t="s">
        <v>981</v>
      </c>
      <c r="B227" s="249"/>
      <c r="C227" s="249"/>
      <c r="D227" s="249"/>
      <c r="E227" s="249"/>
      <c r="F227" s="249"/>
      <c r="G227" s="249"/>
      <c r="H227" s="249"/>
      <c r="I227" s="250"/>
      <c r="J227" s="250"/>
      <c r="K227" s="251">
        <v>0.0</v>
      </c>
      <c r="L227" s="250"/>
      <c r="M227" s="250"/>
      <c r="N227" s="250"/>
      <c r="O227" s="250"/>
      <c r="P227" s="250"/>
      <c r="Q227" s="251">
        <v>0.0</v>
      </c>
      <c r="R227" s="251">
        <v>0.0</v>
      </c>
      <c r="S227" s="251">
        <v>0.0</v>
      </c>
      <c r="T227" s="251">
        <v>0.0</v>
      </c>
      <c r="U227" s="251">
        <v>0.0</v>
      </c>
      <c r="V227" s="251">
        <v>0.0</v>
      </c>
      <c r="W227" s="251">
        <v>0.0</v>
      </c>
      <c r="X227" s="251">
        <v>0.0</v>
      </c>
      <c r="Y227" s="251">
        <v>0.0</v>
      </c>
      <c r="Z227" s="251">
        <v>0.0</v>
      </c>
      <c r="AA227" s="251">
        <v>0.0</v>
      </c>
      <c r="AB227" s="251">
        <v>0.0</v>
      </c>
      <c r="AC227" s="251">
        <v>0.0</v>
      </c>
      <c r="AD227" s="251">
        <v>0.0</v>
      </c>
      <c r="AE227" s="251">
        <v>0.0</v>
      </c>
      <c r="AF227" s="251">
        <v>0.0</v>
      </c>
      <c r="AG227" s="139">
        <f t="shared" si="79"/>
        <v>0</v>
      </c>
    </row>
    <row r="228" outlineLevel="1">
      <c r="A228" s="232" t="s">
        <v>982</v>
      </c>
      <c r="B228" s="160"/>
      <c r="C228" s="160"/>
      <c r="D228" s="160"/>
      <c r="E228" s="160"/>
      <c r="F228" s="160"/>
      <c r="G228" s="160"/>
      <c r="H228" s="160"/>
      <c r="I228" s="160"/>
      <c r="J228" s="160"/>
      <c r="K228" s="253">
        <v>0.0</v>
      </c>
      <c r="L228" s="160"/>
      <c r="M228" s="160"/>
      <c r="N228" s="160"/>
      <c r="O228" s="160"/>
      <c r="P228" s="160"/>
      <c r="Q228" s="253">
        <v>0.0</v>
      </c>
      <c r="R228" s="253">
        <v>0.0</v>
      </c>
      <c r="S228" s="253">
        <v>0.0</v>
      </c>
      <c r="T228" s="253">
        <v>0.0</v>
      </c>
      <c r="U228" s="253">
        <v>0.0</v>
      </c>
      <c r="V228" s="253">
        <v>0.0</v>
      </c>
      <c r="W228" s="253">
        <v>0.0</v>
      </c>
      <c r="X228" s="251">
        <v>0.0</v>
      </c>
      <c r="Y228" s="253">
        <v>0.0</v>
      </c>
      <c r="Z228" s="253">
        <v>0.0</v>
      </c>
      <c r="AA228" s="253">
        <v>0.0</v>
      </c>
      <c r="AB228" s="253">
        <v>0.0</v>
      </c>
      <c r="AC228" s="253">
        <v>0.0</v>
      </c>
      <c r="AD228" s="253">
        <v>0.0</v>
      </c>
      <c r="AE228" s="253">
        <v>0.0</v>
      </c>
      <c r="AF228" s="253">
        <v>0.0</v>
      </c>
      <c r="AG228" s="139">
        <f t="shared" si="79"/>
        <v>0</v>
      </c>
    </row>
    <row r="229" outlineLevel="1">
      <c r="A229" s="232" t="s">
        <v>983</v>
      </c>
      <c r="B229" s="160"/>
      <c r="C229" s="160"/>
      <c r="D229" s="160"/>
      <c r="E229" s="160"/>
      <c r="F229" s="160"/>
      <c r="G229" s="160"/>
      <c r="H229" s="160"/>
      <c r="I229" s="160"/>
      <c r="J229" s="160"/>
      <c r="K229" s="253">
        <v>0.0</v>
      </c>
      <c r="L229" s="160"/>
      <c r="M229" s="160"/>
      <c r="N229" s="160"/>
      <c r="O229" s="160"/>
      <c r="P229" s="160"/>
      <c r="Q229" s="253">
        <v>0.0</v>
      </c>
      <c r="R229" s="253">
        <v>0.0</v>
      </c>
      <c r="S229" s="253">
        <v>0.0</v>
      </c>
      <c r="T229" s="253">
        <v>0.0</v>
      </c>
      <c r="U229" s="253">
        <v>0.0</v>
      </c>
      <c r="V229" s="253">
        <v>0.0</v>
      </c>
      <c r="W229" s="253">
        <v>0.0</v>
      </c>
      <c r="X229" s="251">
        <v>0.0</v>
      </c>
      <c r="Y229" s="253">
        <v>0.0</v>
      </c>
      <c r="Z229" s="253">
        <v>0.0</v>
      </c>
      <c r="AA229" s="253">
        <v>0.0</v>
      </c>
      <c r="AB229" s="253">
        <v>0.0</v>
      </c>
      <c r="AC229" s="253">
        <v>0.0</v>
      </c>
      <c r="AD229" s="253">
        <v>0.0</v>
      </c>
      <c r="AE229" s="253">
        <v>0.0</v>
      </c>
      <c r="AF229" s="253">
        <v>0.0</v>
      </c>
      <c r="AG229" s="139">
        <f t="shared" si="79"/>
        <v>0</v>
      </c>
    </row>
    <row r="230" outlineLevel="1">
      <c r="A230" s="232" t="s">
        <v>984</v>
      </c>
      <c r="B230" s="160"/>
      <c r="C230" s="160"/>
      <c r="D230" s="160"/>
      <c r="E230" s="160"/>
      <c r="F230" s="160"/>
      <c r="G230" s="160"/>
      <c r="H230" s="160"/>
      <c r="I230" s="160"/>
      <c r="J230" s="160"/>
      <c r="K230" s="160"/>
      <c r="L230" s="160"/>
      <c r="M230" s="160"/>
      <c r="N230" s="160"/>
      <c r="O230" s="160"/>
      <c r="P230" s="160"/>
      <c r="Q230" s="253">
        <v>519.06</v>
      </c>
      <c r="R230" s="253">
        <v>207.09</v>
      </c>
      <c r="S230" s="253">
        <v>675.71</v>
      </c>
      <c r="T230" s="253">
        <v>226.06</v>
      </c>
      <c r="U230" s="253">
        <v>0.0</v>
      </c>
      <c r="V230" s="253">
        <v>775.58</v>
      </c>
      <c r="W230" s="253">
        <v>494.55</v>
      </c>
      <c r="X230" s="251">
        <v>0.0</v>
      </c>
      <c r="Y230" s="253">
        <v>0.0</v>
      </c>
      <c r="Z230" s="253">
        <v>0.0</v>
      </c>
      <c r="AA230" s="253">
        <v>0.0</v>
      </c>
      <c r="AB230" s="253">
        <v>236.45</v>
      </c>
      <c r="AC230" s="253">
        <v>0.0</v>
      </c>
      <c r="AD230" s="253">
        <v>900.52</v>
      </c>
      <c r="AE230" s="253">
        <v>1189.06</v>
      </c>
      <c r="AF230" s="253">
        <v>1906.88</v>
      </c>
      <c r="AG230" s="139">
        <f t="shared" si="79"/>
        <v>7130.96</v>
      </c>
    </row>
    <row r="231" outlineLevel="1">
      <c r="A231" s="232" t="s">
        <v>985</v>
      </c>
      <c r="B231" s="160"/>
      <c r="C231" s="160"/>
      <c r="D231" s="160"/>
      <c r="E231" s="160"/>
      <c r="F231" s="160"/>
      <c r="G231" s="160"/>
      <c r="H231" s="160"/>
      <c r="I231" s="160"/>
      <c r="J231" s="160"/>
      <c r="K231" s="160"/>
      <c r="L231" s="160"/>
      <c r="M231" s="160"/>
      <c r="N231" s="160"/>
      <c r="O231" s="160"/>
      <c r="P231" s="160"/>
      <c r="Q231" s="253">
        <v>0.0</v>
      </c>
      <c r="R231" s="253">
        <v>0.0</v>
      </c>
      <c r="S231" s="253">
        <v>0.0</v>
      </c>
      <c r="T231" s="253">
        <v>0.0</v>
      </c>
      <c r="U231" s="253">
        <v>0.0</v>
      </c>
      <c r="V231" s="253">
        <v>0.0</v>
      </c>
      <c r="W231" s="253">
        <v>0.0</v>
      </c>
      <c r="X231" s="251">
        <v>0.0</v>
      </c>
      <c r="Y231" s="253">
        <v>0.0</v>
      </c>
      <c r="Z231" s="253">
        <v>0.0</v>
      </c>
      <c r="AA231" s="253">
        <v>0.0</v>
      </c>
      <c r="AB231" s="253">
        <v>0.0</v>
      </c>
      <c r="AC231" s="253">
        <v>0.0</v>
      </c>
      <c r="AD231" s="253">
        <v>0.0</v>
      </c>
      <c r="AE231" s="253">
        <v>0.0</v>
      </c>
      <c r="AF231" s="253">
        <v>0.0</v>
      </c>
      <c r="AG231" s="139">
        <f t="shared" si="79"/>
        <v>0</v>
      </c>
    </row>
    <row r="232" outlineLevel="1">
      <c r="A232" s="232" t="s">
        <v>986</v>
      </c>
      <c r="B232" s="160"/>
      <c r="C232" s="160"/>
      <c r="D232" s="160"/>
      <c r="E232" s="160"/>
      <c r="F232" s="160"/>
      <c r="G232" s="160"/>
      <c r="H232" s="160"/>
      <c r="I232" s="160"/>
      <c r="J232" s="160"/>
      <c r="K232" s="160"/>
      <c r="L232" s="160"/>
      <c r="M232" s="160"/>
      <c r="N232" s="160"/>
      <c r="O232" s="160"/>
      <c r="P232" s="160"/>
      <c r="Q232" s="253">
        <v>324.68</v>
      </c>
      <c r="R232" s="253">
        <v>4598.63</v>
      </c>
      <c r="S232" s="253">
        <v>2666.09</v>
      </c>
      <c r="T232" s="253">
        <v>1495.33</v>
      </c>
      <c r="U232" s="253">
        <v>324.98</v>
      </c>
      <c r="V232" s="253">
        <v>323.43</v>
      </c>
      <c r="W232" s="253">
        <v>322.86</v>
      </c>
      <c r="X232" s="251">
        <v>0.0</v>
      </c>
      <c r="Y232" s="253">
        <v>1144.8</v>
      </c>
      <c r="Z232" s="253">
        <v>903.96</v>
      </c>
      <c r="AA232" s="253">
        <v>301.35</v>
      </c>
      <c r="AB232" s="253">
        <v>1204.95</v>
      </c>
      <c r="AC232" s="253">
        <v>2108.65</v>
      </c>
      <c r="AD232" s="253">
        <v>3019.06</v>
      </c>
      <c r="AE232" s="253">
        <v>3332.63</v>
      </c>
      <c r="AF232" s="253">
        <v>3036.64</v>
      </c>
      <c r="AG232" s="139">
        <f t="shared" si="79"/>
        <v>25108.04</v>
      </c>
    </row>
    <row r="233" outlineLevel="1">
      <c r="A233" s="232" t="s">
        <v>987</v>
      </c>
      <c r="B233" s="160"/>
      <c r="C233" s="160"/>
      <c r="D233" s="160"/>
      <c r="E233" s="160"/>
      <c r="F233" s="160"/>
      <c r="G233" s="160"/>
      <c r="H233" s="160"/>
      <c r="I233" s="160"/>
      <c r="J233" s="160"/>
      <c r="K233" s="160"/>
      <c r="L233" s="160"/>
      <c r="M233" s="160"/>
      <c r="N233" s="160"/>
      <c r="O233" s="160"/>
      <c r="P233" s="160"/>
      <c r="Q233" s="253">
        <v>0.0</v>
      </c>
      <c r="R233" s="253">
        <v>0.0</v>
      </c>
      <c r="S233" s="253">
        <v>0.0</v>
      </c>
      <c r="T233" s="253">
        <v>0.0</v>
      </c>
      <c r="U233" s="253">
        <v>0.0</v>
      </c>
      <c r="V233" s="253">
        <v>0.0</v>
      </c>
      <c r="W233" s="253">
        <v>0.0</v>
      </c>
      <c r="X233" s="251">
        <v>0.0</v>
      </c>
      <c r="Y233" s="253">
        <v>0.0</v>
      </c>
      <c r="Z233" s="253">
        <v>0.0</v>
      </c>
      <c r="AA233" s="253">
        <v>0.0</v>
      </c>
      <c r="AB233" s="253">
        <v>0.0</v>
      </c>
      <c r="AC233" s="253">
        <v>0.0</v>
      </c>
      <c r="AD233" s="253">
        <v>0.0</v>
      </c>
      <c r="AE233" s="253">
        <v>0.0</v>
      </c>
      <c r="AF233" s="253">
        <v>0.0</v>
      </c>
      <c r="AG233" s="139">
        <f t="shared" si="79"/>
        <v>0</v>
      </c>
    </row>
    <row r="234">
      <c r="A234" s="241" t="s">
        <v>287</v>
      </c>
      <c r="B234" s="254">
        <f t="shared" ref="B234:AF234" si="80">B213+B224+B214+B225+B219+B230+B220+B231</f>
        <v>0</v>
      </c>
      <c r="C234" s="254">
        <f t="shared" si="80"/>
        <v>0</v>
      </c>
      <c r="D234" s="254">
        <f t="shared" si="80"/>
        <v>0</v>
      </c>
      <c r="E234" s="254">
        <f t="shared" si="80"/>
        <v>0</v>
      </c>
      <c r="F234" s="254">
        <f t="shared" si="80"/>
        <v>0</v>
      </c>
      <c r="G234" s="254">
        <f t="shared" si="80"/>
        <v>0</v>
      </c>
      <c r="H234" s="254">
        <f t="shared" si="80"/>
        <v>0</v>
      </c>
      <c r="I234" s="254">
        <f t="shared" si="80"/>
        <v>0</v>
      </c>
      <c r="J234" s="254">
        <f t="shared" si="80"/>
        <v>0</v>
      </c>
      <c r="K234" s="254">
        <f t="shared" si="80"/>
        <v>522.65</v>
      </c>
      <c r="L234" s="254">
        <f t="shared" si="80"/>
        <v>0</v>
      </c>
      <c r="M234" s="254">
        <f t="shared" si="80"/>
        <v>0</v>
      </c>
      <c r="N234" s="254">
        <f t="shared" si="80"/>
        <v>0</v>
      </c>
      <c r="O234" s="254">
        <f t="shared" si="80"/>
        <v>0</v>
      </c>
      <c r="P234" s="254">
        <f t="shared" si="80"/>
        <v>0</v>
      </c>
      <c r="Q234" s="254">
        <f t="shared" si="80"/>
        <v>519.06</v>
      </c>
      <c r="R234" s="254">
        <f t="shared" si="80"/>
        <v>207.09</v>
      </c>
      <c r="S234" s="254">
        <f t="shared" si="80"/>
        <v>675.71</v>
      </c>
      <c r="T234" s="254">
        <f t="shared" si="80"/>
        <v>226.06</v>
      </c>
      <c r="U234" s="254">
        <f t="shared" si="80"/>
        <v>0</v>
      </c>
      <c r="V234" s="254">
        <f t="shared" si="80"/>
        <v>1012.47</v>
      </c>
      <c r="W234" s="254">
        <f t="shared" si="80"/>
        <v>494.55</v>
      </c>
      <c r="X234" s="254">
        <f t="shared" si="80"/>
        <v>0</v>
      </c>
      <c r="Y234" s="254">
        <f t="shared" si="80"/>
        <v>0</v>
      </c>
      <c r="Z234" s="254">
        <f t="shared" si="80"/>
        <v>0</v>
      </c>
      <c r="AA234" s="254">
        <f t="shared" si="80"/>
        <v>0</v>
      </c>
      <c r="AB234" s="254">
        <f t="shared" si="80"/>
        <v>440.51</v>
      </c>
      <c r="AC234" s="254">
        <f t="shared" si="80"/>
        <v>0</v>
      </c>
      <c r="AD234" s="254">
        <f t="shared" si="80"/>
        <v>1923.1</v>
      </c>
      <c r="AE234" s="254">
        <f t="shared" si="80"/>
        <v>1189.06</v>
      </c>
      <c r="AF234" s="254">
        <f t="shared" si="80"/>
        <v>2729.71</v>
      </c>
      <c r="AG234" s="139">
        <f t="shared" si="79"/>
        <v>9939.97</v>
      </c>
    </row>
    <row r="235">
      <c r="A235" s="241" t="s">
        <v>288</v>
      </c>
      <c r="B235" s="254">
        <f t="shared" ref="B235:AF235" si="81">B215+B226+B216+B227+B221+B232+B222+B233</f>
        <v>0</v>
      </c>
      <c r="C235" s="254">
        <f t="shared" si="81"/>
        <v>0</v>
      </c>
      <c r="D235" s="254">
        <f t="shared" si="81"/>
        <v>0</v>
      </c>
      <c r="E235" s="254">
        <f t="shared" si="81"/>
        <v>0</v>
      </c>
      <c r="F235" s="254">
        <f t="shared" si="81"/>
        <v>0</v>
      </c>
      <c r="G235" s="254">
        <f t="shared" si="81"/>
        <v>0</v>
      </c>
      <c r="H235" s="254">
        <f t="shared" si="81"/>
        <v>0</v>
      </c>
      <c r="I235" s="254">
        <f t="shared" si="81"/>
        <v>0</v>
      </c>
      <c r="J235" s="254">
        <f t="shared" si="81"/>
        <v>0</v>
      </c>
      <c r="K235" s="254">
        <f t="shared" si="81"/>
        <v>0</v>
      </c>
      <c r="L235" s="254">
        <f t="shared" si="81"/>
        <v>0</v>
      </c>
      <c r="M235" s="254">
        <f t="shared" si="81"/>
        <v>0</v>
      </c>
      <c r="N235" s="254">
        <f t="shared" si="81"/>
        <v>0</v>
      </c>
      <c r="O235" s="254">
        <f t="shared" si="81"/>
        <v>0</v>
      </c>
      <c r="P235" s="254">
        <f t="shared" si="81"/>
        <v>0</v>
      </c>
      <c r="Q235" s="254">
        <f t="shared" si="81"/>
        <v>324.68</v>
      </c>
      <c r="R235" s="254">
        <f t="shared" si="81"/>
        <v>4598.63</v>
      </c>
      <c r="S235" s="254">
        <f t="shared" si="81"/>
        <v>2666.09</v>
      </c>
      <c r="T235" s="254">
        <f t="shared" si="81"/>
        <v>1495.33</v>
      </c>
      <c r="U235" s="254">
        <f t="shared" si="81"/>
        <v>324.98</v>
      </c>
      <c r="V235" s="254">
        <f t="shared" si="81"/>
        <v>323.43</v>
      </c>
      <c r="W235" s="254">
        <f t="shared" si="81"/>
        <v>322.86</v>
      </c>
      <c r="X235" s="254">
        <f t="shared" si="81"/>
        <v>0</v>
      </c>
      <c r="Y235" s="254">
        <f t="shared" si="81"/>
        <v>1144.8</v>
      </c>
      <c r="Z235" s="254">
        <f t="shared" si="81"/>
        <v>903.96</v>
      </c>
      <c r="AA235" s="254">
        <f t="shared" si="81"/>
        <v>301.35</v>
      </c>
      <c r="AB235" s="254">
        <f t="shared" si="81"/>
        <v>1204.95</v>
      </c>
      <c r="AC235" s="254">
        <f t="shared" si="81"/>
        <v>2108.65</v>
      </c>
      <c r="AD235" s="254">
        <f t="shared" si="81"/>
        <v>3019.06</v>
      </c>
      <c r="AE235" s="254">
        <f t="shared" si="81"/>
        <v>3332.63</v>
      </c>
      <c r="AF235" s="254">
        <f t="shared" si="81"/>
        <v>3036.64</v>
      </c>
      <c r="AG235" s="139">
        <f t="shared" si="79"/>
        <v>25108.04</v>
      </c>
    </row>
    <row r="236" ht="16.5" customHeight="1">
      <c r="A236" s="153"/>
      <c r="B236" s="255"/>
      <c r="C236" s="255"/>
      <c r="D236" s="255"/>
      <c r="E236" s="255"/>
      <c r="F236" s="255"/>
      <c r="G236" s="255"/>
      <c r="H236" s="255"/>
      <c r="I236" s="255"/>
      <c r="J236" s="255"/>
      <c r="K236" s="255"/>
      <c r="L236" s="255"/>
      <c r="M236" s="255"/>
      <c r="N236" s="255"/>
      <c r="O236" s="255"/>
      <c r="P236" s="255"/>
      <c r="Q236" s="255"/>
      <c r="R236" s="255"/>
      <c r="S236" s="255"/>
      <c r="T236" s="255"/>
      <c r="U236" s="255"/>
      <c r="V236" s="255"/>
      <c r="W236" s="255"/>
      <c r="X236" s="255"/>
      <c r="Y236" s="255"/>
      <c r="Z236" s="255"/>
      <c r="AA236" s="255"/>
      <c r="AB236" s="255"/>
      <c r="AC236" s="255"/>
      <c r="AD236" s="255"/>
      <c r="AE236" s="255"/>
      <c r="AF236" s="255"/>
      <c r="AG236" s="245"/>
    </row>
    <row r="237" collapsed="1">
      <c r="A237" s="232" t="s">
        <v>289</v>
      </c>
      <c r="B237" s="233"/>
      <c r="C237" s="233"/>
      <c r="D237" s="233"/>
      <c r="E237" s="233"/>
      <c r="F237" s="233"/>
      <c r="G237" s="233"/>
      <c r="H237" s="233"/>
      <c r="I237" s="233"/>
      <c r="J237" s="233"/>
      <c r="K237" s="233"/>
      <c r="L237" s="233"/>
      <c r="M237" s="233"/>
      <c r="N237" s="233"/>
      <c r="O237" s="233"/>
      <c r="P237" s="233"/>
      <c r="Q237" s="233"/>
      <c r="R237" s="233"/>
      <c r="S237" s="233"/>
      <c r="T237" s="233"/>
      <c r="U237" s="233"/>
      <c r="V237" s="233"/>
      <c r="W237" s="233"/>
      <c r="X237" s="233"/>
      <c r="Y237" s="233"/>
      <c r="Z237" s="233"/>
      <c r="AA237" s="233"/>
      <c r="AB237" s="233"/>
      <c r="AC237" s="233"/>
      <c r="AD237" s="233"/>
      <c r="AE237" s="233"/>
      <c r="AF237" s="233"/>
      <c r="AG237" s="245"/>
    </row>
    <row r="238" hidden="1" outlineLevel="1">
      <c r="A238" s="232" t="s">
        <v>290</v>
      </c>
      <c r="B238" s="368"/>
      <c r="C238" s="369"/>
      <c r="D238" s="368"/>
      <c r="E238" s="368"/>
      <c r="F238" s="368"/>
      <c r="G238" s="368"/>
      <c r="H238" s="368"/>
      <c r="I238" s="369"/>
      <c r="J238" s="368"/>
      <c r="K238" s="368"/>
      <c r="L238" s="368"/>
      <c r="M238" s="368"/>
      <c r="N238" s="368"/>
      <c r="O238" s="368"/>
      <c r="P238" s="368"/>
      <c r="Q238" s="368"/>
      <c r="R238" s="368"/>
      <c r="S238" s="368"/>
      <c r="T238" s="368"/>
      <c r="U238" s="368"/>
      <c r="V238" s="368"/>
      <c r="W238" s="368"/>
      <c r="X238" s="368"/>
      <c r="Y238" s="368"/>
      <c r="Z238" s="368"/>
      <c r="AA238" s="368"/>
      <c r="AB238" s="368"/>
      <c r="AC238" s="368"/>
      <c r="AD238" s="368"/>
      <c r="AE238" s="368"/>
      <c r="AF238" s="368"/>
      <c r="AG238" s="139">
        <f t="shared" ref="AG238:AG249" si="82">SUM(B238:AF238)</f>
        <v>0</v>
      </c>
    </row>
    <row r="239" hidden="1" outlineLevel="1">
      <c r="A239" s="232" t="s">
        <v>291</v>
      </c>
      <c r="B239" s="368"/>
      <c r="C239" s="368"/>
      <c r="D239" s="368"/>
      <c r="E239" s="368"/>
      <c r="F239" s="368"/>
      <c r="G239" s="368"/>
      <c r="H239" s="368"/>
      <c r="I239" s="368"/>
      <c r="J239" s="369"/>
      <c r="K239" s="368"/>
      <c r="L239" s="368"/>
      <c r="M239" s="368"/>
      <c r="N239" s="368"/>
      <c r="O239" s="368"/>
      <c r="P239" s="368"/>
      <c r="Q239" s="368"/>
      <c r="R239" s="368"/>
      <c r="S239" s="368"/>
      <c r="T239" s="368"/>
      <c r="U239" s="368"/>
      <c r="V239" s="368"/>
      <c r="W239" s="368"/>
      <c r="X239" s="368"/>
      <c r="Y239" s="368"/>
      <c r="Z239" s="368"/>
      <c r="AA239" s="368"/>
      <c r="AB239" s="368"/>
      <c r="AC239" s="368"/>
      <c r="AD239" s="368"/>
      <c r="AE239" s="368"/>
      <c r="AF239" s="368"/>
      <c r="AG239" s="139">
        <f t="shared" si="82"/>
        <v>0</v>
      </c>
    </row>
    <row r="240" hidden="1" outlineLevel="1">
      <c r="A240" s="232" t="s">
        <v>988</v>
      </c>
      <c r="B240" s="368"/>
      <c r="C240" s="368"/>
      <c r="D240" s="368"/>
      <c r="E240" s="368"/>
      <c r="F240" s="368"/>
      <c r="G240" s="368"/>
      <c r="H240" s="368"/>
      <c r="I240" s="368"/>
      <c r="J240" s="368"/>
      <c r="K240" s="368"/>
      <c r="L240" s="368"/>
      <c r="M240" s="368"/>
      <c r="N240" s="368"/>
      <c r="O240" s="368"/>
      <c r="P240" s="368"/>
      <c r="Q240" s="368"/>
      <c r="R240" s="368"/>
      <c r="S240" s="368"/>
      <c r="T240" s="368"/>
      <c r="U240" s="368"/>
      <c r="V240" s="368"/>
      <c r="W240" s="368"/>
      <c r="X240" s="368"/>
      <c r="Y240" s="368"/>
      <c r="Z240" s="368"/>
      <c r="AA240" s="368"/>
      <c r="AB240" s="368"/>
      <c r="AC240" s="368"/>
      <c r="AD240" s="368"/>
      <c r="AE240" s="368"/>
      <c r="AF240" s="368"/>
      <c r="AG240" s="139">
        <f t="shared" si="82"/>
        <v>0</v>
      </c>
    </row>
    <row r="241" hidden="1" outlineLevel="1">
      <c r="A241" s="232" t="s">
        <v>989</v>
      </c>
      <c r="B241" s="248"/>
      <c r="C241" s="248"/>
      <c r="D241" s="248"/>
      <c r="E241" s="248"/>
      <c r="F241" s="248"/>
      <c r="G241" s="248"/>
      <c r="H241" s="248"/>
      <c r="I241" s="248"/>
      <c r="J241" s="248"/>
      <c r="K241" s="248"/>
      <c r="L241" s="248"/>
      <c r="M241" s="248"/>
      <c r="N241" s="248"/>
      <c r="O241" s="248"/>
      <c r="P241" s="248"/>
      <c r="Q241" s="248"/>
      <c r="R241" s="248"/>
      <c r="S241" s="248"/>
      <c r="T241" s="248"/>
      <c r="U241" s="368"/>
      <c r="V241" s="368"/>
      <c r="W241" s="368"/>
      <c r="X241" s="368"/>
      <c r="Y241" s="368"/>
      <c r="Z241" s="368"/>
      <c r="AA241" s="368"/>
      <c r="AB241" s="368"/>
      <c r="AC241" s="368"/>
      <c r="AD241" s="368"/>
      <c r="AE241" s="368"/>
      <c r="AF241" s="368"/>
      <c r="AG241" s="139">
        <f t="shared" si="82"/>
        <v>0</v>
      </c>
    </row>
    <row r="242" hidden="1" outlineLevel="1">
      <c r="A242" s="232" t="s">
        <v>990</v>
      </c>
      <c r="B242" s="368"/>
      <c r="C242" s="368"/>
      <c r="D242" s="368"/>
      <c r="E242" s="368"/>
      <c r="F242" s="368"/>
      <c r="G242" s="368"/>
      <c r="H242" s="368"/>
      <c r="I242" s="368"/>
      <c r="J242" s="368"/>
      <c r="K242" s="368"/>
      <c r="L242" s="368"/>
      <c r="M242" s="368"/>
      <c r="N242" s="368"/>
      <c r="O242" s="368"/>
      <c r="P242" s="368"/>
      <c r="Q242" s="368"/>
      <c r="R242" s="368"/>
      <c r="S242" s="368"/>
      <c r="T242" s="368"/>
      <c r="U242" s="368"/>
      <c r="V242" s="368"/>
      <c r="W242" s="368"/>
      <c r="X242" s="368"/>
      <c r="Y242" s="368"/>
      <c r="Z242" s="368"/>
      <c r="AA242" s="368"/>
      <c r="AB242" s="368"/>
      <c r="AC242" s="368"/>
      <c r="AD242" s="368"/>
      <c r="AE242" s="368"/>
      <c r="AF242" s="368"/>
      <c r="AG242" s="139">
        <f t="shared" si="82"/>
        <v>0</v>
      </c>
    </row>
    <row r="243" hidden="1" outlineLevel="1">
      <c r="A243" s="232" t="s">
        <v>991</v>
      </c>
      <c r="B243" s="248"/>
      <c r="C243" s="248"/>
      <c r="D243" s="248"/>
      <c r="E243" s="248"/>
      <c r="F243" s="248"/>
      <c r="G243" s="248"/>
      <c r="H243" s="248"/>
      <c r="I243" s="248"/>
      <c r="J243" s="248"/>
      <c r="K243" s="248"/>
      <c r="L243" s="248"/>
      <c r="M243" s="248"/>
      <c r="N243" s="248"/>
      <c r="O243" s="248"/>
      <c r="P243" s="248"/>
      <c r="Q243" s="248"/>
      <c r="R243" s="248"/>
      <c r="S243" s="248"/>
      <c r="T243" s="248"/>
      <c r="U243" s="368"/>
      <c r="V243" s="368"/>
      <c r="W243" s="368"/>
      <c r="X243" s="368"/>
      <c r="Y243" s="368"/>
      <c r="Z243" s="368"/>
      <c r="AA243" s="368"/>
      <c r="AB243" s="368"/>
      <c r="AC243" s="368"/>
      <c r="AD243" s="368"/>
      <c r="AE243" s="368"/>
      <c r="AF243" s="368"/>
      <c r="AG243" s="139">
        <f t="shared" si="82"/>
        <v>0</v>
      </c>
    </row>
    <row r="244" hidden="1" outlineLevel="1">
      <c r="A244" s="232" t="s">
        <v>992</v>
      </c>
      <c r="B244" s="368"/>
      <c r="C244" s="368"/>
      <c r="D244" s="368"/>
      <c r="E244" s="368"/>
      <c r="F244" s="368"/>
      <c r="G244" s="368"/>
      <c r="H244" s="368"/>
      <c r="I244" s="368"/>
      <c r="J244" s="368"/>
      <c r="K244" s="368"/>
      <c r="L244" s="248"/>
      <c r="M244" s="368"/>
      <c r="N244" s="368"/>
      <c r="O244" s="368"/>
      <c r="P244" s="368"/>
      <c r="Q244" s="368"/>
      <c r="R244" s="368"/>
      <c r="S244" s="368"/>
      <c r="T244" s="368"/>
      <c r="U244" s="368"/>
      <c r="V244" s="368"/>
      <c r="W244" s="368"/>
      <c r="X244" s="368"/>
      <c r="Y244" s="368"/>
      <c r="Z244" s="368"/>
      <c r="AA244" s="368"/>
      <c r="AB244" s="368"/>
      <c r="AC244" s="368"/>
      <c r="AD244" s="368"/>
      <c r="AE244" s="368"/>
      <c r="AF244" s="368"/>
      <c r="AG244" s="139">
        <f t="shared" si="82"/>
        <v>0</v>
      </c>
    </row>
    <row r="245" hidden="1" outlineLevel="1">
      <c r="A245" s="232" t="s">
        <v>993</v>
      </c>
      <c r="B245" s="368"/>
      <c r="C245" s="368"/>
      <c r="D245" s="368"/>
      <c r="E245" s="368"/>
      <c r="F245" s="368"/>
      <c r="G245" s="368"/>
      <c r="H245" s="368"/>
      <c r="I245" s="368"/>
      <c r="J245" s="368"/>
      <c r="K245" s="368"/>
      <c r="L245" s="368"/>
      <c r="M245" s="368"/>
      <c r="N245" s="368"/>
      <c r="O245" s="368"/>
      <c r="P245" s="368"/>
      <c r="Q245" s="368"/>
      <c r="R245" s="368"/>
      <c r="S245" s="248"/>
      <c r="T245" s="248"/>
      <c r="U245" s="368"/>
      <c r="V245" s="368"/>
      <c r="W245" s="368"/>
      <c r="X245" s="368"/>
      <c r="Y245" s="368"/>
      <c r="Z245" s="368"/>
      <c r="AA245" s="368"/>
      <c r="AB245" s="368"/>
      <c r="AC245" s="368"/>
      <c r="AD245" s="368"/>
      <c r="AE245" s="368"/>
      <c r="AF245" s="368"/>
      <c r="AG245" s="139">
        <f t="shared" si="82"/>
        <v>0</v>
      </c>
    </row>
    <row r="246" hidden="1" outlineLevel="1">
      <c r="A246" s="232" t="s">
        <v>994</v>
      </c>
      <c r="B246" s="257"/>
      <c r="C246" s="257"/>
      <c r="D246" s="257"/>
      <c r="E246" s="257"/>
      <c r="F246" s="257"/>
      <c r="G246" s="257"/>
      <c r="H246" s="257"/>
      <c r="I246" s="257"/>
      <c r="J246" s="257"/>
      <c r="K246" s="257"/>
      <c r="L246" s="257"/>
      <c r="M246" s="257"/>
      <c r="N246" s="257"/>
      <c r="O246" s="257"/>
      <c r="P246" s="257"/>
      <c r="Q246" s="257"/>
      <c r="R246" s="257"/>
      <c r="S246" s="257"/>
      <c r="T246" s="257"/>
      <c r="U246" s="257"/>
      <c r="V246" s="257"/>
      <c r="W246" s="257"/>
      <c r="X246" s="257"/>
      <c r="Y246" s="257"/>
      <c r="Z246" s="257"/>
      <c r="AA246" s="257"/>
      <c r="AB246" s="370"/>
      <c r="AC246" s="370"/>
      <c r="AD246" s="257"/>
      <c r="AE246" s="257"/>
      <c r="AF246" s="257"/>
      <c r="AG246" s="139">
        <f t="shared" si="82"/>
        <v>0</v>
      </c>
    </row>
    <row r="247" hidden="1" outlineLevel="1">
      <c r="A247" s="232" t="s">
        <v>995</v>
      </c>
      <c r="B247" s="257"/>
      <c r="C247" s="257"/>
      <c r="D247" s="257"/>
      <c r="E247" s="257"/>
      <c r="F247" s="257"/>
      <c r="G247" s="257"/>
      <c r="H247" s="257"/>
      <c r="I247" s="257"/>
      <c r="J247" s="257"/>
      <c r="K247" s="257"/>
      <c r="L247" s="257"/>
      <c r="M247" s="257"/>
      <c r="N247" s="257"/>
      <c r="O247" s="257"/>
      <c r="P247" s="257"/>
      <c r="Q247" s="257"/>
      <c r="R247" s="257"/>
      <c r="S247" s="257"/>
      <c r="T247" s="257"/>
      <c r="U247" s="257"/>
      <c r="V247" s="257"/>
      <c r="W247" s="257"/>
      <c r="X247" s="257"/>
      <c r="Y247" s="257"/>
      <c r="Z247" s="257"/>
      <c r="AA247" s="257"/>
      <c r="AB247" s="370"/>
      <c r="AC247" s="370"/>
      <c r="AD247" s="257"/>
      <c r="AE247" s="257"/>
      <c r="AF247" s="257"/>
      <c r="AG247" s="139">
        <f t="shared" si="82"/>
        <v>0</v>
      </c>
    </row>
    <row r="248" hidden="1" outlineLevel="1">
      <c r="A248" s="232" t="s">
        <v>186</v>
      </c>
      <c r="B248" s="257"/>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7"/>
      <c r="Y248" s="257"/>
      <c r="Z248" s="257"/>
      <c r="AA248" s="257"/>
      <c r="AB248" s="370"/>
      <c r="AC248" s="370"/>
      <c r="AD248" s="257"/>
      <c r="AE248" s="257"/>
      <c r="AF248" s="257"/>
      <c r="AG248" s="139">
        <f t="shared" si="82"/>
        <v>0</v>
      </c>
    </row>
    <row r="249">
      <c r="A249" s="241" t="s">
        <v>187</v>
      </c>
      <c r="B249" s="254">
        <f t="shared" ref="B249:AF249" si="83">SUM(B238:B248)</f>
        <v>0</v>
      </c>
      <c r="C249" s="254">
        <f t="shared" si="83"/>
        <v>0</v>
      </c>
      <c r="D249" s="254">
        <f t="shared" si="83"/>
        <v>0</v>
      </c>
      <c r="E249" s="254">
        <f t="shared" si="83"/>
        <v>0</v>
      </c>
      <c r="F249" s="254">
        <f t="shared" si="83"/>
        <v>0</v>
      </c>
      <c r="G249" s="254">
        <f t="shared" si="83"/>
        <v>0</v>
      </c>
      <c r="H249" s="254">
        <f t="shared" si="83"/>
        <v>0</v>
      </c>
      <c r="I249" s="254">
        <f t="shared" si="83"/>
        <v>0</v>
      </c>
      <c r="J249" s="254">
        <f t="shared" si="83"/>
        <v>0</v>
      </c>
      <c r="K249" s="254">
        <f t="shared" si="83"/>
        <v>0</v>
      </c>
      <c r="L249" s="254">
        <f t="shared" si="83"/>
        <v>0</v>
      </c>
      <c r="M249" s="254">
        <f t="shared" si="83"/>
        <v>0</v>
      </c>
      <c r="N249" s="254">
        <f t="shared" si="83"/>
        <v>0</v>
      </c>
      <c r="O249" s="254">
        <f t="shared" si="83"/>
        <v>0</v>
      </c>
      <c r="P249" s="254">
        <f t="shared" si="83"/>
        <v>0</v>
      </c>
      <c r="Q249" s="254">
        <f t="shared" si="83"/>
        <v>0</v>
      </c>
      <c r="R249" s="254">
        <f t="shared" si="83"/>
        <v>0</v>
      </c>
      <c r="S249" s="254">
        <f t="shared" si="83"/>
        <v>0</v>
      </c>
      <c r="T249" s="254">
        <f t="shared" si="83"/>
        <v>0</v>
      </c>
      <c r="U249" s="254">
        <f t="shared" si="83"/>
        <v>0</v>
      </c>
      <c r="V249" s="254">
        <f t="shared" si="83"/>
        <v>0</v>
      </c>
      <c r="W249" s="254">
        <f t="shared" si="83"/>
        <v>0</v>
      </c>
      <c r="X249" s="254">
        <f t="shared" si="83"/>
        <v>0</v>
      </c>
      <c r="Y249" s="254">
        <f t="shared" si="83"/>
        <v>0</v>
      </c>
      <c r="Z249" s="254">
        <f t="shared" si="83"/>
        <v>0</v>
      </c>
      <c r="AA249" s="254">
        <f t="shared" si="83"/>
        <v>0</v>
      </c>
      <c r="AB249" s="254">
        <f t="shared" si="83"/>
        <v>0</v>
      </c>
      <c r="AC249" s="254">
        <f t="shared" si="83"/>
        <v>0</v>
      </c>
      <c r="AD249" s="254">
        <f t="shared" si="83"/>
        <v>0</v>
      </c>
      <c r="AE249" s="254">
        <f t="shared" si="83"/>
        <v>0</v>
      </c>
      <c r="AF249" s="254">
        <f t="shared" si="83"/>
        <v>0</v>
      </c>
      <c r="AG249" s="139">
        <f t="shared" si="82"/>
        <v>0</v>
      </c>
    </row>
    <row r="250">
      <c r="A250" s="153"/>
      <c r="B250" s="255"/>
      <c r="C250" s="255"/>
      <c r="D250" s="255"/>
      <c r="E250" s="255"/>
      <c r="F250" s="255"/>
      <c r="G250" s="255"/>
      <c r="H250" s="255"/>
      <c r="I250" s="255"/>
      <c r="J250" s="255"/>
      <c r="K250" s="255"/>
      <c r="L250" s="255"/>
      <c r="M250" s="255"/>
      <c r="N250" s="255"/>
      <c r="O250" s="255"/>
      <c r="P250" s="255"/>
      <c r="Q250" s="255"/>
      <c r="R250" s="255"/>
      <c r="S250" s="255"/>
      <c r="T250" s="255"/>
      <c r="U250" s="255"/>
      <c r="V250" s="255"/>
      <c r="W250" s="255"/>
      <c r="X250" s="255"/>
      <c r="Y250" s="255"/>
      <c r="Z250" s="255"/>
      <c r="AA250" s="255"/>
      <c r="AB250" s="255"/>
      <c r="AC250" s="255"/>
      <c r="AD250" s="255"/>
      <c r="AE250" s="255"/>
      <c r="AF250" s="255"/>
      <c r="AG250" s="245"/>
    </row>
    <row r="251">
      <c r="A251" s="232" t="s">
        <v>996</v>
      </c>
      <c r="B251" s="233"/>
      <c r="C251" s="233"/>
      <c r="D251" s="234"/>
      <c r="E251" s="234"/>
      <c r="F251" s="234"/>
      <c r="G251" s="234"/>
      <c r="H251" s="234"/>
      <c r="I251" s="234"/>
      <c r="J251" s="234"/>
      <c r="K251" s="233"/>
      <c r="L251" s="233"/>
      <c r="M251" s="233"/>
      <c r="N251" s="233"/>
      <c r="O251" s="233"/>
      <c r="P251" s="233"/>
      <c r="Q251" s="233"/>
      <c r="R251" s="233"/>
      <c r="S251" s="233"/>
      <c r="T251" s="233"/>
      <c r="U251" s="233"/>
      <c r="V251" s="233"/>
      <c r="W251" s="233"/>
      <c r="X251" s="233"/>
      <c r="Y251" s="233"/>
      <c r="Z251" s="233"/>
      <c r="AA251" s="233"/>
      <c r="AB251" s="233"/>
      <c r="AC251" s="233"/>
      <c r="AD251" s="233"/>
      <c r="AE251" s="233"/>
      <c r="AF251" s="233"/>
      <c r="AG251" s="245"/>
    </row>
    <row r="252" outlineLevel="1">
      <c r="A252" s="232" t="s">
        <v>290</v>
      </c>
      <c r="B252" s="250"/>
      <c r="C252" s="249"/>
      <c r="D252" s="249"/>
      <c r="E252" s="258"/>
      <c r="F252" s="250"/>
      <c r="G252" s="258"/>
      <c r="H252" s="250"/>
      <c r="I252" s="250"/>
      <c r="J252" s="250"/>
      <c r="K252" s="251">
        <v>0.0</v>
      </c>
      <c r="L252" s="250"/>
      <c r="M252" s="250"/>
      <c r="N252" s="250"/>
      <c r="O252" s="250"/>
      <c r="P252" s="250"/>
      <c r="Q252" s="251">
        <v>31.49</v>
      </c>
      <c r="R252" s="251">
        <v>94.23</v>
      </c>
      <c r="S252" s="251">
        <v>63.07</v>
      </c>
      <c r="T252" s="371">
        <v>0.0</v>
      </c>
      <c r="U252" s="251">
        <v>0.0</v>
      </c>
      <c r="V252" s="251">
        <v>62.74</v>
      </c>
      <c r="W252" s="251">
        <v>0.0</v>
      </c>
      <c r="X252" s="251">
        <v>0.0</v>
      </c>
      <c r="Y252" s="251">
        <v>77.75</v>
      </c>
      <c r="Z252" s="251">
        <v>51.84</v>
      </c>
      <c r="AA252" s="251">
        <v>25.92</v>
      </c>
      <c r="AB252" s="251">
        <v>25.91</v>
      </c>
      <c r="AC252" s="251">
        <v>77.74</v>
      </c>
      <c r="AD252" s="251">
        <v>0.0</v>
      </c>
      <c r="AE252" s="251">
        <v>78.18</v>
      </c>
      <c r="AF252" s="251">
        <v>235.09</v>
      </c>
      <c r="AG252" s="139">
        <f t="shared" ref="AG252:AG263" si="84">SUM(B252:AF252)</f>
        <v>823.96</v>
      </c>
    </row>
    <row r="253" outlineLevel="1">
      <c r="A253" s="232" t="s">
        <v>291</v>
      </c>
      <c r="B253" s="250"/>
      <c r="C253" s="258"/>
      <c r="D253" s="258"/>
      <c r="E253" s="258"/>
      <c r="F253" s="250"/>
      <c r="G253" s="258"/>
      <c r="H253" s="250"/>
      <c r="I253" s="250"/>
      <c r="J253" s="250"/>
      <c r="K253" s="251">
        <v>0.0</v>
      </c>
      <c r="L253" s="250"/>
      <c r="M253" s="250"/>
      <c r="N253" s="250"/>
      <c r="O253" s="250"/>
      <c r="P253" s="250"/>
      <c r="Q253" s="251">
        <v>61.9</v>
      </c>
      <c r="R253" s="251">
        <v>20.58</v>
      </c>
      <c r="S253" s="251">
        <v>41.32</v>
      </c>
      <c r="T253" s="251">
        <v>41.31</v>
      </c>
      <c r="U253" s="251">
        <v>0.0</v>
      </c>
      <c r="V253" s="251">
        <v>0.0</v>
      </c>
      <c r="W253" s="251">
        <v>20.52</v>
      </c>
      <c r="X253" s="251">
        <v>0.0</v>
      </c>
      <c r="Y253" s="371">
        <v>0.0</v>
      </c>
      <c r="Z253" s="251">
        <v>15.12</v>
      </c>
      <c r="AA253" s="251">
        <v>15.12</v>
      </c>
      <c r="AB253" s="251">
        <v>15.12</v>
      </c>
      <c r="AC253" s="251">
        <v>45.35</v>
      </c>
      <c r="AD253" s="251">
        <v>45.45</v>
      </c>
      <c r="AE253" s="251">
        <v>45.61</v>
      </c>
      <c r="AF253" s="251">
        <v>45.71</v>
      </c>
      <c r="AG253" s="139">
        <f t="shared" si="84"/>
        <v>413.11</v>
      </c>
    </row>
    <row r="254" outlineLevel="1">
      <c r="A254" s="232" t="s">
        <v>997</v>
      </c>
      <c r="B254" s="250"/>
      <c r="C254" s="258"/>
      <c r="D254" s="258"/>
      <c r="E254" s="258"/>
      <c r="F254" s="250"/>
      <c r="G254" s="258"/>
      <c r="H254" s="250"/>
      <c r="I254" s="250"/>
      <c r="J254" s="250"/>
      <c r="K254" s="251">
        <v>0.0</v>
      </c>
      <c r="L254" s="250"/>
      <c r="M254" s="250"/>
      <c r="N254" s="250"/>
      <c r="O254" s="250"/>
      <c r="P254" s="250"/>
      <c r="Q254" s="251">
        <v>84.7</v>
      </c>
      <c r="R254" s="251">
        <v>84.48</v>
      </c>
      <c r="S254" s="251">
        <v>84.82</v>
      </c>
      <c r="T254" s="251">
        <v>42.4</v>
      </c>
      <c r="U254" s="251">
        <v>0.0</v>
      </c>
      <c r="V254" s="251">
        <v>0.0</v>
      </c>
      <c r="W254" s="251">
        <v>0.0</v>
      </c>
      <c r="X254" s="251">
        <v>0.0</v>
      </c>
      <c r="Y254" s="251">
        <v>62.63</v>
      </c>
      <c r="Z254" s="251">
        <v>62.64</v>
      </c>
      <c r="AA254" s="251">
        <v>0.0</v>
      </c>
      <c r="AB254" s="251">
        <v>31.31</v>
      </c>
      <c r="AC254" s="251">
        <v>31.31</v>
      </c>
      <c r="AD254" s="251">
        <v>94.14</v>
      </c>
      <c r="AE254" s="251">
        <v>62.98</v>
      </c>
      <c r="AF254" s="251">
        <v>157.82</v>
      </c>
      <c r="AG254" s="139">
        <f t="shared" si="84"/>
        <v>799.23</v>
      </c>
    </row>
    <row r="255" outlineLevel="1">
      <c r="A255" s="232" t="s">
        <v>998</v>
      </c>
      <c r="B255" s="250"/>
      <c r="C255" s="250"/>
      <c r="D255" s="250"/>
      <c r="E255" s="250"/>
      <c r="F255" s="250"/>
      <c r="G255" s="250"/>
      <c r="H255" s="250"/>
      <c r="I255" s="250"/>
      <c r="J255" s="250"/>
      <c r="K255" s="251">
        <v>0.0</v>
      </c>
      <c r="L255" s="250"/>
      <c r="M255" s="250"/>
      <c r="N255" s="250"/>
      <c r="O255" s="250"/>
      <c r="P255" s="250"/>
      <c r="Q255" s="251">
        <v>42.35</v>
      </c>
      <c r="R255" s="251">
        <v>0.0</v>
      </c>
      <c r="S255" s="251">
        <v>0.0</v>
      </c>
      <c r="T255" s="251">
        <v>0.0</v>
      </c>
      <c r="U255" s="251">
        <v>0.0</v>
      </c>
      <c r="V255" s="251">
        <v>0.0</v>
      </c>
      <c r="W255" s="251">
        <v>0.0</v>
      </c>
      <c r="X255" s="251">
        <v>0.0</v>
      </c>
      <c r="Y255" s="251">
        <v>0.0</v>
      </c>
      <c r="Z255" s="251">
        <v>0.0</v>
      </c>
      <c r="AA255" s="251">
        <v>0.0</v>
      </c>
      <c r="AB255" s="251">
        <v>0.0</v>
      </c>
      <c r="AC255" s="251">
        <v>0.0</v>
      </c>
      <c r="AD255" s="251">
        <v>0.0</v>
      </c>
      <c r="AE255" s="251">
        <v>0.0</v>
      </c>
      <c r="AF255" s="251">
        <v>0.0</v>
      </c>
      <c r="AG255" s="139">
        <f t="shared" si="84"/>
        <v>42.35</v>
      </c>
    </row>
    <row r="256" outlineLevel="1">
      <c r="A256" s="232" t="s">
        <v>999</v>
      </c>
      <c r="B256" s="250"/>
      <c r="C256" s="258"/>
      <c r="D256" s="258"/>
      <c r="E256" s="258"/>
      <c r="F256" s="250"/>
      <c r="G256" s="258"/>
      <c r="H256" s="250"/>
      <c r="I256" s="250"/>
      <c r="J256" s="250"/>
      <c r="K256" s="251">
        <v>0.0</v>
      </c>
      <c r="L256" s="250"/>
      <c r="M256" s="250"/>
      <c r="N256" s="250"/>
      <c r="O256" s="250"/>
      <c r="P256" s="250"/>
      <c r="Q256" s="251">
        <v>0.0</v>
      </c>
      <c r="R256" s="251">
        <v>0.0</v>
      </c>
      <c r="S256" s="251">
        <v>0.0</v>
      </c>
      <c r="T256" s="251">
        <v>0.0</v>
      </c>
      <c r="U256" s="251">
        <v>0.0</v>
      </c>
      <c r="V256" s="251">
        <v>0.0</v>
      </c>
      <c r="W256" s="251">
        <v>0.0</v>
      </c>
      <c r="X256" s="251">
        <v>0.0</v>
      </c>
      <c r="Y256" s="251">
        <v>0.0</v>
      </c>
      <c r="Z256" s="251">
        <v>0.0</v>
      </c>
      <c r="AA256" s="251">
        <v>0.0</v>
      </c>
      <c r="AB256" s="251">
        <v>0.0</v>
      </c>
      <c r="AC256" s="251">
        <v>0.0</v>
      </c>
      <c r="AD256" s="251">
        <v>0.0</v>
      </c>
      <c r="AE256" s="251">
        <v>0.0</v>
      </c>
      <c r="AF256" s="251">
        <v>0.0</v>
      </c>
      <c r="AG256" s="139">
        <f t="shared" si="84"/>
        <v>0</v>
      </c>
    </row>
    <row r="257" outlineLevel="1">
      <c r="A257" s="232" t="s">
        <v>1000</v>
      </c>
      <c r="B257" s="250"/>
      <c r="C257" s="250"/>
      <c r="D257" s="250"/>
      <c r="E257" s="250"/>
      <c r="F257" s="250"/>
      <c r="G257" s="250"/>
      <c r="H257" s="250"/>
      <c r="I257" s="250"/>
      <c r="J257" s="250"/>
      <c r="K257" s="251">
        <v>0.0</v>
      </c>
      <c r="L257" s="250"/>
      <c r="M257" s="250"/>
      <c r="N257" s="250"/>
      <c r="O257" s="250"/>
      <c r="P257" s="250"/>
      <c r="Q257" s="251">
        <v>0.0</v>
      </c>
      <c r="R257" s="251">
        <v>0.0</v>
      </c>
      <c r="S257" s="251">
        <v>0.0</v>
      </c>
      <c r="T257" s="251">
        <v>0.0</v>
      </c>
      <c r="U257" s="251">
        <v>0.0</v>
      </c>
      <c r="V257" s="251">
        <v>0.0</v>
      </c>
      <c r="W257" s="251">
        <v>0.0</v>
      </c>
      <c r="X257" s="251">
        <v>0.0</v>
      </c>
      <c r="Y257" s="251">
        <v>0.0</v>
      </c>
      <c r="Z257" s="251">
        <v>0.0</v>
      </c>
      <c r="AA257" s="251">
        <v>0.0</v>
      </c>
      <c r="AB257" s="251">
        <v>74.5</v>
      </c>
      <c r="AC257" s="251">
        <v>0.0</v>
      </c>
      <c r="AD257" s="251">
        <v>74.66</v>
      </c>
      <c r="AE257" s="251">
        <v>74.93</v>
      </c>
      <c r="AF257" s="251">
        <v>0.0</v>
      </c>
      <c r="AG257" s="139">
        <f t="shared" si="84"/>
        <v>224.09</v>
      </c>
    </row>
    <row r="258" outlineLevel="1">
      <c r="A258" s="232" t="s">
        <v>1001</v>
      </c>
      <c r="B258" s="250"/>
      <c r="C258" s="258"/>
      <c r="D258" s="258"/>
      <c r="E258" s="258"/>
      <c r="F258" s="250"/>
      <c r="G258" s="258"/>
      <c r="H258" s="250"/>
      <c r="I258" s="250"/>
      <c r="J258" s="250"/>
      <c r="K258" s="251">
        <v>0.0</v>
      </c>
      <c r="L258" s="250"/>
      <c r="M258" s="250"/>
      <c r="N258" s="250"/>
      <c r="O258" s="250"/>
      <c r="P258" s="250"/>
      <c r="Q258" s="251">
        <v>94.47</v>
      </c>
      <c r="R258" s="251">
        <v>94.23</v>
      </c>
      <c r="S258" s="251">
        <v>63.07</v>
      </c>
      <c r="T258" s="251">
        <v>63.06</v>
      </c>
      <c r="U258" s="251">
        <v>0.0</v>
      </c>
      <c r="V258" s="251">
        <v>31.37</v>
      </c>
      <c r="W258" s="251">
        <v>0.0</v>
      </c>
      <c r="X258" s="251">
        <v>0.0</v>
      </c>
      <c r="Y258" s="251">
        <v>51.83</v>
      </c>
      <c r="Z258" s="251">
        <v>77.76</v>
      </c>
      <c r="AA258" s="251">
        <v>0.0</v>
      </c>
      <c r="AB258" s="251">
        <v>51.83</v>
      </c>
      <c r="AC258" s="251">
        <v>103.65</v>
      </c>
      <c r="AD258" s="251">
        <v>77.91</v>
      </c>
      <c r="AE258" s="251">
        <v>78.18</v>
      </c>
      <c r="AF258" s="251">
        <v>104.49</v>
      </c>
      <c r="AG258" s="139">
        <f t="shared" si="84"/>
        <v>891.85</v>
      </c>
    </row>
    <row r="259" outlineLevel="1">
      <c r="A259" s="232" t="s">
        <v>1002</v>
      </c>
      <c r="B259" s="250"/>
      <c r="C259" s="258"/>
      <c r="D259" s="258"/>
      <c r="E259" s="258"/>
      <c r="F259" s="250"/>
      <c r="G259" s="258"/>
      <c r="H259" s="250"/>
      <c r="I259" s="250"/>
      <c r="J259" s="250"/>
      <c r="K259" s="251">
        <v>0.0</v>
      </c>
      <c r="L259" s="250"/>
      <c r="M259" s="250"/>
      <c r="N259" s="250"/>
      <c r="O259" s="250"/>
      <c r="P259" s="250"/>
      <c r="Q259" s="251">
        <v>31.49</v>
      </c>
      <c r="R259" s="251">
        <v>0.0</v>
      </c>
      <c r="S259" s="251">
        <v>0.0</v>
      </c>
      <c r="T259" s="251">
        <v>0.0</v>
      </c>
      <c r="U259" s="251">
        <v>0.0</v>
      </c>
      <c r="V259" s="251">
        <v>0.0</v>
      </c>
      <c r="W259" s="251">
        <v>0.0</v>
      </c>
      <c r="X259" s="251">
        <v>0.0</v>
      </c>
      <c r="Y259" s="251">
        <v>25.92</v>
      </c>
      <c r="Z259" s="251">
        <v>0.0</v>
      </c>
      <c r="AA259" s="251">
        <v>0.0</v>
      </c>
      <c r="AB259" s="251">
        <v>0.0</v>
      </c>
      <c r="AC259" s="251">
        <v>0.0</v>
      </c>
      <c r="AD259" s="251">
        <v>0.0</v>
      </c>
      <c r="AE259" s="251">
        <v>26.06</v>
      </c>
      <c r="AF259" s="251">
        <v>0.0</v>
      </c>
      <c r="AG259" s="139">
        <f t="shared" si="84"/>
        <v>83.47</v>
      </c>
    </row>
    <row r="260" outlineLevel="1">
      <c r="A260" s="232" t="s">
        <v>1003</v>
      </c>
      <c r="B260" s="160"/>
      <c r="C260" s="160"/>
      <c r="D260" s="160"/>
      <c r="E260" s="160"/>
      <c r="F260" s="160"/>
      <c r="G260" s="160"/>
      <c r="H260" s="160"/>
      <c r="I260" s="160"/>
      <c r="J260" s="160"/>
      <c r="K260" s="253">
        <v>0.0</v>
      </c>
      <c r="L260" s="160"/>
      <c r="M260" s="160"/>
      <c r="N260" s="160"/>
      <c r="O260" s="160"/>
      <c r="P260" s="160"/>
      <c r="Q260" s="253">
        <v>0.0</v>
      </c>
      <c r="R260" s="253">
        <v>0.0</v>
      </c>
      <c r="S260" s="253">
        <v>0.0</v>
      </c>
      <c r="T260" s="253">
        <v>0.0</v>
      </c>
      <c r="U260" s="253">
        <v>0.0</v>
      </c>
      <c r="V260" s="253">
        <v>0.0</v>
      </c>
      <c r="W260" s="253">
        <v>0.0</v>
      </c>
      <c r="X260" s="251">
        <v>0.0</v>
      </c>
      <c r="Y260" s="253">
        <v>0.0</v>
      </c>
      <c r="Z260" s="253">
        <v>0.0</v>
      </c>
      <c r="AA260" s="253">
        <v>0.0</v>
      </c>
      <c r="AB260" s="372">
        <v>0.0</v>
      </c>
      <c r="AC260" s="372">
        <v>0.0</v>
      </c>
      <c r="AD260" s="253">
        <v>0.0</v>
      </c>
      <c r="AE260" s="253">
        <v>0.0</v>
      </c>
      <c r="AF260" s="253">
        <v>0.0</v>
      </c>
      <c r="AG260" s="139">
        <f t="shared" si="84"/>
        <v>0</v>
      </c>
    </row>
    <row r="261" outlineLevel="1">
      <c r="A261" s="232" t="s">
        <v>1004</v>
      </c>
      <c r="B261" s="160"/>
      <c r="C261" s="160"/>
      <c r="D261" s="160"/>
      <c r="E261" s="160"/>
      <c r="F261" s="160"/>
      <c r="G261" s="160"/>
      <c r="H261" s="160"/>
      <c r="I261" s="160"/>
      <c r="J261" s="160"/>
      <c r="K261" s="253">
        <v>0.0</v>
      </c>
      <c r="L261" s="160"/>
      <c r="M261" s="160"/>
      <c r="N261" s="160"/>
      <c r="O261" s="160"/>
      <c r="P261" s="160"/>
      <c r="Q261" s="253">
        <v>0.0</v>
      </c>
      <c r="R261" s="253">
        <v>0.0</v>
      </c>
      <c r="S261" s="253">
        <v>0.0</v>
      </c>
      <c r="T261" s="253">
        <v>0.0</v>
      </c>
      <c r="U261" s="253">
        <v>0.0</v>
      </c>
      <c r="V261" s="253">
        <v>0.0</v>
      </c>
      <c r="W261" s="253">
        <v>0.0</v>
      </c>
      <c r="X261" s="251">
        <v>0.0</v>
      </c>
      <c r="Y261" s="253">
        <v>0.0</v>
      </c>
      <c r="Z261" s="253">
        <v>0.0</v>
      </c>
      <c r="AA261" s="253">
        <v>0.0</v>
      </c>
      <c r="AB261" s="372">
        <v>0.0</v>
      </c>
      <c r="AC261" s="372">
        <v>0.0</v>
      </c>
      <c r="AD261" s="253">
        <v>0.0</v>
      </c>
      <c r="AE261" s="253">
        <v>0.0</v>
      </c>
      <c r="AF261" s="253">
        <v>0.0</v>
      </c>
      <c r="AG261" s="139">
        <f t="shared" si="84"/>
        <v>0</v>
      </c>
    </row>
    <row r="262" outlineLevel="1">
      <c r="A262" s="232" t="s">
        <v>186</v>
      </c>
      <c r="B262" s="160"/>
      <c r="C262" s="160"/>
      <c r="D262" s="160"/>
      <c r="E262" s="160"/>
      <c r="F262" s="160"/>
      <c r="G262" s="160"/>
      <c r="H262" s="160"/>
      <c r="I262" s="160"/>
      <c r="J262" s="160"/>
      <c r="K262" s="160"/>
      <c r="L262" s="160"/>
      <c r="M262" s="160"/>
      <c r="N262" s="160"/>
      <c r="O262" s="160"/>
      <c r="P262" s="160"/>
      <c r="Q262" s="253">
        <v>0.0</v>
      </c>
      <c r="R262" s="253">
        <v>0.0</v>
      </c>
      <c r="S262" s="253">
        <v>0.0</v>
      </c>
      <c r="T262" s="253">
        <v>0.0</v>
      </c>
      <c r="U262" s="253">
        <v>0.0</v>
      </c>
      <c r="V262" s="253">
        <v>0.0</v>
      </c>
      <c r="W262" s="253">
        <v>0.0</v>
      </c>
      <c r="X262" s="251">
        <v>0.0</v>
      </c>
      <c r="Y262" s="253">
        <v>0.0</v>
      </c>
      <c r="Z262" s="253">
        <v>0.0</v>
      </c>
      <c r="AA262" s="253">
        <v>0.0</v>
      </c>
      <c r="AB262" s="372">
        <v>0.0</v>
      </c>
      <c r="AC262" s="372">
        <v>0.0</v>
      </c>
      <c r="AD262" s="253">
        <v>0.0</v>
      </c>
      <c r="AE262" s="253">
        <v>0.0</v>
      </c>
      <c r="AF262" s="253">
        <v>0.0</v>
      </c>
      <c r="AG262" s="139">
        <f t="shared" si="84"/>
        <v>0</v>
      </c>
    </row>
    <row r="263">
      <c r="A263" s="241" t="s">
        <v>187</v>
      </c>
      <c r="B263" s="254">
        <f t="shared" ref="B263:AF263" si="85">SUM(B252:B262)</f>
        <v>0</v>
      </c>
      <c r="C263" s="254">
        <f t="shared" si="85"/>
        <v>0</v>
      </c>
      <c r="D263" s="254">
        <f t="shared" si="85"/>
        <v>0</v>
      </c>
      <c r="E263" s="254">
        <f t="shared" si="85"/>
        <v>0</v>
      </c>
      <c r="F263" s="254">
        <f t="shared" si="85"/>
        <v>0</v>
      </c>
      <c r="G263" s="254">
        <f t="shared" si="85"/>
        <v>0</v>
      </c>
      <c r="H263" s="254">
        <f t="shared" si="85"/>
        <v>0</v>
      </c>
      <c r="I263" s="254">
        <f t="shared" si="85"/>
        <v>0</v>
      </c>
      <c r="J263" s="254">
        <f t="shared" si="85"/>
        <v>0</v>
      </c>
      <c r="K263" s="254">
        <f t="shared" si="85"/>
        <v>0</v>
      </c>
      <c r="L263" s="254">
        <f t="shared" si="85"/>
        <v>0</v>
      </c>
      <c r="M263" s="254">
        <f t="shared" si="85"/>
        <v>0</v>
      </c>
      <c r="N263" s="254">
        <f t="shared" si="85"/>
        <v>0</v>
      </c>
      <c r="O263" s="254">
        <f t="shared" si="85"/>
        <v>0</v>
      </c>
      <c r="P263" s="254">
        <f t="shared" si="85"/>
        <v>0</v>
      </c>
      <c r="Q263" s="254">
        <f t="shared" si="85"/>
        <v>346.4</v>
      </c>
      <c r="R263" s="254">
        <f t="shared" si="85"/>
        <v>293.52</v>
      </c>
      <c r="S263" s="254">
        <f t="shared" si="85"/>
        <v>252.28</v>
      </c>
      <c r="T263" s="254">
        <f t="shared" si="85"/>
        <v>146.77</v>
      </c>
      <c r="U263" s="254">
        <f t="shared" si="85"/>
        <v>0</v>
      </c>
      <c r="V263" s="254">
        <f t="shared" si="85"/>
        <v>94.11</v>
      </c>
      <c r="W263" s="254">
        <f t="shared" si="85"/>
        <v>20.52</v>
      </c>
      <c r="X263" s="254">
        <f t="shared" si="85"/>
        <v>0</v>
      </c>
      <c r="Y263" s="254">
        <f t="shared" si="85"/>
        <v>218.13</v>
      </c>
      <c r="Z263" s="254">
        <f t="shared" si="85"/>
        <v>207.36</v>
      </c>
      <c r="AA263" s="254">
        <f t="shared" si="85"/>
        <v>41.04</v>
      </c>
      <c r="AB263" s="254">
        <f t="shared" si="85"/>
        <v>198.67</v>
      </c>
      <c r="AC263" s="254">
        <f t="shared" si="85"/>
        <v>258.05</v>
      </c>
      <c r="AD263" s="254">
        <f t="shared" si="85"/>
        <v>292.16</v>
      </c>
      <c r="AE263" s="254">
        <f t="shared" si="85"/>
        <v>365.94</v>
      </c>
      <c r="AF263" s="254">
        <f t="shared" si="85"/>
        <v>543.11</v>
      </c>
      <c r="AG263" s="139">
        <f t="shared" si="84"/>
        <v>3278.06</v>
      </c>
    </row>
    <row r="264">
      <c r="A264" s="153"/>
      <c r="B264" s="225"/>
      <c r="C264" s="225"/>
      <c r="D264" s="225"/>
      <c r="E264" s="225"/>
      <c r="F264" s="225"/>
      <c r="G264" s="225"/>
      <c r="H264" s="225"/>
      <c r="I264" s="225"/>
      <c r="J264" s="225"/>
      <c r="K264" s="225"/>
      <c r="L264" s="225"/>
      <c r="M264" s="225"/>
      <c r="N264" s="225"/>
      <c r="O264" s="225"/>
      <c r="P264" s="225"/>
      <c r="Q264" s="225"/>
      <c r="R264" s="225"/>
      <c r="S264" s="225"/>
      <c r="T264" s="225"/>
      <c r="U264" s="225"/>
      <c r="V264" s="225"/>
      <c r="W264" s="225"/>
      <c r="X264" s="225"/>
      <c r="Y264" s="225"/>
      <c r="Z264" s="225"/>
      <c r="AA264" s="225"/>
      <c r="AB264" s="225"/>
      <c r="AC264" s="225"/>
      <c r="AD264" s="225"/>
      <c r="AE264" s="225"/>
      <c r="AF264" s="225"/>
      <c r="AG264" s="259"/>
    </row>
    <row r="265">
      <c r="A265" s="261" t="s">
        <v>347</v>
      </c>
      <c r="B265" s="262"/>
      <c r="C265" s="262"/>
      <c r="D265" s="263"/>
      <c r="E265" s="263"/>
      <c r="F265" s="263"/>
      <c r="G265" s="263"/>
      <c r="H265" s="263"/>
      <c r="I265" s="263"/>
      <c r="J265" s="263"/>
      <c r="K265" s="262"/>
      <c r="L265" s="262"/>
      <c r="M265" s="262"/>
      <c r="N265" s="262"/>
      <c r="O265" s="262"/>
      <c r="P265" s="262"/>
      <c r="Q265" s="262"/>
      <c r="R265" s="262"/>
      <c r="S265" s="262"/>
      <c r="T265" s="262"/>
      <c r="U265" s="262"/>
      <c r="V265" s="262"/>
      <c r="W265" s="262"/>
      <c r="X265" s="262"/>
      <c r="Y265" s="262"/>
      <c r="Z265" s="262"/>
      <c r="AA265" s="262"/>
      <c r="AB265" s="262"/>
      <c r="AC265" s="262"/>
      <c r="AD265" s="262"/>
      <c r="AE265" s="262"/>
      <c r="AF265" s="262"/>
      <c r="AG265" s="259"/>
    </row>
    <row r="266">
      <c r="A266" s="264" t="s">
        <v>160</v>
      </c>
      <c r="B266" s="265">
        <v>0.0</v>
      </c>
      <c r="C266" s="265">
        <v>0.0</v>
      </c>
      <c r="D266" s="265">
        <v>0.0</v>
      </c>
      <c r="E266" s="265">
        <v>0.0</v>
      </c>
      <c r="F266" s="265">
        <v>0.0</v>
      </c>
      <c r="G266" s="265">
        <v>0.0</v>
      </c>
      <c r="H266" s="265">
        <v>0.0</v>
      </c>
      <c r="I266" s="265">
        <v>0.0</v>
      </c>
      <c r="J266" s="265">
        <v>0.0</v>
      </c>
      <c r="K266" s="265">
        <v>0.0</v>
      </c>
      <c r="L266" s="265">
        <v>0.0</v>
      </c>
      <c r="M266" s="265">
        <v>0.0</v>
      </c>
      <c r="N266" s="265">
        <v>0.0</v>
      </c>
      <c r="O266" s="265">
        <v>0.0</v>
      </c>
      <c r="P266" s="265">
        <v>0.0</v>
      </c>
      <c r="Q266" s="265">
        <v>0.0</v>
      </c>
      <c r="R266" s="265">
        <v>0.0</v>
      </c>
      <c r="S266" s="265">
        <v>0.0</v>
      </c>
      <c r="T266" s="265">
        <v>0.0</v>
      </c>
      <c r="U266" s="265">
        <v>0.0</v>
      </c>
      <c r="V266" s="265">
        <v>0.0</v>
      </c>
      <c r="W266" s="265">
        <v>0.0</v>
      </c>
      <c r="X266" s="265">
        <v>0.0</v>
      </c>
      <c r="Y266" s="265">
        <v>0.0</v>
      </c>
      <c r="Z266" s="265">
        <v>0.0</v>
      </c>
      <c r="AA266" s="265">
        <v>0.0</v>
      </c>
      <c r="AB266" s="265">
        <v>0.0</v>
      </c>
      <c r="AC266" s="265">
        <v>0.0</v>
      </c>
      <c r="AD266" s="265">
        <v>0.0</v>
      </c>
      <c r="AE266" s="265">
        <v>0.0</v>
      </c>
      <c r="AF266" s="265">
        <v>0.0</v>
      </c>
      <c r="AG266" s="139">
        <f>SUM(B266:AF266)</f>
        <v>0</v>
      </c>
    </row>
    <row r="267">
      <c r="A267" s="153"/>
      <c r="J267" s="2" t="s">
        <v>2</v>
      </c>
      <c r="T267" s="225"/>
      <c r="U267" s="225"/>
      <c r="V267" s="225"/>
      <c r="W267" s="225"/>
      <c r="X267" s="225"/>
      <c r="Y267" s="225"/>
      <c r="Z267" s="225"/>
      <c r="AA267" s="225"/>
      <c r="AB267" s="225"/>
      <c r="AC267" s="225"/>
      <c r="AD267" s="225"/>
      <c r="AE267" s="225"/>
      <c r="AF267" s="225"/>
      <c r="AG267" s="259"/>
    </row>
    <row r="268">
      <c r="A268" s="192" t="s">
        <v>348</v>
      </c>
      <c r="B268" s="231"/>
      <c r="C268" s="231"/>
      <c r="D268" s="231"/>
      <c r="E268" s="231"/>
      <c r="F268" s="231"/>
      <c r="G268" s="231"/>
      <c r="H268" s="231"/>
      <c r="I268" s="193"/>
      <c r="J268" s="193"/>
      <c r="K268" s="193"/>
      <c r="L268" s="193"/>
      <c r="M268" s="193"/>
      <c r="N268" s="193"/>
      <c r="O268" s="193"/>
      <c r="P268" s="193"/>
      <c r="Q268" s="193"/>
      <c r="R268" s="193"/>
      <c r="S268" s="193"/>
      <c r="T268" s="193"/>
      <c r="U268" s="193"/>
      <c r="V268" s="193"/>
      <c r="W268" s="193"/>
      <c r="X268" s="193"/>
      <c r="Y268" s="193"/>
      <c r="Z268" s="193"/>
      <c r="AA268" s="193"/>
      <c r="AB268" s="193"/>
      <c r="AC268" s="193"/>
      <c r="AD268" s="193"/>
      <c r="AE268" s="193"/>
      <c r="AF268" s="193"/>
      <c r="AG268" s="259"/>
    </row>
    <row r="269" collapsed="1">
      <c r="A269" s="266" t="s">
        <v>265</v>
      </c>
      <c r="B269" s="267"/>
      <c r="C269" s="267"/>
      <c r="D269" s="267"/>
      <c r="E269" s="267"/>
      <c r="F269" s="267"/>
      <c r="G269" s="267"/>
      <c r="H269" s="267"/>
      <c r="I269" s="267"/>
      <c r="J269" s="267"/>
      <c r="K269" s="267"/>
      <c r="L269" s="267"/>
      <c r="M269" s="267"/>
      <c r="N269" s="267"/>
      <c r="O269" s="267"/>
      <c r="P269" s="267"/>
      <c r="Q269" s="267"/>
      <c r="R269" s="267"/>
      <c r="S269" s="267"/>
      <c r="T269" s="267"/>
      <c r="U269" s="267"/>
      <c r="V269" s="267"/>
      <c r="W269" s="267"/>
      <c r="X269" s="267"/>
      <c r="Y269" s="267"/>
      <c r="Z269" s="267"/>
      <c r="AA269" s="267"/>
      <c r="AB269" s="267"/>
      <c r="AC269" s="267"/>
      <c r="AD269" s="267"/>
      <c r="AE269" s="267"/>
      <c r="AF269" s="267"/>
      <c r="AG269" s="199"/>
    </row>
    <row r="270" hidden="1" outlineLevel="1">
      <c r="A270" s="266" t="s">
        <v>1005</v>
      </c>
      <c r="B270" s="226"/>
      <c r="C270" s="226"/>
      <c r="D270" s="226"/>
      <c r="E270" s="226"/>
      <c r="F270" s="226"/>
      <c r="G270" s="226"/>
      <c r="H270" s="226"/>
      <c r="I270" s="226"/>
      <c r="J270" s="226"/>
      <c r="K270" s="226"/>
      <c r="L270" s="226"/>
      <c r="M270" s="226"/>
      <c r="N270" s="226"/>
      <c r="O270" s="226"/>
      <c r="P270" s="226"/>
      <c r="Q270" s="373"/>
      <c r="R270" s="226"/>
      <c r="S270" s="226"/>
      <c r="T270" s="226"/>
      <c r="U270" s="226"/>
      <c r="V270" s="226"/>
      <c r="W270" s="226"/>
      <c r="X270" s="226"/>
      <c r="Y270" s="226"/>
      <c r="Z270" s="226"/>
      <c r="AA270" s="226"/>
      <c r="AB270" s="226"/>
      <c r="AC270" s="226"/>
      <c r="AD270" s="226"/>
      <c r="AE270" s="226"/>
      <c r="AF270" s="226"/>
      <c r="AG270" s="139">
        <f t="shared" ref="AG270:AG279" si="86">SUM(B270:AF270)</f>
        <v>0</v>
      </c>
    </row>
    <row r="271" hidden="1" outlineLevel="1">
      <c r="A271" s="266" t="s">
        <v>1006</v>
      </c>
      <c r="B271" s="226"/>
      <c r="C271" s="226"/>
      <c r="D271" s="226"/>
      <c r="E271" s="226"/>
      <c r="F271" s="226"/>
      <c r="G271" s="226"/>
      <c r="H271" s="226"/>
      <c r="I271" s="226"/>
      <c r="J271" s="226"/>
      <c r="K271" s="226"/>
      <c r="L271" s="226"/>
      <c r="M271" s="226"/>
      <c r="N271" s="226"/>
      <c r="O271" s="226"/>
      <c r="P271" s="226"/>
      <c r="Q271" s="373"/>
      <c r="R271" s="226"/>
      <c r="S271" s="226"/>
      <c r="T271" s="226"/>
      <c r="U271" s="226"/>
      <c r="V271" s="226"/>
      <c r="W271" s="226"/>
      <c r="X271" s="226"/>
      <c r="Y271" s="226"/>
      <c r="Z271" s="226"/>
      <c r="AA271" s="226"/>
      <c r="AB271" s="226"/>
      <c r="AC271" s="226"/>
      <c r="AD271" s="226"/>
      <c r="AE271" s="226"/>
      <c r="AF271" s="226"/>
      <c r="AG271" s="139">
        <f t="shared" si="86"/>
        <v>0</v>
      </c>
    </row>
    <row r="272" hidden="1" outlineLevel="1">
      <c r="A272" s="266" t="s">
        <v>1007</v>
      </c>
      <c r="B272" s="226"/>
      <c r="C272" s="226"/>
      <c r="D272" s="205"/>
      <c r="E272" s="226"/>
      <c r="F272" s="226"/>
      <c r="G272" s="226"/>
      <c r="H272" s="226"/>
      <c r="I272" s="226"/>
      <c r="J272" s="226"/>
      <c r="K272" s="226"/>
      <c r="L272" s="226"/>
      <c r="M272" s="226"/>
      <c r="N272" s="226"/>
      <c r="O272" s="226"/>
      <c r="P272" s="226"/>
      <c r="Q272" s="373"/>
      <c r="R272" s="226"/>
      <c r="S272" s="226"/>
      <c r="T272" s="226"/>
      <c r="U272" s="226"/>
      <c r="V272" s="226"/>
      <c r="W272" s="226"/>
      <c r="X272" s="226"/>
      <c r="Y272" s="226"/>
      <c r="Z272" s="226"/>
      <c r="AA272" s="226"/>
      <c r="AB272" s="226"/>
      <c r="AC272" s="226"/>
      <c r="AD272" s="226"/>
      <c r="AE272" s="226"/>
      <c r="AF272" s="226"/>
      <c r="AG272" s="139">
        <f t="shared" si="86"/>
        <v>0</v>
      </c>
    </row>
    <row r="273" hidden="1" outlineLevel="1">
      <c r="A273" s="266" t="s">
        <v>1008</v>
      </c>
      <c r="B273" s="226"/>
      <c r="C273" s="226"/>
      <c r="D273" s="205"/>
      <c r="E273" s="226"/>
      <c r="F273" s="226"/>
      <c r="G273" s="226"/>
      <c r="H273" s="226"/>
      <c r="I273" s="226"/>
      <c r="J273" s="226"/>
      <c r="K273" s="226"/>
      <c r="L273" s="226"/>
      <c r="M273" s="226"/>
      <c r="N273" s="226"/>
      <c r="O273" s="226"/>
      <c r="P273" s="226"/>
      <c r="Q273" s="373"/>
      <c r="R273" s="226"/>
      <c r="S273" s="226"/>
      <c r="T273" s="226"/>
      <c r="U273" s="226"/>
      <c r="V273" s="226"/>
      <c r="W273" s="226"/>
      <c r="X273" s="226"/>
      <c r="Y273" s="226"/>
      <c r="Z273" s="226"/>
      <c r="AA273" s="226"/>
      <c r="AB273" s="226"/>
      <c r="AC273" s="226"/>
      <c r="AD273" s="226"/>
      <c r="AE273" s="226"/>
      <c r="AF273" s="226"/>
      <c r="AG273" s="139">
        <f t="shared" si="86"/>
        <v>0</v>
      </c>
    </row>
    <row r="274" hidden="1" outlineLevel="1">
      <c r="A274" s="266" t="s">
        <v>1009</v>
      </c>
      <c r="B274" s="226"/>
      <c r="C274" s="226"/>
      <c r="D274" s="235"/>
      <c r="E274" s="226"/>
      <c r="F274" s="226"/>
      <c r="G274" s="226"/>
      <c r="H274" s="226"/>
      <c r="I274" s="226"/>
      <c r="J274" s="226"/>
      <c r="K274" s="226"/>
      <c r="L274" s="226"/>
      <c r="M274" s="226"/>
      <c r="N274" s="226"/>
      <c r="O274" s="226"/>
      <c r="P274" s="226"/>
      <c r="Q274" s="373"/>
      <c r="R274" s="226"/>
      <c r="S274" s="226"/>
      <c r="T274" s="226"/>
      <c r="U274" s="226"/>
      <c r="V274" s="226"/>
      <c r="W274" s="226"/>
      <c r="X274" s="226"/>
      <c r="Y274" s="226"/>
      <c r="Z274" s="226"/>
      <c r="AA274" s="235"/>
      <c r="AB274" s="235"/>
      <c r="AC274" s="226"/>
      <c r="AD274" s="226"/>
      <c r="AE274" s="235"/>
      <c r="AF274" s="235"/>
      <c r="AG274" s="139">
        <f t="shared" si="86"/>
        <v>0</v>
      </c>
    </row>
    <row r="275" hidden="1" outlineLevel="1">
      <c r="A275" s="266" t="s">
        <v>1010</v>
      </c>
      <c r="B275" s="226"/>
      <c r="C275" s="226"/>
      <c r="D275" s="235"/>
      <c r="E275" s="226"/>
      <c r="F275" s="226"/>
      <c r="G275" s="226"/>
      <c r="H275" s="235"/>
      <c r="I275" s="226"/>
      <c r="J275" s="226"/>
      <c r="K275" s="226"/>
      <c r="L275" s="226"/>
      <c r="M275" s="226"/>
      <c r="N275" s="226"/>
      <c r="O275" s="226"/>
      <c r="P275" s="226"/>
      <c r="Q275" s="374"/>
      <c r="R275" s="226"/>
      <c r="S275" s="226"/>
      <c r="T275" s="226"/>
      <c r="U275" s="226"/>
      <c r="V275" s="226"/>
      <c r="W275" s="226"/>
      <c r="X275" s="226"/>
      <c r="Y275" s="235"/>
      <c r="Z275" s="226"/>
      <c r="AA275" s="235"/>
      <c r="AB275" s="235"/>
      <c r="AC275" s="226"/>
      <c r="AD275" s="226"/>
      <c r="AE275" s="235"/>
      <c r="AF275" s="235"/>
      <c r="AG275" s="139">
        <f t="shared" si="86"/>
        <v>0</v>
      </c>
    </row>
    <row r="276" hidden="1" outlineLevel="1">
      <c r="A276" s="266" t="s">
        <v>681</v>
      </c>
      <c r="B276" s="226"/>
      <c r="C276" s="226"/>
      <c r="D276" s="235"/>
      <c r="E276" s="226"/>
      <c r="F276" s="226"/>
      <c r="G276" s="226"/>
      <c r="H276" s="235"/>
      <c r="I276" s="226"/>
      <c r="J276" s="226"/>
      <c r="K276" s="226"/>
      <c r="L276" s="226"/>
      <c r="M276" s="226"/>
      <c r="N276" s="226"/>
      <c r="O276" s="226"/>
      <c r="P276" s="226"/>
      <c r="Q276" s="374"/>
      <c r="R276" s="226"/>
      <c r="S276" s="226"/>
      <c r="T276" s="226"/>
      <c r="U276" s="226"/>
      <c r="V276" s="226"/>
      <c r="W276" s="226"/>
      <c r="X276" s="226"/>
      <c r="Y276" s="235"/>
      <c r="Z276" s="226"/>
      <c r="AA276" s="235"/>
      <c r="AB276" s="235"/>
      <c r="AC276" s="226"/>
      <c r="AD276" s="226"/>
      <c r="AE276" s="235"/>
      <c r="AF276" s="235"/>
      <c r="AG276" s="139">
        <f t="shared" si="86"/>
        <v>0</v>
      </c>
    </row>
    <row r="277" hidden="1" outlineLevel="1">
      <c r="A277" s="266" t="s">
        <v>682</v>
      </c>
      <c r="B277" s="226"/>
      <c r="C277" s="226"/>
      <c r="D277" s="235"/>
      <c r="E277" s="226"/>
      <c r="F277" s="226"/>
      <c r="G277" s="226"/>
      <c r="H277" s="235"/>
      <c r="I277" s="226"/>
      <c r="J277" s="226"/>
      <c r="K277" s="226"/>
      <c r="L277" s="226"/>
      <c r="M277" s="226"/>
      <c r="N277" s="226"/>
      <c r="O277" s="226"/>
      <c r="P277" s="226"/>
      <c r="Q277" s="374"/>
      <c r="R277" s="226"/>
      <c r="S277" s="226"/>
      <c r="T277" s="226"/>
      <c r="U277" s="226"/>
      <c r="V277" s="226"/>
      <c r="W277" s="226"/>
      <c r="X277" s="226"/>
      <c r="Y277" s="235"/>
      <c r="Z277" s="226"/>
      <c r="AA277" s="235"/>
      <c r="AB277" s="235"/>
      <c r="AC277" s="226"/>
      <c r="AD277" s="226"/>
      <c r="AE277" s="235"/>
      <c r="AF277" s="235"/>
      <c r="AG277" s="139">
        <f t="shared" si="86"/>
        <v>0</v>
      </c>
    </row>
    <row r="278" hidden="1" outlineLevel="1">
      <c r="A278" s="266" t="s">
        <v>683</v>
      </c>
      <c r="B278" s="226"/>
      <c r="C278" s="226"/>
      <c r="D278" s="235"/>
      <c r="E278" s="226"/>
      <c r="F278" s="226"/>
      <c r="G278" s="226"/>
      <c r="H278" s="235"/>
      <c r="I278" s="226"/>
      <c r="J278" s="226"/>
      <c r="K278" s="226"/>
      <c r="L278" s="226"/>
      <c r="M278" s="226"/>
      <c r="N278" s="226"/>
      <c r="O278" s="226"/>
      <c r="P278" s="226"/>
      <c r="Q278" s="374"/>
      <c r="R278" s="226"/>
      <c r="S278" s="226"/>
      <c r="T278" s="226"/>
      <c r="U278" s="226"/>
      <c r="V278" s="226"/>
      <c r="W278" s="226"/>
      <c r="X278" s="226"/>
      <c r="Y278" s="235"/>
      <c r="Z278" s="226"/>
      <c r="AA278" s="235"/>
      <c r="AB278" s="235"/>
      <c r="AC278" s="226"/>
      <c r="AD278" s="226"/>
      <c r="AE278" s="235"/>
      <c r="AF278" s="235"/>
      <c r="AG278" s="139">
        <f t="shared" si="86"/>
        <v>0</v>
      </c>
    </row>
    <row r="279" hidden="1" outlineLevel="1">
      <c r="A279" s="266" t="s">
        <v>684</v>
      </c>
      <c r="B279" s="226"/>
      <c r="C279" s="226"/>
      <c r="D279" s="235"/>
      <c r="E279" s="226"/>
      <c r="F279" s="226"/>
      <c r="G279" s="226"/>
      <c r="H279" s="235"/>
      <c r="I279" s="226"/>
      <c r="J279" s="226"/>
      <c r="K279" s="226"/>
      <c r="L279" s="226"/>
      <c r="M279" s="226"/>
      <c r="N279" s="226"/>
      <c r="O279" s="226"/>
      <c r="P279" s="226"/>
      <c r="Q279" s="374"/>
      <c r="R279" s="226"/>
      <c r="S279" s="226"/>
      <c r="T279" s="226"/>
      <c r="U279" s="226"/>
      <c r="V279" s="226"/>
      <c r="W279" s="226"/>
      <c r="X279" s="226"/>
      <c r="Y279" s="235"/>
      <c r="Z279" s="226"/>
      <c r="AA279" s="235"/>
      <c r="AB279" s="235"/>
      <c r="AC279" s="226"/>
      <c r="AD279" s="226"/>
      <c r="AE279" s="235"/>
      <c r="AF279" s="235"/>
      <c r="AG279" s="139">
        <f t="shared" si="86"/>
        <v>0</v>
      </c>
    </row>
    <row r="280">
      <c r="A280" s="266" t="s">
        <v>276</v>
      </c>
      <c r="B280" s="267"/>
      <c r="C280" s="267"/>
      <c r="D280" s="267"/>
      <c r="E280" s="267"/>
      <c r="F280" s="267"/>
      <c r="G280" s="267"/>
      <c r="H280" s="267"/>
      <c r="I280" s="267"/>
      <c r="J280" s="267"/>
      <c r="K280" s="267"/>
      <c r="L280" s="267"/>
      <c r="M280" s="267"/>
      <c r="N280" s="267"/>
      <c r="O280" s="267"/>
      <c r="P280" s="267"/>
      <c r="Q280" s="267"/>
      <c r="R280" s="267"/>
      <c r="S280" s="267"/>
      <c r="T280" s="267"/>
      <c r="U280" s="267"/>
      <c r="V280" s="267"/>
      <c r="W280" s="267"/>
      <c r="X280" s="267"/>
      <c r="Y280" s="267"/>
      <c r="Z280" s="267"/>
      <c r="AA280" s="267"/>
      <c r="AB280" s="267"/>
      <c r="AC280" s="267"/>
      <c r="AD280" s="267"/>
      <c r="AE280" s="267"/>
      <c r="AF280" s="267"/>
      <c r="AG280" s="199"/>
    </row>
    <row r="281" outlineLevel="1">
      <c r="A281" s="266" t="s">
        <v>1011</v>
      </c>
      <c r="B281" s="226"/>
      <c r="C281" s="226"/>
      <c r="D281" s="226"/>
      <c r="E281" s="226"/>
      <c r="F281" s="226"/>
      <c r="G281" s="226"/>
      <c r="H281" s="226"/>
      <c r="I281" s="226"/>
      <c r="J281" s="226"/>
      <c r="K281" s="226"/>
      <c r="L281" s="226"/>
      <c r="M281" s="226"/>
      <c r="N281" s="226"/>
      <c r="O281" s="226"/>
      <c r="P281" s="226"/>
      <c r="Q281" s="237">
        <v>0.0</v>
      </c>
      <c r="R281" s="237">
        <v>0.0</v>
      </c>
      <c r="S281" s="237">
        <v>0.0</v>
      </c>
      <c r="T281" s="237">
        <v>0.0</v>
      </c>
      <c r="U281" s="237">
        <v>0.0</v>
      </c>
      <c r="V281" s="237">
        <v>0.0</v>
      </c>
      <c r="W281" s="237">
        <v>0.0</v>
      </c>
      <c r="X281" s="237">
        <v>0.0</v>
      </c>
      <c r="Y281" s="237">
        <v>0.0</v>
      </c>
      <c r="Z281" s="237">
        <v>0.0</v>
      </c>
      <c r="AA281" s="237">
        <v>0.0</v>
      </c>
      <c r="AB281" s="237">
        <v>0.0</v>
      </c>
      <c r="AC281" s="237">
        <v>0.0</v>
      </c>
      <c r="AD281" s="237">
        <v>0.0</v>
      </c>
      <c r="AE281" s="237">
        <v>0.0</v>
      </c>
      <c r="AF281" s="237">
        <v>0.0</v>
      </c>
      <c r="AG281" s="139">
        <f t="shared" ref="AG281:AG292" si="87">SUM(B281:AF281)</f>
        <v>0</v>
      </c>
    </row>
    <row r="282" outlineLevel="1">
      <c r="A282" s="266" t="s">
        <v>1012</v>
      </c>
      <c r="B282" s="226"/>
      <c r="C282" s="226"/>
      <c r="D282" s="226"/>
      <c r="E282" s="226"/>
      <c r="F282" s="226"/>
      <c r="G282" s="226"/>
      <c r="H282" s="226"/>
      <c r="I282" s="226"/>
      <c r="J282" s="226"/>
      <c r="K282" s="226"/>
      <c r="L282" s="226"/>
      <c r="M282" s="226"/>
      <c r="N282" s="226"/>
      <c r="O282" s="226"/>
      <c r="P282" s="226"/>
      <c r="Q282" s="237">
        <v>0.0</v>
      </c>
      <c r="R282" s="237">
        <v>0.0</v>
      </c>
      <c r="S282" s="237">
        <v>0.0</v>
      </c>
      <c r="T282" s="237">
        <v>0.0</v>
      </c>
      <c r="U282" s="237">
        <v>0.0</v>
      </c>
      <c r="V282" s="237">
        <v>0.0</v>
      </c>
      <c r="W282" s="237">
        <v>0.0</v>
      </c>
      <c r="X282" s="237">
        <v>0.0</v>
      </c>
      <c r="Y282" s="237">
        <v>0.0</v>
      </c>
      <c r="Z282" s="237">
        <v>0.0</v>
      </c>
      <c r="AA282" s="237">
        <v>0.0</v>
      </c>
      <c r="AB282" s="237">
        <v>0.0</v>
      </c>
      <c r="AC282" s="237">
        <v>0.0</v>
      </c>
      <c r="AD282" s="237">
        <v>0.0</v>
      </c>
      <c r="AE282" s="237">
        <v>0.0</v>
      </c>
      <c r="AF282" s="237">
        <v>0.0</v>
      </c>
      <c r="AG282" s="139">
        <f t="shared" si="87"/>
        <v>0</v>
      </c>
    </row>
    <row r="283" outlineLevel="1">
      <c r="A283" s="266" t="s">
        <v>1013</v>
      </c>
      <c r="B283" s="226"/>
      <c r="C283" s="226"/>
      <c r="D283" s="226"/>
      <c r="E283" s="226"/>
      <c r="F283" s="226"/>
      <c r="G283" s="205"/>
      <c r="H283" s="205"/>
      <c r="I283" s="205"/>
      <c r="J283" s="205"/>
      <c r="K283" s="205"/>
      <c r="L283" s="205"/>
      <c r="M283" s="268"/>
      <c r="N283" s="268"/>
      <c r="O283" s="268"/>
      <c r="P283" s="268"/>
      <c r="Q283" s="237">
        <v>0.0</v>
      </c>
      <c r="R283" s="237">
        <v>0.0</v>
      </c>
      <c r="S283" s="237">
        <v>0.0</v>
      </c>
      <c r="T283" s="237">
        <v>0.0</v>
      </c>
      <c r="U283" s="237">
        <v>0.0</v>
      </c>
      <c r="V283" s="237">
        <v>0.0</v>
      </c>
      <c r="W283" s="237">
        <v>0.0</v>
      </c>
      <c r="X283" s="237">
        <v>0.0</v>
      </c>
      <c r="Y283" s="237">
        <v>0.0</v>
      </c>
      <c r="Z283" s="237">
        <v>0.0</v>
      </c>
      <c r="AA283" s="237">
        <v>0.0</v>
      </c>
      <c r="AB283" s="237">
        <v>0.0</v>
      </c>
      <c r="AC283" s="237">
        <v>0.0</v>
      </c>
      <c r="AD283" s="237">
        <v>0.0</v>
      </c>
      <c r="AE283" s="237">
        <v>0.0</v>
      </c>
      <c r="AF283" s="237">
        <v>0.0</v>
      </c>
      <c r="AG283" s="139">
        <f t="shared" si="87"/>
        <v>0</v>
      </c>
    </row>
    <row r="284" outlineLevel="1">
      <c r="A284" s="266" t="s">
        <v>1014</v>
      </c>
      <c r="B284" s="226"/>
      <c r="C284" s="226"/>
      <c r="D284" s="226"/>
      <c r="E284" s="226"/>
      <c r="F284" s="226"/>
      <c r="G284" s="205"/>
      <c r="H284" s="205"/>
      <c r="I284" s="205"/>
      <c r="J284" s="205"/>
      <c r="K284" s="205"/>
      <c r="L284" s="205"/>
      <c r="M284" s="268"/>
      <c r="N284" s="268"/>
      <c r="O284" s="268"/>
      <c r="P284" s="268"/>
      <c r="Q284" s="237">
        <v>0.0</v>
      </c>
      <c r="R284" s="237">
        <v>0.0</v>
      </c>
      <c r="S284" s="237">
        <v>0.0</v>
      </c>
      <c r="T284" s="237">
        <v>0.0</v>
      </c>
      <c r="U284" s="237">
        <v>0.0</v>
      </c>
      <c r="V284" s="237">
        <v>0.0</v>
      </c>
      <c r="W284" s="237">
        <v>0.0</v>
      </c>
      <c r="X284" s="237">
        <v>0.0</v>
      </c>
      <c r="Y284" s="237">
        <v>0.0</v>
      </c>
      <c r="Z284" s="237">
        <v>0.0</v>
      </c>
      <c r="AA284" s="237">
        <v>0.0</v>
      </c>
      <c r="AB284" s="237">
        <v>0.0</v>
      </c>
      <c r="AC284" s="237">
        <v>0.0</v>
      </c>
      <c r="AD284" s="237">
        <v>0.0</v>
      </c>
      <c r="AE284" s="237">
        <v>0.0</v>
      </c>
      <c r="AF284" s="237">
        <v>0.0</v>
      </c>
      <c r="AG284" s="139">
        <f t="shared" si="87"/>
        <v>0</v>
      </c>
    </row>
    <row r="285" outlineLevel="1">
      <c r="A285" s="266" t="s">
        <v>1015</v>
      </c>
      <c r="B285" s="206"/>
      <c r="C285" s="206"/>
      <c r="D285" s="206"/>
      <c r="E285" s="206"/>
      <c r="F285" s="206"/>
      <c r="G285" s="235"/>
      <c r="H285" s="235"/>
      <c r="I285" s="235"/>
      <c r="J285" s="235"/>
      <c r="K285" s="235"/>
      <c r="L285" s="207"/>
      <c r="M285" s="206"/>
      <c r="N285" s="206"/>
      <c r="O285" s="206"/>
      <c r="P285" s="206"/>
      <c r="Q285" s="237">
        <v>0.0</v>
      </c>
      <c r="R285" s="237">
        <v>0.0</v>
      </c>
      <c r="S285" s="237">
        <v>0.0</v>
      </c>
      <c r="T285" s="237">
        <v>0.0</v>
      </c>
      <c r="U285" s="237">
        <v>0.0</v>
      </c>
      <c r="V285" s="237">
        <v>0.0</v>
      </c>
      <c r="W285" s="237">
        <v>0.0</v>
      </c>
      <c r="X285" s="237">
        <v>0.0</v>
      </c>
      <c r="Y285" s="237">
        <v>0.0</v>
      </c>
      <c r="Z285" s="237">
        <v>0.0</v>
      </c>
      <c r="AA285" s="237">
        <v>0.0</v>
      </c>
      <c r="AB285" s="237">
        <v>0.0</v>
      </c>
      <c r="AC285" s="237">
        <v>0.0</v>
      </c>
      <c r="AD285" s="237">
        <v>0.0</v>
      </c>
      <c r="AE285" s="237">
        <v>0.0</v>
      </c>
      <c r="AF285" s="237">
        <v>0.0</v>
      </c>
      <c r="AG285" s="139">
        <f t="shared" si="87"/>
        <v>0</v>
      </c>
    </row>
    <row r="286" outlineLevel="1">
      <c r="A286" s="266" t="s">
        <v>1016</v>
      </c>
      <c r="B286" s="206"/>
      <c r="C286" s="206"/>
      <c r="D286" s="206"/>
      <c r="E286" s="206"/>
      <c r="F286" s="206"/>
      <c r="G286" s="235"/>
      <c r="H286" s="235"/>
      <c r="I286" s="235"/>
      <c r="J286" s="235"/>
      <c r="K286" s="235"/>
      <c r="L286" s="207"/>
      <c r="M286" s="206"/>
      <c r="N286" s="206"/>
      <c r="O286" s="206"/>
      <c r="P286" s="206"/>
      <c r="Q286" s="237">
        <v>0.0</v>
      </c>
      <c r="R286" s="237">
        <v>0.0</v>
      </c>
      <c r="S286" s="237">
        <v>0.0</v>
      </c>
      <c r="T286" s="237">
        <v>0.0</v>
      </c>
      <c r="U286" s="237">
        <v>0.0</v>
      </c>
      <c r="V286" s="237">
        <v>0.0</v>
      </c>
      <c r="W286" s="237">
        <v>0.0</v>
      </c>
      <c r="X286" s="237">
        <v>0.0</v>
      </c>
      <c r="Y286" s="237">
        <v>0.0</v>
      </c>
      <c r="Z286" s="237">
        <v>0.0</v>
      </c>
      <c r="AA286" s="237">
        <v>0.0</v>
      </c>
      <c r="AB286" s="237">
        <v>0.0</v>
      </c>
      <c r="AC286" s="237">
        <v>0.0</v>
      </c>
      <c r="AD286" s="237">
        <v>0.0</v>
      </c>
      <c r="AE286" s="237">
        <v>0.0</v>
      </c>
      <c r="AF286" s="237">
        <v>0.0</v>
      </c>
      <c r="AG286" s="139">
        <f t="shared" si="87"/>
        <v>0</v>
      </c>
    </row>
    <row r="287" outlineLevel="1">
      <c r="A287" s="266" t="s">
        <v>1017</v>
      </c>
      <c r="B287" s="206"/>
      <c r="C287" s="206"/>
      <c r="D287" s="206"/>
      <c r="E287" s="206"/>
      <c r="F287" s="206"/>
      <c r="G287" s="235"/>
      <c r="H287" s="235"/>
      <c r="I287" s="235"/>
      <c r="J287" s="235"/>
      <c r="K287" s="235"/>
      <c r="L287" s="207"/>
      <c r="M287" s="206"/>
      <c r="N287" s="206"/>
      <c r="O287" s="206"/>
      <c r="P287" s="206"/>
      <c r="Q287" s="237">
        <v>0.0</v>
      </c>
      <c r="R287" s="237">
        <v>0.0</v>
      </c>
      <c r="S287" s="237">
        <v>0.0</v>
      </c>
      <c r="T287" s="237">
        <v>0.0</v>
      </c>
      <c r="U287" s="237">
        <v>0.0</v>
      </c>
      <c r="V287" s="237">
        <v>0.0</v>
      </c>
      <c r="W287" s="237">
        <v>0.0</v>
      </c>
      <c r="X287" s="237">
        <v>0.0</v>
      </c>
      <c r="Y287" s="237">
        <v>0.0</v>
      </c>
      <c r="Z287" s="237">
        <v>0.0</v>
      </c>
      <c r="AA287" s="237">
        <v>0.0</v>
      </c>
      <c r="AB287" s="237">
        <v>0.0</v>
      </c>
      <c r="AC287" s="237">
        <v>0.0</v>
      </c>
      <c r="AD287" s="237">
        <v>0.0</v>
      </c>
      <c r="AE287" s="237">
        <v>0.0</v>
      </c>
      <c r="AF287" s="237">
        <v>0.0</v>
      </c>
      <c r="AG287" s="139">
        <f t="shared" si="87"/>
        <v>0</v>
      </c>
    </row>
    <row r="288" outlineLevel="1">
      <c r="A288" s="266" t="s">
        <v>1018</v>
      </c>
      <c r="B288" s="206"/>
      <c r="C288" s="206"/>
      <c r="D288" s="206"/>
      <c r="E288" s="206"/>
      <c r="F288" s="206"/>
      <c r="G288" s="235"/>
      <c r="H288" s="235"/>
      <c r="I288" s="235"/>
      <c r="J288" s="235"/>
      <c r="K288" s="235"/>
      <c r="L288" s="207"/>
      <c r="M288" s="206"/>
      <c r="N288" s="206"/>
      <c r="O288" s="206"/>
      <c r="P288" s="206"/>
      <c r="Q288" s="237">
        <v>0.0</v>
      </c>
      <c r="R288" s="237">
        <v>0.0</v>
      </c>
      <c r="S288" s="237">
        <v>0.0</v>
      </c>
      <c r="T288" s="237">
        <v>0.0</v>
      </c>
      <c r="U288" s="237">
        <v>0.0</v>
      </c>
      <c r="V288" s="237">
        <v>0.0</v>
      </c>
      <c r="W288" s="237">
        <v>0.0</v>
      </c>
      <c r="X288" s="237">
        <v>0.0</v>
      </c>
      <c r="Y288" s="237">
        <v>0.0</v>
      </c>
      <c r="Z288" s="237">
        <v>0.0</v>
      </c>
      <c r="AA288" s="237">
        <v>0.0</v>
      </c>
      <c r="AB288" s="237">
        <v>0.0</v>
      </c>
      <c r="AC288" s="237">
        <v>0.0</v>
      </c>
      <c r="AD288" s="237">
        <v>0.0</v>
      </c>
      <c r="AE288" s="237">
        <v>0.0</v>
      </c>
      <c r="AF288" s="237">
        <v>0.0</v>
      </c>
      <c r="AG288" s="139">
        <f t="shared" si="87"/>
        <v>0</v>
      </c>
    </row>
    <row r="289" outlineLevel="1">
      <c r="A289" s="266" t="s">
        <v>1019</v>
      </c>
      <c r="B289" s="206"/>
      <c r="C289" s="206"/>
      <c r="D289" s="206"/>
      <c r="E289" s="206"/>
      <c r="F289" s="206"/>
      <c r="G289" s="235"/>
      <c r="H289" s="235"/>
      <c r="I289" s="235"/>
      <c r="J289" s="235"/>
      <c r="K289" s="235"/>
      <c r="L289" s="207"/>
      <c r="M289" s="206"/>
      <c r="N289" s="206"/>
      <c r="O289" s="206"/>
      <c r="P289" s="206"/>
      <c r="Q289" s="237">
        <v>0.0</v>
      </c>
      <c r="R289" s="237">
        <v>0.0</v>
      </c>
      <c r="S289" s="237">
        <v>0.0</v>
      </c>
      <c r="T289" s="237">
        <v>0.0</v>
      </c>
      <c r="U289" s="237">
        <v>0.0</v>
      </c>
      <c r="V289" s="237">
        <v>0.0</v>
      </c>
      <c r="W289" s="237">
        <v>0.0</v>
      </c>
      <c r="X289" s="237">
        <v>0.0</v>
      </c>
      <c r="Y289" s="237">
        <v>0.0</v>
      </c>
      <c r="Z289" s="237">
        <v>0.0</v>
      </c>
      <c r="AA289" s="237">
        <v>0.0</v>
      </c>
      <c r="AB289" s="237">
        <v>0.0</v>
      </c>
      <c r="AC289" s="237">
        <v>0.0</v>
      </c>
      <c r="AD289" s="237">
        <v>0.0</v>
      </c>
      <c r="AE289" s="237">
        <v>0.0</v>
      </c>
      <c r="AF289" s="237">
        <v>0.0</v>
      </c>
      <c r="AG289" s="139">
        <f t="shared" si="87"/>
        <v>0</v>
      </c>
    </row>
    <row r="290" outlineLevel="1">
      <c r="A290" s="266" t="s">
        <v>1020</v>
      </c>
      <c r="B290" s="206"/>
      <c r="C290" s="206"/>
      <c r="D290" s="206"/>
      <c r="E290" s="206"/>
      <c r="F290" s="206"/>
      <c r="G290" s="235"/>
      <c r="H290" s="235"/>
      <c r="I290" s="235"/>
      <c r="J290" s="235"/>
      <c r="K290" s="235"/>
      <c r="L290" s="207"/>
      <c r="M290" s="206"/>
      <c r="N290" s="206"/>
      <c r="O290" s="206"/>
      <c r="P290" s="206"/>
      <c r="Q290" s="237">
        <v>0.0</v>
      </c>
      <c r="R290" s="237">
        <v>0.0</v>
      </c>
      <c r="S290" s="237">
        <v>0.0</v>
      </c>
      <c r="T290" s="237">
        <v>0.0</v>
      </c>
      <c r="U290" s="237">
        <v>0.0</v>
      </c>
      <c r="V290" s="237">
        <v>0.0</v>
      </c>
      <c r="W290" s="237">
        <v>0.0</v>
      </c>
      <c r="X290" s="237">
        <v>0.0</v>
      </c>
      <c r="Y290" s="237">
        <v>0.0</v>
      </c>
      <c r="Z290" s="237">
        <v>0.0</v>
      </c>
      <c r="AA290" s="237">
        <v>0.0</v>
      </c>
      <c r="AB290" s="237">
        <v>0.0</v>
      </c>
      <c r="AC290" s="237">
        <v>0.0</v>
      </c>
      <c r="AD290" s="237">
        <v>0.0</v>
      </c>
      <c r="AE290" s="237">
        <v>0.0</v>
      </c>
      <c r="AF290" s="237">
        <v>0.0</v>
      </c>
      <c r="AG290" s="139">
        <f t="shared" si="87"/>
        <v>0</v>
      </c>
    </row>
    <row r="291">
      <c r="A291" s="269" t="s">
        <v>287</v>
      </c>
      <c r="B291" s="270">
        <f t="shared" ref="B291:AF291" si="88">SUM(B270,B271,B281,B282,B276,B287,B277,B288)</f>
        <v>0</v>
      </c>
      <c r="C291" s="270">
        <f t="shared" si="88"/>
        <v>0</v>
      </c>
      <c r="D291" s="270">
        <f t="shared" si="88"/>
        <v>0</v>
      </c>
      <c r="E291" s="270">
        <f t="shared" si="88"/>
        <v>0</v>
      </c>
      <c r="F291" s="270">
        <f t="shared" si="88"/>
        <v>0</v>
      </c>
      <c r="G291" s="270">
        <f t="shared" si="88"/>
        <v>0</v>
      </c>
      <c r="H291" s="270">
        <f t="shared" si="88"/>
        <v>0</v>
      </c>
      <c r="I291" s="270">
        <f t="shared" si="88"/>
        <v>0</v>
      </c>
      <c r="J291" s="270">
        <f t="shared" si="88"/>
        <v>0</v>
      </c>
      <c r="K291" s="270">
        <f t="shared" si="88"/>
        <v>0</v>
      </c>
      <c r="L291" s="270">
        <f t="shared" si="88"/>
        <v>0</v>
      </c>
      <c r="M291" s="270">
        <f t="shared" si="88"/>
        <v>0</v>
      </c>
      <c r="N291" s="270">
        <f t="shared" si="88"/>
        <v>0</v>
      </c>
      <c r="O291" s="270">
        <f t="shared" si="88"/>
        <v>0</v>
      </c>
      <c r="P291" s="270">
        <f t="shared" si="88"/>
        <v>0</v>
      </c>
      <c r="Q291" s="270">
        <f t="shared" si="88"/>
        <v>0</v>
      </c>
      <c r="R291" s="270">
        <f t="shared" si="88"/>
        <v>0</v>
      </c>
      <c r="S291" s="270">
        <f t="shared" si="88"/>
        <v>0</v>
      </c>
      <c r="T291" s="270">
        <f t="shared" si="88"/>
        <v>0</v>
      </c>
      <c r="U291" s="270">
        <f t="shared" si="88"/>
        <v>0</v>
      </c>
      <c r="V291" s="270">
        <f t="shared" si="88"/>
        <v>0</v>
      </c>
      <c r="W291" s="270">
        <f t="shared" si="88"/>
        <v>0</v>
      </c>
      <c r="X291" s="270">
        <f t="shared" si="88"/>
        <v>0</v>
      </c>
      <c r="Y291" s="270">
        <f t="shared" si="88"/>
        <v>0</v>
      </c>
      <c r="Z291" s="270">
        <f t="shared" si="88"/>
        <v>0</v>
      </c>
      <c r="AA291" s="270">
        <f t="shared" si="88"/>
        <v>0</v>
      </c>
      <c r="AB291" s="270">
        <f t="shared" si="88"/>
        <v>0</v>
      </c>
      <c r="AC291" s="270">
        <f t="shared" si="88"/>
        <v>0</v>
      </c>
      <c r="AD291" s="270">
        <f t="shared" si="88"/>
        <v>0</v>
      </c>
      <c r="AE291" s="270">
        <f t="shared" si="88"/>
        <v>0</v>
      </c>
      <c r="AF291" s="270">
        <f t="shared" si="88"/>
        <v>0</v>
      </c>
      <c r="AG291" s="139">
        <f t="shared" si="87"/>
        <v>0</v>
      </c>
    </row>
    <row r="292">
      <c r="A292" s="269" t="s">
        <v>288</v>
      </c>
      <c r="B292" s="270">
        <f t="shared" ref="B292:AF292" si="89">SUM(B272,B273,B283,B284,B278,B289,B279,B290)</f>
        <v>0</v>
      </c>
      <c r="C292" s="270">
        <f t="shared" si="89"/>
        <v>0</v>
      </c>
      <c r="D292" s="270">
        <f t="shared" si="89"/>
        <v>0</v>
      </c>
      <c r="E292" s="270">
        <f t="shared" si="89"/>
        <v>0</v>
      </c>
      <c r="F292" s="270">
        <f t="shared" si="89"/>
        <v>0</v>
      </c>
      <c r="G292" s="270">
        <f t="shared" si="89"/>
        <v>0</v>
      </c>
      <c r="H292" s="270">
        <f t="shared" si="89"/>
        <v>0</v>
      </c>
      <c r="I292" s="270">
        <f t="shared" si="89"/>
        <v>0</v>
      </c>
      <c r="J292" s="270">
        <f t="shared" si="89"/>
        <v>0</v>
      </c>
      <c r="K292" s="270">
        <f t="shared" si="89"/>
        <v>0</v>
      </c>
      <c r="L292" s="270">
        <f t="shared" si="89"/>
        <v>0</v>
      </c>
      <c r="M292" s="270">
        <f t="shared" si="89"/>
        <v>0</v>
      </c>
      <c r="N292" s="270">
        <f t="shared" si="89"/>
        <v>0</v>
      </c>
      <c r="O292" s="270">
        <f t="shared" si="89"/>
        <v>0</v>
      </c>
      <c r="P292" s="270">
        <f t="shared" si="89"/>
        <v>0</v>
      </c>
      <c r="Q292" s="270">
        <f t="shared" si="89"/>
        <v>0</v>
      </c>
      <c r="R292" s="270">
        <f t="shared" si="89"/>
        <v>0</v>
      </c>
      <c r="S292" s="270">
        <f t="shared" si="89"/>
        <v>0</v>
      </c>
      <c r="T292" s="270">
        <f t="shared" si="89"/>
        <v>0</v>
      </c>
      <c r="U292" s="270">
        <f t="shared" si="89"/>
        <v>0</v>
      </c>
      <c r="V292" s="270">
        <f t="shared" si="89"/>
        <v>0</v>
      </c>
      <c r="W292" s="270">
        <f t="shared" si="89"/>
        <v>0</v>
      </c>
      <c r="X292" s="270">
        <f t="shared" si="89"/>
        <v>0</v>
      </c>
      <c r="Y292" s="270">
        <f t="shared" si="89"/>
        <v>0</v>
      </c>
      <c r="Z292" s="270">
        <f t="shared" si="89"/>
        <v>0</v>
      </c>
      <c r="AA292" s="270">
        <f t="shared" si="89"/>
        <v>0</v>
      </c>
      <c r="AB292" s="270">
        <f t="shared" si="89"/>
        <v>0</v>
      </c>
      <c r="AC292" s="270">
        <f t="shared" si="89"/>
        <v>0</v>
      </c>
      <c r="AD292" s="270">
        <f t="shared" si="89"/>
        <v>0</v>
      </c>
      <c r="AE292" s="270">
        <f t="shared" si="89"/>
        <v>0</v>
      </c>
      <c r="AF292" s="270">
        <f t="shared" si="89"/>
        <v>0</v>
      </c>
      <c r="AG292" s="139">
        <f t="shared" si="87"/>
        <v>0</v>
      </c>
    </row>
    <row r="293">
      <c r="A293" s="153"/>
      <c r="B293" s="174"/>
      <c r="C293" s="174"/>
      <c r="D293" s="174"/>
      <c r="E293" s="174"/>
      <c r="F293" s="174"/>
      <c r="G293" s="174"/>
      <c r="H293" s="174"/>
      <c r="I293" s="129"/>
      <c r="J293" s="129"/>
      <c r="K293" s="129"/>
      <c r="L293" s="129"/>
      <c r="M293" s="129"/>
      <c r="N293" s="129"/>
      <c r="O293" s="129"/>
      <c r="P293" s="129"/>
      <c r="Q293" s="129"/>
      <c r="R293" s="129"/>
      <c r="S293" s="129"/>
      <c r="T293" s="129"/>
      <c r="U293" s="129"/>
      <c r="V293" s="129"/>
      <c r="W293" s="129"/>
      <c r="X293" s="129"/>
      <c r="Y293" s="129"/>
      <c r="Z293" s="129"/>
      <c r="AA293" s="129"/>
      <c r="AB293" s="129"/>
      <c r="AC293" s="129"/>
      <c r="AD293" s="129"/>
      <c r="AE293" s="129"/>
      <c r="AF293" s="129"/>
      <c r="AG293" s="199"/>
    </row>
    <row r="294" collapsed="1">
      <c r="A294" s="266" t="s">
        <v>289</v>
      </c>
      <c r="B294" s="267"/>
      <c r="C294" s="267"/>
      <c r="D294" s="267"/>
      <c r="E294" s="267"/>
      <c r="F294" s="267"/>
      <c r="G294" s="267"/>
      <c r="H294" s="267"/>
      <c r="I294" s="267"/>
      <c r="J294" s="267"/>
      <c r="K294" s="267"/>
      <c r="L294" s="267"/>
      <c r="M294" s="267"/>
      <c r="N294" s="267"/>
      <c r="O294" s="267"/>
      <c r="P294" s="267"/>
      <c r="Q294" s="267"/>
      <c r="R294" s="267"/>
      <c r="S294" s="267"/>
      <c r="T294" s="267"/>
      <c r="U294" s="267"/>
      <c r="V294" s="267"/>
      <c r="W294" s="267"/>
      <c r="X294" s="267"/>
      <c r="Y294" s="267"/>
      <c r="Z294" s="267"/>
      <c r="AA294" s="267"/>
      <c r="AB294" s="267"/>
      <c r="AC294" s="267"/>
      <c r="AD294" s="267"/>
      <c r="AE294" s="267"/>
      <c r="AF294" s="267"/>
      <c r="AG294" s="199"/>
    </row>
    <row r="295" hidden="1" outlineLevel="1">
      <c r="A295" s="266" t="s">
        <v>290</v>
      </c>
      <c r="B295" s="226"/>
      <c r="C295" s="226"/>
      <c r="D295" s="226"/>
      <c r="E295" s="226"/>
      <c r="F295" s="226"/>
      <c r="G295" s="226"/>
      <c r="H295" s="226"/>
      <c r="I295" s="226"/>
      <c r="J295" s="226"/>
      <c r="K295" s="226"/>
      <c r="L295" s="226"/>
      <c r="M295" s="226"/>
      <c r="N295" s="226"/>
      <c r="O295" s="226"/>
      <c r="P295" s="226"/>
      <c r="Q295" s="373"/>
      <c r="R295" s="373"/>
      <c r="S295" s="226"/>
      <c r="T295" s="226"/>
      <c r="U295" s="226"/>
      <c r="V295" s="226"/>
      <c r="W295" s="226"/>
      <c r="X295" s="226"/>
      <c r="Y295" s="226"/>
      <c r="Z295" s="226"/>
      <c r="AA295" s="226"/>
      <c r="AB295" s="226"/>
      <c r="AC295" s="226"/>
      <c r="AD295" s="226"/>
      <c r="AE295" s="226"/>
      <c r="AF295" s="226"/>
      <c r="AG295" s="139">
        <f t="shared" ref="AG295:AG307" si="90">SUM(B295:AF295)</f>
        <v>0</v>
      </c>
    </row>
    <row r="296" hidden="1" outlineLevel="1">
      <c r="A296" s="266" t="s">
        <v>291</v>
      </c>
      <c r="B296" s="226"/>
      <c r="C296" s="226"/>
      <c r="D296" s="226"/>
      <c r="E296" s="226"/>
      <c r="F296" s="226"/>
      <c r="G296" s="226"/>
      <c r="H296" s="226"/>
      <c r="I296" s="226"/>
      <c r="J296" s="226"/>
      <c r="K296" s="226"/>
      <c r="L296" s="226"/>
      <c r="M296" s="226"/>
      <c r="N296" s="226"/>
      <c r="O296" s="226"/>
      <c r="P296" s="226"/>
      <c r="Q296" s="373"/>
      <c r="R296" s="373"/>
      <c r="S296" s="226"/>
      <c r="T296" s="226"/>
      <c r="U296" s="226"/>
      <c r="V296" s="226"/>
      <c r="W296" s="226"/>
      <c r="X296" s="226"/>
      <c r="Y296" s="226"/>
      <c r="Z296" s="226"/>
      <c r="AA296" s="226"/>
      <c r="AB296" s="226"/>
      <c r="AC296" s="226"/>
      <c r="AD296" s="226"/>
      <c r="AE296" s="226"/>
      <c r="AF296" s="226"/>
      <c r="AG296" s="139">
        <f t="shared" si="90"/>
        <v>0</v>
      </c>
    </row>
    <row r="297" hidden="1" outlineLevel="1">
      <c r="A297" s="266" t="s">
        <v>1021</v>
      </c>
      <c r="B297" s="226"/>
      <c r="C297" s="226"/>
      <c r="D297" s="226"/>
      <c r="E297" s="226"/>
      <c r="F297" s="226"/>
      <c r="G297" s="226"/>
      <c r="H297" s="226"/>
      <c r="I297" s="226"/>
      <c r="J297" s="226"/>
      <c r="K297" s="226"/>
      <c r="L297" s="226"/>
      <c r="M297" s="226"/>
      <c r="N297" s="226"/>
      <c r="O297" s="226"/>
      <c r="P297" s="226"/>
      <c r="Q297" s="373"/>
      <c r="R297" s="373"/>
      <c r="S297" s="226"/>
      <c r="T297" s="226"/>
      <c r="U297" s="226"/>
      <c r="V297" s="226"/>
      <c r="W297" s="226"/>
      <c r="X297" s="226"/>
      <c r="Y297" s="226"/>
      <c r="Z297" s="226"/>
      <c r="AA297" s="226"/>
      <c r="AB297" s="226"/>
      <c r="AC297" s="226"/>
      <c r="AD297" s="226"/>
      <c r="AE297" s="226"/>
      <c r="AF297" s="226"/>
      <c r="AG297" s="139">
        <f t="shared" si="90"/>
        <v>0</v>
      </c>
    </row>
    <row r="298" hidden="1" outlineLevel="1">
      <c r="A298" s="266" t="s">
        <v>1022</v>
      </c>
      <c r="B298" s="226"/>
      <c r="C298" s="226"/>
      <c r="D298" s="226"/>
      <c r="E298" s="226"/>
      <c r="F298" s="226"/>
      <c r="G298" s="226"/>
      <c r="H298" s="226"/>
      <c r="I298" s="226"/>
      <c r="J298" s="226"/>
      <c r="K298" s="226"/>
      <c r="L298" s="226"/>
      <c r="M298" s="226"/>
      <c r="N298" s="226"/>
      <c r="O298" s="226"/>
      <c r="P298" s="226"/>
      <c r="Q298" s="373"/>
      <c r="R298" s="373"/>
      <c r="S298" s="226"/>
      <c r="T298" s="226"/>
      <c r="U298" s="226"/>
      <c r="V298" s="226"/>
      <c r="W298" s="226"/>
      <c r="X298" s="226"/>
      <c r="Y298" s="226"/>
      <c r="Z298" s="226"/>
      <c r="AA298" s="226"/>
      <c r="AB298" s="226"/>
      <c r="AC298" s="226"/>
      <c r="AD298" s="226"/>
      <c r="AE298" s="226"/>
      <c r="AF298" s="226"/>
      <c r="AG298" s="139">
        <f t="shared" si="90"/>
        <v>0</v>
      </c>
    </row>
    <row r="299" hidden="1" outlineLevel="1">
      <c r="A299" s="266" t="s">
        <v>1023</v>
      </c>
      <c r="B299" s="226"/>
      <c r="C299" s="226"/>
      <c r="D299" s="226"/>
      <c r="E299" s="226"/>
      <c r="F299" s="226"/>
      <c r="G299" s="226"/>
      <c r="H299" s="226"/>
      <c r="I299" s="226"/>
      <c r="J299" s="226"/>
      <c r="K299" s="226"/>
      <c r="L299" s="226"/>
      <c r="M299" s="226"/>
      <c r="N299" s="226"/>
      <c r="O299" s="226"/>
      <c r="P299" s="226"/>
      <c r="Q299" s="373"/>
      <c r="R299" s="373"/>
      <c r="S299" s="226"/>
      <c r="T299" s="226"/>
      <c r="U299" s="226"/>
      <c r="V299" s="226"/>
      <c r="W299" s="226"/>
      <c r="X299" s="226"/>
      <c r="Y299" s="226"/>
      <c r="Z299" s="226"/>
      <c r="AA299" s="226"/>
      <c r="AB299" s="226"/>
      <c r="AC299" s="226"/>
      <c r="AD299" s="226"/>
      <c r="AE299" s="226"/>
      <c r="AF299" s="226"/>
      <c r="AG299" s="139">
        <f t="shared" si="90"/>
        <v>0</v>
      </c>
    </row>
    <row r="300" hidden="1" outlineLevel="1">
      <c r="A300" s="266" t="s">
        <v>1024</v>
      </c>
      <c r="B300" s="226"/>
      <c r="C300" s="226"/>
      <c r="D300" s="226"/>
      <c r="E300" s="226"/>
      <c r="F300" s="226"/>
      <c r="G300" s="226"/>
      <c r="H300" s="226"/>
      <c r="I300" s="226"/>
      <c r="J300" s="226"/>
      <c r="K300" s="226"/>
      <c r="L300" s="226"/>
      <c r="M300" s="226"/>
      <c r="N300" s="226"/>
      <c r="O300" s="226"/>
      <c r="P300" s="226"/>
      <c r="Q300" s="373"/>
      <c r="R300" s="373"/>
      <c r="S300" s="226"/>
      <c r="T300" s="226"/>
      <c r="U300" s="226"/>
      <c r="V300" s="226"/>
      <c r="W300" s="226"/>
      <c r="X300" s="226"/>
      <c r="Y300" s="226"/>
      <c r="Z300" s="226"/>
      <c r="AA300" s="226"/>
      <c r="AB300" s="226"/>
      <c r="AC300" s="226"/>
      <c r="AD300" s="226"/>
      <c r="AE300" s="226"/>
      <c r="AF300" s="226"/>
      <c r="AG300" s="139">
        <f t="shared" si="90"/>
        <v>0</v>
      </c>
    </row>
    <row r="301" hidden="1" outlineLevel="1">
      <c r="A301" s="266" t="s">
        <v>1025</v>
      </c>
      <c r="B301" s="226"/>
      <c r="C301" s="226"/>
      <c r="D301" s="226"/>
      <c r="E301" s="226"/>
      <c r="F301" s="226"/>
      <c r="G301" s="226"/>
      <c r="H301" s="226"/>
      <c r="I301" s="226"/>
      <c r="J301" s="226"/>
      <c r="K301" s="226"/>
      <c r="L301" s="226"/>
      <c r="M301" s="226"/>
      <c r="N301" s="226"/>
      <c r="O301" s="226"/>
      <c r="P301" s="226"/>
      <c r="Q301" s="373"/>
      <c r="R301" s="373"/>
      <c r="S301" s="226"/>
      <c r="T301" s="226"/>
      <c r="U301" s="226"/>
      <c r="V301" s="226"/>
      <c r="W301" s="226"/>
      <c r="X301" s="226"/>
      <c r="Y301" s="226"/>
      <c r="Z301" s="226"/>
      <c r="AA301" s="226"/>
      <c r="AB301" s="226"/>
      <c r="AC301" s="226"/>
      <c r="AD301" s="226"/>
      <c r="AE301" s="226"/>
      <c r="AF301" s="226"/>
      <c r="AG301" s="139">
        <f t="shared" si="90"/>
        <v>0</v>
      </c>
    </row>
    <row r="302" hidden="1" outlineLevel="1">
      <c r="A302" s="266" t="s">
        <v>1026</v>
      </c>
      <c r="B302" s="226"/>
      <c r="C302" s="226"/>
      <c r="D302" s="226"/>
      <c r="E302" s="226"/>
      <c r="F302" s="226"/>
      <c r="G302" s="226"/>
      <c r="H302" s="226"/>
      <c r="I302" s="226"/>
      <c r="J302" s="226"/>
      <c r="K302" s="226"/>
      <c r="L302" s="226"/>
      <c r="M302" s="226"/>
      <c r="N302" s="226"/>
      <c r="O302" s="226"/>
      <c r="P302" s="226"/>
      <c r="Q302" s="373"/>
      <c r="R302" s="373"/>
      <c r="S302" s="226"/>
      <c r="T302" s="226"/>
      <c r="U302" s="226"/>
      <c r="V302" s="226"/>
      <c r="W302" s="226"/>
      <c r="X302" s="226"/>
      <c r="Y302" s="226"/>
      <c r="Z302" s="226"/>
      <c r="AA302" s="226"/>
      <c r="AB302" s="226"/>
      <c r="AC302" s="226"/>
      <c r="AD302" s="226"/>
      <c r="AE302" s="226"/>
      <c r="AF302" s="226"/>
      <c r="AG302" s="139">
        <f t="shared" si="90"/>
        <v>0</v>
      </c>
    </row>
    <row r="303" hidden="1" outlineLevel="1">
      <c r="A303" s="266" t="s">
        <v>1027</v>
      </c>
      <c r="B303" s="226"/>
      <c r="C303" s="226"/>
      <c r="D303" s="226"/>
      <c r="E303" s="226"/>
      <c r="F303" s="226"/>
      <c r="G303" s="226"/>
      <c r="H303" s="226"/>
      <c r="I303" s="226"/>
      <c r="J303" s="226"/>
      <c r="K303" s="226"/>
      <c r="L303" s="226"/>
      <c r="M303" s="226"/>
      <c r="N303" s="226"/>
      <c r="O303" s="226"/>
      <c r="P303" s="226"/>
      <c r="Q303" s="373"/>
      <c r="R303" s="373"/>
      <c r="S303" s="226"/>
      <c r="T303" s="226"/>
      <c r="U303" s="226"/>
      <c r="V303" s="226"/>
      <c r="W303" s="226"/>
      <c r="X303" s="226"/>
      <c r="Y303" s="226"/>
      <c r="Z303" s="226"/>
      <c r="AA303" s="226"/>
      <c r="AB303" s="226"/>
      <c r="AC303" s="226"/>
      <c r="AD303" s="226"/>
      <c r="AE303" s="226"/>
      <c r="AF303" s="226"/>
      <c r="AG303" s="139">
        <f t="shared" si="90"/>
        <v>0</v>
      </c>
    </row>
    <row r="304" hidden="1" outlineLevel="1">
      <c r="A304" s="266" t="s">
        <v>1028</v>
      </c>
      <c r="B304" s="226"/>
      <c r="C304" s="226"/>
      <c r="D304" s="226"/>
      <c r="E304" s="226"/>
      <c r="F304" s="226"/>
      <c r="G304" s="226"/>
      <c r="H304" s="226"/>
      <c r="I304" s="226"/>
      <c r="J304" s="226"/>
      <c r="K304" s="226"/>
      <c r="L304" s="226"/>
      <c r="M304" s="226"/>
      <c r="N304" s="226"/>
      <c r="O304" s="226"/>
      <c r="P304" s="226"/>
      <c r="Q304" s="235"/>
      <c r="R304" s="235"/>
      <c r="S304" s="226"/>
      <c r="T304" s="226"/>
      <c r="U304" s="226"/>
      <c r="V304" s="226"/>
      <c r="W304" s="226"/>
      <c r="X304" s="226"/>
      <c r="Y304" s="226"/>
      <c r="Z304" s="226"/>
      <c r="AA304" s="226"/>
      <c r="AB304" s="226"/>
      <c r="AC304" s="226"/>
      <c r="AD304" s="226"/>
      <c r="AE304" s="226"/>
      <c r="AF304" s="226"/>
      <c r="AG304" s="139">
        <f t="shared" si="90"/>
        <v>0</v>
      </c>
    </row>
    <row r="305" hidden="1" outlineLevel="1">
      <c r="A305" s="266" t="s">
        <v>1029</v>
      </c>
      <c r="B305" s="206"/>
      <c r="C305" s="206"/>
      <c r="D305" s="226"/>
      <c r="E305" s="226"/>
      <c r="F305" s="226"/>
      <c r="G305" s="226"/>
      <c r="H305" s="206"/>
      <c r="I305" s="206"/>
      <c r="J305" s="206"/>
      <c r="K305" s="206"/>
      <c r="L305" s="206"/>
      <c r="M305" s="206"/>
      <c r="N305" s="206"/>
      <c r="O305" s="206"/>
      <c r="P305" s="226"/>
      <c r="Q305" s="235"/>
      <c r="R305" s="235"/>
      <c r="S305" s="226"/>
      <c r="T305" s="226"/>
      <c r="U305" s="226"/>
      <c r="V305" s="226"/>
      <c r="W305" s="226"/>
      <c r="X305" s="226"/>
      <c r="Y305" s="226"/>
      <c r="Z305" s="226"/>
      <c r="AA305" s="226"/>
      <c r="AB305" s="226"/>
      <c r="AC305" s="226"/>
      <c r="AD305" s="226"/>
      <c r="AE305" s="226"/>
      <c r="AF305" s="226"/>
      <c r="AG305" s="139">
        <f t="shared" si="90"/>
        <v>0</v>
      </c>
    </row>
    <row r="306" hidden="1" outlineLevel="1">
      <c r="A306" s="266" t="s">
        <v>186</v>
      </c>
      <c r="B306" s="206"/>
      <c r="C306" s="206"/>
      <c r="D306" s="226"/>
      <c r="E306" s="226"/>
      <c r="F306" s="226"/>
      <c r="G306" s="226"/>
      <c r="H306" s="206"/>
      <c r="I306" s="206"/>
      <c r="J306" s="206"/>
      <c r="K306" s="206"/>
      <c r="L306" s="206"/>
      <c r="M306" s="206"/>
      <c r="N306" s="206"/>
      <c r="O306" s="206"/>
      <c r="P306" s="226"/>
      <c r="Q306" s="226"/>
      <c r="R306" s="226"/>
      <c r="S306" s="226"/>
      <c r="T306" s="226"/>
      <c r="U306" s="226"/>
      <c r="V306" s="226"/>
      <c r="W306" s="226"/>
      <c r="X306" s="226"/>
      <c r="Y306" s="226"/>
      <c r="Z306" s="226"/>
      <c r="AA306" s="226"/>
      <c r="AB306" s="226"/>
      <c r="AC306" s="226"/>
      <c r="AD306" s="226"/>
      <c r="AE306" s="226"/>
      <c r="AF306" s="226"/>
      <c r="AG306" s="139">
        <f t="shared" si="90"/>
        <v>0</v>
      </c>
    </row>
    <row r="307">
      <c r="A307" s="269" t="s">
        <v>187</v>
      </c>
      <c r="B307" s="270">
        <f t="shared" ref="B307:AF307" si="91">SUM(B295:B306)</f>
        <v>0</v>
      </c>
      <c r="C307" s="270">
        <f t="shared" si="91"/>
        <v>0</v>
      </c>
      <c r="D307" s="270">
        <f t="shared" si="91"/>
        <v>0</v>
      </c>
      <c r="E307" s="270">
        <f t="shared" si="91"/>
        <v>0</v>
      </c>
      <c r="F307" s="270">
        <f t="shared" si="91"/>
        <v>0</v>
      </c>
      <c r="G307" s="270">
        <f t="shared" si="91"/>
        <v>0</v>
      </c>
      <c r="H307" s="270">
        <f t="shared" si="91"/>
        <v>0</v>
      </c>
      <c r="I307" s="270">
        <f t="shared" si="91"/>
        <v>0</v>
      </c>
      <c r="J307" s="270">
        <f t="shared" si="91"/>
        <v>0</v>
      </c>
      <c r="K307" s="270">
        <f t="shared" si="91"/>
        <v>0</v>
      </c>
      <c r="L307" s="270">
        <f t="shared" si="91"/>
        <v>0</v>
      </c>
      <c r="M307" s="270">
        <f t="shared" si="91"/>
        <v>0</v>
      </c>
      <c r="N307" s="270">
        <f t="shared" si="91"/>
        <v>0</v>
      </c>
      <c r="O307" s="270">
        <f t="shared" si="91"/>
        <v>0</v>
      </c>
      <c r="P307" s="270">
        <f t="shared" si="91"/>
        <v>0</v>
      </c>
      <c r="Q307" s="270">
        <f t="shared" si="91"/>
        <v>0</v>
      </c>
      <c r="R307" s="270">
        <f t="shared" si="91"/>
        <v>0</v>
      </c>
      <c r="S307" s="270">
        <f t="shared" si="91"/>
        <v>0</v>
      </c>
      <c r="T307" s="270">
        <f t="shared" si="91"/>
        <v>0</v>
      </c>
      <c r="U307" s="270">
        <f t="shared" si="91"/>
        <v>0</v>
      </c>
      <c r="V307" s="270">
        <f t="shared" si="91"/>
        <v>0</v>
      </c>
      <c r="W307" s="270">
        <f t="shared" si="91"/>
        <v>0</v>
      </c>
      <c r="X307" s="270">
        <f t="shared" si="91"/>
        <v>0</v>
      </c>
      <c r="Y307" s="270">
        <f t="shared" si="91"/>
        <v>0</v>
      </c>
      <c r="Z307" s="270">
        <f t="shared" si="91"/>
        <v>0</v>
      </c>
      <c r="AA307" s="270">
        <f t="shared" si="91"/>
        <v>0</v>
      </c>
      <c r="AB307" s="270">
        <f t="shared" si="91"/>
        <v>0</v>
      </c>
      <c r="AC307" s="270">
        <f t="shared" si="91"/>
        <v>0</v>
      </c>
      <c r="AD307" s="270">
        <f t="shared" si="91"/>
        <v>0</v>
      </c>
      <c r="AE307" s="270">
        <f t="shared" si="91"/>
        <v>0</v>
      </c>
      <c r="AF307" s="270">
        <f t="shared" si="91"/>
        <v>0</v>
      </c>
      <c r="AG307" s="139">
        <f t="shared" si="90"/>
        <v>0</v>
      </c>
    </row>
    <row r="308">
      <c r="A308" s="153"/>
      <c r="B308" s="174"/>
      <c r="C308" s="174"/>
      <c r="D308" s="174"/>
      <c r="E308" s="174"/>
      <c r="F308" s="174"/>
      <c r="G308" s="174"/>
      <c r="H308" s="271"/>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c r="AF308" s="129"/>
      <c r="AG308" s="199"/>
    </row>
    <row r="309">
      <c r="A309" s="266" t="s">
        <v>378</v>
      </c>
      <c r="B309" s="267"/>
      <c r="C309" s="267"/>
      <c r="D309" s="267"/>
      <c r="E309" s="267"/>
      <c r="F309" s="267"/>
      <c r="G309" s="267"/>
      <c r="H309" s="267"/>
      <c r="I309" s="267"/>
      <c r="J309" s="267"/>
      <c r="K309" s="267"/>
      <c r="L309" s="267"/>
      <c r="M309" s="267"/>
      <c r="N309" s="267"/>
      <c r="O309" s="267"/>
      <c r="P309" s="267"/>
      <c r="Q309" s="267"/>
      <c r="R309" s="267"/>
      <c r="S309" s="267"/>
      <c r="T309" s="267"/>
      <c r="U309" s="267"/>
      <c r="V309" s="267"/>
      <c r="W309" s="267"/>
      <c r="X309" s="267"/>
      <c r="Y309" s="267"/>
      <c r="Z309" s="267"/>
      <c r="AA309" s="267"/>
      <c r="AB309" s="267"/>
      <c r="AC309" s="267"/>
      <c r="AD309" s="267"/>
      <c r="AE309" s="267"/>
      <c r="AF309" s="267"/>
      <c r="AG309" s="199"/>
    </row>
    <row r="310" outlineLevel="1">
      <c r="A310" s="266" t="s">
        <v>290</v>
      </c>
      <c r="B310" s="226"/>
      <c r="C310" s="226"/>
      <c r="D310" s="226"/>
      <c r="E310" s="226"/>
      <c r="F310" s="226"/>
      <c r="G310" s="226"/>
      <c r="H310" s="226"/>
      <c r="I310" s="226"/>
      <c r="J310" s="226"/>
      <c r="K310" s="226"/>
      <c r="L310" s="226"/>
      <c r="M310" s="226"/>
      <c r="N310" s="226"/>
      <c r="O310" s="226"/>
      <c r="P310" s="226"/>
      <c r="Q310" s="237">
        <v>0.0</v>
      </c>
      <c r="R310" s="237">
        <v>0.0</v>
      </c>
      <c r="S310" s="237">
        <v>0.0</v>
      </c>
      <c r="T310" s="237">
        <v>0.0</v>
      </c>
      <c r="U310" s="237">
        <v>0.0</v>
      </c>
      <c r="V310" s="237">
        <v>0.0</v>
      </c>
      <c r="W310" s="237">
        <v>0.0</v>
      </c>
      <c r="X310" s="237">
        <v>0.0</v>
      </c>
      <c r="Y310" s="237">
        <v>0.0</v>
      </c>
      <c r="Z310" s="237">
        <v>0.0</v>
      </c>
      <c r="AA310" s="237">
        <v>0.0</v>
      </c>
      <c r="AB310" s="237">
        <v>0.0</v>
      </c>
      <c r="AC310" s="237">
        <v>0.0</v>
      </c>
      <c r="AD310" s="237">
        <v>0.0</v>
      </c>
      <c r="AE310" s="237">
        <v>0.0</v>
      </c>
      <c r="AF310" s="237">
        <v>0.0</v>
      </c>
      <c r="AG310" s="139">
        <f t="shared" ref="AG310:AG319" si="92">SUM(B310:AF310)</f>
        <v>0</v>
      </c>
    </row>
    <row r="311" outlineLevel="1">
      <c r="A311" s="266" t="s">
        <v>291</v>
      </c>
      <c r="B311" s="226"/>
      <c r="C311" s="226"/>
      <c r="D311" s="226"/>
      <c r="E311" s="226"/>
      <c r="F311" s="226"/>
      <c r="G311" s="226"/>
      <c r="H311" s="226"/>
      <c r="I311" s="226"/>
      <c r="J311" s="226"/>
      <c r="K311" s="226"/>
      <c r="L311" s="226"/>
      <c r="M311" s="226"/>
      <c r="N311" s="226"/>
      <c r="O311" s="226"/>
      <c r="P311" s="226"/>
      <c r="Q311" s="237">
        <v>0.0</v>
      </c>
      <c r="R311" s="237">
        <v>0.0</v>
      </c>
      <c r="S311" s="237">
        <v>0.0</v>
      </c>
      <c r="T311" s="237">
        <v>0.0</v>
      </c>
      <c r="U311" s="237">
        <v>0.0</v>
      </c>
      <c r="V311" s="237">
        <v>0.0</v>
      </c>
      <c r="W311" s="237">
        <v>0.0</v>
      </c>
      <c r="X311" s="237">
        <v>0.0</v>
      </c>
      <c r="Y311" s="237">
        <v>0.0</v>
      </c>
      <c r="Z311" s="237">
        <v>0.0</v>
      </c>
      <c r="AA311" s="237">
        <v>0.0</v>
      </c>
      <c r="AB311" s="237">
        <v>0.0</v>
      </c>
      <c r="AC311" s="237">
        <v>0.0</v>
      </c>
      <c r="AD311" s="237">
        <v>0.0</v>
      </c>
      <c r="AE311" s="237">
        <v>0.0</v>
      </c>
      <c r="AF311" s="237">
        <v>0.0</v>
      </c>
      <c r="AG311" s="139">
        <f t="shared" si="92"/>
        <v>0</v>
      </c>
    </row>
    <row r="312" outlineLevel="1">
      <c r="A312" s="266" t="s">
        <v>1030</v>
      </c>
      <c r="B312" s="226"/>
      <c r="C312" s="226"/>
      <c r="D312" s="226"/>
      <c r="E312" s="226"/>
      <c r="F312" s="226"/>
      <c r="G312" s="226"/>
      <c r="H312" s="226"/>
      <c r="I312" s="226"/>
      <c r="J312" s="226"/>
      <c r="K312" s="226"/>
      <c r="L312" s="226"/>
      <c r="M312" s="226"/>
      <c r="N312" s="226"/>
      <c r="O312" s="226"/>
      <c r="P312" s="226"/>
      <c r="Q312" s="237">
        <v>0.0</v>
      </c>
      <c r="R312" s="237">
        <v>0.0</v>
      </c>
      <c r="S312" s="237">
        <v>0.0</v>
      </c>
      <c r="T312" s="237">
        <v>0.0</v>
      </c>
      <c r="U312" s="237">
        <v>0.0</v>
      </c>
      <c r="V312" s="237">
        <v>0.0</v>
      </c>
      <c r="W312" s="237">
        <v>0.0</v>
      </c>
      <c r="X312" s="237">
        <v>0.0</v>
      </c>
      <c r="Y312" s="237">
        <v>0.0</v>
      </c>
      <c r="Z312" s="237">
        <v>0.0</v>
      </c>
      <c r="AA312" s="237">
        <v>0.0</v>
      </c>
      <c r="AB312" s="237">
        <v>0.0</v>
      </c>
      <c r="AC312" s="237">
        <v>0.0</v>
      </c>
      <c r="AD312" s="237">
        <v>0.0</v>
      </c>
      <c r="AE312" s="237">
        <v>0.0</v>
      </c>
      <c r="AF312" s="237">
        <v>0.0</v>
      </c>
      <c r="AG312" s="139">
        <f t="shared" si="92"/>
        <v>0</v>
      </c>
    </row>
    <row r="313" outlineLevel="1">
      <c r="A313" s="266" t="s">
        <v>1031</v>
      </c>
      <c r="B313" s="226"/>
      <c r="C313" s="226"/>
      <c r="D313" s="226"/>
      <c r="E313" s="226"/>
      <c r="F313" s="226"/>
      <c r="G313" s="226"/>
      <c r="H313" s="226"/>
      <c r="I313" s="226"/>
      <c r="J313" s="226"/>
      <c r="K313" s="226"/>
      <c r="L313" s="226"/>
      <c r="M313" s="226"/>
      <c r="N313" s="226"/>
      <c r="O313" s="226"/>
      <c r="P313" s="226"/>
      <c r="Q313" s="237">
        <v>0.0</v>
      </c>
      <c r="R313" s="237">
        <v>0.0</v>
      </c>
      <c r="S313" s="237">
        <v>0.0</v>
      </c>
      <c r="T313" s="237">
        <v>0.0</v>
      </c>
      <c r="U313" s="237">
        <v>0.0</v>
      </c>
      <c r="V313" s="237">
        <v>0.0</v>
      </c>
      <c r="W313" s="237">
        <v>0.0</v>
      </c>
      <c r="X313" s="237">
        <v>0.0</v>
      </c>
      <c r="Y313" s="237">
        <v>0.0</v>
      </c>
      <c r="Z313" s="237">
        <v>0.0</v>
      </c>
      <c r="AA313" s="237">
        <v>0.0</v>
      </c>
      <c r="AB313" s="237">
        <v>0.0</v>
      </c>
      <c r="AC313" s="237">
        <v>0.0</v>
      </c>
      <c r="AD313" s="237">
        <v>0.0</v>
      </c>
      <c r="AE313" s="237">
        <v>0.0</v>
      </c>
      <c r="AF313" s="237">
        <v>0.0</v>
      </c>
      <c r="AG313" s="139">
        <f t="shared" si="92"/>
        <v>0</v>
      </c>
    </row>
    <row r="314" outlineLevel="1">
      <c r="A314" s="266" t="s">
        <v>1032</v>
      </c>
      <c r="B314" s="226"/>
      <c r="C314" s="226"/>
      <c r="D314" s="226"/>
      <c r="E314" s="226"/>
      <c r="F314" s="226"/>
      <c r="G314" s="226"/>
      <c r="H314" s="226"/>
      <c r="I314" s="226"/>
      <c r="J314" s="226"/>
      <c r="K314" s="226"/>
      <c r="L314" s="226"/>
      <c r="M314" s="226"/>
      <c r="N314" s="226"/>
      <c r="O314" s="226"/>
      <c r="P314" s="226"/>
      <c r="Q314" s="237">
        <v>0.0</v>
      </c>
      <c r="R314" s="237">
        <v>0.0</v>
      </c>
      <c r="S314" s="237">
        <v>0.0</v>
      </c>
      <c r="T314" s="237">
        <v>0.0</v>
      </c>
      <c r="U314" s="237">
        <v>0.0</v>
      </c>
      <c r="V314" s="237">
        <v>0.0</v>
      </c>
      <c r="W314" s="237">
        <v>0.0</v>
      </c>
      <c r="X314" s="237">
        <v>0.0</v>
      </c>
      <c r="Y314" s="237">
        <v>0.0</v>
      </c>
      <c r="Z314" s="237">
        <v>0.0</v>
      </c>
      <c r="AA314" s="237">
        <v>0.0</v>
      </c>
      <c r="AB314" s="237">
        <v>0.0</v>
      </c>
      <c r="AC314" s="237">
        <v>0.0</v>
      </c>
      <c r="AD314" s="237">
        <v>0.0</v>
      </c>
      <c r="AE314" s="237">
        <v>0.0</v>
      </c>
      <c r="AF314" s="237">
        <v>0.0</v>
      </c>
      <c r="AG314" s="139">
        <f t="shared" si="92"/>
        <v>0</v>
      </c>
    </row>
    <row r="315" outlineLevel="1">
      <c r="A315" s="266" t="s">
        <v>1033</v>
      </c>
      <c r="B315" s="226"/>
      <c r="C315" s="226"/>
      <c r="D315" s="226"/>
      <c r="E315" s="226"/>
      <c r="F315" s="226"/>
      <c r="G315" s="226"/>
      <c r="H315" s="226"/>
      <c r="I315" s="226"/>
      <c r="J315" s="226"/>
      <c r="K315" s="226"/>
      <c r="L315" s="226"/>
      <c r="M315" s="226"/>
      <c r="N315" s="226"/>
      <c r="O315" s="226"/>
      <c r="P315" s="226"/>
      <c r="Q315" s="237">
        <v>0.0</v>
      </c>
      <c r="R315" s="237">
        <v>0.0</v>
      </c>
      <c r="S315" s="237">
        <v>0.0</v>
      </c>
      <c r="T315" s="237">
        <v>0.0</v>
      </c>
      <c r="U315" s="237">
        <v>0.0</v>
      </c>
      <c r="V315" s="237">
        <v>0.0</v>
      </c>
      <c r="W315" s="237">
        <v>0.0</v>
      </c>
      <c r="X315" s="237">
        <v>0.0</v>
      </c>
      <c r="Y315" s="237">
        <v>0.0</v>
      </c>
      <c r="Z315" s="237">
        <v>0.0</v>
      </c>
      <c r="AA315" s="237">
        <v>0.0</v>
      </c>
      <c r="AB315" s="237">
        <v>0.0</v>
      </c>
      <c r="AC315" s="237">
        <v>0.0</v>
      </c>
      <c r="AD315" s="237">
        <v>0.0</v>
      </c>
      <c r="AE315" s="237">
        <v>0.0</v>
      </c>
      <c r="AF315" s="237">
        <v>0.0</v>
      </c>
      <c r="AG315" s="139">
        <f t="shared" si="92"/>
        <v>0</v>
      </c>
    </row>
    <row r="316" outlineLevel="1">
      <c r="A316" s="266" t="s">
        <v>1034</v>
      </c>
      <c r="B316" s="226"/>
      <c r="C316" s="226"/>
      <c r="D316" s="226"/>
      <c r="E316" s="226"/>
      <c r="F316" s="226"/>
      <c r="G316" s="226"/>
      <c r="H316" s="226"/>
      <c r="I316" s="226"/>
      <c r="J316" s="226"/>
      <c r="K316" s="226"/>
      <c r="L316" s="226"/>
      <c r="M316" s="226"/>
      <c r="N316" s="226"/>
      <c r="O316" s="226"/>
      <c r="P316" s="226"/>
      <c r="Q316" s="237">
        <v>0.0</v>
      </c>
      <c r="R316" s="237">
        <v>0.0</v>
      </c>
      <c r="S316" s="237">
        <v>0.0</v>
      </c>
      <c r="T316" s="237">
        <v>0.0</v>
      </c>
      <c r="U316" s="237">
        <v>0.0</v>
      </c>
      <c r="V316" s="237">
        <v>0.0</v>
      </c>
      <c r="W316" s="237">
        <v>0.0</v>
      </c>
      <c r="X316" s="237">
        <v>0.0</v>
      </c>
      <c r="Y316" s="237">
        <v>0.0</v>
      </c>
      <c r="Z316" s="237">
        <v>0.0</v>
      </c>
      <c r="AA316" s="237">
        <v>0.0</v>
      </c>
      <c r="AB316" s="237">
        <v>0.0</v>
      </c>
      <c r="AC316" s="237">
        <v>0.0</v>
      </c>
      <c r="AD316" s="237">
        <v>0.0</v>
      </c>
      <c r="AE316" s="237">
        <v>0.0</v>
      </c>
      <c r="AF316" s="237">
        <v>0.0</v>
      </c>
      <c r="AG316" s="139">
        <f t="shared" si="92"/>
        <v>0</v>
      </c>
    </row>
    <row r="317" outlineLevel="1">
      <c r="A317" s="266" t="s">
        <v>1035</v>
      </c>
      <c r="B317" s="226"/>
      <c r="C317" s="226"/>
      <c r="D317" s="226"/>
      <c r="E317" s="226"/>
      <c r="F317" s="226"/>
      <c r="G317" s="226"/>
      <c r="H317" s="226"/>
      <c r="I317" s="226"/>
      <c r="J317" s="226"/>
      <c r="K317" s="226"/>
      <c r="L317" s="226"/>
      <c r="M317" s="226"/>
      <c r="N317" s="226"/>
      <c r="O317" s="226"/>
      <c r="P317" s="226"/>
      <c r="Q317" s="237">
        <v>0.0</v>
      </c>
      <c r="R317" s="237">
        <v>0.0</v>
      </c>
      <c r="S317" s="237">
        <v>0.0</v>
      </c>
      <c r="T317" s="237">
        <v>0.0</v>
      </c>
      <c r="U317" s="237">
        <v>0.0</v>
      </c>
      <c r="V317" s="237">
        <v>0.0</v>
      </c>
      <c r="W317" s="237">
        <v>0.0</v>
      </c>
      <c r="X317" s="237">
        <v>0.0</v>
      </c>
      <c r="Y317" s="237">
        <v>0.0</v>
      </c>
      <c r="Z317" s="237">
        <v>0.0</v>
      </c>
      <c r="AA317" s="237">
        <v>0.0</v>
      </c>
      <c r="AB317" s="237">
        <v>0.0</v>
      </c>
      <c r="AC317" s="237">
        <v>0.0</v>
      </c>
      <c r="AD317" s="237">
        <v>0.0</v>
      </c>
      <c r="AE317" s="237">
        <v>0.0</v>
      </c>
      <c r="AF317" s="237">
        <v>0.0</v>
      </c>
      <c r="AG317" s="139">
        <f t="shared" si="92"/>
        <v>0</v>
      </c>
    </row>
    <row r="318" outlineLevel="1">
      <c r="A318" s="266" t="s">
        <v>1036</v>
      </c>
      <c r="B318" s="206"/>
      <c r="C318" s="206"/>
      <c r="D318" s="206"/>
      <c r="E318" s="206"/>
      <c r="F318" s="206"/>
      <c r="G318" s="206"/>
      <c r="H318" s="206"/>
      <c r="I318" s="206"/>
      <c r="J318" s="206"/>
      <c r="K318" s="206"/>
      <c r="L318" s="206"/>
      <c r="M318" s="206"/>
      <c r="N318" s="206"/>
      <c r="O318" s="206"/>
      <c r="P318" s="206"/>
      <c r="Q318" s="237">
        <v>0.0</v>
      </c>
      <c r="R318" s="237">
        <v>0.0</v>
      </c>
      <c r="S318" s="237">
        <v>0.0</v>
      </c>
      <c r="T318" s="237">
        <v>0.0</v>
      </c>
      <c r="U318" s="237">
        <v>0.0</v>
      </c>
      <c r="V318" s="237">
        <v>0.0</v>
      </c>
      <c r="W318" s="237">
        <v>0.0</v>
      </c>
      <c r="X318" s="237">
        <v>0.0</v>
      </c>
      <c r="Y318" s="237">
        <v>0.0</v>
      </c>
      <c r="Z318" s="237">
        <v>0.0</v>
      </c>
      <c r="AA318" s="237">
        <v>0.0</v>
      </c>
      <c r="AB318" s="237">
        <v>0.0</v>
      </c>
      <c r="AC318" s="237">
        <v>0.0</v>
      </c>
      <c r="AD318" s="237">
        <v>0.0</v>
      </c>
      <c r="AE318" s="237">
        <v>0.0</v>
      </c>
      <c r="AF318" s="237">
        <v>0.0</v>
      </c>
      <c r="AG318" s="139">
        <f t="shared" si="92"/>
        <v>0</v>
      </c>
    </row>
    <row r="319" ht="18.0" customHeight="1" outlineLevel="1">
      <c r="A319" s="266" t="s">
        <v>1037</v>
      </c>
      <c r="B319" s="206"/>
      <c r="C319" s="206"/>
      <c r="D319" s="206"/>
      <c r="E319" s="206"/>
      <c r="F319" s="206"/>
      <c r="G319" s="206"/>
      <c r="H319" s="206"/>
      <c r="I319" s="206"/>
      <c r="J319" s="206"/>
      <c r="K319" s="206"/>
      <c r="L319" s="206"/>
      <c r="M319" s="206"/>
      <c r="N319" s="206"/>
      <c r="O319" s="206"/>
      <c r="P319" s="206"/>
      <c r="Q319" s="237">
        <v>0.0</v>
      </c>
      <c r="R319" s="237">
        <v>0.0</v>
      </c>
      <c r="S319" s="237">
        <v>0.0</v>
      </c>
      <c r="T319" s="237">
        <v>0.0</v>
      </c>
      <c r="U319" s="237">
        <v>0.0</v>
      </c>
      <c r="V319" s="237">
        <v>0.0</v>
      </c>
      <c r="W319" s="237">
        <v>0.0</v>
      </c>
      <c r="X319" s="237">
        <v>0.0</v>
      </c>
      <c r="Y319" s="237">
        <v>0.0</v>
      </c>
      <c r="Z319" s="237">
        <v>0.0</v>
      </c>
      <c r="AA319" s="237">
        <v>0.0</v>
      </c>
      <c r="AB319" s="237">
        <v>0.0</v>
      </c>
      <c r="AC319" s="237">
        <v>0.0</v>
      </c>
      <c r="AD319" s="237">
        <v>0.0</v>
      </c>
      <c r="AE319" s="237">
        <v>0.0</v>
      </c>
      <c r="AF319" s="237">
        <v>0.0</v>
      </c>
      <c r="AG319" s="139">
        <f t="shared" si="92"/>
        <v>0</v>
      </c>
    </row>
    <row r="320" ht="18.0" customHeight="1" outlineLevel="1">
      <c r="A320" s="266" t="s">
        <v>1038</v>
      </c>
      <c r="B320" s="206"/>
      <c r="C320" s="206"/>
      <c r="D320" s="206"/>
      <c r="E320" s="206"/>
      <c r="F320" s="206"/>
      <c r="G320" s="206"/>
      <c r="H320" s="206"/>
      <c r="I320" s="206"/>
      <c r="J320" s="206"/>
      <c r="K320" s="206"/>
      <c r="L320" s="206"/>
      <c r="M320" s="206"/>
      <c r="N320" s="206"/>
      <c r="O320" s="206"/>
      <c r="P320" s="206"/>
      <c r="Q320" s="237"/>
      <c r="R320" s="237"/>
      <c r="S320" s="237"/>
      <c r="T320" s="237"/>
      <c r="U320" s="237"/>
      <c r="V320" s="237"/>
      <c r="W320" s="237"/>
      <c r="X320" s="237"/>
      <c r="Y320" s="237"/>
      <c r="Z320" s="237"/>
      <c r="AA320" s="237"/>
      <c r="AB320" s="237"/>
      <c r="AC320" s="237"/>
      <c r="AD320" s="237"/>
      <c r="AE320" s="237"/>
      <c r="AF320" s="237"/>
      <c r="AG320" s="139"/>
    </row>
    <row r="321" ht="18.0" customHeight="1" outlineLevel="1">
      <c r="A321" s="266" t="s">
        <v>186</v>
      </c>
      <c r="B321" s="206"/>
      <c r="C321" s="206"/>
      <c r="D321" s="206"/>
      <c r="E321" s="206"/>
      <c r="F321" s="206"/>
      <c r="G321" s="206"/>
      <c r="H321" s="206"/>
      <c r="I321" s="206"/>
      <c r="J321" s="206"/>
      <c r="K321" s="206"/>
      <c r="L321" s="206"/>
      <c r="M321" s="206"/>
      <c r="N321" s="206"/>
      <c r="O321" s="206"/>
      <c r="P321" s="206"/>
      <c r="Q321" s="237">
        <v>0.0</v>
      </c>
      <c r="R321" s="237">
        <v>0.0</v>
      </c>
      <c r="S321" s="237">
        <v>0.0</v>
      </c>
      <c r="T321" s="237">
        <v>0.0</v>
      </c>
      <c r="U321" s="237">
        <v>0.0</v>
      </c>
      <c r="V321" s="237">
        <v>0.0</v>
      </c>
      <c r="W321" s="237">
        <v>0.0</v>
      </c>
      <c r="X321" s="237">
        <v>0.0</v>
      </c>
      <c r="Y321" s="237">
        <v>0.0</v>
      </c>
      <c r="Z321" s="237">
        <v>0.0</v>
      </c>
      <c r="AA321" s="237">
        <v>0.0</v>
      </c>
      <c r="AB321" s="237">
        <v>0.0</v>
      </c>
      <c r="AC321" s="237">
        <v>0.0</v>
      </c>
      <c r="AD321" s="237">
        <v>0.0</v>
      </c>
      <c r="AE321" s="237">
        <v>0.0</v>
      </c>
      <c r="AF321" s="237">
        <v>0.0</v>
      </c>
      <c r="AG321" s="139">
        <f t="shared" ref="AG321:AG322" si="94">SUM(B321:AF321)</f>
        <v>0</v>
      </c>
    </row>
    <row r="322">
      <c r="A322" s="269" t="s">
        <v>187</v>
      </c>
      <c r="B322" s="270">
        <f t="shared" ref="B322:AF322" si="93">SUM(B310:B321)</f>
        <v>0</v>
      </c>
      <c r="C322" s="270">
        <f t="shared" si="93"/>
        <v>0</v>
      </c>
      <c r="D322" s="270">
        <f t="shared" si="93"/>
        <v>0</v>
      </c>
      <c r="E322" s="270">
        <f t="shared" si="93"/>
        <v>0</v>
      </c>
      <c r="F322" s="270">
        <f t="shared" si="93"/>
        <v>0</v>
      </c>
      <c r="G322" s="270">
        <f t="shared" si="93"/>
        <v>0</v>
      </c>
      <c r="H322" s="270">
        <f t="shared" si="93"/>
        <v>0</v>
      </c>
      <c r="I322" s="270">
        <f t="shared" si="93"/>
        <v>0</v>
      </c>
      <c r="J322" s="270">
        <f t="shared" si="93"/>
        <v>0</v>
      </c>
      <c r="K322" s="270">
        <f t="shared" si="93"/>
        <v>0</v>
      </c>
      <c r="L322" s="270">
        <f t="shared" si="93"/>
        <v>0</v>
      </c>
      <c r="M322" s="270">
        <f t="shared" si="93"/>
        <v>0</v>
      </c>
      <c r="N322" s="270">
        <f t="shared" si="93"/>
        <v>0</v>
      </c>
      <c r="O322" s="270">
        <f t="shared" si="93"/>
        <v>0</v>
      </c>
      <c r="P322" s="270">
        <f t="shared" si="93"/>
        <v>0</v>
      </c>
      <c r="Q322" s="270">
        <f t="shared" si="93"/>
        <v>0</v>
      </c>
      <c r="R322" s="270">
        <f t="shared" si="93"/>
        <v>0</v>
      </c>
      <c r="S322" s="270">
        <f t="shared" si="93"/>
        <v>0</v>
      </c>
      <c r="T322" s="270">
        <f t="shared" si="93"/>
        <v>0</v>
      </c>
      <c r="U322" s="270">
        <f t="shared" si="93"/>
        <v>0</v>
      </c>
      <c r="V322" s="270">
        <f t="shared" si="93"/>
        <v>0</v>
      </c>
      <c r="W322" s="270">
        <f t="shared" si="93"/>
        <v>0</v>
      </c>
      <c r="X322" s="270">
        <f t="shared" si="93"/>
        <v>0</v>
      </c>
      <c r="Y322" s="270">
        <f t="shared" si="93"/>
        <v>0</v>
      </c>
      <c r="Z322" s="270">
        <f t="shared" si="93"/>
        <v>0</v>
      </c>
      <c r="AA322" s="270">
        <f t="shared" si="93"/>
        <v>0</v>
      </c>
      <c r="AB322" s="270">
        <f t="shared" si="93"/>
        <v>0</v>
      </c>
      <c r="AC322" s="270">
        <f t="shared" si="93"/>
        <v>0</v>
      </c>
      <c r="AD322" s="270">
        <f t="shared" si="93"/>
        <v>0</v>
      </c>
      <c r="AE322" s="270">
        <f t="shared" si="93"/>
        <v>0</v>
      </c>
      <c r="AF322" s="270">
        <f t="shared" si="93"/>
        <v>0</v>
      </c>
      <c r="AG322" s="139">
        <f t="shared" si="94"/>
        <v>0</v>
      </c>
    </row>
    <row r="323">
      <c r="A323" s="153"/>
      <c r="B323" s="174"/>
      <c r="C323" s="174"/>
      <c r="D323" s="174"/>
      <c r="E323" s="174"/>
      <c r="F323" s="174"/>
      <c r="G323" s="174"/>
      <c r="H323" s="174"/>
      <c r="I323" s="129"/>
      <c r="J323" s="129"/>
      <c r="K323" s="129"/>
      <c r="L323" s="129"/>
      <c r="M323" s="129"/>
      <c r="N323" s="129"/>
      <c r="O323" s="129"/>
      <c r="P323" s="129"/>
      <c r="Q323" s="129"/>
      <c r="R323" s="129"/>
      <c r="S323" s="129"/>
      <c r="T323" s="129"/>
      <c r="U323" s="129"/>
      <c r="V323" s="129"/>
      <c r="W323" s="129"/>
      <c r="X323" s="129"/>
      <c r="Y323" s="129"/>
      <c r="Z323" s="129"/>
      <c r="AA323" s="129"/>
      <c r="AB323" s="129"/>
      <c r="AC323" s="129"/>
      <c r="AD323" s="129"/>
      <c r="AE323" s="129"/>
      <c r="AF323" s="129"/>
      <c r="AG323" s="199"/>
    </row>
    <row r="324">
      <c r="A324" s="192" t="s">
        <v>388</v>
      </c>
      <c r="B324" s="174"/>
      <c r="C324" s="174"/>
      <c r="D324" s="174"/>
      <c r="E324" s="174"/>
      <c r="F324" s="174"/>
      <c r="G324" s="247"/>
      <c r="H324" s="174"/>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c r="AF324" s="129"/>
      <c r="AG324" s="259"/>
    </row>
    <row r="325">
      <c r="A325" s="266" t="s">
        <v>389</v>
      </c>
      <c r="B325" s="248"/>
      <c r="C325" s="248"/>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c r="Z325" s="248"/>
      <c r="AA325" s="248"/>
      <c r="AB325" s="248"/>
      <c r="AC325" s="248"/>
      <c r="AD325" s="248"/>
      <c r="AE325" s="248"/>
      <c r="AF325" s="248"/>
      <c r="AG325" s="139"/>
    </row>
    <row r="326">
      <c r="A326" s="272" t="s">
        <v>390</v>
      </c>
      <c r="B326" s="273">
        <f t="shared" ref="B326:AF326" si="95">SUM(B325)</f>
        <v>0</v>
      </c>
      <c r="C326" s="273">
        <f t="shared" si="95"/>
        <v>0</v>
      </c>
      <c r="D326" s="273">
        <f t="shared" si="95"/>
        <v>0</v>
      </c>
      <c r="E326" s="273">
        <f t="shared" si="95"/>
        <v>0</v>
      </c>
      <c r="F326" s="273">
        <f t="shared" si="95"/>
        <v>0</v>
      </c>
      <c r="G326" s="273">
        <f t="shared" si="95"/>
        <v>0</v>
      </c>
      <c r="H326" s="273">
        <f t="shared" si="95"/>
        <v>0</v>
      </c>
      <c r="I326" s="273">
        <f t="shared" si="95"/>
        <v>0</v>
      </c>
      <c r="J326" s="273">
        <f t="shared" si="95"/>
        <v>0</v>
      </c>
      <c r="K326" s="273">
        <f t="shared" si="95"/>
        <v>0</v>
      </c>
      <c r="L326" s="273">
        <f t="shared" si="95"/>
        <v>0</v>
      </c>
      <c r="M326" s="273">
        <f t="shared" si="95"/>
        <v>0</v>
      </c>
      <c r="N326" s="273">
        <f t="shared" si="95"/>
        <v>0</v>
      </c>
      <c r="O326" s="273">
        <f t="shared" si="95"/>
        <v>0</v>
      </c>
      <c r="P326" s="273">
        <f t="shared" si="95"/>
        <v>0</v>
      </c>
      <c r="Q326" s="273">
        <f t="shared" si="95"/>
        <v>0</v>
      </c>
      <c r="R326" s="273">
        <f t="shared" si="95"/>
        <v>0</v>
      </c>
      <c r="S326" s="273">
        <f t="shared" si="95"/>
        <v>0</v>
      </c>
      <c r="T326" s="273">
        <f t="shared" si="95"/>
        <v>0</v>
      </c>
      <c r="U326" s="273">
        <f t="shared" si="95"/>
        <v>0</v>
      </c>
      <c r="V326" s="273">
        <f t="shared" si="95"/>
        <v>0</v>
      </c>
      <c r="W326" s="273">
        <f t="shared" si="95"/>
        <v>0</v>
      </c>
      <c r="X326" s="273">
        <f t="shared" si="95"/>
        <v>0</v>
      </c>
      <c r="Y326" s="273">
        <f t="shared" si="95"/>
        <v>0</v>
      </c>
      <c r="Z326" s="273">
        <f t="shared" si="95"/>
        <v>0</v>
      </c>
      <c r="AA326" s="273">
        <f t="shared" si="95"/>
        <v>0</v>
      </c>
      <c r="AB326" s="273">
        <f t="shared" si="95"/>
        <v>0</v>
      </c>
      <c r="AC326" s="273">
        <f t="shared" si="95"/>
        <v>0</v>
      </c>
      <c r="AD326" s="273">
        <f t="shared" si="95"/>
        <v>0</v>
      </c>
      <c r="AE326" s="273">
        <f t="shared" si="95"/>
        <v>0</v>
      </c>
      <c r="AF326" s="273">
        <f t="shared" si="95"/>
        <v>0</v>
      </c>
      <c r="AG326" s="139">
        <f>SUM(B326:AF326)</f>
        <v>0</v>
      </c>
    </row>
    <row r="327">
      <c r="A327" s="153"/>
      <c r="B327" s="225"/>
      <c r="C327" s="225"/>
      <c r="D327" s="225"/>
      <c r="E327" s="225"/>
      <c r="F327" s="225"/>
      <c r="G327" s="225"/>
      <c r="H327" s="225"/>
      <c r="I327" s="225"/>
      <c r="J327" s="225"/>
      <c r="K327" s="225"/>
      <c r="L327" s="225"/>
      <c r="M327" s="225"/>
      <c r="N327" s="225"/>
      <c r="O327" s="225"/>
      <c r="P327" s="225"/>
      <c r="Q327" s="225"/>
      <c r="R327" s="225"/>
      <c r="S327" s="225"/>
      <c r="T327" s="225"/>
      <c r="U327" s="225"/>
      <c r="V327" s="225"/>
      <c r="W327" s="225"/>
      <c r="X327" s="225"/>
      <c r="Y327" s="225"/>
      <c r="Z327" s="225"/>
      <c r="AA327" s="225"/>
      <c r="AB327" s="225"/>
      <c r="AC327" s="225"/>
      <c r="AD327" s="225"/>
      <c r="AE327" s="225"/>
      <c r="AF327" s="225"/>
      <c r="AG327" s="245"/>
    </row>
    <row r="328">
      <c r="A328" s="266" t="s">
        <v>391</v>
      </c>
      <c r="B328" s="247">
        <v>0.0</v>
      </c>
      <c r="C328" s="247">
        <v>0.0</v>
      </c>
      <c r="D328" s="247">
        <v>0.0</v>
      </c>
      <c r="E328" s="247">
        <v>0.0</v>
      </c>
      <c r="F328" s="247">
        <v>0.0</v>
      </c>
      <c r="G328" s="247">
        <v>0.0</v>
      </c>
      <c r="H328" s="247">
        <v>0.0</v>
      </c>
      <c r="I328" s="247">
        <v>0.0</v>
      </c>
      <c r="J328" s="247">
        <v>0.0</v>
      </c>
      <c r="K328" s="247">
        <v>0.0</v>
      </c>
      <c r="L328" s="247">
        <v>0.0</v>
      </c>
      <c r="M328" s="247">
        <v>0.0</v>
      </c>
      <c r="N328" s="247">
        <v>0.0</v>
      </c>
      <c r="O328" s="247">
        <v>0.0</v>
      </c>
      <c r="P328" s="247">
        <v>0.0</v>
      </c>
      <c r="Q328" s="247">
        <v>0.0</v>
      </c>
      <c r="R328" s="247">
        <v>0.0</v>
      </c>
      <c r="S328" s="247">
        <v>0.0</v>
      </c>
      <c r="T328" s="247">
        <v>0.0</v>
      </c>
      <c r="U328" s="247">
        <v>0.0</v>
      </c>
      <c r="V328" s="247">
        <v>0.0</v>
      </c>
      <c r="W328" s="247">
        <v>0.0</v>
      </c>
      <c r="X328" s="247">
        <v>0.0</v>
      </c>
      <c r="Y328" s="247">
        <v>0.0</v>
      </c>
      <c r="Z328" s="247">
        <v>0.0</v>
      </c>
      <c r="AA328" s="247">
        <v>0.0</v>
      </c>
      <c r="AB328" s="247">
        <v>0.0</v>
      </c>
      <c r="AC328" s="247">
        <v>0.0</v>
      </c>
      <c r="AD328" s="247">
        <v>0.0</v>
      </c>
      <c r="AE328" s="247">
        <v>0.0</v>
      </c>
      <c r="AF328" s="247">
        <v>0.0</v>
      </c>
      <c r="AG328" s="139">
        <f t="shared" ref="AG328:AG331" si="96">SUM(B328:AF328)</f>
        <v>0</v>
      </c>
    </row>
    <row r="329">
      <c r="A329" s="266" t="s">
        <v>392</v>
      </c>
      <c r="B329" s="247">
        <v>0.0</v>
      </c>
      <c r="C329" s="247">
        <v>0.0</v>
      </c>
      <c r="D329" s="247">
        <v>0.0</v>
      </c>
      <c r="E329" s="247">
        <v>0.0</v>
      </c>
      <c r="F329" s="247">
        <v>0.0</v>
      </c>
      <c r="G329" s="247">
        <v>0.0</v>
      </c>
      <c r="H329" s="247">
        <v>0.0</v>
      </c>
      <c r="I329" s="247">
        <v>0.0</v>
      </c>
      <c r="J329" s="247">
        <v>0.0</v>
      </c>
      <c r="K329" s="247">
        <v>0.0</v>
      </c>
      <c r="L329" s="247">
        <v>0.0</v>
      </c>
      <c r="M329" s="247">
        <v>0.0</v>
      </c>
      <c r="N329" s="247">
        <v>0.0</v>
      </c>
      <c r="O329" s="247">
        <v>0.0</v>
      </c>
      <c r="P329" s="247">
        <v>0.0</v>
      </c>
      <c r="Q329" s="247">
        <v>0.0</v>
      </c>
      <c r="R329" s="247">
        <v>0.0</v>
      </c>
      <c r="S329" s="247">
        <v>0.0</v>
      </c>
      <c r="T329" s="247">
        <v>0.0</v>
      </c>
      <c r="U329" s="247">
        <v>0.0</v>
      </c>
      <c r="V329" s="247">
        <v>0.0</v>
      </c>
      <c r="W329" s="247">
        <v>0.0</v>
      </c>
      <c r="X329" s="247">
        <v>0.0</v>
      </c>
      <c r="Y329" s="247">
        <v>0.0</v>
      </c>
      <c r="Z329" s="247">
        <v>0.0</v>
      </c>
      <c r="AA329" s="247">
        <v>0.0</v>
      </c>
      <c r="AB329" s="247">
        <v>0.0</v>
      </c>
      <c r="AC329" s="247">
        <v>0.0</v>
      </c>
      <c r="AD329" s="247">
        <v>0.0</v>
      </c>
      <c r="AE329" s="247">
        <v>0.0</v>
      </c>
      <c r="AF329" s="247">
        <v>0.0</v>
      </c>
      <c r="AG329" s="139">
        <f t="shared" si="96"/>
        <v>0</v>
      </c>
    </row>
    <row r="330">
      <c r="A330" s="266" t="s">
        <v>393</v>
      </c>
      <c r="B330" s="247">
        <f t="shared" ref="B330:AF330" si="97">B328*0.22</f>
        <v>0</v>
      </c>
      <c r="C330" s="247">
        <f t="shared" si="97"/>
        <v>0</v>
      </c>
      <c r="D330" s="247">
        <f t="shared" si="97"/>
        <v>0</v>
      </c>
      <c r="E330" s="247">
        <f t="shared" si="97"/>
        <v>0</v>
      </c>
      <c r="F330" s="247">
        <f t="shared" si="97"/>
        <v>0</v>
      </c>
      <c r="G330" s="247">
        <f t="shared" si="97"/>
        <v>0</v>
      </c>
      <c r="H330" s="247">
        <f t="shared" si="97"/>
        <v>0</v>
      </c>
      <c r="I330" s="247">
        <f t="shared" si="97"/>
        <v>0</v>
      </c>
      <c r="J330" s="247">
        <f t="shared" si="97"/>
        <v>0</v>
      </c>
      <c r="K330" s="247">
        <f t="shared" si="97"/>
        <v>0</v>
      </c>
      <c r="L330" s="247">
        <f t="shared" si="97"/>
        <v>0</v>
      </c>
      <c r="M330" s="247">
        <f t="shared" si="97"/>
        <v>0</v>
      </c>
      <c r="N330" s="247">
        <f t="shared" si="97"/>
        <v>0</v>
      </c>
      <c r="O330" s="247">
        <f t="shared" si="97"/>
        <v>0</v>
      </c>
      <c r="P330" s="247">
        <f t="shared" si="97"/>
        <v>0</v>
      </c>
      <c r="Q330" s="247">
        <f t="shared" si="97"/>
        <v>0</v>
      </c>
      <c r="R330" s="247">
        <f t="shared" si="97"/>
        <v>0</v>
      </c>
      <c r="S330" s="247">
        <f t="shared" si="97"/>
        <v>0</v>
      </c>
      <c r="T330" s="247">
        <f t="shared" si="97"/>
        <v>0</v>
      </c>
      <c r="U330" s="247">
        <f t="shared" si="97"/>
        <v>0</v>
      </c>
      <c r="V330" s="247">
        <f t="shared" si="97"/>
        <v>0</v>
      </c>
      <c r="W330" s="247">
        <f t="shared" si="97"/>
        <v>0</v>
      </c>
      <c r="X330" s="247">
        <f t="shared" si="97"/>
        <v>0</v>
      </c>
      <c r="Y330" s="247">
        <f t="shared" si="97"/>
        <v>0</v>
      </c>
      <c r="Z330" s="247">
        <f t="shared" si="97"/>
        <v>0</v>
      </c>
      <c r="AA330" s="247">
        <f t="shared" si="97"/>
        <v>0</v>
      </c>
      <c r="AB330" s="247">
        <f t="shared" si="97"/>
        <v>0</v>
      </c>
      <c r="AC330" s="247">
        <f t="shared" si="97"/>
        <v>0</v>
      </c>
      <c r="AD330" s="247">
        <f t="shared" si="97"/>
        <v>0</v>
      </c>
      <c r="AE330" s="247">
        <f t="shared" si="97"/>
        <v>0</v>
      </c>
      <c r="AF330" s="247">
        <f t="shared" si="97"/>
        <v>0</v>
      </c>
      <c r="AG330" s="139">
        <f t="shared" si="96"/>
        <v>0</v>
      </c>
    </row>
    <row r="331">
      <c r="A331" s="272" t="s">
        <v>394</v>
      </c>
      <c r="B331" s="273">
        <f t="shared" ref="B331:AF331" si="98">B328+B329</f>
        <v>0</v>
      </c>
      <c r="C331" s="273">
        <f t="shared" si="98"/>
        <v>0</v>
      </c>
      <c r="D331" s="273">
        <f t="shared" si="98"/>
        <v>0</v>
      </c>
      <c r="E331" s="273">
        <f t="shared" si="98"/>
        <v>0</v>
      </c>
      <c r="F331" s="273">
        <f t="shared" si="98"/>
        <v>0</v>
      </c>
      <c r="G331" s="273">
        <f t="shared" si="98"/>
        <v>0</v>
      </c>
      <c r="H331" s="273">
        <f t="shared" si="98"/>
        <v>0</v>
      </c>
      <c r="I331" s="273">
        <f t="shared" si="98"/>
        <v>0</v>
      </c>
      <c r="J331" s="273">
        <f t="shared" si="98"/>
        <v>0</v>
      </c>
      <c r="K331" s="273">
        <f t="shared" si="98"/>
        <v>0</v>
      </c>
      <c r="L331" s="273">
        <f t="shared" si="98"/>
        <v>0</v>
      </c>
      <c r="M331" s="273">
        <f t="shared" si="98"/>
        <v>0</v>
      </c>
      <c r="N331" s="273">
        <f t="shared" si="98"/>
        <v>0</v>
      </c>
      <c r="O331" s="273">
        <f t="shared" si="98"/>
        <v>0</v>
      </c>
      <c r="P331" s="273">
        <f t="shared" si="98"/>
        <v>0</v>
      </c>
      <c r="Q331" s="273">
        <f t="shared" si="98"/>
        <v>0</v>
      </c>
      <c r="R331" s="273">
        <f t="shared" si="98"/>
        <v>0</v>
      </c>
      <c r="S331" s="273">
        <f t="shared" si="98"/>
        <v>0</v>
      </c>
      <c r="T331" s="273">
        <f t="shared" si="98"/>
        <v>0</v>
      </c>
      <c r="U331" s="273">
        <f t="shared" si="98"/>
        <v>0</v>
      </c>
      <c r="V331" s="273">
        <f t="shared" si="98"/>
        <v>0</v>
      </c>
      <c r="W331" s="273">
        <f t="shared" si="98"/>
        <v>0</v>
      </c>
      <c r="X331" s="273">
        <f t="shared" si="98"/>
        <v>0</v>
      </c>
      <c r="Y331" s="273">
        <f t="shared" si="98"/>
        <v>0</v>
      </c>
      <c r="Z331" s="273">
        <f t="shared" si="98"/>
        <v>0</v>
      </c>
      <c r="AA331" s="273">
        <f t="shared" si="98"/>
        <v>0</v>
      </c>
      <c r="AB331" s="273">
        <f t="shared" si="98"/>
        <v>0</v>
      </c>
      <c r="AC331" s="273">
        <f t="shared" si="98"/>
        <v>0</v>
      </c>
      <c r="AD331" s="273">
        <f t="shared" si="98"/>
        <v>0</v>
      </c>
      <c r="AE331" s="273">
        <f t="shared" si="98"/>
        <v>0</v>
      </c>
      <c r="AF331" s="273">
        <f t="shared" si="98"/>
        <v>0</v>
      </c>
      <c r="AG331" s="139">
        <f t="shared" si="96"/>
        <v>0</v>
      </c>
    </row>
    <row r="332">
      <c r="A332" s="211"/>
      <c r="T332" s="225"/>
      <c r="U332" s="225"/>
      <c r="V332" s="225"/>
      <c r="W332" s="225"/>
      <c r="X332" s="225"/>
      <c r="Y332" s="225"/>
      <c r="Z332" s="225"/>
      <c r="AA332" s="225"/>
      <c r="AB332" s="225"/>
      <c r="AC332" s="225"/>
      <c r="AD332" s="225"/>
      <c r="AE332" s="225"/>
      <c r="AF332" s="225"/>
      <c r="AG332" s="259"/>
    </row>
    <row r="333">
      <c r="A333" s="211"/>
      <c r="T333" s="225"/>
      <c r="U333" s="225"/>
      <c r="V333" s="225"/>
      <c r="W333" s="225"/>
      <c r="X333" s="225"/>
      <c r="Y333" s="225"/>
      <c r="Z333" s="225"/>
      <c r="AA333" s="225"/>
      <c r="AB333" s="225"/>
      <c r="AC333" s="225"/>
      <c r="AD333" s="225"/>
      <c r="AE333" s="225"/>
      <c r="AF333" s="225"/>
      <c r="AG333" s="259"/>
    </row>
    <row r="334">
      <c r="A334" s="192" t="s">
        <v>395</v>
      </c>
      <c r="B334" s="219"/>
      <c r="C334" s="219"/>
      <c r="D334" s="219"/>
      <c r="E334" s="219"/>
      <c r="F334" s="219"/>
      <c r="G334" s="219"/>
      <c r="H334" s="219"/>
      <c r="I334" s="219"/>
      <c r="J334" s="219"/>
      <c r="K334" s="219"/>
      <c r="L334" s="219"/>
      <c r="M334" s="219"/>
      <c r="N334" s="219"/>
      <c r="O334" s="219"/>
      <c r="P334" s="219"/>
      <c r="Q334" s="219"/>
      <c r="R334" s="219"/>
      <c r="S334" s="219"/>
      <c r="T334" s="274"/>
      <c r="U334" s="274"/>
      <c r="V334" s="274"/>
      <c r="W334" s="274"/>
      <c r="X334" s="274"/>
      <c r="Y334" s="274"/>
      <c r="Z334" s="274"/>
      <c r="AA334" s="274"/>
      <c r="AB334" s="274"/>
      <c r="AC334" s="274"/>
      <c r="AD334" s="274"/>
      <c r="AE334" s="274"/>
      <c r="AF334" s="274"/>
      <c r="AG334" s="259"/>
    </row>
    <row r="335" collapsed="1">
      <c r="A335" s="266" t="s">
        <v>265</v>
      </c>
      <c r="B335" s="275"/>
      <c r="C335" s="275"/>
      <c r="D335" s="275"/>
      <c r="E335" s="275"/>
      <c r="F335" s="275"/>
      <c r="G335" s="275"/>
      <c r="H335" s="275"/>
      <c r="I335" s="275"/>
      <c r="J335" s="275"/>
      <c r="K335" s="275"/>
      <c r="L335" s="275"/>
      <c r="M335" s="275"/>
      <c r="N335" s="275"/>
      <c r="O335" s="275"/>
      <c r="P335" s="275"/>
      <c r="Q335" s="275"/>
      <c r="R335" s="275"/>
      <c r="S335" s="275"/>
      <c r="T335" s="275"/>
      <c r="U335" s="275"/>
      <c r="V335" s="275"/>
      <c r="W335" s="275"/>
      <c r="X335" s="275"/>
      <c r="Y335" s="275"/>
      <c r="Z335" s="275"/>
      <c r="AA335" s="275"/>
      <c r="AB335" s="275"/>
      <c r="AC335" s="275"/>
      <c r="AD335" s="275"/>
      <c r="AE335" s="275"/>
      <c r="AF335" s="275"/>
      <c r="AG335" s="199"/>
    </row>
    <row r="336" hidden="1" outlineLevel="1">
      <c r="A336" s="266" t="s">
        <v>1039</v>
      </c>
      <c r="B336" s="226"/>
      <c r="C336" s="226"/>
      <c r="D336" s="226"/>
      <c r="E336" s="235"/>
      <c r="F336" s="226"/>
      <c r="G336" s="226"/>
      <c r="H336" s="226"/>
      <c r="I336" s="226"/>
      <c r="J336" s="226"/>
      <c r="K336" s="226"/>
      <c r="L336" s="226"/>
      <c r="M336" s="226"/>
      <c r="N336" s="226"/>
      <c r="O336" s="226"/>
      <c r="P336" s="226"/>
      <c r="Q336" s="226"/>
      <c r="R336" s="226"/>
      <c r="S336" s="226"/>
      <c r="T336" s="226"/>
      <c r="U336" s="226"/>
      <c r="V336" s="226"/>
      <c r="W336" s="226"/>
      <c r="X336" s="226"/>
      <c r="Y336" s="226"/>
      <c r="Z336" s="226"/>
      <c r="AA336" s="226"/>
      <c r="AB336" s="226"/>
      <c r="AC336" s="226"/>
      <c r="AD336" s="226"/>
      <c r="AE336" s="226"/>
      <c r="AF336" s="226"/>
      <c r="AG336" s="139">
        <f t="shared" ref="AG336:AG345" si="99">SUM(B336:AF336)</f>
        <v>0</v>
      </c>
    </row>
    <row r="337" hidden="1" outlineLevel="1">
      <c r="A337" s="266" t="s">
        <v>1040</v>
      </c>
      <c r="B337" s="226"/>
      <c r="C337" s="226"/>
      <c r="D337" s="226"/>
      <c r="E337" s="235"/>
      <c r="F337" s="226"/>
      <c r="G337" s="226"/>
      <c r="H337" s="226"/>
      <c r="I337" s="226"/>
      <c r="J337" s="226"/>
      <c r="K337" s="226"/>
      <c r="L337" s="226"/>
      <c r="M337" s="226"/>
      <c r="N337" s="226"/>
      <c r="O337" s="226"/>
      <c r="P337" s="226"/>
      <c r="Q337" s="226"/>
      <c r="R337" s="226"/>
      <c r="S337" s="226"/>
      <c r="T337" s="226"/>
      <c r="U337" s="226"/>
      <c r="V337" s="226"/>
      <c r="W337" s="226"/>
      <c r="X337" s="226"/>
      <c r="Y337" s="226"/>
      <c r="Z337" s="226"/>
      <c r="AA337" s="226"/>
      <c r="AB337" s="226"/>
      <c r="AC337" s="226"/>
      <c r="AD337" s="226"/>
      <c r="AE337" s="226"/>
      <c r="AF337" s="226"/>
      <c r="AG337" s="139">
        <f t="shared" si="99"/>
        <v>0</v>
      </c>
    </row>
    <row r="338" hidden="1" outlineLevel="1">
      <c r="A338" s="266" t="s">
        <v>1041</v>
      </c>
      <c r="B338" s="226"/>
      <c r="C338" s="235"/>
      <c r="D338" s="226"/>
      <c r="E338" s="235"/>
      <c r="F338" s="226"/>
      <c r="G338" s="226"/>
      <c r="H338" s="226"/>
      <c r="I338" s="226"/>
      <c r="J338" s="226"/>
      <c r="K338" s="226"/>
      <c r="L338" s="226"/>
      <c r="M338" s="226"/>
      <c r="N338" s="226"/>
      <c r="O338" s="226"/>
      <c r="P338" s="226"/>
      <c r="Q338" s="226"/>
      <c r="R338" s="226"/>
      <c r="S338" s="226"/>
      <c r="T338" s="226"/>
      <c r="U338" s="226"/>
      <c r="V338" s="226"/>
      <c r="W338" s="226"/>
      <c r="X338" s="226"/>
      <c r="Y338" s="226"/>
      <c r="Z338" s="226"/>
      <c r="AA338" s="226"/>
      <c r="AB338" s="226"/>
      <c r="AC338" s="226"/>
      <c r="AD338" s="226"/>
      <c r="AE338" s="226"/>
      <c r="AF338" s="226"/>
      <c r="AG338" s="139">
        <f t="shared" si="99"/>
        <v>0</v>
      </c>
    </row>
    <row r="339" hidden="1" outlineLevel="1">
      <c r="A339" s="266" t="s">
        <v>1042</v>
      </c>
      <c r="B339" s="226"/>
      <c r="C339" s="235"/>
      <c r="D339" s="226"/>
      <c r="E339" s="235"/>
      <c r="F339" s="226"/>
      <c r="G339" s="226"/>
      <c r="H339" s="226"/>
      <c r="I339" s="226"/>
      <c r="J339" s="226"/>
      <c r="K339" s="226"/>
      <c r="L339" s="226"/>
      <c r="M339" s="226"/>
      <c r="N339" s="226"/>
      <c r="O339" s="226"/>
      <c r="P339" s="226"/>
      <c r="Q339" s="226"/>
      <c r="R339" s="226"/>
      <c r="S339" s="226"/>
      <c r="T339" s="226"/>
      <c r="U339" s="226"/>
      <c r="V339" s="226"/>
      <c r="W339" s="226"/>
      <c r="X339" s="226"/>
      <c r="Y339" s="226"/>
      <c r="Z339" s="226"/>
      <c r="AA339" s="226"/>
      <c r="AB339" s="226"/>
      <c r="AC339" s="226"/>
      <c r="AD339" s="226"/>
      <c r="AE339" s="226"/>
      <c r="AF339" s="226"/>
      <c r="AG339" s="139">
        <f t="shared" si="99"/>
        <v>0</v>
      </c>
    </row>
    <row r="340" hidden="1" outlineLevel="1">
      <c r="A340" s="266" t="s">
        <v>1043</v>
      </c>
      <c r="B340" s="226"/>
      <c r="C340" s="235"/>
      <c r="D340" s="226"/>
      <c r="E340" s="235"/>
      <c r="F340" s="226"/>
      <c r="G340" s="226"/>
      <c r="H340" s="226"/>
      <c r="I340" s="226"/>
      <c r="J340" s="226"/>
      <c r="K340" s="226"/>
      <c r="L340" s="226"/>
      <c r="M340" s="226"/>
      <c r="N340" s="226"/>
      <c r="O340" s="226"/>
      <c r="P340" s="226"/>
      <c r="Q340" s="226"/>
      <c r="R340" s="226"/>
      <c r="S340" s="226"/>
      <c r="T340" s="226"/>
      <c r="U340" s="226"/>
      <c r="V340" s="226"/>
      <c r="W340" s="226"/>
      <c r="X340" s="226"/>
      <c r="Y340" s="226"/>
      <c r="Z340" s="226"/>
      <c r="AA340" s="226"/>
      <c r="AB340" s="226"/>
      <c r="AC340" s="226"/>
      <c r="AD340" s="226"/>
      <c r="AE340" s="226"/>
      <c r="AF340" s="235"/>
      <c r="AG340" s="139">
        <f t="shared" si="99"/>
        <v>0</v>
      </c>
    </row>
    <row r="341" hidden="1" outlineLevel="1">
      <c r="A341" s="266" t="s">
        <v>1044</v>
      </c>
      <c r="B341" s="226"/>
      <c r="C341" s="235"/>
      <c r="D341" s="226"/>
      <c r="E341" s="235"/>
      <c r="F341" s="226"/>
      <c r="G341" s="226"/>
      <c r="H341" s="226"/>
      <c r="I341" s="226"/>
      <c r="J341" s="226"/>
      <c r="K341" s="226"/>
      <c r="L341" s="226"/>
      <c r="M341" s="226"/>
      <c r="N341" s="226"/>
      <c r="O341" s="226"/>
      <c r="P341" s="226"/>
      <c r="Q341" s="226"/>
      <c r="R341" s="226"/>
      <c r="S341" s="226"/>
      <c r="T341" s="226"/>
      <c r="U341" s="226"/>
      <c r="V341" s="226"/>
      <c r="W341" s="226"/>
      <c r="X341" s="226"/>
      <c r="Y341" s="226"/>
      <c r="Z341" s="226"/>
      <c r="AA341" s="226"/>
      <c r="AB341" s="226"/>
      <c r="AC341" s="226"/>
      <c r="AD341" s="226"/>
      <c r="AE341" s="226"/>
      <c r="AF341" s="235"/>
      <c r="AG341" s="139">
        <f t="shared" si="99"/>
        <v>0</v>
      </c>
    </row>
    <row r="342" hidden="1" outlineLevel="1">
      <c r="A342" s="266" t="s">
        <v>681</v>
      </c>
      <c r="B342" s="226"/>
      <c r="C342" s="235"/>
      <c r="D342" s="226"/>
      <c r="E342" s="235"/>
      <c r="F342" s="226"/>
      <c r="G342" s="226"/>
      <c r="H342" s="226"/>
      <c r="I342" s="226"/>
      <c r="J342" s="226"/>
      <c r="K342" s="226"/>
      <c r="L342" s="226"/>
      <c r="M342" s="226"/>
      <c r="N342" s="226"/>
      <c r="O342" s="226"/>
      <c r="P342" s="226"/>
      <c r="Q342" s="226"/>
      <c r="R342" s="226"/>
      <c r="S342" s="226"/>
      <c r="T342" s="226"/>
      <c r="U342" s="226"/>
      <c r="V342" s="226"/>
      <c r="W342" s="226"/>
      <c r="X342" s="226"/>
      <c r="Y342" s="226"/>
      <c r="Z342" s="226"/>
      <c r="AA342" s="226"/>
      <c r="AB342" s="226"/>
      <c r="AC342" s="226"/>
      <c r="AD342" s="226"/>
      <c r="AE342" s="226"/>
      <c r="AF342" s="235"/>
      <c r="AG342" s="139">
        <f t="shared" si="99"/>
        <v>0</v>
      </c>
    </row>
    <row r="343" hidden="1" outlineLevel="1">
      <c r="A343" s="266" t="s">
        <v>682</v>
      </c>
      <c r="B343" s="226"/>
      <c r="C343" s="235"/>
      <c r="D343" s="226"/>
      <c r="E343" s="235"/>
      <c r="F343" s="226"/>
      <c r="G343" s="226"/>
      <c r="H343" s="226"/>
      <c r="I343" s="226"/>
      <c r="J343" s="226"/>
      <c r="K343" s="226"/>
      <c r="L343" s="226"/>
      <c r="M343" s="226"/>
      <c r="N343" s="226"/>
      <c r="O343" s="226"/>
      <c r="P343" s="226"/>
      <c r="Q343" s="226"/>
      <c r="R343" s="226"/>
      <c r="S343" s="226"/>
      <c r="T343" s="226"/>
      <c r="U343" s="226"/>
      <c r="V343" s="226"/>
      <c r="W343" s="226"/>
      <c r="X343" s="226"/>
      <c r="Y343" s="226"/>
      <c r="Z343" s="226"/>
      <c r="AA343" s="226"/>
      <c r="AB343" s="226"/>
      <c r="AC343" s="226"/>
      <c r="AD343" s="226"/>
      <c r="AE343" s="226"/>
      <c r="AF343" s="235"/>
      <c r="AG343" s="139">
        <f t="shared" si="99"/>
        <v>0</v>
      </c>
    </row>
    <row r="344" hidden="1" outlineLevel="1">
      <c r="A344" s="266" t="s">
        <v>683</v>
      </c>
      <c r="B344" s="226"/>
      <c r="C344" s="235"/>
      <c r="D344" s="226"/>
      <c r="E344" s="235"/>
      <c r="F344" s="226"/>
      <c r="G344" s="226"/>
      <c r="H344" s="226"/>
      <c r="I344" s="226"/>
      <c r="J344" s="226"/>
      <c r="K344" s="226"/>
      <c r="L344" s="226"/>
      <c r="M344" s="226"/>
      <c r="N344" s="226"/>
      <c r="O344" s="226"/>
      <c r="P344" s="226"/>
      <c r="Q344" s="226"/>
      <c r="R344" s="226"/>
      <c r="S344" s="226"/>
      <c r="T344" s="226"/>
      <c r="U344" s="226"/>
      <c r="V344" s="226"/>
      <c r="W344" s="226"/>
      <c r="X344" s="226"/>
      <c r="Y344" s="226"/>
      <c r="Z344" s="226"/>
      <c r="AA344" s="226"/>
      <c r="AB344" s="226"/>
      <c r="AC344" s="226"/>
      <c r="AD344" s="226"/>
      <c r="AE344" s="226"/>
      <c r="AF344" s="235"/>
      <c r="AG344" s="139">
        <f t="shared" si="99"/>
        <v>0</v>
      </c>
    </row>
    <row r="345" hidden="1" outlineLevel="1">
      <c r="A345" s="266" t="s">
        <v>684</v>
      </c>
      <c r="B345" s="226"/>
      <c r="C345" s="235"/>
      <c r="D345" s="226"/>
      <c r="E345" s="235"/>
      <c r="F345" s="226"/>
      <c r="G345" s="226"/>
      <c r="H345" s="226"/>
      <c r="I345" s="226"/>
      <c r="J345" s="226"/>
      <c r="K345" s="226"/>
      <c r="L345" s="226"/>
      <c r="M345" s="226"/>
      <c r="N345" s="226"/>
      <c r="O345" s="226"/>
      <c r="P345" s="226"/>
      <c r="Q345" s="226"/>
      <c r="R345" s="226"/>
      <c r="S345" s="226"/>
      <c r="T345" s="226"/>
      <c r="U345" s="226"/>
      <c r="V345" s="226"/>
      <c r="W345" s="226"/>
      <c r="X345" s="226"/>
      <c r="Y345" s="226"/>
      <c r="Z345" s="226"/>
      <c r="AA345" s="226"/>
      <c r="AB345" s="226"/>
      <c r="AC345" s="226"/>
      <c r="AD345" s="226"/>
      <c r="AE345" s="226"/>
      <c r="AF345" s="235"/>
      <c r="AG345" s="139">
        <f t="shared" si="99"/>
        <v>0</v>
      </c>
    </row>
    <row r="346">
      <c r="A346" s="266" t="s">
        <v>276</v>
      </c>
      <c r="B346" s="275"/>
      <c r="C346" s="275"/>
      <c r="D346" s="275"/>
      <c r="E346" s="275"/>
      <c r="F346" s="275"/>
      <c r="G346" s="275"/>
      <c r="H346" s="275"/>
      <c r="I346" s="275"/>
      <c r="J346" s="275"/>
      <c r="K346" s="275"/>
      <c r="L346" s="275"/>
      <c r="M346" s="275"/>
      <c r="N346" s="275"/>
      <c r="O346" s="275"/>
      <c r="P346" s="275"/>
      <c r="Q346" s="275"/>
      <c r="R346" s="275"/>
      <c r="S346" s="275"/>
      <c r="T346" s="275"/>
      <c r="U346" s="275"/>
      <c r="V346" s="275"/>
      <c r="W346" s="275"/>
      <c r="X346" s="275"/>
      <c r="Y346" s="275"/>
      <c r="Z346" s="275"/>
      <c r="AA346" s="275"/>
      <c r="AB346" s="275"/>
      <c r="AC346" s="275"/>
      <c r="AD346" s="275"/>
      <c r="AE346" s="275"/>
      <c r="AF346" s="275"/>
      <c r="AG346" s="199"/>
    </row>
    <row r="347" outlineLevel="1">
      <c r="A347" s="266" t="s">
        <v>1045</v>
      </c>
      <c r="B347" s="236"/>
      <c r="C347" s="236"/>
      <c r="D347" s="236"/>
      <c r="E347" s="236"/>
      <c r="F347" s="236"/>
      <c r="G347" s="236"/>
      <c r="H347" s="236"/>
      <c r="I347" s="236"/>
      <c r="J347" s="236"/>
      <c r="K347" s="236"/>
      <c r="L347" s="236"/>
      <c r="M347" s="236"/>
      <c r="N347" s="236"/>
      <c r="O347" s="236"/>
      <c r="P347" s="236"/>
      <c r="Q347" s="237">
        <v>0.0</v>
      </c>
      <c r="R347" s="237">
        <v>0.0</v>
      </c>
      <c r="S347" s="237">
        <v>0.0</v>
      </c>
      <c r="T347" s="237">
        <v>0.0</v>
      </c>
      <c r="U347" s="237">
        <v>0.0</v>
      </c>
      <c r="V347" s="237">
        <v>0.0</v>
      </c>
      <c r="W347" s="237">
        <v>0.0</v>
      </c>
      <c r="X347" s="237">
        <v>0.0</v>
      </c>
      <c r="Y347" s="237">
        <v>0.0</v>
      </c>
      <c r="Z347" s="237">
        <v>0.0</v>
      </c>
      <c r="AA347" s="237">
        <v>0.0</v>
      </c>
      <c r="AB347" s="237">
        <v>0.0</v>
      </c>
      <c r="AC347" s="237">
        <v>0.0</v>
      </c>
      <c r="AD347" s="237">
        <v>0.0</v>
      </c>
      <c r="AE347" s="237">
        <v>0.0</v>
      </c>
      <c r="AF347" s="237">
        <v>0.0</v>
      </c>
      <c r="AG347" s="139">
        <f t="shared" ref="AG347:AG358" si="100">SUM(B347:AF347)</f>
        <v>0</v>
      </c>
    </row>
    <row r="348" outlineLevel="1">
      <c r="A348" s="266" t="s">
        <v>1046</v>
      </c>
      <c r="B348" s="236"/>
      <c r="C348" s="236"/>
      <c r="D348" s="236"/>
      <c r="E348" s="236"/>
      <c r="F348" s="236"/>
      <c r="G348" s="236"/>
      <c r="H348" s="236"/>
      <c r="I348" s="236"/>
      <c r="J348" s="236"/>
      <c r="K348" s="236"/>
      <c r="L348" s="236"/>
      <c r="M348" s="236"/>
      <c r="N348" s="236"/>
      <c r="O348" s="236"/>
      <c r="P348" s="236"/>
      <c r="Q348" s="237">
        <v>0.0</v>
      </c>
      <c r="R348" s="237">
        <v>0.0</v>
      </c>
      <c r="S348" s="237">
        <v>0.0</v>
      </c>
      <c r="T348" s="237">
        <v>0.0</v>
      </c>
      <c r="U348" s="237">
        <v>0.0</v>
      </c>
      <c r="V348" s="237">
        <v>0.0</v>
      </c>
      <c r="W348" s="237">
        <v>0.0</v>
      </c>
      <c r="X348" s="237">
        <v>0.0</v>
      </c>
      <c r="Y348" s="237">
        <v>0.0</v>
      </c>
      <c r="Z348" s="237">
        <v>0.0</v>
      </c>
      <c r="AA348" s="237">
        <v>0.0</v>
      </c>
      <c r="AB348" s="237">
        <v>0.0</v>
      </c>
      <c r="AC348" s="237">
        <v>0.0</v>
      </c>
      <c r="AD348" s="237">
        <v>0.0</v>
      </c>
      <c r="AE348" s="237">
        <v>0.0</v>
      </c>
      <c r="AF348" s="237">
        <v>0.0</v>
      </c>
      <c r="AG348" s="139">
        <f t="shared" si="100"/>
        <v>0</v>
      </c>
    </row>
    <row r="349" outlineLevel="1">
      <c r="A349" s="266" t="s">
        <v>1047</v>
      </c>
      <c r="B349" s="236"/>
      <c r="C349" s="236"/>
      <c r="D349" s="236"/>
      <c r="E349" s="236"/>
      <c r="F349" s="236"/>
      <c r="G349" s="236"/>
      <c r="H349" s="236"/>
      <c r="I349" s="236"/>
      <c r="J349" s="236"/>
      <c r="K349" s="236"/>
      <c r="L349" s="236"/>
      <c r="M349" s="236"/>
      <c r="N349" s="236"/>
      <c r="O349" s="236"/>
      <c r="P349" s="236"/>
      <c r="Q349" s="237">
        <v>0.0</v>
      </c>
      <c r="R349" s="237">
        <v>0.0</v>
      </c>
      <c r="S349" s="237">
        <v>0.0</v>
      </c>
      <c r="T349" s="237">
        <v>0.0</v>
      </c>
      <c r="U349" s="237">
        <v>0.0</v>
      </c>
      <c r="V349" s="237">
        <v>0.0</v>
      </c>
      <c r="W349" s="237">
        <v>0.0</v>
      </c>
      <c r="X349" s="237">
        <v>0.0</v>
      </c>
      <c r="Y349" s="237">
        <v>0.0</v>
      </c>
      <c r="Z349" s="237">
        <v>0.0</v>
      </c>
      <c r="AA349" s="237">
        <v>0.0</v>
      </c>
      <c r="AB349" s="237">
        <v>0.0</v>
      </c>
      <c r="AC349" s="237">
        <v>0.0</v>
      </c>
      <c r="AD349" s="237">
        <v>0.0</v>
      </c>
      <c r="AE349" s="237">
        <v>0.0</v>
      </c>
      <c r="AF349" s="237">
        <v>0.0</v>
      </c>
      <c r="AG349" s="139">
        <f t="shared" si="100"/>
        <v>0</v>
      </c>
    </row>
    <row r="350" outlineLevel="1">
      <c r="A350" s="266" t="s">
        <v>1048</v>
      </c>
      <c r="B350" s="236"/>
      <c r="C350" s="236"/>
      <c r="D350" s="236"/>
      <c r="E350" s="236"/>
      <c r="F350" s="236"/>
      <c r="G350" s="236"/>
      <c r="H350" s="236"/>
      <c r="I350" s="236"/>
      <c r="J350" s="236"/>
      <c r="K350" s="236"/>
      <c r="L350" s="236"/>
      <c r="M350" s="236"/>
      <c r="N350" s="236"/>
      <c r="O350" s="236"/>
      <c r="P350" s="236"/>
      <c r="Q350" s="237">
        <v>0.0</v>
      </c>
      <c r="R350" s="237">
        <v>0.0</v>
      </c>
      <c r="S350" s="237">
        <v>0.0</v>
      </c>
      <c r="T350" s="237">
        <v>0.0</v>
      </c>
      <c r="U350" s="237">
        <v>0.0</v>
      </c>
      <c r="V350" s="237">
        <v>0.0</v>
      </c>
      <c r="W350" s="237">
        <v>0.0</v>
      </c>
      <c r="X350" s="237">
        <v>0.0</v>
      </c>
      <c r="Y350" s="237">
        <v>0.0</v>
      </c>
      <c r="Z350" s="237">
        <v>0.0</v>
      </c>
      <c r="AA350" s="237">
        <v>0.0</v>
      </c>
      <c r="AB350" s="237">
        <v>0.0</v>
      </c>
      <c r="AC350" s="237">
        <v>0.0</v>
      </c>
      <c r="AD350" s="237">
        <v>0.0</v>
      </c>
      <c r="AE350" s="237">
        <v>0.0</v>
      </c>
      <c r="AF350" s="237">
        <v>0.0</v>
      </c>
      <c r="AG350" s="139">
        <f t="shared" si="100"/>
        <v>0</v>
      </c>
    </row>
    <row r="351" outlineLevel="1">
      <c r="A351" s="266" t="s">
        <v>1049</v>
      </c>
      <c r="B351" s="138"/>
      <c r="C351" s="138"/>
      <c r="D351" s="138"/>
      <c r="E351" s="138"/>
      <c r="F351" s="138"/>
      <c r="G351" s="138"/>
      <c r="H351" s="138"/>
      <c r="I351" s="138"/>
      <c r="J351" s="138"/>
      <c r="K351" s="138"/>
      <c r="L351" s="138"/>
      <c r="M351" s="138"/>
      <c r="N351" s="138"/>
      <c r="O351" s="138"/>
      <c r="P351" s="138"/>
      <c r="Q351" s="237">
        <v>0.0</v>
      </c>
      <c r="R351" s="237">
        <v>0.0</v>
      </c>
      <c r="S351" s="237">
        <v>0.0</v>
      </c>
      <c r="T351" s="237">
        <v>0.0</v>
      </c>
      <c r="U351" s="237">
        <v>0.0</v>
      </c>
      <c r="V351" s="237">
        <v>0.0</v>
      </c>
      <c r="W351" s="237">
        <v>0.0</v>
      </c>
      <c r="X351" s="237">
        <v>0.0</v>
      </c>
      <c r="Y351" s="237">
        <v>0.0</v>
      </c>
      <c r="Z351" s="237">
        <v>0.0</v>
      </c>
      <c r="AA351" s="237">
        <v>0.0</v>
      </c>
      <c r="AB351" s="237">
        <v>0.0</v>
      </c>
      <c r="AC351" s="237">
        <v>0.0</v>
      </c>
      <c r="AD351" s="237">
        <v>0.0</v>
      </c>
      <c r="AE351" s="237">
        <v>0.0</v>
      </c>
      <c r="AF351" s="237">
        <v>0.0</v>
      </c>
      <c r="AG351" s="139">
        <f t="shared" si="100"/>
        <v>0</v>
      </c>
    </row>
    <row r="352" outlineLevel="1">
      <c r="A352" s="266" t="s">
        <v>1050</v>
      </c>
      <c r="B352" s="138"/>
      <c r="C352" s="138"/>
      <c r="D352" s="138"/>
      <c r="E352" s="138"/>
      <c r="F352" s="138"/>
      <c r="G352" s="138"/>
      <c r="H352" s="138"/>
      <c r="I352" s="138"/>
      <c r="J352" s="138"/>
      <c r="K352" s="138"/>
      <c r="L352" s="138"/>
      <c r="M352" s="138"/>
      <c r="N352" s="138"/>
      <c r="O352" s="138"/>
      <c r="P352" s="138"/>
      <c r="Q352" s="237">
        <v>0.0</v>
      </c>
      <c r="R352" s="237">
        <v>0.0</v>
      </c>
      <c r="S352" s="237">
        <v>0.0</v>
      </c>
      <c r="T352" s="237">
        <v>0.0</v>
      </c>
      <c r="U352" s="237">
        <v>0.0</v>
      </c>
      <c r="V352" s="237">
        <v>0.0</v>
      </c>
      <c r="W352" s="237">
        <v>0.0</v>
      </c>
      <c r="X352" s="237">
        <v>0.0</v>
      </c>
      <c r="Y352" s="237">
        <v>0.0</v>
      </c>
      <c r="Z352" s="237">
        <v>0.0</v>
      </c>
      <c r="AA352" s="237">
        <v>0.0</v>
      </c>
      <c r="AB352" s="237">
        <v>0.0</v>
      </c>
      <c r="AC352" s="237">
        <v>0.0</v>
      </c>
      <c r="AD352" s="237">
        <v>0.0</v>
      </c>
      <c r="AE352" s="237">
        <v>0.0</v>
      </c>
      <c r="AF352" s="237">
        <v>0.0</v>
      </c>
      <c r="AG352" s="139">
        <f t="shared" si="100"/>
        <v>0</v>
      </c>
    </row>
    <row r="353" outlineLevel="1">
      <c r="A353" s="266" t="s">
        <v>1051</v>
      </c>
      <c r="B353" s="138"/>
      <c r="C353" s="138"/>
      <c r="D353" s="138"/>
      <c r="E353" s="138"/>
      <c r="F353" s="138"/>
      <c r="G353" s="138"/>
      <c r="H353" s="138"/>
      <c r="I353" s="138"/>
      <c r="J353" s="138"/>
      <c r="K353" s="138"/>
      <c r="L353" s="138"/>
      <c r="M353" s="138"/>
      <c r="N353" s="138"/>
      <c r="O353" s="138"/>
      <c r="P353" s="138"/>
      <c r="Q353" s="237">
        <v>0.0</v>
      </c>
      <c r="R353" s="237">
        <v>0.0</v>
      </c>
      <c r="S353" s="237">
        <v>0.0</v>
      </c>
      <c r="T353" s="237">
        <v>0.0</v>
      </c>
      <c r="U353" s="237">
        <v>0.0</v>
      </c>
      <c r="V353" s="237">
        <v>0.0</v>
      </c>
      <c r="W353" s="237">
        <v>0.0</v>
      </c>
      <c r="X353" s="237">
        <v>0.0</v>
      </c>
      <c r="Y353" s="237">
        <v>0.0</v>
      </c>
      <c r="Z353" s="237">
        <v>0.0</v>
      </c>
      <c r="AA353" s="237">
        <v>0.0</v>
      </c>
      <c r="AB353" s="237">
        <v>0.0</v>
      </c>
      <c r="AC353" s="237">
        <v>0.0</v>
      </c>
      <c r="AD353" s="237">
        <v>0.0</v>
      </c>
      <c r="AE353" s="237">
        <v>0.0</v>
      </c>
      <c r="AF353" s="237">
        <v>0.0</v>
      </c>
      <c r="AG353" s="139">
        <f t="shared" si="100"/>
        <v>0</v>
      </c>
    </row>
    <row r="354" outlineLevel="1">
      <c r="A354" s="266" t="s">
        <v>1052</v>
      </c>
      <c r="B354" s="138"/>
      <c r="C354" s="138"/>
      <c r="D354" s="138"/>
      <c r="E354" s="138"/>
      <c r="F354" s="138"/>
      <c r="G354" s="138"/>
      <c r="H354" s="138"/>
      <c r="I354" s="138"/>
      <c r="J354" s="138"/>
      <c r="K354" s="138"/>
      <c r="L354" s="138"/>
      <c r="M354" s="138"/>
      <c r="N354" s="138"/>
      <c r="O354" s="138"/>
      <c r="P354" s="138"/>
      <c r="Q354" s="237">
        <v>0.0</v>
      </c>
      <c r="R354" s="237">
        <v>0.0</v>
      </c>
      <c r="S354" s="237">
        <v>0.0</v>
      </c>
      <c r="T354" s="237">
        <v>0.0</v>
      </c>
      <c r="U354" s="237">
        <v>0.0</v>
      </c>
      <c r="V354" s="237">
        <v>0.0</v>
      </c>
      <c r="W354" s="237">
        <v>0.0</v>
      </c>
      <c r="X354" s="237">
        <v>0.0</v>
      </c>
      <c r="Y354" s="237">
        <v>0.0</v>
      </c>
      <c r="Z354" s="237">
        <v>0.0</v>
      </c>
      <c r="AA354" s="237">
        <v>0.0</v>
      </c>
      <c r="AB354" s="237">
        <v>0.0</v>
      </c>
      <c r="AC354" s="237">
        <v>0.0</v>
      </c>
      <c r="AD354" s="237">
        <v>0.0</v>
      </c>
      <c r="AE354" s="237">
        <v>0.0</v>
      </c>
      <c r="AF354" s="237">
        <v>0.0</v>
      </c>
      <c r="AG354" s="139">
        <f t="shared" si="100"/>
        <v>0</v>
      </c>
    </row>
    <row r="355" outlineLevel="1">
      <c r="A355" s="266" t="s">
        <v>1053</v>
      </c>
      <c r="B355" s="138"/>
      <c r="C355" s="138"/>
      <c r="D355" s="138"/>
      <c r="E355" s="138"/>
      <c r="F355" s="138"/>
      <c r="G355" s="138"/>
      <c r="H355" s="138"/>
      <c r="I355" s="138"/>
      <c r="J355" s="138"/>
      <c r="K355" s="138"/>
      <c r="L355" s="138"/>
      <c r="M355" s="138"/>
      <c r="N355" s="138"/>
      <c r="O355" s="138"/>
      <c r="P355" s="138"/>
      <c r="Q355" s="237">
        <v>0.0</v>
      </c>
      <c r="R355" s="237">
        <v>0.0</v>
      </c>
      <c r="S355" s="237">
        <v>0.0</v>
      </c>
      <c r="T355" s="237">
        <v>0.0</v>
      </c>
      <c r="U355" s="237">
        <v>0.0</v>
      </c>
      <c r="V355" s="237">
        <v>0.0</v>
      </c>
      <c r="W355" s="237">
        <v>0.0</v>
      </c>
      <c r="X355" s="237">
        <v>0.0</v>
      </c>
      <c r="Y355" s="237">
        <v>0.0</v>
      </c>
      <c r="Z355" s="237">
        <v>0.0</v>
      </c>
      <c r="AA355" s="237">
        <v>0.0</v>
      </c>
      <c r="AB355" s="237">
        <v>0.0</v>
      </c>
      <c r="AC355" s="237">
        <v>0.0</v>
      </c>
      <c r="AD355" s="237">
        <v>0.0</v>
      </c>
      <c r="AE355" s="237">
        <v>0.0</v>
      </c>
      <c r="AF355" s="237">
        <v>0.0</v>
      </c>
      <c r="AG355" s="139">
        <f t="shared" si="100"/>
        <v>0</v>
      </c>
    </row>
    <row r="356" outlineLevel="1">
      <c r="A356" s="266" t="s">
        <v>1054</v>
      </c>
      <c r="B356" s="138"/>
      <c r="C356" s="138"/>
      <c r="D356" s="138"/>
      <c r="E356" s="138"/>
      <c r="F356" s="138"/>
      <c r="G356" s="138"/>
      <c r="H356" s="138"/>
      <c r="I356" s="138"/>
      <c r="J356" s="138"/>
      <c r="K356" s="138"/>
      <c r="L356" s="138"/>
      <c r="M356" s="138"/>
      <c r="N356" s="138"/>
      <c r="O356" s="138"/>
      <c r="P356" s="138"/>
      <c r="Q356" s="237">
        <v>0.0</v>
      </c>
      <c r="R356" s="237">
        <v>0.0</v>
      </c>
      <c r="S356" s="237">
        <v>0.0</v>
      </c>
      <c r="T356" s="237">
        <v>0.0</v>
      </c>
      <c r="U356" s="237">
        <v>0.0</v>
      </c>
      <c r="V356" s="237">
        <v>0.0</v>
      </c>
      <c r="W356" s="237">
        <v>0.0</v>
      </c>
      <c r="X356" s="237">
        <v>0.0</v>
      </c>
      <c r="Y356" s="237">
        <v>0.0</v>
      </c>
      <c r="Z356" s="237">
        <v>0.0</v>
      </c>
      <c r="AA356" s="237">
        <v>0.0</v>
      </c>
      <c r="AB356" s="237">
        <v>0.0</v>
      </c>
      <c r="AC356" s="237">
        <v>0.0</v>
      </c>
      <c r="AD356" s="237">
        <v>0.0</v>
      </c>
      <c r="AE356" s="237">
        <v>0.0</v>
      </c>
      <c r="AF356" s="237">
        <v>0.0</v>
      </c>
      <c r="AG356" s="139">
        <f t="shared" si="100"/>
        <v>0</v>
      </c>
    </row>
    <row r="357">
      <c r="A357" s="269" t="s">
        <v>287</v>
      </c>
      <c r="B357" s="270">
        <f t="shared" ref="B357:AF357" si="101">SUM(B336,B337,B347,B348,B342,B353,B343,B354)</f>
        <v>0</v>
      </c>
      <c r="C357" s="270">
        <f t="shared" si="101"/>
        <v>0</v>
      </c>
      <c r="D357" s="270">
        <f t="shared" si="101"/>
        <v>0</v>
      </c>
      <c r="E357" s="270">
        <f t="shared" si="101"/>
        <v>0</v>
      </c>
      <c r="F357" s="270">
        <f t="shared" si="101"/>
        <v>0</v>
      </c>
      <c r="G357" s="270">
        <f t="shared" si="101"/>
        <v>0</v>
      </c>
      <c r="H357" s="270">
        <f t="shared" si="101"/>
        <v>0</v>
      </c>
      <c r="I357" s="270">
        <f t="shared" si="101"/>
        <v>0</v>
      </c>
      <c r="J357" s="270">
        <f t="shared" si="101"/>
        <v>0</v>
      </c>
      <c r="K357" s="270">
        <f t="shared" si="101"/>
        <v>0</v>
      </c>
      <c r="L357" s="270">
        <f t="shared" si="101"/>
        <v>0</v>
      </c>
      <c r="M357" s="270">
        <f t="shared" si="101"/>
        <v>0</v>
      </c>
      <c r="N357" s="270">
        <f t="shared" si="101"/>
        <v>0</v>
      </c>
      <c r="O357" s="270">
        <f t="shared" si="101"/>
        <v>0</v>
      </c>
      <c r="P357" s="270">
        <f t="shared" si="101"/>
        <v>0</v>
      </c>
      <c r="Q357" s="270">
        <f t="shared" si="101"/>
        <v>0</v>
      </c>
      <c r="R357" s="270">
        <f t="shared" si="101"/>
        <v>0</v>
      </c>
      <c r="S357" s="270">
        <f t="shared" si="101"/>
        <v>0</v>
      </c>
      <c r="T357" s="270">
        <f t="shared" si="101"/>
        <v>0</v>
      </c>
      <c r="U357" s="270">
        <f t="shared" si="101"/>
        <v>0</v>
      </c>
      <c r="V357" s="270">
        <f t="shared" si="101"/>
        <v>0</v>
      </c>
      <c r="W357" s="270">
        <f t="shared" si="101"/>
        <v>0</v>
      </c>
      <c r="X357" s="270">
        <f t="shared" si="101"/>
        <v>0</v>
      </c>
      <c r="Y357" s="270">
        <f t="shared" si="101"/>
        <v>0</v>
      </c>
      <c r="Z357" s="270">
        <f t="shared" si="101"/>
        <v>0</v>
      </c>
      <c r="AA357" s="270">
        <f t="shared" si="101"/>
        <v>0</v>
      </c>
      <c r="AB357" s="270">
        <f t="shared" si="101"/>
        <v>0</v>
      </c>
      <c r="AC357" s="270">
        <f t="shared" si="101"/>
        <v>0</v>
      </c>
      <c r="AD357" s="270">
        <f t="shared" si="101"/>
        <v>0</v>
      </c>
      <c r="AE357" s="270">
        <f t="shared" si="101"/>
        <v>0</v>
      </c>
      <c r="AF357" s="270">
        <f t="shared" si="101"/>
        <v>0</v>
      </c>
      <c r="AG357" s="139">
        <f t="shared" si="100"/>
        <v>0</v>
      </c>
    </row>
    <row r="358">
      <c r="A358" s="269" t="s">
        <v>288</v>
      </c>
      <c r="B358" s="270">
        <f t="shared" ref="B358:AF358" si="102">SUM(B338,B339,B349,B350,B344,B355,B345,B356)</f>
        <v>0</v>
      </c>
      <c r="C358" s="270">
        <f t="shared" si="102"/>
        <v>0</v>
      </c>
      <c r="D358" s="270">
        <f t="shared" si="102"/>
        <v>0</v>
      </c>
      <c r="E358" s="270">
        <f t="shared" si="102"/>
        <v>0</v>
      </c>
      <c r="F358" s="270">
        <f t="shared" si="102"/>
        <v>0</v>
      </c>
      <c r="G358" s="270">
        <f t="shared" si="102"/>
        <v>0</v>
      </c>
      <c r="H358" s="270">
        <f t="shared" si="102"/>
        <v>0</v>
      </c>
      <c r="I358" s="270">
        <f t="shared" si="102"/>
        <v>0</v>
      </c>
      <c r="J358" s="270">
        <f t="shared" si="102"/>
        <v>0</v>
      </c>
      <c r="K358" s="270">
        <f t="shared" si="102"/>
        <v>0</v>
      </c>
      <c r="L358" s="270">
        <f t="shared" si="102"/>
        <v>0</v>
      </c>
      <c r="M358" s="270">
        <f t="shared" si="102"/>
        <v>0</v>
      </c>
      <c r="N358" s="270">
        <f t="shared" si="102"/>
        <v>0</v>
      </c>
      <c r="O358" s="270">
        <f t="shared" si="102"/>
        <v>0</v>
      </c>
      <c r="P358" s="270">
        <f t="shared" si="102"/>
        <v>0</v>
      </c>
      <c r="Q358" s="270">
        <f t="shared" si="102"/>
        <v>0</v>
      </c>
      <c r="R358" s="270">
        <f t="shared" si="102"/>
        <v>0</v>
      </c>
      <c r="S358" s="270">
        <f t="shared" si="102"/>
        <v>0</v>
      </c>
      <c r="T358" s="270">
        <f t="shared" si="102"/>
        <v>0</v>
      </c>
      <c r="U358" s="270">
        <f t="shared" si="102"/>
        <v>0</v>
      </c>
      <c r="V358" s="270">
        <f t="shared" si="102"/>
        <v>0</v>
      </c>
      <c r="W358" s="270">
        <f t="shared" si="102"/>
        <v>0</v>
      </c>
      <c r="X358" s="270">
        <f t="shared" si="102"/>
        <v>0</v>
      </c>
      <c r="Y358" s="270">
        <f t="shared" si="102"/>
        <v>0</v>
      </c>
      <c r="Z358" s="270">
        <f t="shared" si="102"/>
        <v>0</v>
      </c>
      <c r="AA358" s="270">
        <f t="shared" si="102"/>
        <v>0</v>
      </c>
      <c r="AB358" s="270">
        <f t="shared" si="102"/>
        <v>0</v>
      </c>
      <c r="AC358" s="270">
        <f t="shared" si="102"/>
        <v>0</v>
      </c>
      <c r="AD358" s="270">
        <f t="shared" si="102"/>
        <v>0</v>
      </c>
      <c r="AE358" s="270">
        <f t="shared" si="102"/>
        <v>0</v>
      </c>
      <c r="AF358" s="270">
        <f t="shared" si="102"/>
        <v>0</v>
      </c>
      <c r="AG358" s="139">
        <f t="shared" si="100"/>
        <v>0</v>
      </c>
    </row>
    <row r="359">
      <c r="A359" s="153"/>
      <c r="B359" s="225"/>
      <c r="C359" s="225"/>
      <c r="D359" s="225"/>
      <c r="E359" s="225"/>
      <c r="F359" s="225"/>
      <c r="G359" s="225"/>
      <c r="H359" s="225"/>
      <c r="I359" s="225"/>
      <c r="J359" s="225"/>
      <c r="K359" s="225"/>
      <c r="L359" s="225"/>
      <c r="M359" s="225"/>
      <c r="N359" s="225"/>
      <c r="O359" s="225"/>
      <c r="P359" s="225"/>
      <c r="Q359" s="225"/>
      <c r="R359" s="225"/>
      <c r="S359" s="225"/>
      <c r="T359" s="225"/>
      <c r="U359" s="225"/>
      <c r="V359" s="225"/>
      <c r="W359" s="225"/>
      <c r="X359" s="225"/>
      <c r="Y359" s="225"/>
      <c r="Z359" s="225"/>
      <c r="AA359" s="225"/>
      <c r="AB359" s="225"/>
      <c r="AC359" s="225"/>
      <c r="AD359" s="225"/>
      <c r="AE359" s="225"/>
      <c r="AF359" s="225"/>
      <c r="AG359" s="259"/>
    </row>
    <row r="360" collapsed="1">
      <c r="A360" s="266" t="s">
        <v>289</v>
      </c>
      <c r="B360" s="275"/>
      <c r="C360" s="275"/>
      <c r="D360" s="275"/>
      <c r="E360" s="275"/>
      <c r="F360" s="275"/>
      <c r="G360" s="275"/>
      <c r="H360" s="275"/>
      <c r="I360" s="275"/>
      <c r="J360" s="275"/>
      <c r="K360" s="275"/>
      <c r="L360" s="275"/>
      <c r="M360" s="275"/>
      <c r="N360" s="275"/>
      <c r="O360" s="275"/>
      <c r="P360" s="275"/>
      <c r="Q360" s="275"/>
      <c r="R360" s="275"/>
      <c r="S360" s="275"/>
      <c r="T360" s="275"/>
      <c r="U360" s="275"/>
      <c r="V360" s="275"/>
      <c r="W360" s="275"/>
      <c r="X360" s="275"/>
      <c r="Y360" s="275"/>
      <c r="Z360" s="275"/>
      <c r="AA360" s="275"/>
      <c r="AB360" s="275"/>
      <c r="AC360" s="275"/>
      <c r="AD360" s="275"/>
      <c r="AE360" s="275"/>
      <c r="AF360" s="275"/>
      <c r="AG360" s="199"/>
    </row>
    <row r="361" hidden="1" outlineLevel="1">
      <c r="A361" s="266" t="s">
        <v>290</v>
      </c>
      <c r="B361" s="226"/>
      <c r="C361" s="226"/>
      <c r="D361" s="226"/>
      <c r="E361" s="226"/>
      <c r="F361" s="226"/>
      <c r="G361" s="226"/>
      <c r="H361" s="226"/>
      <c r="I361" s="226"/>
      <c r="J361" s="226"/>
      <c r="K361" s="226"/>
      <c r="L361" s="226"/>
      <c r="M361" s="226"/>
      <c r="N361" s="226"/>
      <c r="O361" s="226"/>
      <c r="P361" s="226"/>
      <c r="Q361" s="226"/>
      <c r="R361" s="226"/>
      <c r="S361" s="226"/>
      <c r="T361" s="226"/>
      <c r="U361" s="226"/>
      <c r="V361" s="226"/>
      <c r="W361" s="226"/>
      <c r="X361" s="226"/>
      <c r="Y361" s="226"/>
      <c r="Z361" s="226"/>
      <c r="AA361" s="226"/>
      <c r="AB361" s="226"/>
      <c r="AC361" s="226"/>
      <c r="AD361" s="226"/>
      <c r="AE361" s="226"/>
      <c r="AF361" s="226"/>
      <c r="AG361" s="139">
        <f t="shared" ref="AG361:AG372" si="103">SUM(B361:AF361)</f>
        <v>0</v>
      </c>
    </row>
    <row r="362" hidden="1" outlineLevel="1">
      <c r="A362" s="266" t="s">
        <v>291</v>
      </c>
      <c r="B362" s="226"/>
      <c r="C362" s="226"/>
      <c r="D362" s="226"/>
      <c r="E362" s="226"/>
      <c r="F362" s="226"/>
      <c r="G362" s="226"/>
      <c r="H362" s="226"/>
      <c r="I362" s="226"/>
      <c r="J362" s="226"/>
      <c r="K362" s="226"/>
      <c r="L362" s="226"/>
      <c r="M362" s="226"/>
      <c r="N362" s="226"/>
      <c r="O362" s="226"/>
      <c r="P362" s="226"/>
      <c r="Q362" s="226"/>
      <c r="R362" s="226"/>
      <c r="S362" s="226"/>
      <c r="T362" s="226"/>
      <c r="U362" s="226"/>
      <c r="V362" s="226"/>
      <c r="W362" s="226"/>
      <c r="X362" s="226"/>
      <c r="Y362" s="226"/>
      <c r="Z362" s="226"/>
      <c r="AA362" s="226"/>
      <c r="AB362" s="226"/>
      <c r="AC362" s="226"/>
      <c r="AD362" s="226"/>
      <c r="AE362" s="226"/>
      <c r="AF362" s="226"/>
      <c r="AG362" s="139">
        <f t="shared" si="103"/>
        <v>0</v>
      </c>
    </row>
    <row r="363" hidden="1" outlineLevel="1">
      <c r="A363" s="266" t="s">
        <v>1055</v>
      </c>
      <c r="B363" s="226"/>
      <c r="C363" s="226"/>
      <c r="D363" s="226"/>
      <c r="E363" s="226"/>
      <c r="F363" s="226"/>
      <c r="G363" s="226"/>
      <c r="H363" s="226"/>
      <c r="I363" s="226"/>
      <c r="J363" s="226"/>
      <c r="K363" s="226"/>
      <c r="L363" s="226"/>
      <c r="M363" s="226"/>
      <c r="N363" s="226"/>
      <c r="O363" s="226"/>
      <c r="P363" s="226"/>
      <c r="Q363" s="226"/>
      <c r="R363" s="226"/>
      <c r="S363" s="226"/>
      <c r="T363" s="226"/>
      <c r="U363" s="226"/>
      <c r="V363" s="226"/>
      <c r="W363" s="226"/>
      <c r="X363" s="226"/>
      <c r="Y363" s="226"/>
      <c r="Z363" s="226"/>
      <c r="AA363" s="226"/>
      <c r="AB363" s="226"/>
      <c r="AC363" s="226"/>
      <c r="AD363" s="226"/>
      <c r="AE363" s="226"/>
      <c r="AF363" s="226"/>
      <c r="AG363" s="139">
        <f t="shared" si="103"/>
        <v>0</v>
      </c>
    </row>
    <row r="364" hidden="1" outlineLevel="1">
      <c r="A364" s="266" t="s">
        <v>1056</v>
      </c>
      <c r="B364" s="226"/>
      <c r="C364" s="226"/>
      <c r="D364" s="226"/>
      <c r="E364" s="226"/>
      <c r="F364" s="226"/>
      <c r="G364" s="226"/>
      <c r="H364" s="226"/>
      <c r="I364" s="226"/>
      <c r="J364" s="226"/>
      <c r="K364" s="226"/>
      <c r="L364" s="226"/>
      <c r="M364" s="226"/>
      <c r="N364" s="226"/>
      <c r="O364" s="226"/>
      <c r="P364" s="226"/>
      <c r="Q364" s="226"/>
      <c r="R364" s="226"/>
      <c r="S364" s="226"/>
      <c r="T364" s="226"/>
      <c r="U364" s="226"/>
      <c r="V364" s="226"/>
      <c r="W364" s="226"/>
      <c r="X364" s="226"/>
      <c r="Y364" s="226"/>
      <c r="Z364" s="226"/>
      <c r="AA364" s="226"/>
      <c r="AB364" s="226"/>
      <c r="AC364" s="226"/>
      <c r="AD364" s="226"/>
      <c r="AE364" s="226"/>
      <c r="AF364" s="226"/>
      <c r="AG364" s="139">
        <f t="shared" si="103"/>
        <v>0</v>
      </c>
    </row>
    <row r="365" hidden="1" outlineLevel="1">
      <c r="A365" s="266" t="s">
        <v>1057</v>
      </c>
      <c r="B365" s="226"/>
      <c r="C365" s="226"/>
      <c r="D365" s="226"/>
      <c r="E365" s="226"/>
      <c r="F365" s="226"/>
      <c r="G365" s="226"/>
      <c r="H365" s="226"/>
      <c r="I365" s="226"/>
      <c r="J365" s="226"/>
      <c r="K365" s="226"/>
      <c r="L365" s="226"/>
      <c r="M365" s="226"/>
      <c r="N365" s="226"/>
      <c r="O365" s="226"/>
      <c r="P365" s="226"/>
      <c r="Q365" s="226"/>
      <c r="R365" s="226"/>
      <c r="S365" s="226"/>
      <c r="T365" s="226"/>
      <c r="U365" s="226"/>
      <c r="V365" s="226"/>
      <c r="W365" s="226"/>
      <c r="X365" s="226"/>
      <c r="Y365" s="226"/>
      <c r="Z365" s="226"/>
      <c r="AA365" s="226"/>
      <c r="AB365" s="226"/>
      <c r="AC365" s="226"/>
      <c r="AD365" s="226"/>
      <c r="AE365" s="226"/>
      <c r="AF365" s="226"/>
      <c r="AG365" s="139">
        <f t="shared" si="103"/>
        <v>0</v>
      </c>
    </row>
    <row r="366" hidden="1" outlineLevel="1">
      <c r="A366" s="266" t="s">
        <v>1058</v>
      </c>
      <c r="B366" s="226"/>
      <c r="C366" s="226"/>
      <c r="D366" s="226"/>
      <c r="E366" s="226"/>
      <c r="F366" s="226"/>
      <c r="G366" s="226"/>
      <c r="H366" s="226"/>
      <c r="I366" s="226"/>
      <c r="J366" s="226"/>
      <c r="K366" s="226"/>
      <c r="L366" s="226"/>
      <c r="M366" s="226"/>
      <c r="N366" s="226"/>
      <c r="O366" s="226"/>
      <c r="P366" s="226"/>
      <c r="Q366" s="226"/>
      <c r="R366" s="226"/>
      <c r="S366" s="226"/>
      <c r="T366" s="226"/>
      <c r="U366" s="226"/>
      <c r="V366" s="226"/>
      <c r="W366" s="226"/>
      <c r="X366" s="226"/>
      <c r="Y366" s="226"/>
      <c r="Z366" s="226"/>
      <c r="AA366" s="226"/>
      <c r="AB366" s="226"/>
      <c r="AC366" s="226"/>
      <c r="AD366" s="226"/>
      <c r="AE366" s="226"/>
      <c r="AF366" s="226"/>
      <c r="AG366" s="139">
        <f t="shared" si="103"/>
        <v>0</v>
      </c>
    </row>
    <row r="367" hidden="1" outlineLevel="1">
      <c r="A367" s="266" t="s">
        <v>1059</v>
      </c>
      <c r="B367" s="226"/>
      <c r="C367" s="226"/>
      <c r="D367" s="226"/>
      <c r="E367" s="226"/>
      <c r="F367" s="226"/>
      <c r="G367" s="226"/>
      <c r="H367" s="226"/>
      <c r="I367" s="226"/>
      <c r="J367" s="226"/>
      <c r="K367" s="226"/>
      <c r="L367" s="226"/>
      <c r="M367" s="226"/>
      <c r="N367" s="226"/>
      <c r="O367" s="226"/>
      <c r="P367" s="226"/>
      <c r="Q367" s="226"/>
      <c r="R367" s="226"/>
      <c r="S367" s="226"/>
      <c r="T367" s="226"/>
      <c r="U367" s="226"/>
      <c r="V367" s="226"/>
      <c r="W367" s="226"/>
      <c r="X367" s="226"/>
      <c r="Y367" s="226"/>
      <c r="Z367" s="226"/>
      <c r="AA367" s="226"/>
      <c r="AB367" s="226"/>
      <c r="AC367" s="226"/>
      <c r="AD367" s="226"/>
      <c r="AE367" s="226"/>
      <c r="AF367" s="226"/>
      <c r="AG367" s="139">
        <f t="shared" si="103"/>
        <v>0</v>
      </c>
    </row>
    <row r="368" hidden="1" outlineLevel="1">
      <c r="A368" s="266" t="s">
        <v>1060</v>
      </c>
      <c r="B368" s="226"/>
      <c r="C368" s="226"/>
      <c r="D368" s="226"/>
      <c r="E368" s="226"/>
      <c r="F368" s="226"/>
      <c r="G368" s="226"/>
      <c r="H368" s="226"/>
      <c r="I368" s="226"/>
      <c r="J368" s="226"/>
      <c r="K368" s="226"/>
      <c r="L368" s="226"/>
      <c r="M368" s="226"/>
      <c r="N368" s="226"/>
      <c r="O368" s="226"/>
      <c r="P368" s="226"/>
      <c r="Q368" s="226"/>
      <c r="R368" s="226"/>
      <c r="S368" s="226"/>
      <c r="T368" s="226"/>
      <c r="U368" s="226"/>
      <c r="V368" s="226"/>
      <c r="W368" s="226"/>
      <c r="X368" s="226"/>
      <c r="Y368" s="226"/>
      <c r="Z368" s="226"/>
      <c r="AA368" s="226"/>
      <c r="AB368" s="226"/>
      <c r="AC368" s="226"/>
      <c r="AD368" s="226"/>
      <c r="AE368" s="226"/>
      <c r="AF368" s="226"/>
      <c r="AG368" s="139">
        <f t="shared" si="103"/>
        <v>0</v>
      </c>
    </row>
    <row r="369" hidden="1" outlineLevel="1">
      <c r="A369" s="276" t="s">
        <v>1061</v>
      </c>
      <c r="B369" s="226"/>
      <c r="C369" s="226"/>
      <c r="D369" s="226"/>
      <c r="E369" s="226"/>
      <c r="F369" s="226"/>
      <c r="G369" s="226"/>
      <c r="H369" s="226"/>
      <c r="I369" s="226"/>
      <c r="J369" s="226"/>
      <c r="K369" s="226"/>
      <c r="L369" s="226"/>
      <c r="M369" s="226"/>
      <c r="N369" s="226"/>
      <c r="O369" s="226"/>
      <c r="P369" s="226"/>
      <c r="Q369" s="226"/>
      <c r="R369" s="226"/>
      <c r="S369" s="226"/>
      <c r="T369" s="226"/>
      <c r="U369" s="226"/>
      <c r="V369" s="226"/>
      <c r="W369" s="226"/>
      <c r="X369" s="226"/>
      <c r="Y369" s="226"/>
      <c r="Z369" s="226"/>
      <c r="AA369" s="226"/>
      <c r="AB369" s="226"/>
      <c r="AC369" s="226"/>
      <c r="AD369" s="226"/>
      <c r="AE369" s="226"/>
      <c r="AF369" s="226"/>
      <c r="AG369" s="139">
        <f t="shared" si="103"/>
        <v>0</v>
      </c>
    </row>
    <row r="370" hidden="1" outlineLevel="1">
      <c r="A370" s="276" t="s">
        <v>1062</v>
      </c>
      <c r="B370" s="226"/>
      <c r="C370" s="226"/>
      <c r="D370" s="226"/>
      <c r="E370" s="226"/>
      <c r="F370" s="226"/>
      <c r="G370" s="226"/>
      <c r="H370" s="226"/>
      <c r="I370" s="226"/>
      <c r="J370" s="226"/>
      <c r="K370" s="226"/>
      <c r="L370" s="226"/>
      <c r="M370" s="226"/>
      <c r="N370" s="226"/>
      <c r="O370" s="226"/>
      <c r="P370" s="226"/>
      <c r="Q370" s="226"/>
      <c r="R370" s="226"/>
      <c r="S370" s="226"/>
      <c r="T370" s="226"/>
      <c r="U370" s="226"/>
      <c r="V370" s="226"/>
      <c r="W370" s="226"/>
      <c r="X370" s="226"/>
      <c r="Y370" s="226"/>
      <c r="Z370" s="226"/>
      <c r="AA370" s="226"/>
      <c r="AB370" s="226"/>
      <c r="AC370" s="226"/>
      <c r="AD370" s="226"/>
      <c r="AE370" s="226"/>
      <c r="AF370" s="226"/>
      <c r="AG370" s="139">
        <f t="shared" si="103"/>
        <v>0</v>
      </c>
    </row>
    <row r="371" hidden="1" outlineLevel="1">
      <c r="A371" s="276" t="s">
        <v>186</v>
      </c>
      <c r="B371" s="226"/>
      <c r="C371" s="226"/>
      <c r="D371" s="226"/>
      <c r="E371" s="226"/>
      <c r="F371" s="226"/>
      <c r="G371" s="226"/>
      <c r="H371" s="226"/>
      <c r="I371" s="226"/>
      <c r="J371" s="226"/>
      <c r="K371" s="226"/>
      <c r="L371" s="226"/>
      <c r="M371" s="226"/>
      <c r="N371" s="226"/>
      <c r="O371" s="226"/>
      <c r="P371" s="226"/>
      <c r="Q371" s="226"/>
      <c r="R371" s="226"/>
      <c r="S371" s="226"/>
      <c r="T371" s="226"/>
      <c r="U371" s="226"/>
      <c r="V371" s="226"/>
      <c r="W371" s="226"/>
      <c r="X371" s="226"/>
      <c r="Y371" s="226"/>
      <c r="Z371" s="226"/>
      <c r="AA371" s="226"/>
      <c r="AB371" s="226"/>
      <c r="AC371" s="226"/>
      <c r="AD371" s="226"/>
      <c r="AE371" s="226"/>
      <c r="AF371" s="226"/>
      <c r="AG371" s="139">
        <f t="shared" si="103"/>
        <v>0</v>
      </c>
    </row>
    <row r="372">
      <c r="A372" s="269" t="s">
        <v>187</v>
      </c>
      <c r="B372" s="270">
        <f t="shared" ref="B372:AF372" si="104">SUM(B361:B371)</f>
        <v>0</v>
      </c>
      <c r="C372" s="270">
        <f t="shared" si="104"/>
        <v>0</v>
      </c>
      <c r="D372" s="270">
        <f t="shared" si="104"/>
        <v>0</v>
      </c>
      <c r="E372" s="270">
        <f t="shared" si="104"/>
        <v>0</v>
      </c>
      <c r="F372" s="270">
        <f t="shared" si="104"/>
        <v>0</v>
      </c>
      <c r="G372" s="270">
        <f t="shared" si="104"/>
        <v>0</v>
      </c>
      <c r="H372" s="270">
        <f t="shared" si="104"/>
        <v>0</v>
      </c>
      <c r="I372" s="270">
        <f t="shared" si="104"/>
        <v>0</v>
      </c>
      <c r="J372" s="270">
        <f t="shared" si="104"/>
        <v>0</v>
      </c>
      <c r="K372" s="270">
        <f t="shared" si="104"/>
        <v>0</v>
      </c>
      <c r="L372" s="270">
        <f t="shared" si="104"/>
        <v>0</v>
      </c>
      <c r="M372" s="270">
        <f t="shared" si="104"/>
        <v>0</v>
      </c>
      <c r="N372" s="270">
        <f t="shared" si="104"/>
        <v>0</v>
      </c>
      <c r="O372" s="270">
        <f t="shared" si="104"/>
        <v>0</v>
      </c>
      <c r="P372" s="270">
        <f t="shared" si="104"/>
        <v>0</v>
      </c>
      <c r="Q372" s="270">
        <f t="shared" si="104"/>
        <v>0</v>
      </c>
      <c r="R372" s="270">
        <f t="shared" si="104"/>
        <v>0</v>
      </c>
      <c r="S372" s="270">
        <f t="shared" si="104"/>
        <v>0</v>
      </c>
      <c r="T372" s="270">
        <f t="shared" si="104"/>
        <v>0</v>
      </c>
      <c r="U372" s="270">
        <f t="shared" si="104"/>
        <v>0</v>
      </c>
      <c r="V372" s="270">
        <f t="shared" si="104"/>
        <v>0</v>
      </c>
      <c r="W372" s="270">
        <f t="shared" si="104"/>
        <v>0</v>
      </c>
      <c r="X372" s="270">
        <f t="shared" si="104"/>
        <v>0</v>
      </c>
      <c r="Y372" s="270">
        <f t="shared" si="104"/>
        <v>0</v>
      </c>
      <c r="Z372" s="270">
        <f t="shared" si="104"/>
        <v>0</v>
      </c>
      <c r="AA372" s="270">
        <f t="shared" si="104"/>
        <v>0</v>
      </c>
      <c r="AB372" s="270">
        <f t="shared" si="104"/>
        <v>0</v>
      </c>
      <c r="AC372" s="270">
        <f t="shared" si="104"/>
        <v>0</v>
      </c>
      <c r="AD372" s="270">
        <f t="shared" si="104"/>
        <v>0</v>
      </c>
      <c r="AE372" s="270">
        <f t="shared" si="104"/>
        <v>0</v>
      </c>
      <c r="AF372" s="270">
        <f t="shared" si="104"/>
        <v>0</v>
      </c>
      <c r="AG372" s="139">
        <f t="shared" si="103"/>
        <v>0</v>
      </c>
    </row>
    <row r="373">
      <c r="A373" s="153"/>
      <c r="B373" s="225"/>
      <c r="C373" s="225"/>
      <c r="D373" s="225"/>
      <c r="E373" s="225"/>
      <c r="F373" s="225"/>
      <c r="G373" s="225"/>
      <c r="H373" s="225"/>
      <c r="I373" s="225"/>
      <c r="J373" s="225"/>
      <c r="K373" s="225"/>
      <c r="L373" s="225"/>
      <c r="M373" s="225"/>
      <c r="N373" s="225"/>
      <c r="O373" s="225"/>
      <c r="P373" s="225"/>
      <c r="Q373" s="225"/>
      <c r="R373" s="225"/>
      <c r="S373" s="225"/>
      <c r="T373" s="225"/>
      <c r="U373" s="225"/>
      <c r="V373" s="225"/>
      <c r="W373" s="225"/>
      <c r="X373" s="225"/>
      <c r="Y373" s="225"/>
      <c r="Z373" s="225"/>
      <c r="AA373" s="225"/>
      <c r="AB373" s="225"/>
      <c r="AC373" s="225"/>
      <c r="AD373" s="225"/>
      <c r="AE373" s="225"/>
      <c r="AF373" s="225"/>
      <c r="AG373" s="259"/>
    </row>
    <row r="374">
      <c r="A374" s="266" t="s">
        <v>378</v>
      </c>
      <c r="B374" s="275"/>
      <c r="C374" s="275"/>
      <c r="D374" s="275"/>
      <c r="E374" s="275"/>
      <c r="F374" s="275"/>
      <c r="G374" s="275"/>
      <c r="H374" s="275"/>
      <c r="I374" s="275"/>
      <c r="J374" s="275"/>
      <c r="K374" s="275"/>
      <c r="L374" s="275"/>
      <c r="M374" s="275"/>
      <c r="N374" s="275"/>
      <c r="O374" s="275"/>
      <c r="P374" s="275"/>
      <c r="Q374" s="275"/>
      <c r="R374" s="275"/>
      <c r="S374" s="275"/>
      <c r="T374" s="275"/>
      <c r="U374" s="275"/>
      <c r="V374" s="275"/>
      <c r="W374" s="275"/>
      <c r="X374" s="275"/>
      <c r="Y374" s="275"/>
      <c r="Z374" s="275"/>
      <c r="AA374" s="275"/>
      <c r="AB374" s="275"/>
      <c r="AC374" s="275"/>
      <c r="AD374" s="275"/>
      <c r="AE374" s="275"/>
      <c r="AF374" s="275"/>
      <c r="AG374" s="199"/>
    </row>
    <row r="375" outlineLevel="1">
      <c r="A375" s="266" t="s">
        <v>290</v>
      </c>
      <c r="B375" s="226"/>
      <c r="C375" s="226"/>
      <c r="D375" s="226"/>
      <c r="E375" s="226"/>
      <c r="F375" s="226"/>
      <c r="G375" s="226"/>
      <c r="H375" s="226"/>
      <c r="I375" s="226"/>
      <c r="J375" s="226"/>
      <c r="K375" s="226"/>
      <c r="L375" s="226"/>
      <c r="M375" s="226"/>
      <c r="N375" s="226"/>
      <c r="O375" s="226"/>
      <c r="P375" s="226"/>
      <c r="Q375" s="237">
        <v>0.0</v>
      </c>
      <c r="R375" s="237">
        <v>0.0</v>
      </c>
      <c r="S375" s="237">
        <v>0.0</v>
      </c>
      <c r="T375" s="237">
        <v>0.0</v>
      </c>
      <c r="U375" s="237">
        <v>0.0</v>
      </c>
      <c r="V375" s="237">
        <v>0.0</v>
      </c>
      <c r="W375" s="237">
        <v>0.0</v>
      </c>
      <c r="X375" s="237">
        <v>0.0</v>
      </c>
      <c r="Y375" s="237">
        <v>0.0</v>
      </c>
      <c r="Z375" s="237">
        <v>0.0</v>
      </c>
      <c r="AA375" s="237">
        <v>0.0</v>
      </c>
      <c r="AB375" s="237">
        <v>0.0</v>
      </c>
      <c r="AC375" s="237">
        <v>0.0</v>
      </c>
      <c r="AD375" s="237">
        <v>0.0</v>
      </c>
      <c r="AE375" s="237">
        <v>0.0</v>
      </c>
      <c r="AF375" s="237">
        <v>0.0</v>
      </c>
      <c r="AG375" s="139">
        <f t="shared" ref="AG375:AG386" si="105">SUM(B375:AF375)</f>
        <v>0</v>
      </c>
    </row>
    <row r="376" outlineLevel="1">
      <c r="A376" s="266" t="s">
        <v>291</v>
      </c>
      <c r="B376" s="226"/>
      <c r="C376" s="226"/>
      <c r="D376" s="226"/>
      <c r="E376" s="226"/>
      <c r="F376" s="226"/>
      <c r="G376" s="226"/>
      <c r="H376" s="226"/>
      <c r="I376" s="226"/>
      <c r="J376" s="226"/>
      <c r="K376" s="226"/>
      <c r="L376" s="226"/>
      <c r="M376" s="226"/>
      <c r="N376" s="226"/>
      <c r="O376" s="226"/>
      <c r="P376" s="226"/>
      <c r="Q376" s="237">
        <v>0.0</v>
      </c>
      <c r="R376" s="237">
        <v>0.0</v>
      </c>
      <c r="S376" s="237">
        <v>0.0</v>
      </c>
      <c r="T376" s="237">
        <v>0.0</v>
      </c>
      <c r="U376" s="237">
        <v>0.0</v>
      </c>
      <c r="V376" s="237">
        <v>0.0</v>
      </c>
      <c r="W376" s="237">
        <v>0.0</v>
      </c>
      <c r="X376" s="237">
        <v>0.0</v>
      </c>
      <c r="Y376" s="237">
        <v>0.0</v>
      </c>
      <c r="Z376" s="237">
        <v>0.0</v>
      </c>
      <c r="AA376" s="237">
        <v>0.0</v>
      </c>
      <c r="AB376" s="237">
        <v>0.0</v>
      </c>
      <c r="AC376" s="237">
        <v>0.0</v>
      </c>
      <c r="AD376" s="237">
        <v>0.0</v>
      </c>
      <c r="AE376" s="237">
        <v>0.0</v>
      </c>
      <c r="AF376" s="237">
        <v>0.0</v>
      </c>
      <c r="AG376" s="139">
        <f t="shared" si="105"/>
        <v>0</v>
      </c>
    </row>
    <row r="377" outlineLevel="1">
      <c r="A377" s="266" t="s">
        <v>1063</v>
      </c>
      <c r="B377" s="226"/>
      <c r="C377" s="226"/>
      <c r="D377" s="226"/>
      <c r="E377" s="226"/>
      <c r="F377" s="226"/>
      <c r="G377" s="226"/>
      <c r="H377" s="226"/>
      <c r="I377" s="226"/>
      <c r="J377" s="226"/>
      <c r="K377" s="226"/>
      <c r="L377" s="226"/>
      <c r="M377" s="226"/>
      <c r="N377" s="226"/>
      <c r="O377" s="226"/>
      <c r="P377" s="226"/>
      <c r="Q377" s="237">
        <v>0.0</v>
      </c>
      <c r="R377" s="237">
        <v>0.0</v>
      </c>
      <c r="S377" s="237">
        <v>0.0</v>
      </c>
      <c r="T377" s="237">
        <v>0.0</v>
      </c>
      <c r="U377" s="237">
        <v>0.0</v>
      </c>
      <c r="V377" s="237">
        <v>0.0</v>
      </c>
      <c r="W377" s="237">
        <v>0.0</v>
      </c>
      <c r="X377" s="237">
        <v>0.0</v>
      </c>
      <c r="Y377" s="237">
        <v>0.0</v>
      </c>
      <c r="Z377" s="237">
        <v>0.0</v>
      </c>
      <c r="AA377" s="237">
        <v>0.0</v>
      </c>
      <c r="AB377" s="237">
        <v>0.0</v>
      </c>
      <c r="AC377" s="237">
        <v>0.0</v>
      </c>
      <c r="AD377" s="237">
        <v>0.0</v>
      </c>
      <c r="AE377" s="237">
        <v>0.0</v>
      </c>
      <c r="AF377" s="237">
        <v>0.0</v>
      </c>
      <c r="AG377" s="139">
        <f t="shared" si="105"/>
        <v>0</v>
      </c>
    </row>
    <row r="378" outlineLevel="1">
      <c r="A378" s="266" t="s">
        <v>1064</v>
      </c>
      <c r="B378" s="226"/>
      <c r="C378" s="226"/>
      <c r="D378" s="226"/>
      <c r="E378" s="226"/>
      <c r="F378" s="226"/>
      <c r="G378" s="226"/>
      <c r="H378" s="226"/>
      <c r="I378" s="226"/>
      <c r="J378" s="226"/>
      <c r="K378" s="226"/>
      <c r="L378" s="226"/>
      <c r="M378" s="226"/>
      <c r="N378" s="226"/>
      <c r="O378" s="226"/>
      <c r="P378" s="226"/>
      <c r="Q378" s="237">
        <v>0.0</v>
      </c>
      <c r="R378" s="237">
        <v>0.0</v>
      </c>
      <c r="S378" s="237">
        <v>0.0</v>
      </c>
      <c r="T378" s="237">
        <v>0.0</v>
      </c>
      <c r="U378" s="237">
        <v>0.0</v>
      </c>
      <c r="V378" s="237">
        <v>0.0</v>
      </c>
      <c r="W378" s="237">
        <v>0.0</v>
      </c>
      <c r="X378" s="237">
        <v>0.0</v>
      </c>
      <c r="Y378" s="237">
        <v>0.0</v>
      </c>
      <c r="Z378" s="237">
        <v>0.0</v>
      </c>
      <c r="AA378" s="237">
        <v>0.0</v>
      </c>
      <c r="AB378" s="237">
        <v>0.0</v>
      </c>
      <c r="AC378" s="237">
        <v>0.0</v>
      </c>
      <c r="AD378" s="237">
        <v>0.0</v>
      </c>
      <c r="AE378" s="237">
        <v>0.0</v>
      </c>
      <c r="AF378" s="237">
        <v>0.0</v>
      </c>
      <c r="AG378" s="139">
        <f t="shared" si="105"/>
        <v>0</v>
      </c>
    </row>
    <row r="379" outlineLevel="1">
      <c r="A379" s="266" t="s">
        <v>1065</v>
      </c>
      <c r="B379" s="226"/>
      <c r="C379" s="226"/>
      <c r="D379" s="226"/>
      <c r="E379" s="226"/>
      <c r="F379" s="226"/>
      <c r="G379" s="226"/>
      <c r="H379" s="226"/>
      <c r="I379" s="226"/>
      <c r="J379" s="226"/>
      <c r="K379" s="226"/>
      <c r="L379" s="226"/>
      <c r="M379" s="226"/>
      <c r="N379" s="226"/>
      <c r="O379" s="226"/>
      <c r="P379" s="226"/>
      <c r="Q379" s="237">
        <v>0.0</v>
      </c>
      <c r="R379" s="237">
        <v>0.0</v>
      </c>
      <c r="S379" s="237">
        <v>0.0</v>
      </c>
      <c r="T379" s="237">
        <v>0.0</v>
      </c>
      <c r="U379" s="237">
        <v>0.0</v>
      </c>
      <c r="V379" s="237">
        <v>0.0</v>
      </c>
      <c r="W379" s="237">
        <v>0.0</v>
      </c>
      <c r="X379" s="237">
        <v>0.0</v>
      </c>
      <c r="Y379" s="237">
        <v>0.0</v>
      </c>
      <c r="Z379" s="237">
        <v>0.0</v>
      </c>
      <c r="AA379" s="237">
        <v>0.0</v>
      </c>
      <c r="AB379" s="237">
        <v>0.0</v>
      </c>
      <c r="AC379" s="237">
        <v>0.0</v>
      </c>
      <c r="AD379" s="237">
        <v>0.0</v>
      </c>
      <c r="AE379" s="237">
        <v>0.0</v>
      </c>
      <c r="AF379" s="237">
        <v>0.0</v>
      </c>
      <c r="AG379" s="139">
        <f t="shared" si="105"/>
        <v>0</v>
      </c>
    </row>
    <row r="380" outlineLevel="1">
      <c r="A380" s="266" t="s">
        <v>1066</v>
      </c>
      <c r="B380" s="226"/>
      <c r="C380" s="226"/>
      <c r="D380" s="226"/>
      <c r="E380" s="226"/>
      <c r="F380" s="226"/>
      <c r="G380" s="226"/>
      <c r="H380" s="226"/>
      <c r="I380" s="226"/>
      <c r="J380" s="226"/>
      <c r="K380" s="226"/>
      <c r="L380" s="226"/>
      <c r="M380" s="226"/>
      <c r="N380" s="226"/>
      <c r="O380" s="226"/>
      <c r="P380" s="226"/>
      <c r="Q380" s="237">
        <v>0.0</v>
      </c>
      <c r="R380" s="237">
        <v>0.0</v>
      </c>
      <c r="S380" s="237">
        <v>0.0</v>
      </c>
      <c r="T380" s="237">
        <v>0.0</v>
      </c>
      <c r="U380" s="237">
        <v>0.0</v>
      </c>
      <c r="V380" s="237">
        <v>0.0</v>
      </c>
      <c r="W380" s="237">
        <v>0.0</v>
      </c>
      <c r="X380" s="237">
        <v>0.0</v>
      </c>
      <c r="Y380" s="237">
        <v>0.0</v>
      </c>
      <c r="Z380" s="237">
        <v>0.0</v>
      </c>
      <c r="AA380" s="237">
        <v>0.0</v>
      </c>
      <c r="AB380" s="237">
        <v>0.0</v>
      </c>
      <c r="AC380" s="237">
        <v>0.0</v>
      </c>
      <c r="AD380" s="237">
        <v>0.0</v>
      </c>
      <c r="AE380" s="237">
        <v>0.0</v>
      </c>
      <c r="AF380" s="237">
        <v>0.0</v>
      </c>
      <c r="AG380" s="139">
        <f t="shared" si="105"/>
        <v>0</v>
      </c>
    </row>
    <row r="381" outlineLevel="1">
      <c r="A381" s="266" t="s">
        <v>1067</v>
      </c>
      <c r="B381" s="226"/>
      <c r="C381" s="226"/>
      <c r="D381" s="226"/>
      <c r="E381" s="226"/>
      <c r="F381" s="226"/>
      <c r="G381" s="226"/>
      <c r="H381" s="226"/>
      <c r="I381" s="226"/>
      <c r="J381" s="226"/>
      <c r="K381" s="226"/>
      <c r="L381" s="226"/>
      <c r="M381" s="226"/>
      <c r="N381" s="226"/>
      <c r="O381" s="226"/>
      <c r="P381" s="226"/>
      <c r="Q381" s="237">
        <v>0.0</v>
      </c>
      <c r="R381" s="237">
        <v>0.0</v>
      </c>
      <c r="S381" s="237">
        <v>0.0</v>
      </c>
      <c r="T381" s="237">
        <v>0.0</v>
      </c>
      <c r="U381" s="237">
        <v>0.0</v>
      </c>
      <c r="V381" s="237">
        <v>0.0</v>
      </c>
      <c r="W381" s="237">
        <v>0.0</v>
      </c>
      <c r="X381" s="237">
        <v>0.0</v>
      </c>
      <c r="Y381" s="237">
        <v>0.0</v>
      </c>
      <c r="Z381" s="237">
        <v>0.0</v>
      </c>
      <c r="AA381" s="237">
        <v>0.0</v>
      </c>
      <c r="AB381" s="237">
        <v>0.0</v>
      </c>
      <c r="AC381" s="237">
        <v>0.0</v>
      </c>
      <c r="AD381" s="237">
        <v>0.0</v>
      </c>
      <c r="AE381" s="237">
        <v>0.0</v>
      </c>
      <c r="AF381" s="237">
        <v>0.0</v>
      </c>
      <c r="AG381" s="139">
        <f t="shared" si="105"/>
        <v>0</v>
      </c>
    </row>
    <row r="382" outlineLevel="1">
      <c r="A382" s="266" t="s">
        <v>1068</v>
      </c>
      <c r="B382" s="226"/>
      <c r="C382" s="226"/>
      <c r="D382" s="226"/>
      <c r="E382" s="226"/>
      <c r="F382" s="226"/>
      <c r="G382" s="226"/>
      <c r="H382" s="226"/>
      <c r="I382" s="226"/>
      <c r="J382" s="226"/>
      <c r="K382" s="226"/>
      <c r="L382" s="226"/>
      <c r="M382" s="226"/>
      <c r="N382" s="226"/>
      <c r="O382" s="226"/>
      <c r="P382" s="226"/>
      <c r="Q382" s="237">
        <v>0.0</v>
      </c>
      <c r="R382" s="237">
        <v>0.0</v>
      </c>
      <c r="S382" s="237">
        <v>0.0</v>
      </c>
      <c r="T382" s="237">
        <v>0.0</v>
      </c>
      <c r="U382" s="237">
        <v>0.0</v>
      </c>
      <c r="V382" s="237">
        <v>0.0</v>
      </c>
      <c r="W382" s="237">
        <v>0.0</v>
      </c>
      <c r="X382" s="237">
        <v>0.0</v>
      </c>
      <c r="Y382" s="237">
        <v>0.0</v>
      </c>
      <c r="Z382" s="237">
        <v>0.0</v>
      </c>
      <c r="AA382" s="237">
        <v>0.0</v>
      </c>
      <c r="AB382" s="237">
        <v>0.0</v>
      </c>
      <c r="AC382" s="237">
        <v>0.0</v>
      </c>
      <c r="AD382" s="237">
        <v>0.0</v>
      </c>
      <c r="AE382" s="237">
        <v>0.0</v>
      </c>
      <c r="AF382" s="237">
        <v>0.0</v>
      </c>
      <c r="AG382" s="139">
        <f t="shared" si="105"/>
        <v>0</v>
      </c>
    </row>
    <row r="383" outlineLevel="1">
      <c r="A383" s="276" t="s">
        <v>1069</v>
      </c>
      <c r="B383" s="206"/>
      <c r="C383" s="206"/>
      <c r="D383" s="206"/>
      <c r="E383" s="206"/>
      <c r="F383" s="206"/>
      <c r="G383" s="206"/>
      <c r="H383" s="206"/>
      <c r="I383" s="206"/>
      <c r="J383" s="206"/>
      <c r="K383" s="206"/>
      <c r="L383" s="206"/>
      <c r="M383" s="206"/>
      <c r="N383" s="206"/>
      <c r="O383" s="206"/>
      <c r="P383" s="206"/>
      <c r="Q383" s="237">
        <v>0.0</v>
      </c>
      <c r="R383" s="237">
        <v>0.0</v>
      </c>
      <c r="S383" s="237">
        <v>0.0</v>
      </c>
      <c r="T383" s="237">
        <v>0.0</v>
      </c>
      <c r="U383" s="237">
        <v>0.0</v>
      </c>
      <c r="V383" s="237">
        <v>0.0</v>
      </c>
      <c r="W383" s="237">
        <v>0.0</v>
      </c>
      <c r="X383" s="237">
        <v>0.0</v>
      </c>
      <c r="Y383" s="237">
        <v>0.0</v>
      </c>
      <c r="Z383" s="237">
        <v>0.0</v>
      </c>
      <c r="AA383" s="237">
        <v>0.0</v>
      </c>
      <c r="AB383" s="237">
        <v>0.0</v>
      </c>
      <c r="AC383" s="237">
        <v>0.0</v>
      </c>
      <c r="AD383" s="237">
        <v>0.0</v>
      </c>
      <c r="AE383" s="237">
        <v>0.0</v>
      </c>
      <c r="AF383" s="237">
        <v>0.0</v>
      </c>
      <c r="AG383" s="139">
        <f t="shared" si="105"/>
        <v>0</v>
      </c>
    </row>
    <row r="384" outlineLevel="1">
      <c r="A384" s="276" t="s">
        <v>1070</v>
      </c>
      <c r="B384" s="206"/>
      <c r="C384" s="206"/>
      <c r="D384" s="206"/>
      <c r="E384" s="206"/>
      <c r="F384" s="206"/>
      <c r="G384" s="206"/>
      <c r="H384" s="206"/>
      <c r="I384" s="206"/>
      <c r="J384" s="206"/>
      <c r="K384" s="206"/>
      <c r="L384" s="206"/>
      <c r="M384" s="206"/>
      <c r="N384" s="206"/>
      <c r="O384" s="206"/>
      <c r="P384" s="206"/>
      <c r="Q384" s="237">
        <v>0.0</v>
      </c>
      <c r="R384" s="237">
        <v>0.0</v>
      </c>
      <c r="S384" s="237">
        <v>0.0</v>
      </c>
      <c r="T384" s="237">
        <v>0.0</v>
      </c>
      <c r="U384" s="237">
        <v>0.0</v>
      </c>
      <c r="V384" s="237">
        <v>0.0</v>
      </c>
      <c r="W384" s="237">
        <v>0.0</v>
      </c>
      <c r="X384" s="237">
        <v>0.0</v>
      </c>
      <c r="Y384" s="237">
        <v>0.0</v>
      </c>
      <c r="Z384" s="237">
        <v>0.0</v>
      </c>
      <c r="AA384" s="237">
        <v>0.0</v>
      </c>
      <c r="AB384" s="237">
        <v>0.0</v>
      </c>
      <c r="AC384" s="237">
        <v>0.0</v>
      </c>
      <c r="AD384" s="237">
        <v>0.0</v>
      </c>
      <c r="AE384" s="237">
        <v>0.0</v>
      </c>
      <c r="AF384" s="237">
        <v>0.0</v>
      </c>
      <c r="AG384" s="139">
        <f t="shared" si="105"/>
        <v>0</v>
      </c>
    </row>
    <row r="385" outlineLevel="1">
      <c r="A385" s="276" t="s">
        <v>186</v>
      </c>
      <c r="B385" s="206"/>
      <c r="C385" s="206"/>
      <c r="D385" s="206"/>
      <c r="E385" s="206"/>
      <c r="F385" s="206"/>
      <c r="G385" s="206"/>
      <c r="H385" s="206"/>
      <c r="I385" s="206"/>
      <c r="J385" s="206"/>
      <c r="K385" s="206"/>
      <c r="L385" s="206"/>
      <c r="M385" s="206"/>
      <c r="N385" s="206"/>
      <c r="O385" s="206"/>
      <c r="P385" s="206"/>
      <c r="Q385" s="237">
        <v>0.0</v>
      </c>
      <c r="R385" s="237">
        <v>0.0</v>
      </c>
      <c r="S385" s="237">
        <v>0.0</v>
      </c>
      <c r="T385" s="237">
        <v>0.0</v>
      </c>
      <c r="U385" s="237">
        <v>0.0</v>
      </c>
      <c r="V385" s="237">
        <v>0.0</v>
      </c>
      <c r="W385" s="237">
        <v>0.0</v>
      </c>
      <c r="X385" s="237">
        <v>0.0</v>
      </c>
      <c r="Y385" s="237">
        <v>0.0</v>
      </c>
      <c r="Z385" s="237">
        <v>0.0</v>
      </c>
      <c r="AA385" s="237">
        <v>0.0</v>
      </c>
      <c r="AB385" s="237">
        <v>0.0</v>
      </c>
      <c r="AC385" s="237">
        <v>0.0</v>
      </c>
      <c r="AD385" s="237">
        <v>0.0</v>
      </c>
      <c r="AE385" s="237">
        <v>0.0</v>
      </c>
      <c r="AF385" s="237">
        <v>0.0</v>
      </c>
      <c r="AG385" s="139">
        <f t="shared" si="105"/>
        <v>0</v>
      </c>
    </row>
    <row r="386">
      <c r="A386" s="269" t="s">
        <v>187</v>
      </c>
      <c r="B386" s="270">
        <f t="shared" ref="B386:AF386" si="106">SUM(B375:B385)</f>
        <v>0</v>
      </c>
      <c r="C386" s="270">
        <f t="shared" si="106"/>
        <v>0</v>
      </c>
      <c r="D386" s="270">
        <f t="shared" si="106"/>
        <v>0</v>
      </c>
      <c r="E386" s="270">
        <f t="shared" si="106"/>
        <v>0</v>
      </c>
      <c r="F386" s="270">
        <f t="shared" si="106"/>
        <v>0</v>
      </c>
      <c r="G386" s="270">
        <f t="shared" si="106"/>
        <v>0</v>
      </c>
      <c r="H386" s="270">
        <f t="shared" si="106"/>
        <v>0</v>
      </c>
      <c r="I386" s="270">
        <f t="shared" si="106"/>
        <v>0</v>
      </c>
      <c r="J386" s="270">
        <f t="shared" si="106"/>
        <v>0</v>
      </c>
      <c r="K386" s="270">
        <f t="shared" si="106"/>
        <v>0</v>
      </c>
      <c r="L386" s="270">
        <f t="shared" si="106"/>
        <v>0</v>
      </c>
      <c r="M386" s="270">
        <f t="shared" si="106"/>
        <v>0</v>
      </c>
      <c r="N386" s="270">
        <f t="shared" si="106"/>
        <v>0</v>
      </c>
      <c r="O386" s="270">
        <f t="shared" si="106"/>
        <v>0</v>
      </c>
      <c r="P386" s="270">
        <f t="shared" si="106"/>
        <v>0</v>
      </c>
      <c r="Q386" s="270">
        <f t="shared" si="106"/>
        <v>0</v>
      </c>
      <c r="R386" s="270">
        <f t="shared" si="106"/>
        <v>0</v>
      </c>
      <c r="S386" s="270">
        <f t="shared" si="106"/>
        <v>0</v>
      </c>
      <c r="T386" s="270">
        <f t="shared" si="106"/>
        <v>0</v>
      </c>
      <c r="U386" s="270">
        <f t="shared" si="106"/>
        <v>0</v>
      </c>
      <c r="V386" s="270">
        <f t="shared" si="106"/>
        <v>0</v>
      </c>
      <c r="W386" s="270">
        <f t="shared" si="106"/>
        <v>0</v>
      </c>
      <c r="X386" s="270">
        <f t="shared" si="106"/>
        <v>0</v>
      </c>
      <c r="Y386" s="270">
        <f t="shared" si="106"/>
        <v>0</v>
      </c>
      <c r="Z386" s="270">
        <f t="shared" si="106"/>
        <v>0</v>
      </c>
      <c r="AA386" s="270">
        <f t="shared" si="106"/>
        <v>0</v>
      </c>
      <c r="AB386" s="270">
        <f t="shared" si="106"/>
        <v>0</v>
      </c>
      <c r="AC386" s="270">
        <f t="shared" si="106"/>
        <v>0</v>
      </c>
      <c r="AD386" s="270">
        <f t="shared" si="106"/>
        <v>0</v>
      </c>
      <c r="AE386" s="270">
        <f t="shared" si="106"/>
        <v>0</v>
      </c>
      <c r="AF386" s="270">
        <f t="shared" si="106"/>
        <v>0</v>
      </c>
      <c r="AG386" s="139">
        <f t="shared" si="105"/>
        <v>0</v>
      </c>
    </row>
    <row r="387">
      <c r="A387" s="153"/>
      <c r="B387" s="225"/>
      <c r="C387" s="225"/>
      <c r="D387" s="225"/>
      <c r="E387" s="225"/>
      <c r="F387" s="225"/>
      <c r="G387" s="225"/>
      <c r="H387" s="225"/>
      <c r="I387" s="225"/>
      <c r="J387" s="225"/>
      <c r="K387" s="225"/>
      <c r="L387" s="225"/>
      <c r="M387" s="225"/>
      <c r="N387" s="225"/>
      <c r="O387" s="225"/>
      <c r="P387" s="225"/>
      <c r="Q387" s="225"/>
      <c r="R387" s="225"/>
      <c r="S387" s="225"/>
      <c r="T387" s="225"/>
      <c r="U387" s="225"/>
      <c r="V387" s="225"/>
      <c r="W387" s="225"/>
      <c r="X387" s="225"/>
      <c r="Y387" s="225"/>
      <c r="Z387" s="225"/>
      <c r="AA387" s="225"/>
      <c r="AB387" s="225"/>
      <c r="AC387" s="225"/>
      <c r="AD387" s="225"/>
      <c r="AE387" s="225"/>
      <c r="AF387" s="225"/>
      <c r="AG387" s="259"/>
    </row>
    <row r="388">
      <c r="A388" s="266" t="s">
        <v>432</v>
      </c>
      <c r="B388" s="226"/>
      <c r="C388" s="226"/>
      <c r="D388" s="226"/>
      <c r="E388" s="226"/>
      <c r="F388" s="226"/>
      <c r="G388" s="226"/>
      <c r="H388" s="226"/>
      <c r="I388" s="226"/>
      <c r="J388" s="226"/>
      <c r="K388" s="226"/>
      <c r="L388" s="226"/>
      <c r="M388" s="226"/>
      <c r="N388" s="226"/>
      <c r="O388" s="226"/>
      <c r="P388" s="226"/>
      <c r="Q388" s="226"/>
      <c r="R388" s="226"/>
      <c r="S388" s="226"/>
      <c r="T388" s="226"/>
      <c r="U388" s="226"/>
      <c r="V388" s="226"/>
      <c r="W388" s="226"/>
      <c r="X388" s="226"/>
      <c r="Y388" s="226"/>
      <c r="Z388" s="226"/>
      <c r="AA388" s="226"/>
      <c r="AB388" s="226"/>
      <c r="AC388" s="226"/>
      <c r="AD388" s="226"/>
      <c r="AE388" s="226"/>
      <c r="AF388" s="226"/>
      <c r="AG388" s="139"/>
    </row>
    <row r="389">
      <c r="A389" s="266" t="s">
        <v>433</v>
      </c>
      <c r="B389" s="212">
        <v>0.0</v>
      </c>
      <c r="C389" s="212">
        <v>0.0</v>
      </c>
      <c r="D389" s="212">
        <v>0.0</v>
      </c>
      <c r="E389" s="212">
        <v>0.0</v>
      </c>
      <c r="F389" s="212">
        <v>0.0</v>
      </c>
      <c r="G389" s="212">
        <v>0.0</v>
      </c>
      <c r="H389" s="212">
        <v>0.0</v>
      </c>
      <c r="I389" s="212">
        <v>0.0</v>
      </c>
      <c r="J389" s="212">
        <v>0.0</v>
      </c>
      <c r="K389" s="212">
        <v>0.0</v>
      </c>
      <c r="L389" s="212">
        <v>0.0</v>
      </c>
      <c r="M389" s="212">
        <v>0.0</v>
      </c>
      <c r="N389" s="212">
        <v>0.0</v>
      </c>
      <c r="O389" s="212">
        <v>0.0</v>
      </c>
      <c r="P389" s="212">
        <v>0.0</v>
      </c>
      <c r="Q389" s="212">
        <v>0.0</v>
      </c>
      <c r="R389" s="212">
        <v>0.0</v>
      </c>
      <c r="S389" s="212">
        <v>0.0</v>
      </c>
      <c r="T389" s="212">
        <v>0.0</v>
      </c>
      <c r="U389" s="212">
        <v>0.0</v>
      </c>
      <c r="V389" s="212">
        <v>0.0</v>
      </c>
      <c r="W389" s="212">
        <v>0.0</v>
      </c>
      <c r="X389" s="212">
        <v>0.0</v>
      </c>
      <c r="Y389" s="212">
        <v>0.0</v>
      </c>
      <c r="Z389" s="212">
        <v>0.0</v>
      </c>
      <c r="AA389" s="212">
        <v>0.0</v>
      </c>
      <c r="AB389" s="212">
        <v>0.0</v>
      </c>
      <c r="AC389" s="212">
        <v>0.0</v>
      </c>
      <c r="AD389" s="212">
        <v>0.0</v>
      </c>
      <c r="AE389" s="212">
        <v>0.0</v>
      </c>
      <c r="AF389" s="212">
        <v>0.0</v>
      </c>
      <c r="AG389" s="139">
        <f t="shared" ref="AG389:AG390" si="107">SUM(B389:AF389)</f>
        <v>0</v>
      </c>
    </row>
    <row r="390">
      <c r="A390" s="272" t="s">
        <v>160</v>
      </c>
      <c r="B390" s="270"/>
      <c r="C390" s="270"/>
      <c r="D390" s="270"/>
      <c r="E390" s="270"/>
      <c r="F390" s="270"/>
      <c r="G390" s="270"/>
      <c r="H390" s="270"/>
      <c r="I390" s="270"/>
      <c r="J390" s="270"/>
      <c r="K390" s="270"/>
      <c r="L390" s="270"/>
      <c r="M390" s="270"/>
      <c r="N390" s="270"/>
      <c r="O390" s="270"/>
      <c r="P390" s="270"/>
      <c r="Q390" s="270"/>
      <c r="R390" s="270"/>
      <c r="S390" s="270"/>
      <c r="T390" s="270"/>
      <c r="U390" s="270"/>
      <c r="V390" s="270"/>
      <c r="W390" s="270"/>
      <c r="X390" s="270"/>
      <c r="Y390" s="270"/>
      <c r="Z390" s="270"/>
      <c r="AA390" s="270"/>
      <c r="AB390" s="270"/>
      <c r="AC390" s="270"/>
      <c r="AD390" s="270"/>
      <c r="AE390" s="270"/>
      <c r="AF390" s="270"/>
      <c r="AG390" s="139">
        <f t="shared" si="107"/>
        <v>0</v>
      </c>
    </row>
    <row r="391">
      <c r="A391" s="153"/>
      <c r="B391" s="277"/>
      <c r="C391" s="225"/>
      <c r="D391" s="225"/>
      <c r="E391" s="225"/>
      <c r="F391" s="225"/>
      <c r="G391" s="225"/>
      <c r="H391" s="225"/>
      <c r="I391" s="225"/>
      <c r="J391" s="225"/>
      <c r="K391" s="225"/>
      <c r="L391" s="225"/>
      <c r="M391" s="225"/>
      <c r="N391" s="225"/>
      <c r="O391" s="225"/>
      <c r="P391" s="225"/>
      <c r="Q391" s="225"/>
      <c r="R391" s="225"/>
      <c r="S391" s="225"/>
      <c r="T391" s="225"/>
      <c r="U391" s="225"/>
      <c r="V391" s="225"/>
      <c r="W391" s="225"/>
      <c r="X391" s="225"/>
      <c r="Y391" s="225"/>
      <c r="Z391" s="225"/>
      <c r="AA391" s="225"/>
      <c r="AB391" s="225"/>
      <c r="AC391" s="225"/>
      <c r="AD391" s="225"/>
      <c r="AE391" s="225"/>
      <c r="AF391" s="225"/>
      <c r="AG391" s="259"/>
    </row>
    <row r="392">
      <c r="A392" s="192" t="s">
        <v>434</v>
      </c>
      <c r="B392" s="202"/>
      <c r="C392" s="225"/>
      <c r="D392" s="225"/>
      <c r="E392" s="225"/>
      <c r="F392" s="225"/>
      <c r="G392" s="225"/>
      <c r="H392" s="225"/>
      <c r="I392" s="225"/>
      <c r="J392" s="225"/>
      <c r="K392" s="225"/>
      <c r="L392" s="225"/>
      <c r="M392" s="225"/>
      <c r="N392" s="225"/>
      <c r="O392" s="225"/>
      <c r="P392" s="225"/>
      <c r="Q392" s="225"/>
      <c r="R392" s="225"/>
      <c r="S392" s="225"/>
      <c r="T392" s="225"/>
      <c r="U392" s="225"/>
      <c r="V392" s="225"/>
      <c r="W392" s="225"/>
      <c r="X392" s="225"/>
      <c r="Y392" s="225"/>
      <c r="Z392" s="225"/>
      <c r="AA392" s="225"/>
      <c r="AB392" s="225"/>
      <c r="AC392" s="225"/>
      <c r="AD392" s="225"/>
      <c r="AE392" s="225"/>
      <c r="AF392" s="225"/>
      <c r="AG392" s="259"/>
    </row>
    <row r="393">
      <c r="A393" s="266" t="s">
        <v>389</v>
      </c>
      <c r="B393" s="248"/>
      <c r="C393" s="248"/>
      <c r="D393" s="248"/>
      <c r="E393" s="248"/>
      <c r="F393" s="356"/>
      <c r="G393" s="356"/>
      <c r="H393" s="356"/>
      <c r="I393" s="356"/>
      <c r="J393" s="356"/>
      <c r="K393" s="356"/>
      <c r="L393" s="356"/>
      <c r="M393" s="356"/>
      <c r="N393" s="356"/>
      <c r="O393" s="356"/>
      <c r="P393" s="356"/>
      <c r="Q393" s="356"/>
      <c r="R393" s="356"/>
      <c r="S393" s="356"/>
      <c r="T393" s="356"/>
      <c r="U393" s="356"/>
      <c r="V393" s="356"/>
      <c r="W393" s="356"/>
      <c r="X393" s="356"/>
      <c r="Y393" s="356"/>
      <c r="Z393" s="356"/>
      <c r="AA393" s="356"/>
      <c r="AB393" s="356"/>
      <c r="AC393" s="356"/>
      <c r="AD393" s="356"/>
      <c r="AE393" s="356"/>
      <c r="AF393" s="356"/>
      <c r="AG393" s="139"/>
    </row>
    <row r="394">
      <c r="A394" s="272" t="s">
        <v>390</v>
      </c>
      <c r="B394" s="278">
        <f t="shared" ref="B394:AF394" si="108">sum(B393)</f>
        <v>0</v>
      </c>
      <c r="C394" s="278">
        <f t="shared" si="108"/>
        <v>0</v>
      </c>
      <c r="D394" s="278">
        <f t="shared" si="108"/>
        <v>0</v>
      </c>
      <c r="E394" s="278">
        <f t="shared" si="108"/>
        <v>0</v>
      </c>
      <c r="F394" s="278">
        <f t="shared" si="108"/>
        <v>0</v>
      </c>
      <c r="G394" s="278">
        <f t="shared" si="108"/>
        <v>0</v>
      </c>
      <c r="H394" s="278">
        <f t="shared" si="108"/>
        <v>0</v>
      </c>
      <c r="I394" s="278">
        <f t="shared" si="108"/>
        <v>0</v>
      </c>
      <c r="J394" s="278">
        <f t="shared" si="108"/>
        <v>0</v>
      </c>
      <c r="K394" s="278">
        <f t="shared" si="108"/>
        <v>0</v>
      </c>
      <c r="L394" s="278">
        <f t="shared" si="108"/>
        <v>0</v>
      </c>
      <c r="M394" s="278">
        <f t="shared" si="108"/>
        <v>0</v>
      </c>
      <c r="N394" s="278">
        <f t="shared" si="108"/>
        <v>0</v>
      </c>
      <c r="O394" s="278">
        <f t="shared" si="108"/>
        <v>0</v>
      </c>
      <c r="P394" s="278">
        <f t="shared" si="108"/>
        <v>0</v>
      </c>
      <c r="Q394" s="278">
        <f t="shared" si="108"/>
        <v>0</v>
      </c>
      <c r="R394" s="278">
        <f t="shared" si="108"/>
        <v>0</v>
      </c>
      <c r="S394" s="278">
        <f t="shared" si="108"/>
        <v>0</v>
      </c>
      <c r="T394" s="278">
        <f t="shared" si="108"/>
        <v>0</v>
      </c>
      <c r="U394" s="278">
        <f t="shared" si="108"/>
        <v>0</v>
      </c>
      <c r="V394" s="278">
        <f t="shared" si="108"/>
        <v>0</v>
      </c>
      <c r="W394" s="278">
        <f t="shared" si="108"/>
        <v>0</v>
      </c>
      <c r="X394" s="278">
        <f t="shared" si="108"/>
        <v>0</v>
      </c>
      <c r="Y394" s="278">
        <f t="shared" si="108"/>
        <v>0</v>
      </c>
      <c r="Z394" s="278">
        <f t="shared" si="108"/>
        <v>0</v>
      </c>
      <c r="AA394" s="278">
        <f t="shared" si="108"/>
        <v>0</v>
      </c>
      <c r="AB394" s="278">
        <f t="shared" si="108"/>
        <v>0</v>
      </c>
      <c r="AC394" s="278">
        <f t="shared" si="108"/>
        <v>0</v>
      </c>
      <c r="AD394" s="278">
        <f t="shared" si="108"/>
        <v>0</v>
      </c>
      <c r="AE394" s="278">
        <f t="shared" si="108"/>
        <v>0</v>
      </c>
      <c r="AF394" s="278">
        <f t="shared" si="108"/>
        <v>0</v>
      </c>
      <c r="AG394" s="139">
        <f>SUM(B394:AF394)</f>
        <v>0</v>
      </c>
    </row>
    <row r="395">
      <c r="A395" s="153"/>
      <c r="B395" s="279"/>
      <c r="C395" s="279"/>
      <c r="D395" s="279"/>
      <c r="E395" s="279"/>
      <c r="F395" s="279"/>
      <c r="G395" s="279"/>
      <c r="H395" s="279"/>
      <c r="I395" s="279"/>
      <c r="J395" s="279"/>
      <c r="K395" s="279"/>
      <c r="L395" s="279"/>
      <c r="M395" s="279"/>
      <c r="N395" s="279"/>
      <c r="O395" s="279"/>
      <c r="P395" s="279"/>
      <c r="Q395" s="279"/>
      <c r="R395" s="279"/>
      <c r="S395" s="279"/>
      <c r="T395" s="279"/>
      <c r="U395" s="279"/>
      <c r="V395" s="279"/>
      <c r="W395" s="279"/>
      <c r="X395" s="279"/>
      <c r="Y395" s="279"/>
      <c r="Z395" s="279"/>
      <c r="AA395" s="279"/>
      <c r="AB395" s="279"/>
      <c r="AC395" s="279"/>
      <c r="AD395" s="279"/>
      <c r="AE395" s="279"/>
      <c r="AF395" s="279"/>
      <c r="AG395" s="259"/>
    </row>
    <row r="396">
      <c r="A396" s="266" t="s">
        <v>391</v>
      </c>
      <c r="B396" s="247">
        <v>0.0</v>
      </c>
      <c r="C396" s="247">
        <v>0.0</v>
      </c>
      <c r="D396" s="247">
        <v>0.0</v>
      </c>
      <c r="E396" s="247">
        <v>0.0</v>
      </c>
      <c r="F396" s="247">
        <v>0.0</v>
      </c>
      <c r="G396" s="247">
        <v>0.0</v>
      </c>
      <c r="H396" s="355">
        <v>0.0</v>
      </c>
      <c r="I396" s="355">
        <v>0.0</v>
      </c>
      <c r="J396" s="355">
        <v>0.0</v>
      </c>
      <c r="K396" s="355">
        <v>0.0</v>
      </c>
      <c r="L396" s="355">
        <v>0.0</v>
      </c>
      <c r="M396" s="355">
        <v>0.0</v>
      </c>
      <c r="N396" s="355">
        <v>0.0</v>
      </c>
      <c r="O396" s="355">
        <v>0.0</v>
      </c>
      <c r="P396" s="355">
        <v>0.0</v>
      </c>
      <c r="Q396" s="355">
        <v>0.0</v>
      </c>
      <c r="R396" s="355">
        <v>0.0</v>
      </c>
      <c r="S396" s="355">
        <v>0.0</v>
      </c>
      <c r="T396" s="355">
        <v>0.0</v>
      </c>
      <c r="U396" s="355">
        <v>0.0</v>
      </c>
      <c r="V396" s="355">
        <v>0.0</v>
      </c>
      <c r="W396" s="355">
        <v>0.0</v>
      </c>
      <c r="X396" s="355">
        <v>0.0</v>
      </c>
      <c r="Y396" s="355">
        <v>0.0</v>
      </c>
      <c r="Z396" s="355">
        <v>0.0</v>
      </c>
      <c r="AA396" s="355">
        <v>0.0</v>
      </c>
      <c r="AB396" s="355">
        <v>0.0</v>
      </c>
      <c r="AC396" s="355">
        <v>0.0</v>
      </c>
      <c r="AD396" s="355">
        <v>0.0</v>
      </c>
      <c r="AE396" s="355">
        <v>0.0</v>
      </c>
      <c r="AF396" s="355">
        <v>0.0</v>
      </c>
      <c r="AG396" s="139">
        <f t="shared" ref="AG396:AG399" si="109">SUM(B396:AF396)</f>
        <v>0</v>
      </c>
    </row>
    <row r="397">
      <c r="A397" s="266" t="s">
        <v>392</v>
      </c>
      <c r="B397" s="247">
        <v>0.0</v>
      </c>
      <c r="C397" s="247">
        <v>0.0</v>
      </c>
      <c r="D397" s="247">
        <v>0.0</v>
      </c>
      <c r="E397" s="247">
        <v>0.0</v>
      </c>
      <c r="F397" s="247">
        <v>0.0</v>
      </c>
      <c r="G397" s="247">
        <v>0.0</v>
      </c>
      <c r="H397" s="355">
        <v>0.0</v>
      </c>
      <c r="I397" s="355">
        <v>0.0</v>
      </c>
      <c r="J397" s="355">
        <v>0.0</v>
      </c>
      <c r="K397" s="355">
        <v>0.0</v>
      </c>
      <c r="L397" s="355">
        <v>0.0</v>
      </c>
      <c r="M397" s="355">
        <v>0.0</v>
      </c>
      <c r="N397" s="355">
        <v>0.0</v>
      </c>
      <c r="O397" s="355">
        <v>0.0</v>
      </c>
      <c r="P397" s="355">
        <v>0.0</v>
      </c>
      <c r="Q397" s="355">
        <v>0.0</v>
      </c>
      <c r="R397" s="355">
        <v>0.0</v>
      </c>
      <c r="S397" s="355">
        <v>0.0</v>
      </c>
      <c r="T397" s="355">
        <v>0.0</v>
      </c>
      <c r="U397" s="355">
        <v>0.0</v>
      </c>
      <c r="V397" s="355">
        <v>0.0</v>
      </c>
      <c r="W397" s="355">
        <v>0.0</v>
      </c>
      <c r="X397" s="355">
        <v>0.0</v>
      </c>
      <c r="Y397" s="355">
        <v>0.0</v>
      </c>
      <c r="Z397" s="355">
        <v>0.0</v>
      </c>
      <c r="AA397" s="355">
        <v>0.0</v>
      </c>
      <c r="AB397" s="355">
        <v>0.0</v>
      </c>
      <c r="AC397" s="355">
        <v>0.0</v>
      </c>
      <c r="AD397" s="355">
        <v>0.0</v>
      </c>
      <c r="AE397" s="355">
        <v>0.0</v>
      </c>
      <c r="AF397" s="355">
        <v>0.0</v>
      </c>
      <c r="AG397" s="139">
        <f t="shared" si="109"/>
        <v>0</v>
      </c>
    </row>
    <row r="398">
      <c r="A398" s="266" t="s">
        <v>393</v>
      </c>
      <c r="B398" s="247">
        <f t="shared" ref="B398:AF398" si="110">B396*0.22</f>
        <v>0</v>
      </c>
      <c r="C398" s="247">
        <f t="shared" si="110"/>
        <v>0</v>
      </c>
      <c r="D398" s="247">
        <f t="shared" si="110"/>
        <v>0</v>
      </c>
      <c r="E398" s="247">
        <f t="shared" si="110"/>
        <v>0</v>
      </c>
      <c r="F398" s="247">
        <f t="shared" si="110"/>
        <v>0</v>
      </c>
      <c r="G398" s="247">
        <f t="shared" si="110"/>
        <v>0</v>
      </c>
      <c r="H398" s="247">
        <f t="shared" si="110"/>
        <v>0</v>
      </c>
      <c r="I398" s="247">
        <f t="shared" si="110"/>
        <v>0</v>
      </c>
      <c r="J398" s="247">
        <f t="shared" si="110"/>
        <v>0</v>
      </c>
      <c r="K398" s="247">
        <f t="shared" si="110"/>
        <v>0</v>
      </c>
      <c r="L398" s="247">
        <f t="shared" si="110"/>
        <v>0</v>
      </c>
      <c r="M398" s="247">
        <f t="shared" si="110"/>
        <v>0</v>
      </c>
      <c r="N398" s="247">
        <f t="shared" si="110"/>
        <v>0</v>
      </c>
      <c r="O398" s="247">
        <f t="shared" si="110"/>
        <v>0</v>
      </c>
      <c r="P398" s="247">
        <f t="shared" si="110"/>
        <v>0</v>
      </c>
      <c r="Q398" s="247">
        <f t="shared" si="110"/>
        <v>0</v>
      </c>
      <c r="R398" s="247">
        <f t="shared" si="110"/>
        <v>0</v>
      </c>
      <c r="S398" s="247">
        <f t="shared" si="110"/>
        <v>0</v>
      </c>
      <c r="T398" s="247">
        <f t="shared" si="110"/>
        <v>0</v>
      </c>
      <c r="U398" s="247">
        <f t="shared" si="110"/>
        <v>0</v>
      </c>
      <c r="V398" s="247">
        <f t="shared" si="110"/>
        <v>0</v>
      </c>
      <c r="W398" s="247">
        <f t="shared" si="110"/>
        <v>0</v>
      </c>
      <c r="X398" s="247">
        <f t="shared" si="110"/>
        <v>0</v>
      </c>
      <c r="Y398" s="247">
        <f t="shared" si="110"/>
        <v>0</v>
      </c>
      <c r="Z398" s="247">
        <f t="shared" si="110"/>
        <v>0</v>
      </c>
      <c r="AA398" s="247">
        <f t="shared" si="110"/>
        <v>0</v>
      </c>
      <c r="AB398" s="247">
        <f t="shared" si="110"/>
        <v>0</v>
      </c>
      <c r="AC398" s="247">
        <f t="shared" si="110"/>
        <v>0</v>
      </c>
      <c r="AD398" s="247">
        <f t="shared" si="110"/>
        <v>0</v>
      </c>
      <c r="AE398" s="247">
        <f t="shared" si="110"/>
        <v>0</v>
      </c>
      <c r="AF398" s="247">
        <f t="shared" si="110"/>
        <v>0</v>
      </c>
      <c r="AG398" s="139">
        <f t="shared" si="109"/>
        <v>0</v>
      </c>
    </row>
    <row r="399">
      <c r="A399" s="272" t="s">
        <v>394</v>
      </c>
      <c r="B399" s="273">
        <f t="shared" ref="B399:AF399" si="111">SUM(B396+B397)</f>
        <v>0</v>
      </c>
      <c r="C399" s="273">
        <f t="shared" si="111"/>
        <v>0</v>
      </c>
      <c r="D399" s="273">
        <f t="shared" si="111"/>
        <v>0</v>
      </c>
      <c r="E399" s="273">
        <f t="shared" si="111"/>
        <v>0</v>
      </c>
      <c r="F399" s="273">
        <f t="shared" si="111"/>
        <v>0</v>
      </c>
      <c r="G399" s="273">
        <f t="shared" si="111"/>
        <v>0</v>
      </c>
      <c r="H399" s="273">
        <f t="shared" si="111"/>
        <v>0</v>
      </c>
      <c r="I399" s="273">
        <f t="shared" si="111"/>
        <v>0</v>
      </c>
      <c r="J399" s="273">
        <f t="shared" si="111"/>
        <v>0</v>
      </c>
      <c r="K399" s="273">
        <f t="shared" si="111"/>
        <v>0</v>
      </c>
      <c r="L399" s="273">
        <f t="shared" si="111"/>
        <v>0</v>
      </c>
      <c r="M399" s="273">
        <f t="shared" si="111"/>
        <v>0</v>
      </c>
      <c r="N399" s="273">
        <f t="shared" si="111"/>
        <v>0</v>
      </c>
      <c r="O399" s="273">
        <f t="shared" si="111"/>
        <v>0</v>
      </c>
      <c r="P399" s="273">
        <f t="shared" si="111"/>
        <v>0</v>
      </c>
      <c r="Q399" s="273">
        <f t="shared" si="111"/>
        <v>0</v>
      </c>
      <c r="R399" s="273">
        <f t="shared" si="111"/>
        <v>0</v>
      </c>
      <c r="S399" s="273">
        <f t="shared" si="111"/>
        <v>0</v>
      </c>
      <c r="T399" s="273">
        <f t="shared" si="111"/>
        <v>0</v>
      </c>
      <c r="U399" s="273">
        <f t="shared" si="111"/>
        <v>0</v>
      </c>
      <c r="V399" s="273">
        <f t="shared" si="111"/>
        <v>0</v>
      </c>
      <c r="W399" s="273">
        <f t="shared" si="111"/>
        <v>0</v>
      </c>
      <c r="X399" s="273">
        <f t="shared" si="111"/>
        <v>0</v>
      </c>
      <c r="Y399" s="273">
        <f t="shared" si="111"/>
        <v>0</v>
      </c>
      <c r="Z399" s="273">
        <f t="shared" si="111"/>
        <v>0</v>
      </c>
      <c r="AA399" s="273">
        <f t="shared" si="111"/>
        <v>0</v>
      </c>
      <c r="AB399" s="273">
        <f t="shared" si="111"/>
        <v>0</v>
      </c>
      <c r="AC399" s="273">
        <f t="shared" si="111"/>
        <v>0</v>
      </c>
      <c r="AD399" s="273">
        <f t="shared" si="111"/>
        <v>0</v>
      </c>
      <c r="AE399" s="273">
        <f t="shared" si="111"/>
        <v>0</v>
      </c>
      <c r="AF399" s="273">
        <f t="shared" si="111"/>
        <v>0</v>
      </c>
      <c r="AG399" s="139">
        <f t="shared" si="109"/>
        <v>0</v>
      </c>
    </row>
    <row r="400">
      <c r="A400" s="211"/>
      <c r="B400" s="225"/>
      <c r="C400" s="225"/>
      <c r="D400" s="225"/>
      <c r="E400" s="225"/>
      <c r="F400" s="225"/>
      <c r="G400" s="225"/>
      <c r="H400" s="225"/>
      <c r="I400" s="225"/>
      <c r="J400" s="225"/>
      <c r="K400" s="225"/>
      <c r="L400" s="225"/>
      <c r="M400" s="225"/>
      <c r="N400" s="225"/>
      <c r="O400" s="225"/>
      <c r="P400" s="225"/>
      <c r="Q400" s="225"/>
      <c r="R400" s="225"/>
      <c r="S400" s="225"/>
      <c r="T400" s="225"/>
      <c r="U400" s="225"/>
      <c r="V400" s="225"/>
      <c r="W400" s="225"/>
      <c r="X400" s="225"/>
      <c r="Y400" s="225"/>
      <c r="Z400" s="225"/>
      <c r="AA400" s="225"/>
      <c r="AB400" s="225"/>
      <c r="AC400" s="225"/>
      <c r="AD400" s="225"/>
      <c r="AE400" s="225"/>
      <c r="AF400" s="225"/>
      <c r="AG400" s="259"/>
    </row>
    <row r="401">
      <c r="A401" s="211"/>
      <c r="B401" s="225"/>
      <c r="C401" s="225"/>
      <c r="D401" s="225"/>
      <c r="E401" s="225"/>
      <c r="F401" s="225"/>
      <c r="G401" s="225"/>
      <c r="H401" s="225"/>
      <c r="I401" s="225"/>
      <c r="J401" s="225"/>
      <c r="K401" s="225"/>
      <c r="L401" s="225"/>
      <c r="M401" s="225"/>
      <c r="N401" s="225"/>
      <c r="O401" s="225"/>
      <c r="P401" s="225"/>
      <c r="Q401" s="225"/>
      <c r="R401" s="225"/>
      <c r="S401" s="225"/>
      <c r="T401" s="225"/>
      <c r="U401" s="225"/>
      <c r="V401" s="225"/>
      <c r="W401" s="225"/>
      <c r="X401" s="225"/>
      <c r="Y401" s="225"/>
      <c r="Z401" s="225"/>
      <c r="AA401" s="225"/>
      <c r="AB401" s="225"/>
      <c r="AC401" s="225"/>
      <c r="AD401" s="225"/>
      <c r="AE401" s="225"/>
      <c r="AF401" s="225"/>
      <c r="AG401" s="259"/>
    </row>
    <row r="402">
      <c r="A402" s="187" t="s">
        <v>435</v>
      </c>
      <c r="B402" s="280" t="s">
        <v>436</v>
      </c>
      <c r="C402" s="274"/>
      <c r="D402" s="274"/>
      <c r="E402" s="274"/>
      <c r="F402" s="274"/>
      <c r="G402" s="274"/>
      <c r="H402" s="274"/>
      <c r="I402" s="274"/>
      <c r="J402" s="274"/>
      <c r="K402" s="274"/>
      <c r="L402" s="274"/>
      <c r="M402" s="274"/>
      <c r="N402" s="274"/>
      <c r="O402" s="274"/>
      <c r="P402" s="274"/>
      <c r="Q402" s="274"/>
      <c r="R402" s="274"/>
      <c r="S402" s="274"/>
      <c r="T402" s="274"/>
      <c r="U402" s="274"/>
      <c r="V402" s="274"/>
      <c r="W402" s="274"/>
      <c r="X402" s="274"/>
      <c r="Y402" s="274"/>
      <c r="Z402" s="274"/>
      <c r="AA402" s="274"/>
      <c r="AB402" s="274"/>
      <c r="AC402" s="274"/>
      <c r="AD402" s="274"/>
      <c r="AE402" s="274"/>
      <c r="AF402" s="274"/>
      <c r="AG402" s="259"/>
    </row>
    <row r="403" collapsed="1">
      <c r="A403" s="266" t="s">
        <v>265</v>
      </c>
      <c r="B403" s="281"/>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199"/>
    </row>
    <row r="404" hidden="1" outlineLevel="1">
      <c r="A404" s="266" t="s">
        <v>1071</v>
      </c>
      <c r="B404" s="212"/>
      <c r="C404" s="212"/>
      <c r="D404" s="212"/>
      <c r="E404" s="212"/>
      <c r="F404" s="212"/>
      <c r="G404" s="212"/>
      <c r="H404" s="212"/>
      <c r="I404" s="212"/>
      <c r="J404" s="212"/>
      <c r="K404" s="212"/>
      <c r="L404" s="212"/>
      <c r="M404" s="212"/>
      <c r="N404" s="212"/>
      <c r="O404" s="212"/>
      <c r="P404" s="212"/>
      <c r="Q404" s="212"/>
      <c r="R404" s="212"/>
      <c r="S404" s="212"/>
      <c r="T404" s="212"/>
      <c r="U404" s="212"/>
      <c r="V404" s="221"/>
      <c r="W404" s="221"/>
      <c r="X404" s="216"/>
      <c r="Y404" s="221"/>
      <c r="Z404" s="221"/>
      <c r="AA404" s="221"/>
      <c r="AB404" s="216"/>
      <c r="AC404" s="212"/>
      <c r="AD404" s="212"/>
      <c r="AE404" s="212"/>
      <c r="AF404" s="212"/>
      <c r="AG404" s="139">
        <f t="shared" ref="AG404:AG409" si="112">SUM(B404:AF404)</f>
        <v>0</v>
      </c>
    </row>
    <row r="405" hidden="1" outlineLevel="1">
      <c r="A405" s="266" t="s">
        <v>1072</v>
      </c>
      <c r="B405" s="212"/>
      <c r="C405" s="212"/>
      <c r="D405" s="212"/>
      <c r="E405" s="212"/>
      <c r="F405" s="212"/>
      <c r="G405" s="212"/>
      <c r="H405" s="212"/>
      <c r="I405" s="212"/>
      <c r="J405" s="212"/>
      <c r="K405" s="212"/>
      <c r="L405" s="212"/>
      <c r="M405" s="212"/>
      <c r="N405" s="212"/>
      <c r="O405" s="212"/>
      <c r="P405" s="212"/>
      <c r="Q405" s="212"/>
      <c r="R405" s="212"/>
      <c r="S405" s="212"/>
      <c r="T405" s="212"/>
      <c r="U405" s="212"/>
      <c r="V405" s="221"/>
      <c r="W405" s="221"/>
      <c r="X405" s="221"/>
      <c r="Y405" s="221"/>
      <c r="Z405" s="221"/>
      <c r="AA405" s="221"/>
      <c r="AB405" s="212"/>
      <c r="AC405" s="212"/>
      <c r="AD405" s="212"/>
      <c r="AE405" s="212"/>
      <c r="AF405" s="212"/>
      <c r="AG405" s="139">
        <f t="shared" si="112"/>
        <v>0</v>
      </c>
    </row>
    <row r="406" hidden="1" outlineLevel="1">
      <c r="A406" s="266" t="s">
        <v>1073</v>
      </c>
      <c r="B406" s="212"/>
      <c r="C406" s="212"/>
      <c r="D406" s="212"/>
      <c r="E406" s="212"/>
      <c r="F406" s="212"/>
      <c r="G406" s="212"/>
      <c r="H406" s="212"/>
      <c r="I406" s="212"/>
      <c r="J406" s="212"/>
      <c r="K406" s="212"/>
      <c r="L406" s="212"/>
      <c r="M406" s="212"/>
      <c r="N406" s="212"/>
      <c r="O406" s="212"/>
      <c r="P406" s="212"/>
      <c r="Q406" s="212"/>
      <c r="R406" s="212"/>
      <c r="S406" s="212"/>
      <c r="T406" s="212"/>
      <c r="U406" s="212"/>
      <c r="V406" s="221"/>
      <c r="W406" s="216"/>
      <c r="X406" s="221"/>
      <c r="Y406" s="221"/>
      <c r="Z406" s="221"/>
      <c r="AA406" s="221"/>
      <c r="AB406" s="216"/>
      <c r="AC406" s="212"/>
      <c r="AD406" s="212"/>
      <c r="AE406" s="212"/>
      <c r="AF406" s="212"/>
      <c r="AG406" s="139">
        <f t="shared" si="112"/>
        <v>0</v>
      </c>
    </row>
    <row r="407" hidden="1" outlineLevel="1">
      <c r="A407" s="266" t="s">
        <v>1074</v>
      </c>
      <c r="B407" s="212"/>
      <c r="C407" s="212"/>
      <c r="D407" s="212"/>
      <c r="E407" s="212"/>
      <c r="F407" s="212"/>
      <c r="G407" s="212"/>
      <c r="H407" s="212"/>
      <c r="I407" s="212"/>
      <c r="J407" s="212"/>
      <c r="K407" s="212"/>
      <c r="L407" s="212"/>
      <c r="M407" s="212"/>
      <c r="N407" s="212"/>
      <c r="O407" s="212"/>
      <c r="P407" s="212"/>
      <c r="Q407" s="212"/>
      <c r="R407" s="212"/>
      <c r="S407" s="212"/>
      <c r="T407" s="212"/>
      <c r="U407" s="212"/>
      <c r="V407" s="221"/>
      <c r="W407" s="221"/>
      <c r="X407" s="221"/>
      <c r="Y407" s="221"/>
      <c r="Z407" s="221"/>
      <c r="AA407" s="221"/>
      <c r="AB407" s="216"/>
      <c r="AC407" s="212"/>
      <c r="AD407" s="212"/>
      <c r="AE407" s="212"/>
      <c r="AF407" s="212"/>
      <c r="AG407" s="139">
        <f t="shared" si="112"/>
        <v>0</v>
      </c>
    </row>
    <row r="408" hidden="1" outlineLevel="1">
      <c r="A408" s="266" t="s">
        <v>1075</v>
      </c>
      <c r="B408" s="212"/>
      <c r="C408" s="212"/>
      <c r="D408" s="212"/>
      <c r="E408" s="212"/>
      <c r="F408" s="212"/>
      <c r="G408" s="212"/>
      <c r="H408" s="212"/>
      <c r="I408" s="212"/>
      <c r="J408" s="212"/>
      <c r="K408" s="212"/>
      <c r="L408" s="212"/>
      <c r="M408" s="212"/>
      <c r="N408" s="212"/>
      <c r="O408" s="212"/>
      <c r="P408" s="212"/>
      <c r="Q408" s="212"/>
      <c r="R408" s="212"/>
      <c r="S408" s="212"/>
      <c r="T408" s="212"/>
      <c r="U408" s="212"/>
      <c r="V408" s="221"/>
      <c r="W408" s="221"/>
      <c r="X408" s="221"/>
      <c r="Y408" s="221"/>
      <c r="Z408" s="221"/>
      <c r="AA408" s="221"/>
      <c r="AB408" s="216"/>
      <c r="AC408" s="216"/>
      <c r="AD408" s="212"/>
      <c r="AE408" s="216"/>
      <c r="AF408" s="216">
        <v>0.0</v>
      </c>
      <c r="AG408" s="283">
        <f t="shared" si="112"/>
        <v>0</v>
      </c>
    </row>
    <row r="409" hidden="1" outlineLevel="1">
      <c r="A409" s="266" t="s">
        <v>1076</v>
      </c>
      <c r="B409" s="212"/>
      <c r="C409" s="212"/>
      <c r="D409" s="212"/>
      <c r="E409" s="212"/>
      <c r="F409" s="212"/>
      <c r="G409" s="212"/>
      <c r="H409" s="212"/>
      <c r="I409" s="212"/>
      <c r="J409" s="212"/>
      <c r="K409" s="212"/>
      <c r="L409" s="212"/>
      <c r="M409" s="212"/>
      <c r="N409" s="212"/>
      <c r="O409" s="212"/>
      <c r="P409" s="212"/>
      <c r="Q409" s="212"/>
      <c r="R409" s="212"/>
      <c r="S409" s="212"/>
      <c r="T409" s="212"/>
      <c r="U409" s="212"/>
      <c r="V409" s="221"/>
      <c r="W409" s="221"/>
      <c r="X409" s="221"/>
      <c r="Y409" s="221"/>
      <c r="Z409" s="221"/>
      <c r="AA409" s="221"/>
      <c r="AB409" s="216"/>
      <c r="AC409" s="216"/>
      <c r="AD409" s="216"/>
      <c r="AE409" s="216"/>
      <c r="AF409" s="216">
        <v>0.0</v>
      </c>
      <c r="AG409" s="283">
        <f t="shared" si="112"/>
        <v>0</v>
      </c>
    </row>
    <row r="410" hidden="1" outlineLevel="1">
      <c r="A410" s="266" t="s">
        <v>681</v>
      </c>
      <c r="B410" s="212"/>
      <c r="C410" s="212"/>
      <c r="D410" s="212"/>
      <c r="E410" s="212"/>
      <c r="F410" s="212"/>
      <c r="G410" s="212"/>
      <c r="H410" s="212"/>
      <c r="I410" s="212"/>
      <c r="J410" s="212"/>
      <c r="K410" s="212"/>
      <c r="L410" s="212"/>
      <c r="M410" s="212"/>
      <c r="N410" s="212"/>
      <c r="O410" s="212"/>
      <c r="P410" s="212"/>
      <c r="Q410" s="212"/>
      <c r="R410" s="212"/>
      <c r="S410" s="212"/>
      <c r="T410" s="212"/>
      <c r="U410" s="212"/>
      <c r="V410" s="221"/>
      <c r="W410" s="221"/>
      <c r="X410" s="221"/>
      <c r="Y410" s="221"/>
      <c r="Z410" s="221"/>
      <c r="AA410" s="221"/>
      <c r="AB410" s="216"/>
      <c r="AC410" s="216"/>
      <c r="AD410" s="216"/>
      <c r="AE410" s="216"/>
      <c r="AF410" s="216"/>
      <c r="AG410" s="283"/>
    </row>
    <row r="411" hidden="1" outlineLevel="1">
      <c r="A411" s="266" t="s">
        <v>682</v>
      </c>
      <c r="B411" s="212"/>
      <c r="C411" s="212"/>
      <c r="D411" s="212"/>
      <c r="E411" s="212"/>
      <c r="F411" s="212"/>
      <c r="G411" s="212"/>
      <c r="H411" s="212"/>
      <c r="I411" s="212"/>
      <c r="J411" s="212"/>
      <c r="K411" s="212"/>
      <c r="L411" s="212"/>
      <c r="M411" s="212"/>
      <c r="N411" s="212"/>
      <c r="O411" s="212"/>
      <c r="P411" s="212"/>
      <c r="Q411" s="212"/>
      <c r="R411" s="212"/>
      <c r="S411" s="212"/>
      <c r="T411" s="212"/>
      <c r="U411" s="212"/>
      <c r="V411" s="221"/>
      <c r="W411" s="221"/>
      <c r="X411" s="221"/>
      <c r="Y411" s="221"/>
      <c r="Z411" s="221"/>
      <c r="AA411" s="221"/>
      <c r="AB411" s="216"/>
      <c r="AC411" s="216"/>
      <c r="AD411" s="216"/>
      <c r="AE411" s="216"/>
      <c r="AF411" s="216"/>
      <c r="AG411" s="283"/>
    </row>
    <row r="412" hidden="1" outlineLevel="1">
      <c r="A412" s="266" t="s">
        <v>683</v>
      </c>
      <c r="B412" s="212"/>
      <c r="C412" s="212"/>
      <c r="D412" s="212"/>
      <c r="E412" s="212"/>
      <c r="F412" s="212"/>
      <c r="G412" s="212"/>
      <c r="H412" s="212"/>
      <c r="I412" s="212"/>
      <c r="J412" s="212"/>
      <c r="K412" s="212"/>
      <c r="L412" s="212"/>
      <c r="M412" s="212"/>
      <c r="N412" s="212"/>
      <c r="O412" s="212"/>
      <c r="P412" s="212"/>
      <c r="Q412" s="212"/>
      <c r="R412" s="212"/>
      <c r="S412" s="212"/>
      <c r="T412" s="212"/>
      <c r="U412" s="212"/>
      <c r="V412" s="221"/>
      <c r="W412" s="221"/>
      <c r="X412" s="221"/>
      <c r="Y412" s="221"/>
      <c r="Z412" s="221"/>
      <c r="AA412" s="221"/>
      <c r="AB412" s="216"/>
      <c r="AC412" s="216"/>
      <c r="AD412" s="216"/>
      <c r="AE412" s="216"/>
      <c r="AF412" s="216"/>
      <c r="AG412" s="283"/>
    </row>
    <row r="413" hidden="1" outlineLevel="1">
      <c r="A413" s="266" t="s">
        <v>684</v>
      </c>
      <c r="B413" s="212"/>
      <c r="C413" s="212"/>
      <c r="D413" s="212"/>
      <c r="E413" s="212"/>
      <c r="F413" s="212"/>
      <c r="G413" s="212"/>
      <c r="H413" s="212"/>
      <c r="I413" s="212"/>
      <c r="J413" s="212"/>
      <c r="K413" s="212"/>
      <c r="L413" s="212"/>
      <c r="M413" s="212"/>
      <c r="N413" s="212"/>
      <c r="O413" s="212"/>
      <c r="P413" s="212"/>
      <c r="Q413" s="212"/>
      <c r="R413" s="212"/>
      <c r="S413" s="212"/>
      <c r="T413" s="212"/>
      <c r="U413" s="212"/>
      <c r="V413" s="221"/>
      <c r="W413" s="221"/>
      <c r="X413" s="221"/>
      <c r="Y413" s="221"/>
      <c r="Z413" s="221"/>
      <c r="AA413" s="221"/>
      <c r="AB413" s="216"/>
      <c r="AC413" s="216"/>
      <c r="AD413" s="216"/>
      <c r="AE413" s="216"/>
      <c r="AF413" s="216"/>
      <c r="AG413" s="283"/>
    </row>
    <row r="414" collapsed="1">
      <c r="A414" s="266" t="s">
        <v>447</v>
      </c>
      <c r="B414" s="281"/>
      <c r="C414" s="281"/>
      <c r="D414" s="281"/>
      <c r="E414" s="281"/>
      <c r="F414" s="281"/>
      <c r="G414" s="281"/>
      <c r="H414" s="281"/>
      <c r="I414" s="281"/>
      <c r="J414" s="281"/>
      <c r="K414" s="281"/>
      <c r="L414" s="281"/>
      <c r="M414" s="281"/>
      <c r="N414" s="281"/>
      <c r="O414" s="281"/>
      <c r="P414" s="281"/>
      <c r="Q414" s="281"/>
      <c r="R414" s="275"/>
      <c r="S414" s="275"/>
      <c r="T414" s="275"/>
      <c r="U414" s="281"/>
      <c r="V414" s="285"/>
      <c r="W414" s="285"/>
      <c r="X414" s="285"/>
      <c r="Y414" s="285"/>
      <c r="Z414" s="285"/>
      <c r="AA414" s="285"/>
      <c r="AB414" s="285"/>
      <c r="AC414" s="275"/>
      <c r="AD414" s="281"/>
      <c r="AE414" s="281"/>
      <c r="AF414" s="281"/>
      <c r="AG414" s="199"/>
    </row>
    <row r="415" hidden="1" outlineLevel="1">
      <c r="A415" s="266" t="s">
        <v>1077</v>
      </c>
      <c r="B415" s="212"/>
      <c r="C415" s="212"/>
      <c r="D415" s="212"/>
      <c r="E415" s="212"/>
      <c r="F415" s="212"/>
      <c r="G415" s="212"/>
      <c r="H415" s="212"/>
      <c r="I415" s="212"/>
      <c r="J415" s="212"/>
      <c r="K415" s="212"/>
      <c r="L415" s="212"/>
      <c r="M415" s="212"/>
      <c r="N415" s="212"/>
      <c r="O415" s="212"/>
      <c r="P415" s="212"/>
      <c r="Q415" s="212"/>
      <c r="R415" s="212"/>
      <c r="S415" s="212"/>
      <c r="T415" s="212"/>
      <c r="U415" s="216"/>
      <c r="V415" s="221"/>
      <c r="W415" s="221"/>
      <c r="X415" s="216"/>
      <c r="Y415" s="221"/>
      <c r="Z415" s="221"/>
      <c r="AA415" s="221"/>
      <c r="AB415" s="216"/>
      <c r="AC415" s="216"/>
      <c r="AD415" s="212"/>
      <c r="AE415" s="212"/>
      <c r="AF415" s="237"/>
      <c r="AG415" s="139">
        <f t="shared" ref="AG415:AG417" si="113">SUM(B415:AF415)</f>
        <v>0</v>
      </c>
    </row>
    <row r="416" hidden="1" outlineLevel="1">
      <c r="A416" s="266" t="s">
        <v>1078</v>
      </c>
      <c r="B416" s="212"/>
      <c r="C416" s="212"/>
      <c r="D416" s="212"/>
      <c r="E416" s="212"/>
      <c r="F416" s="212"/>
      <c r="G416" s="212"/>
      <c r="H416" s="212"/>
      <c r="I416" s="212"/>
      <c r="J416" s="212"/>
      <c r="K416" s="212"/>
      <c r="L416" s="212"/>
      <c r="M416" s="212"/>
      <c r="N416" s="212"/>
      <c r="O416" s="212"/>
      <c r="P416" s="212"/>
      <c r="Q416" s="212"/>
      <c r="R416" s="212"/>
      <c r="S416" s="212"/>
      <c r="T416" s="212"/>
      <c r="U416" s="216"/>
      <c r="V416" s="221"/>
      <c r="W416" s="221"/>
      <c r="X416" s="216"/>
      <c r="Y416" s="221"/>
      <c r="Z416" s="221"/>
      <c r="AA416" s="221"/>
      <c r="AB416" s="216"/>
      <c r="AC416" s="216"/>
      <c r="AD416" s="212"/>
      <c r="AE416" s="212"/>
      <c r="AF416" s="237"/>
      <c r="AG416" s="139">
        <f t="shared" si="113"/>
        <v>0</v>
      </c>
    </row>
    <row r="417" hidden="1" outlineLevel="1">
      <c r="A417" s="266" t="s">
        <v>450</v>
      </c>
      <c r="B417" s="212"/>
      <c r="C417" s="212"/>
      <c r="D417" s="212"/>
      <c r="E417" s="212"/>
      <c r="F417" s="212"/>
      <c r="G417" s="212"/>
      <c r="H417" s="212"/>
      <c r="I417" s="212"/>
      <c r="J417" s="212"/>
      <c r="K417" s="212"/>
      <c r="L417" s="212"/>
      <c r="M417" s="212"/>
      <c r="N417" s="212"/>
      <c r="O417" s="212"/>
      <c r="P417" s="212"/>
      <c r="Q417" s="212"/>
      <c r="R417" s="216"/>
      <c r="S417" s="216"/>
      <c r="T417" s="216"/>
      <c r="U417" s="212"/>
      <c r="V417" s="216"/>
      <c r="W417" s="216"/>
      <c r="X417" s="216"/>
      <c r="Y417" s="221"/>
      <c r="Z417" s="221"/>
      <c r="AA417" s="216"/>
      <c r="AB417" s="216"/>
      <c r="AC417" s="216"/>
      <c r="AD417" s="237"/>
      <c r="AE417" s="237"/>
      <c r="AF417" s="237"/>
      <c r="AG417" s="139">
        <f t="shared" si="113"/>
        <v>0</v>
      </c>
    </row>
    <row r="418">
      <c r="A418" s="266" t="s">
        <v>276</v>
      </c>
      <c r="B418" s="281"/>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199"/>
    </row>
    <row r="419" outlineLevel="1">
      <c r="A419" s="266" t="s">
        <v>1079</v>
      </c>
      <c r="B419" s="221"/>
      <c r="C419" s="221"/>
      <c r="D419" s="221"/>
      <c r="E419" s="221"/>
      <c r="F419" s="221"/>
      <c r="G419" s="221"/>
      <c r="H419" s="221"/>
      <c r="I419" s="212"/>
      <c r="J419" s="212"/>
      <c r="K419" s="212"/>
      <c r="L419" s="212"/>
      <c r="M419" s="212"/>
      <c r="N419" s="212"/>
      <c r="O419" s="212"/>
      <c r="P419" s="212"/>
      <c r="Q419" s="221"/>
      <c r="R419" s="221"/>
      <c r="S419" s="221"/>
      <c r="T419" s="221"/>
      <c r="U419" s="221"/>
      <c r="V419" s="221"/>
      <c r="W419" s="221"/>
      <c r="X419" s="221"/>
      <c r="Y419" s="221"/>
      <c r="Z419" s="221"/>
      <c r="AA419" s="221"/>
      <c r="AB419" s="212"/>
      <c r="AC419" s="212"/>
      <c r="AD419" s="212"/>
      <c r="AE419" s="212"/>
      <c r="AF419" s="212"/>
      <c r="AG419" s="139">
        <f t="shared" ref="AG419:AG424" si="114">SUM(B419:AF419)</f>
        <v>0</v>
      </c>
    </row>
    <row r="420" outlineLevel="1">
      <c r="A420" s="266" t="s">
        <v>1080</v>
      </c>
      <c r="B420" s="221"/>
      <c r="C420" s="221"/>
      <c r="D420" s="221"/>
      <c r="E420" s="221"/>
      <c r="F420" s="221"/>
      <c r="G420" s="221"/>
      <c r="H420" s="221"/>
      <c r="I420" s="212"/>
      <c r="J420" s="212"/>
      <c r="K420" s="212"/>
      <c r="L420" s="212"/>
      <c r="M420" s="212"/>
      <c r="N420" s="212"/>
      <c r="O420" s="212"/>
      <c r="P420" s="212"/>
      <c r="Q420" s="221"/>
      <c r="R420" s="221"/>
      <c r="S420" s="221"/>
      <c r="T420" s="221"/>
      <c r="U420" s="221"/>
      <c r="V420" s="221"/>
      <c r="W420" s="221"/>
      <c r="X420" s="221"/>
      <c r="Y420" s="221"/>
      <c r="Z420" s="221"/>
      <c r="AA420" s="221"/>
      <c r="AB420" s="212"/>
      <c r="AC420" s="212"/>
      <c r="AD420" s="212"/>
      <c r="AE420" s="212"/>
      <c r="AF420" s="212"/>
      <c r="AG420" s="139">
        <f t="shared" si="114"/>
        <v>0</v>
      </c>
    </row>
    <row r="421" outlineLevel="1">
      <c r="A421" s="266" t="s">
        <v>1081</v>
      </c>
      <c r="B421" s="221"/>
      <c r="C421" s="221"/>
      <c r="D421" s="221"/>
      <c r="E421" s="221"/>
      <c r="F421" s="221"/>
      <c r="G421" s="221"/>
      <c r="H421" s="221"/>
      <c r="I421" s="212"/>
      <c r="J421" s="212"/>
      <c r="K421" s="212"/>
      <c r="L421" s="212"/>
      <c r="M421" s="212"/>
      <c r="N421" s="212"/>
      <c r="O421" s="212"/>
      <c r="P421" s="212"/>
      <c r="Q421" s="221"/>
      <c r="R421" s="221"/>
      <c r="S421" s="221"/>
      <c r="T421" s="221"/>
      <c r="U421" s="221"/>
      <c r="V421" s="221"/>
      <c r="W421" s="221"/>
      <c r="X421" s="221"/>
      <c r="Y421" s="221"/>
      <c r="Z421" s="221"/>
      <c r="AA421" s="221"/>
      <c r="AB421" s="212"/>
      <c r="AC421" s="212"/>
      <c r="AD421" s="212"/>
      <c r="AE421" s="212"/>
      <c r="AF421" s="212"/>
      <c r="AG421" s="139">
        <f t="shared" si="114"/>
        <v>0</v>
      </c>
    </row>
    <row r="422" outlineLevel="1">
      <c r="A422" s="266" t="s">
        <v>1082</v>
      </c>
      <c r="B422" s="221"/>
      <c r="C422" s="221"/>
      <c r="D422" s="221"/>
      <c r="E422" s="221"/>
      <c r="F422" s="221"/>
      <c r="G422" s="221"/>
      <c r="H422" s="221"/>
      <c r="I422" s="212"/>
      <c r="J422" s="212"/>
      <c r="K422" s="212"/>
      <c r="L422" s="212"/>
      <c r="M422" s="212"/>
      <c r="N422" s="212"/>
      <c r="O422" s="212"/>
      <c r="P422" s="212"/>
      <c r="Q422" s="221"/>
      <c r="R422" s="221"/>
      <c r="S422" s="221"/>
      <c r="T422" s="221"/>
      <c r="U422" s="221"/>
      <c r="V422" s="221"/>
      <c r="W422" s="221"/>
      <c r="X422" s="221"/>
      <c r="Y422" s="221"/>
      <c r="Z422" s="221"/>
      <c r="AA422" s="221"/>
      <c r="AB422" s="212"/>
      <c r="AC422" s="212"/>
      <c r="AD422" s="212"/>
      <c r="AE422" s="212"/>
      <c r="AF422" s="212"/>
      <c r="AG422" s="139">
        <f t="shared" si="114"/>
        <v>0</v>
      </c>
    </row>
    <row r="423" outlineLevel="1">
      <c r="A423" s="266" t="s">
        <v>1083</v>
      </c>
      <c r="B423" s="221"/>
      <c r="C423" s="221"/>
      <c r="D423" s="221"/>
      <c r="E423" s="221"/>
      <c r="F423" s="221"/>
      <c r="G423" s="221"/>
      <c r="H423" s="221"/>
      <c r="I423" s="212"/>
      <c r="J423" s="212"/>
      <c r="K423" s="212"/>
      <c r="L423" s="212"/>
      <c r="M423" s="212"/>
      <c r="N423" s="212"/>
      <c r="O423" s="212"/>
      <c r="P423" s="212"/>
      <c r="Q423" s="221"/>
      <c r="R423" s="221"/>
      <c r="S423" s="221"/>
      <c r="T423" s="221"/>
      <c r="U423" s="221"/>
      <c r="V423" s="221"/>
      <c r="W423" s="221"/>
      <c r="X423" s="221"/>
      <c r="Y423" s="221"/>
      <c r="Z423" s="221"/>
      <c r="AA423" s="221"/>
      <c r="AB423" s="216"/>
      <c r="AC423" s="216"/>
      <c r="AD423" s="216"/>
      <c r="AE423" s="216"/>
      <c r="AF423" s="221"/>
      <c r="AG423" s="283">
        <f t="shared" si="114"/>
        <v>0</v>
      </c>
    </row>
    <row r="424" outlineLevel="1">
      <c r="A424" s="266" t="s">
        <v>1084</v>
      </c>
      <c r="B424" s="221"/>
      <c r="C424" s="221"/>
      <c r="D424" s="221"/>
      <c r="E424" s="221"/>
      <c r="F424" s="221"/>
      <c r="G424" s="221"/>
      <c r="H424" s="221"/>
      <c r="I424" s="212"/>
      <c r="J424" s="212"/>
      <c r="K424" s="212"/>
      <c r="L424" s="212"/>
      <c r="M424" s="212"/>
      <c r="N424" s="212"/>
      <c r="O424" s="212"/>
      <c r="P424" s="212"/>
      <c r="Q424" s="221"/>
      <c r="R424" s="221"/>
      <c r="S424" s="221"/>
      <c r="T424" s="221"/>
      <c r="U424" s="221"/>
      <c r="V424" s="221"/>
      <c r="W424" s="221"/>
      <c r="X424" s="221"/>
      <c r="Y424" s="221"/>
      <c r="Z424" s="221"/>
      <c r="AA424" s="221"/>
      <c r="AB424" s="216"/>
      <c r="AC424" s="216"/>
      <c r="AD424" s="216"/>
      <c r="AE424" s="216"/>
      <c r="AF424" s="221"/>
      <c r="AG424" s="283">
        <f t="shared" si="114"/>
        <v>0</v>
      </c>
    </row>
    <row r="425" outlineLevel="1">
      <c r="A425" s="266" t="s">
        <v>1085</v>
      </c>
      <c r="B425" s="221"/>
      <c r="C425" s="221"/>
      <c r="D425" s="221"/>
      <c r="E425" s="221"/>
      <c r="F425" s="221"/>
      <c r="G425" s="221"/>
      <c r="H425" s="221"/>
      <c r="I425" s="212"/>
      <c r="J425" s="212"/>
      <c r="K425" s="212"/>
      <c r="L425" s="212"/>
      <c r="M425" s="212"/>
      <c r="N425" s="212"/>
      <c r="O425" s="212"/>
      <c r="P425" s="212"/>
      <c r="Q425" s="221"/>
      <c r="R425" s="221"/>
      <c r="S425" s="221"/>
      <c r="T425" s="221"/>
      <c r="U425" s="221"/>
      <c r="V425" s="221"/>
      <c r="W425" s="221"/>
      <c r="X425" s="221"/>
      <c r="Y425" s="221"/>
      <c r="Z425" s="221"/>
      <c r="AA425" s="221"/>
      <c r="AB425" s="216"/>
      <c r="AC425" s="216"/>
      <c r="AD425" s="216"/>
      <c r="AE425" s="216"/>
      <c r="AF425" s="221"/>
      <c r="AG425" s="283"/>
    </row>
    <row r="426" outlineLevel="1">
      <c r="A426" s="266" t="s">
        <v>1086</v>
      </c>
      <c r="B426" s="221"/>
      <c r="C426" s="221"/>
      <c r="D426" s="221"/>
      <c r="E426" s="221"/>
      <c r="F426" s="221"/>
      <c r="G426" s="221"/>
      <c r="H426" s="221"/>
      <c r="I426" s="212"/>
      <c r="J426" s="212"/>
      <c r="K426" s="212"/>
      <c r="L426" s="212"/>
      <c r="M426" s="212"/>
      <c r="N426" s="212"/>
      <c r="O426" s="212"/>
      <c r="P426" s="212"/>
      <c r="Q426" s="221"/>
      <c r="R426" s="221"/>
      <c r="S426" s="221"/>
      <c r="T426" s="221"/>
      <c r="U426" s="221"/>
      <c r="V426" s="221"/>
      <c r="W426" s="221"/>
      <c r="X426" s="221"/>
      <c r="Y426" s="221"/>
      <c r="Z426" s="221"/>
      <c r="AA426" s="221"/>
      <c r="AB426" s="216"/>
      <c r="AC426" s="216"/>
      <c r="AD426" s="216"/>
      <c r="AE426" s="216"/>
      <c r="AF426" s="221"/>
      <c r="AG426" s="283"/>
    </row>
    <row r="427" outlineLevel="1">
      <c r="A427" s="266" t="s">
        <v>1087</v>
      </c>
      <c r="B427" s="221"/>
      <c r="C427" s="221"/>
      <c r="D427" s="221"/>
      <c r="E427" s="221"/>
      <c r="F427" s="221"/>
      <c r="G427" s="221"/>
      <c r="H427" s="221"/>
      <c r="I427" s="212"/>
      <c r="J427" s="212"/>
      <c r="K427" s="212"/>
      <c r="L427" s="212"/>
      <c r="M427" s="212"/>
      <c r="N427" s="212"/>
      <c r="O427" s="212"/>
      <c r="P427" s="212"/>
      <c r="Q427" s="221"/>
      <c r="R427" s="221"/>
      <c r="S427" s="221"/>
      <c r="T427" s="221"/>
      <c r="U427" s="221"/>
      <c r="V427" s="221"/>
      <c r="W427" s="221"/>
      <c r="X427" s="221"/>
      <c r="Y427" s="221"/>
      <c r="Z427" s="221"/>
      <c r="AA427" s="221"/>
      <c r="AB427" s="216"/>
      <c r="AC427" s="216"/>
      <c r="AD427" s="216"/>
      <c r="AE427" s="216"/>
      <c r="AF427" s="221"/>
      <c r="AG427" s="283"/>
    </row>
    <row r="428" outlineLevel="1">
      <c r="A428" s="266" t="s">
        <v>1088</v>
      </c>
      <c r="B428" s="221"/>
      <c r="C428" s="221"/>
      <c r="D428" s="221"/>
      <c r="E428" s="221"/>
      <c r="F428" s="221"/>
      <c r="G428" s="221"/>
      <c r="H428" s="221"/>
      <c r="I428" s="212"/>
      <c r="J428" s="212"/>
      <c r="K428" s="212"/>
      <c r="L428" s="212"/>
      <c r="M428" s="212"/>
      <c r="N428" s="212"/>
      <c r="O428" s="212"/>
      <c r="P428" s="212"/>
      <c r="Q428" s="221"/>
      <c r="R428" s="221"/>
      <c r="S428" s="221"/>
      <c r="T428" s="221"/>
      <c r="U428" s="221"/>
      <c r="V428" s="221"/>
      <c r="W428" s="221"/>
      <c r="X428" s="221"/>
      <c r="Y428" s="221"/>
      <c r="Z428" s="221"/>
      <c r="AA428" s="221"/>
      <c r="AB428" s="216"/>
      <c r="AC428" s="216"/>
      <c r="AD428" s="216"/>
      <c r="AE428" s="216"/>
      <c r="AF428" s="221"/>
      <c r="AG428" s="283"/>
    </row>
    <row r="429">
      <c r="A429" s="266" t="s">
        <v>461</v>
      </c>
      <c r="B429" s="285"/>
      <c r="C429" s="285"/>
      <c r="D429" s="285"/>
      <c r="E429" s="285"/>
      <c r="F429" s="285"/>
      <c r="G429" s="285"/>
      <c r="H429" s="285"/>
      <c r="I429" s="275"/>
      <c r="J429" s="275"/>
      <c r="K429" s="275"/>
      <c r="L429" s="275"/>
      <c r="M429" s="275"/>
      <c r="N429" s="275"/>
      <c r="O429" s="275"/>
      <c r="P429" s="275"/>
      <c r="Q429" s="285"/>
      <c r="R429" s="285"/>
      <c r="S429" s="285"/>
      <c r="T429" s="285"/>
      <c r="U429" s="285"/>
      <c r="V429" s="285"/>
      <c r="W429" s="285"/>
      <c r="X429" s="285"/>
      <c r="Y429" s="285"/>
      <c r="Z429" s="285"/>
      <c r="AA429" s="285"/>
      <c r="AB429" s="275"/>
      <c r="AC429" s="275"/>
      <c r="AD429" s="275"/>
      <c r="AE429" s="275"/>
      <c r="AF429" s="275"/>
      <c r="AG429" s="199"/>
    </row>
    <row r="430" outlineLevel="1">
      <c r="A430" s="266" t="s">
        <v>1089</v>
      </c>
      <c r="B430" s="221"/>
      <c r="C430" s="221"/>
      <c r="D430" s="221"/>
      <c r="E430" s="221"/>
      <c r="F430" s="221"/>
      <c r="G430" s="221"/>
      <c r="H430" s="221"/>
      <c r="I430" s="212"/>
      <c r="J430" s="212"/>
      <c r="K430" s="212"/>
      <c r="L430" s="212"/>
      <c r="M430" s="212"/>
      <c r="N430" s="212"/>
      <c r="O430" s="212"/>
      <c r="P430" s="212"/>
      <c r="Q430" s="221"/>
      <c r="R430" s="221"/>
      <c r="S430" s="221"/>
      <c r="T430" s="216"/>
      <c r="U430" s="221"/>
      <c r="V430" s="221"/>
      <c r="W430" s="221"/>
      <c r="X430" s="221"/>
      <c r="Y430" s="221"/>
      <c r="Z430" s="221"/>
      <c r="AA430" s="221"/>
      <c r="AB430" s="216"/>
      <c r="AC430" s="216"/>
      <c r="AD430" s="216"/>
      <c r="AE430" s="216"/>
      <c r="AF430" s="212"/>
      <c r="AG430" s="139">
        <f t="shared" ref="AG430:AG434" si="115">SUM(B430:AF430)</f>
        <v>0</v>
      </c>
    </row>
    <row r="431" outlineLevel="1">
      <c r="A431" s="266" t="s">
        <v>1090</v>
      </c>
      <c r="B431" s="221"/>
      <c r="C431" s="221"/>
      <c r="D431" s="221"/>
      <c r="E431" s="221"/>
      <c r="F431" s="221"/>
      <c r="G431" s="221"/>
      <c r="H431" s="221"/>
      <c r="I431" s="212"/>
      <c r="J431" s="212"/>
      <c r="K431" s="212"/>
      <c r="L431" s="212"/>
      <c r="M431" s="212"/>
      <c r="N431" s="212"/>
      <c r="O431" s="212"/>
      <c r="P431" s="212"/>
      <c r="Q431" s="221"/>
      <c r="R431" s="221"/>
      <c r="S431" s="221"/>
      <c r="T431" s="221"/>
      <c r="U431" s="221"/>
      <c r="V431" s="221"/>
      <c r="W431" s="221"/>
      <c r="X431" s="221"/>
      <c r="Y431" s="221"/>
      <c r="Z431" s="221"/>
      <c r="AA431" s="221"/>
      <c r="AB431" s="216"/>
      <c r="AC431" s="216"/>
      <c r="AD431" s="216"/>
      <c r="AE431" s="216"/>
      <c r="AF431" s="212"/>
      <c r="AG431" s="139">
        <f t="shared" si="115"/>
        <v>0</v>
      </c>
    </row>
    <row r="432" outlineLevel="1">
      <c r="A432" s="266" t="s">
        <v>450</v>
      </c>
      <c r="B432" s="221"/>
      <c r="C432" s="221"/>
      <c r="D432" s="221"/>
      <c r="E432" s="221"/>
      <c r="F432" s="221"/>
      <c r="G432" s="221"/>
      <c r="H432" s="221"/>
      <c r="I432" s="212"/>
      <c r="J432" s="212"/>
      <c r="K432" s="212"/>
      <c r="L432" s="212"/>
      <c r="M432" s="212"/>
      <c r="N432" s="212"/>
      <c r="O432" s="212"/>
      <c r="P432" s="212"/>
      <c r="Q432" s="221"/>
      <c r="R432" s="221"/>
      <c r="S432" s="221"/>
      <c r="T432" s="216"/>
      <c r="U432" s="221"/>
      <c r="V432" s="221"/>
      <c r="W432" s="221"/>
      <c r="X432" s="221"/>
      <c r="Y432" s="221"/>
      <c r="Z432" s="221"/>
      <c r="AA432" s="221"/>
      <c r="AB432" s="216"/>
      <c r="AC432" s="216"/>
      <c r="AD432" s="216"/>
      <c r="AE432" s="216"/>
      <c r="AF432" s="212"/>
      <c r="AG432" s="139">
        <f t="shared" si="115"/>
        <v>0</v>
      </c>
    </row>
    <row r="433">
      <c r="A433" s="269" t="s">
        <v>287</v>
      </c>
      <c r="B433" s="286">
        <f t="shared" ref="B433:AF433" si="116">B425+B426+B419+B420</f>
        <v>0</v>
      </c>
      <c r="C433" s="286">
        <f t="shared" si="116"/>
        <v>0</v>
      </c>
      <c r="D433" s="286">
        <f t="shared" si="116"/>
        <v>0</v>
      </c>
      <c r="E433" s="286">
        <f t="shared" si="116"/>
        <v>0</v>
      </c>
      <c r="F433" s="286">
        <f t="shared" si="116"/>
        <v>0</v>
      </c>
      <c r="G433" s="286">
        <f t="shared" si="116"/>
        <v>0</v>
      </c>
      <c r="H433" s="286">
        <f t="shared" si="116"/>
        <v>0</v>
      </c>
      <c r="I433" s="286">
        <f t="shared" si="116"/>
        <v>0</v>
      </c>
      <c r="J433" s="286">
        <f t="shared" si="116"/>
        <v>0</v>
      </c>
      <c r="K433" s="286">
        <f t="shared" si="116"/>
        <v>0</v>
      </c>
      <c r="L433" s="286">
        <f t="shared" si="116"/>
        <v>0</v>
      </c>
      <c r="M433" s="286">
        <f t="shared" si="116"/>
        <v>0</v>
      </c>
      <c r="N433" s="286">
        <f t="shared" si="116"/>
        <v>0</v>
      </c>
      <c r="O433" s="286">
        <f t="shared" si="116"/>
        <v>0</v>
      </c>
      <c r="P433" s="286">
        <f t="shared" si="116"/>
        <v>0</v>
      </c>
      <c r="Q433" s="286">
        <f t="shared" si="116"/>
        <v>0</v>
      </c>
      <c r="R433" s="286">
        <f t="shared" si="116"/>
        <v>0</v>
      </c>
      <c r="S433" s="286">
        <f t="shared" si="116"/>
        <v>0</v>
      </c>
      <c r="T433" s="286">
        <f t="shared" si="116"/>
        <v>0</v>
      </c>
      <c r="U433" s="286">
        <f t="shared" si="116"/>
        <v>0</v>
      </c>
      <c r="V433" s="286">
        <f t="shared" si="116"/>
        <v>0</v>
      </c>
      <c r="W433" s="286">
        <f t="shared" si="116"/>
        <v>0</v>
      </c>
      <c r="X433" s="286">
        <f t="shared" si="116"/>
        <v>0</v>
      </c>
      <c r="Y433" s="286">
        <f t="shared" si="116"/>
        <v>0</v>
      </c>
      <c r="Z433" s="286">
        <f t="shared" si="116"/>
        <v>0</v>
      </c>
      <c r="AA433" s="286">
        <f t="shared" si="116"/>
        <v>0</v>
      </c>
      <c r="AB433" s="286">
        <f t="shared" si="116"/>
        <v>0</v>
      </c>
      <c r="AC433" s="286">
        <f t="shared" si="116"/>
        <v>0</v>
      </c>
      <c r="AD433" s="286">
        <f t="shared" si="116"/>
        <v>0</v>
      </c>
      <c r="AE433" s="286">
        <f t="shared" si="116"/>
        <v>0</v>
      </c>
      <c r="AF433" s="286">
        <f t="shared" si="116"/>
        <v>0</v>
      </c>
      <c r="AG433" s="139">
        <f t="shared" si="115"/>
        <v>0</v>
      </c>
    </row>
    <row r="434">
      <c r="A434" s="269" t="s">
        <v>288</v>
      </c>
      <c r="B434" s="286">
        <f t="shared" ref="B434:AF434" si="117">B427+B428+B421+B422</f>
        <v>0</v>
      </c>
      <c r="C434" s="286">
        <f t="shared" si="117"/>
        <v>0</v>
      </c>
      <c r="D434" s="286">
        <f t="shared" si="117"/>
        <v>0</v>
      </c>
      <c r="E434" s="286">
        <f t="shared" si="117"/>
        <v>0</v>
      </c>
      <c r="F434" s="286">
        <f t="shared" si="117"/>
        <v>0</v>
      </c>
      <c r="G434" s="286">
        <f t="shared" si="117"/>
        <v>0</v>
      </c>
      <c r="H434" s="286">
        <f t="shared" si="117"/>
        <v>0</v>
      </c>
      <c r="I434" s="286">
        <f t="shared" si="117"/>
        <v>0</v>
      </c>
      <c r="J434" s="286">
        <f t="shared" si="117"/>
        <v>0</v>
      </c>
      <c r="K434" s="286">
        <f t="shared" si="117"/>
        <v>0</v>
      </c>
      <c r="L434" s="286">
        <f t="shared" si="117"/>
        <v>0</v>
      </c>
      <c r="M434" s="286">
        <f t="shared" si="117"/>
        <v>0</v>
      </c>
      <c r="N434" s="286">
        <f t="shared" si="117"/>
        <v>0</v>
      </c>
      <c r="O434" s="286">
        <f t="shared" si="117"/>
        <v>0</v>
      </c>
      <c r="P434" s="286">
        <f t="shared" si="117"/>
        <v>0</v>
      </c>
      <c r="Q434" s="286">
        <f t="shared" si="117"/>
        <v>0</v>
      </c>
      <c r="R434" s="286">
        <f t="shared" si="117"/>
        <v>0</v>
      </c>
      <c r="S434" s="286">
        <f t="shared" si="117"/>
        <v>0</v>
      </c>
      <c r="T434" s="286">
        <f t="shared" si="117"/>
        <v>0</v>
      </c>
      <c r="U434" s="286">
        <f t="shared" si="117"/>
        <v>0</v>
      </c>
      <c r="V434" s="286">
        <f t="shared" si="117"/>
        <v>0</v>
      </c>
      <c r="W434" s="286">
        <f t="shared" si="117"/>
        <v>0</v>
      </c>
      <c r="X434" s="286">
        <f t="shared" si="117"/>
        <v>0</v>
      </c>
      <c r="Y434" s="286">
        <f t="shared" si="117"/>
        <v>0</v>
      </c>
      <c r="Z434" s="286">
        <f t="shared" si="117"/>
        <v>0</v>
      </c>
      <c r="AA434" s="286">
        <f t="shared" si="117"/>
        <v>0</v>
      </c>
      <c r="AB434" s="286">
        <f t="shared" si="117"/>
        <v>0</v>
      </c>
      <c r="AC434" s="286">
        <f t="shared" si="117"/>
        <v>0</v>
      </c>
      <c r="AD434" s="286">
        <f t="shared" si="117"/>
        <v>0</v>
      </c>
      <c r="AE434" s="286">
        <f t="shared" si="117"/>
        <v>0</v>
      </c>
      <c r="AF434" s="286">
        <f t="shared" si="117"/>
        <v>0</v>
      </c>
      <c r="AG434" s="139">
        <f t="shared" si="115"/>
        <v>0</v>
      </c>
    </row>
    <row r="435">
      <c r="A435" s="153"/>
      <c r="B435" s="212"/>
      <c r="C435" s="212"/>
      <c r="D435" s="212"/>
      <c r="E435" s="212"/>
      <c r="F435" s="212"/>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2"/>
      <c r="AG435" s="259"/>
    </row>
    <row r="436" collapsed="1">
      <c r="A436" s="266" t="s">
        <v>289</v>
      </c>
      <c r="B436" s="281"/>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199"/>
    </row>
    <row r="437" hidden="1" outlineLevel="1">
      <c r="A437" s="266" t="s">
        <v>290</v>
      </c>
      <c r="B437" s="212"/>
      <c r="C437" s="212"/>
      <c r="D437" s="212"/>
      <c r="E437" s="212"/>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139">
        <f t="shared" ref="AG437:AG446" si="118">SUM(B437:AF437)</f>
        <v>0</v>
      </c>
    </row>
    <row r="438" hidden="1" outlineLevel="1">
      <c r="A438" s="266" t="s">
        <v>291</v>
      </c>
      <c r="B438" s="212"/>
      <c r="C438" s="212"/>
      <c r="D438" s="212"/>
      <c r="E438" s="212"/>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139">
        <f t="shared" si="118"/>
        <v>0</v>
      </c>
    </row>
    <row r="439" hidden="1" outlineLevel="1">
      <c r="A439" s="266" t="s">
        <v>1091</v>
      </c>
      <c r="B439" s="212"/>
      <c r="C439" s="212"/>
      <c r="D439" s="212"/>
      <c r="E439" s="212"/>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139">
        <f t="shared" si="118"/>
        <v>0</v>
      </c>
    </row>
    <row r="440" hidden="1" outlineLevel="1">
      <c r="A440" s="266" t="s">
        <v>1092</v>
      </c>
      <c r="B440" s="212"/>
      <c r="C440" s="212"/>
      <c r="D440" s="212"/>
      <c r="E440" s="212"/>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139">
        <f t="shared" si="118"/>
        <v>0</v>
      </c>
    </row>
    <row r="441" hidden="1" outlineLevel="1">
      <c r="A441" s="266" t="s">
        <v>1093</v>
      </c>
      <c r="B441" s="212"/>
      <c r="C441" s="212"/>
      <c r="D441" s="212"/>
      <c r="E441" s="212"/>
      <c r="F441" s="212"/>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139">
        <f t="shared" si="118"/>
        <v>0</v>
      </c>
    </row>
    <row r="442" hidden="1" outlineLevel="1">
      <c r="A442" s="266" t="s">
        <v>1094</v>
      </c>
      <c r="B442" s="212"/>
      <c r="C442" s="212"/>
      <c r="D442" s="212"/>
      <c r="E442" s="212"/>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139">
        <f t="shared" si="118"/>
        <v>0</v>
      </c>
    </row>
    <row r="443" hidden="1" outlineLevel="1">
      <c r="A443" s="266" t="s">
        <v>1095</v>
      </c>
      <c r="B443" s="212"/>
      <c r="C443" s="212"/>
      <c r="D443" s="212"/>
      <c r="E443" s="212"/>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139">
        <f t="shared" si="118"/>
        <v>0</v>
      </c>
    </row>
    <row r="444" hidden="1" outlineLevel="1">
      <c r="A444" s="266" t="s">
        <v>1096</v>
      </c>
      <c r="B444" s="212"/>
      <c r="C444" s="212"/>
      <c r="D444" s="212"/>
      <c r="E444" s="212"/>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139">
        <f t="shared" si="118"/>
        <v>0</v>
      </c>
    </row>
    <row r="445" hidden="1" outlineLevel="1">
      <c r="A445" s="276" t="s">
        <v>1097</v>
      </c>
      <c r="B445" s="212"/>
      <c r="C445" s="212"/>
      <c r="D445" s="212"/>
      <c r="E445" s="212"/>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2"/>
      <c r="AG445" s="283">
        <f t="shared" si="118"/>
        <v>0</v>
      </c>
    </row>
    <row r="446" hidden="1" outlineLevel="1">
      <c r="A446" s="276" t="s">
        <v>1098</v>
      </c>
      <c r="B446" s="212"/>
      <c r="C446" s="212"/>
      <c r="D446" s="212"/>
      <c r="E446" s="212"/>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2"/>
      <c r="AG446" s="283">
        <f t="shared" si="118"/>
        <v>0</v>
      </c>
    </row>
    <row r="447" hidden="1" outlineLevel="1">
      <c r="A447" s="276" t="s">
        <v>186</v>
      </c>
      <c r="B447" s="212"/>
      <c r="C447" s="212"/>
      <c r="D447" s="212"/>
      <c r="E447" s="212"/>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2"/>
      <c r="AG447" s="283"/>
    </row>
    <row r="448">
      <c r="A448" s="269" t="s">
        <v>187</v>
      </c>
      <c r="B448" s="286">
        <f t="shared" ref="B448:AF448" si="119">SUM(B437:B446)</f>
        <v>0</v>
      </c>
      <c r="C448" s="286">
        <f t="shared" si="119"/>
        <v>0</v>
      </c>
      <c r="D448" s="286">
        <f t="shared" si="119"/>
        <v>0</v>
      </c>
      <c r="E448" s="286">
        <f t="shared" si="119"/>
        <v>0</v>
      </c>
      <c r="F448" s="286">
        <f t="shared" si="119"/>
        <v>0</v>
      </c>
      <c r="G448" s="286">
        <f t="shared" si="119"/>
        <v>0</v>
      </c>
      <c r="H448" s="286">
        <f t="shared" si="119"/>
        <v>0</v>
      </c>
      <c r="I448" s="286">
        <f t="shared" si="119"/>
        <v>0</v>
      </c>
      <c r="J448" s="286">
        <f t="shared" si="119"/>
        <v>0</v>
      </c>
      <c r="K448" s="286">
        <f t="shared" si="119"/>
        <v>0</v>
      </c>
      <c r="L448" s="286">
        <f t="shared" si="119"/>
        <v>0</v>
      </c>
      <c r="M448" s="286">
        <f t="shared" si="119"/>
        <v>0</v>
      </c>
      <c r="N448" s="286">
        <f t="shared" si="119"/>
        <v>0</v>
      </c>
      <c r="O448" s="286">
        <f t="shared" si="119"/>
        <v>0</v>
      </c>
      <c r="P448" s="286">
        <f t="shared" si="119"/>
        <v>0</v>
      </c>
      <c r="Q448" s="286">
        <f t="shared" si="119"/>
        <v>0</v>
      </c>
      <c r="R448" s="286">
        <f t="shared" si="119"/>
        <v>0</v>
      </c>
      <c r="S448" s="286">
        <f t="shared" si="119"/>
        <v>0</v>
      </c>
      <c r="T448" s="286">
        <f t="shared" si="119"/>
        <v>0</v>
      </c>
      <c r="U448" s="286">
        <f t="shared" si="119"/>
        <v>0</v>
      </c>
      <c r="V448" s="286">
        <f t="shared" si="119"/>
        <v>0</v>
      </c>
      <c r="W448" s="286">
        <f t="shared" si="119"/>
        <v>0</v>
      </c>
      <c r="X448" s="286">
        <f t="shared" si="119"/>
        <v>0</v>
      </c>
      <c r="Y448" s="286">
        <f t="shared" si="119"/>
        <v>0</v>
      </c>
      <c r="Z448" s="286">
        <f t="shared" si="119"/>
        <v>0</v>
      </c>
      <c r="AA448" s="286">
        <f t="shared" si="119"/>
        <v>0</v>
      </c>
      <c r="AB448" s="286">
        <f t="shared" si="119"/>
        <v>0</v>
      </c>
      <c r="AC448" s="286">
        <f t="shared" si="119"/>
        <v>0</v>
      </c>
      <c r="AD448" s="286">
        <f t="shared" si="119"/>
        <v>0</v>
      </c>
      <c r="AE448" s="286">
        <f t="shared" si="119"/>
        <v>0</v>
      </c>
      <c r="AF448" s="286">
        <f t="shared" si="119"/>
        <v>0</v>
      </c>
      <c r="AG448" s="139">
        <f>SUM(B448:AF448)</f>
        <v>0</v>
      </c>
    </row>
    <row r="449">
      <c r="A449" s="153"/>
      <c r="B449" s="212"/>
      <c r="C449" s="212"/>
      <c r="D449" s="212"/>
      <c r="E449" s="212"/>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199"/>
    </row>
    <row r="450">
      <c r="A450" s="266" t="s">
        <v>378</v>
      </c>
      <c r="B450" s="281"/>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199"/>
    </row>
    <row r="451" outlineLevel="1">
      <c r="A451" s="266" t="s">
        <v>290</v>
      </c>
      <c r="B451" s="212"/>
      <c r="C451" s="212"/>
      <c r="D451" s="212"/>
      <c r="E451" s="212"/>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139">
        <f t="shared" ref="AG451:AG460" si="120">SUM(B451:AF451)</f>
        <v>0</v>
      </c>
    </row>
    <row r="452" outlineLevel="1">
      <c r="A452" s="266" t="s">
        <v>291</v>
      </c>
      <c r="B452" s="212"/>
      <c r="C452" s="212"/>
      <c r="D452" s="212"/>
      <c r="E452" s="212"/>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139">
        <f t="shared" si="120"/>
        <v>0</v>
      </c>
    </row>
    <row r="453" outlineLevel="1">
      <c r="A453" s="266" t="s">
        <v>1099</v>
      </c>
      <c r="B453" s="212"/>
      <c r="C453" s="212"/>
      <c r="D453" s="212"/>
      <c r="E453" s="212"/>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139">
        <f t="shared" si="120"/>
        <v>0</v>
      </c>
    </row>
    <row r="454" outlineLevel="1">
      <c r="A454" s="266" t="s">
        <v>1100</v>
      </c>
      <c r="B454" s="212"/>
      <c r="C454" s="212"/>
      <c r="D454" s="212"/>
      <c r="E454" s="212"/>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139">
        <f t="shared" si="120"/>
        <v>0</v>
      </c>
    </row>
    <row r="455" outlineLevel="1">
      <c r="A455" s="266" t="s">
        <v>1101</v>
      </c>
      <c r="B455" s="212"/>
      <c r="C455" s="212"/>
      <c r="D455" s="212"/>
      <c r="E455" s="212"/>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139">
        <f t="shared" si="120"/>
        <v>0</v>
      </c>
    </row>
    <row r="456" outlineLevel="1">
      <c r="A456" s="266" t="s">
        <v>1102</v>
      </c>
      <c r="B456" s="212"/>
      <c r="C456" s="212"/>
      <c r="D456" s="212"/>
      <c r="E456" s="212"/>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139">
        <f t="shared" si="120"/>
        <v>0</v>
      </c>
    </row>
    <row r="457" outlineLevel="1">
      <c r="A457" s="266" t="s">
        <v>1103</v>
      </c>
      <c r="B457" s="212"/>
      <c r="C457" s="212"/>
      <c r="D457" s="212"/>
      <c r="E457" s="212"/>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139">
        <f t="shared" si="120"/>
        <v>0</v>
      </c>
    </row>
    <row r="458" outlineLevel="1">
      <c r="A458" s="266" t="s">
        <v>1104</v>
      </c>
      <c r="B458" s="212"/>
      <c r="C458" s="212"/>
      <c r="D458" s="212"/>
      <c r="E458" s="212"/>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139">
        <f t="shared" si="120"/>
        <v>0</v>
      </c>
    </row>
    <row r="459" outlineLevel="1">
      <c r="A459" s="276" t="s">
        <v>1105</v>
      </c>
      <c r="B459" s="212"/>
      <c r="C459" s="212"/>
      <c r="D459" s="212"/>
      <c r="E459" s="212"/>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2"/>
      <c r="AG459" s="283">
        <f t="shared" si="120"/>
        <v>0</v>
      </c>
    </row>
    <row r="460" outlineLevel="1">
      <c r="A460" s="276" t="s">
        <v>1106</v>
      </c>
      <c r="B460" s="212"/>
      <c r="C460" s="212"/>
      <c r="D460" s="212"/>
      <c r="E460" s="212"/>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2"/>
      <c r="AG460" s="283">
        <f t="shared" si="120"/>
        <v>0</v>
      </c>
    </row>
    <row r="461" outlineLevel="1">
      <c r="A461" s="276" t="s">
        <v>186</v>
      </c>
      <c r="B461" s="212"/>
      <c r="C461" s="212"/>
      <c r="D461" s="212"/>
      <c r="E461" s="212"/>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2"/>
      <c r="AG461" s="283"/>
    </row>
    <row r="462">
      <c r="A462" s="269" t="s">
        <v>187</v>
      </c>
      <c r="B462" s="286">
        <f t="shared" ref="B462:AF462" si="121">SUM(B451:B461)</f>
        <v>0</v>
      </c>
      <c r="C462" s="286">
        <f t="shared" si="121"/>
        <v>0</v>
      </c>
      <c r="D462" s="286">
        <f t="shared" si="121"/>
        <v>0</v>
      </c>
      <c r="E462" s="286">
        <f t="shared" si="121"/>
        <v>0</v>
      </c>
      <c r="F462" s="286">
        <f t="shared" si="121"/>
        <v>0</v>
      </c>
      <c r="G462" s="286">
        <f t="shared" si="121"/>
        <v>0</v>
      </c>
      <c r="H462" s="286">
        <f t="shared" si="121"/>
        <v>0</v>
      </c>
      <c r="I462" s="286">
        <f t="shared" si="121"/>
        <v>0</v>
      </c>
      <c r="J462" s="286">
        <f t="shared" si="121"/>
        <v>0</v>
      </c>
      <c r="K462" s="286">
        <f t="shared" si="121"/>
        <v>0</v>
      </c>
      <c r="L462" s="286">
        <f t="shared" si="121"/>
        <v>0</v>
      </c>
      <c r="M462" s="286">
        <f t="shared" si="121"/>
        <v>0</v>
      </c>
      <c r="N462" s="286">
        <f t="shared" si="121"/>
        <v>0</v>
      </c>
      <c r="O462" s="286">
        <f t="shared" si="121"/>
        <v>0</v>
      </c>
      <c r="P462" s="286">
        <f t="shared" si="121"/>
        <v>0</v>
      </c>
      <c r="Q462" s="286">
        <f t="shared" si="121"/>
        <v>0</v>
      </c>
      <c r="R462" s="286">
        <f t="shared" si="121"/>
        <v>0</v>
      </c>
      <c r="S462" s="286">
        <f t="shared" si="121"/>
        <v>0</v>
      </c>
      <c r="T462" s="286">
        <f t="shared" si="121"/>
        <v>0</v>
      </c>
      <c r="U462" s="286">
        <f t="shared" si="121"/>
        <v>0</v>
      </c>
      <c r="V462" s="286">
        <f t="shared" si="121"/>
        <v>0</v>
      </c>
      <c r="W462" s="286">
        <f t="shared" si="121"/>
        <v>0</v>
      </c>
      <c r="X462" s="286">
        <f t="shared" si="121"/>
        <v>0</v>
      </c>
      <c r="Y462" s="286">
        <f t="shared" si="121"/>
        <v>0</v>
      </c>
      <c r="Z462" s="286">
        <f t="shared" si="121"/>
        <v>0</v>
      </c>
      <c r="AA462" s="286">
        <f t="shared" si="121"/>
        <v>0</v>
      </c>
      <c r="AB462" s="286">
        <f t="shared" si="121"/>
        <v>0</v>
      </c>
      <c r="AC462" s="286">
        <f t="shared" si="121"/>
        <v>0</v>
      </c>
      <c r="AD462" s="286">
        <f t="shared" si="121"/>
        <v>0</v>
      </c>
      <c r="AE462" s="286">
        <f t="shared" si="121"/>
        <v>0</v>
      </c>
      <c r="AF462" s="286">
        <f t="shared" si="121"/>
        <v>0</v>
      </c>
      <c r="AG462" s="139">
        <f>SUM(B462:AF462)</f>
        <v>0</v>
      </c>
    </row>
    <row r="463">
      <c r="A463" s="288"/>
      <c r="B463" s="212"/>
      <c r="C463" s="212"/>
      <c r="D463" s="212"/>
      <c r="E463" s="212"/>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199"/>
    </row>
    <row r="464">
      <c r="A464" s="289" t="s">
        <v>480</v>
      </c>
      <c r="B464" s="286"/>
      <c r="C464" s="286"/>
      <c r="D464" s="286"/>
      <c r="E464" s="286"/>
      <c r="F464" s="286"/>
      <c r="G464" s="286"/>
      <c r="H464" s="286"/>
      <c r="I464" s="286"/>
      <c r="J464" s="286"/>
      <c r="K464" s="286"/>
      <c r="L464" s="286"/>
      <c r="M464" s="286"/>
      <c r="N464" s="286"/>
      <c r="O464" s="286"/>
      <c r="P464" s="286"/>
      <c r="Q464" s="286"/>
      <c r="R464" s="286"/>
      <c r="S464" s="286"/>
      <c r="T464" s="286"/>
      <c r="U464" s="286"/>
      <c r="V464" s="270"/>
      <c r="W464" s="270"/>
      <c r="X464" s="270"/>
      <c r="Y464" s="270"/>
      <c r="Z464" s="270"/>
      <c r="AA464" s="270"/>
      <c r="AB464" s="286"/>
      <c r="AC464" s="286"/>
      <c r="AD464" s="286"/>
      <c r="AE464" s="286"/>
      <c r="AF464" s="286"/>
      <c r="AG464" s="139">
        <f t="shared" ref="AG464:AG465" si="122">SUM(B464:AF464)</f>
        <v>0</v>
      </c>
    </row>
    <row r="465">
      <c r="A465" s="289" t="s">
        <v>481</v>
      </c>
      <c r="B465" s="286"/>
      <c r="C465" s="286"/>
      <c r="D465" s="286"/>
      <c r="E465" s="286"/>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c r="AC465" s="286"/>
      <c r="AD465" s="286"/>
      <c r="AE465" s="286"/>
      <c r="AF465" s="286"/>
      <c r="AG465" s="139">
        <f t="shared" si="122"/>
        <v>0</v>
      </c>
    </row>
    <row r="466">
      <c r="A466" s="153"/>
      <c r="B466" s="225"/>
      <c r="C466" s="225"/>
      <c r="D466" s="225"/>
      <c r="E466" s="225"/>
      <c r="F466" s="225"/>
      <c r="G466" s="225"/>
      <c r="H466" s="225"/>
      <c r="I466" s="225"/>
      <c r="J466" s="225"/>
      <c r="K466" s="225"/>
      <c r="L466" s="225"/>
      <c r="M466" s="225"/>
      <c r="N466" s="225"/>
      <c r="O466" s="225"/>
      <c r="P466" s="225"/>
      <c r="Q466" s="225"/>
      <c r="R466" s="225"/>
      <c r="S466" s="225"/>
      <c r="T466" s="225"/>
      <c r="U466" s="225"/>
      <c r="V466" s="225"/>
      <c r="W466" s="225"/>
      <c r="X466" s="225"/>
      <c r="Y466" s="225"/>
      <c r="Z466" s="225"/>
      <c r="AA466" s="225"/>
      <c r="AB466" s="225"/>
      <c r="AC466" s="225"/>
      <c r="AD466" s="225"/>
      <c r="AE466" s="225"/>
      <c r="AF466" s="225"/>
      <c r="AG466" s="259"/>
    </row>
    <row r="467">
      <c r="A467" s="187" t="s">
        <v>482</v>
      </c>
      <c r="AG467" s="259"/>
    </row>
    <row r="468">
      <c r="A468" s="272" t="s">
        <v>483</v>
      </c>
      <c r="B468" s="286"/>
      <c r="C468" s="286"/>
      <c r="D468" s="286"/>
      <c r="E468" s="286"/>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c r="AC468" s="286"/>
      <c r="AD468" s="286"/>
      <c r="AE468" s="286"/>
      <c r="AF468" s="286"/>
      <c r="AG468" s="139">
        <f t="shared" ref="AG468:AG469" si="123">SUM(B468:AF468)</f>
        <v>0</v>
      </c>
    </row>
    <row r="469">
      <c r="A469" s="272" t="s">
        <v>484</v>
      </c>
      <c r="B469" s="286"/>
      <c r="C469" s="286"/>
      <c r="D469" s="286"/>
      <c r="E469" s="286"/>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c r="AC469" s="286"/>
      <c r="AD469" s="286"/>
      <c r="AE469" s="286"/>
      <c r="AF469" s="286"/>
      <c r="AG469" s="139">
        <f t="shared" si="123"/>
        <v>0</v>
      </c>
    </row>
    <row r="470">
      <c r="A470" s="153"/>
      <c r="AG470" s="259"/>
    </row>
    <row r="471">
      <c r="A471" s="187" t="s">
        <v>485</v>
      </c>
      <c r="AG471" s="259"/>
    </row>
    <row r="472">
      <c r="A472" s="269" t="s">
        <v>486</v>
      </c>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c r="AB472" s="292"/>
      <c r="AC472" s="292"/>
      <c r="AD472" s="292">
        <f t="shared" ref="AD472:AF472" si="124">AD591</f>
        <v>0</v>
      </c>
      <c r="AE472" s="292">
        <f t="shared" si="124"/>
        <v>0</v>
      </c>
      <c r="AF472" s="292">
        <f t="shared" si="124"/>
        <v>0</v>
      </c>
      <c r="AG472" s="139">
        <f>SUM(B472:AF472)</f>
        <v>0</v>
      </c>
    </row>
    <row r="473">
      <c r="A473" s="153"/>
      <c r="AG473" s="259"/>
    </row>
    <row r="474">
      <c r="A474" s="293" t="s">
        <v>487</v>
      </c>
      <c r="B474" s="129"/>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c r="AD474" s="129"/>
      <c r="AE474" s="129"/>
      <c r="AF474" s="129"/>
      <c r="AG474" s="259"/>
    </row>
    <row r="475">
      <c r="A475" s="294" t="s">
        <v>488</v>
      </c>
      <c r="B475" s="357">
        <f>Summary!B107+Summary!B110</f>
        <v>0</v>
      </c>
      <c r="C475" s="357">
        <f>Summary!C107+Summary!C110</f>
        <v>0</v>
      </c>
      <c r="D475" s="357">
        <f>Summary!D107+Summary!D110</f>
        <v>0</v>
      </c>
      <c r="E475" s="357">
        <f>Summary!E107+Summary!E110</f>
        <v>0</v>
      </c>
      <c r="F475" s="357">
        <f>Summary!F107+Summary!F110</f>
        <v>0</v>
      </c>
      <c r="G475" s="357">
        <f>Summary!G107+Summary!G110</f>
        <v>0</v>
      </c>
      <c r="H475" s="357">
        <f>Summary!H107+Summary!H110</f>
        <v>0</v>
      </c>
      <c r="I475" s="357">
        <f>Summary!I107+Summary!I110</f>
        <v>0</v>
      </c>
      <c r="J475" s="357">
        <f>Summary!J107+Summary!J110</f>
        <v>0</v>
      </c>
      <c r="K475" s="357">
        <f>Summary!K107+Summary!K110</f>
        <v>0</v>
      </c>
      <c r="L475" s="357">
        <f>Summary!L107+Summary!L110</f>
        <v>0</v>
      </c>
      <c r="M475" s="357">
        <f>Summary!M107+Summary!M110</f>
        <v>0</v>
      </c>
      <c r="N475" s="357">
        <f>Summary!N107+Summary!N110</f>
        <v>0</v>
      </c>
      <c r="O475" s="357">
        <f>Summary!O107+Summary!O110</f>
        <v>0</v>
      </c>
      <c r="P475" s="357">
        <f>Summary!P107+Summary!P110</f>
        <v>0</v>
      </c>
      <c r="Q475" s="357">
        <f>Summary!Q107+Summary!Q110</f>
        <v>162.005421</v>
      </c>
      <c r="R475" s="357">
        <f>Summary!R107+Summary!R110</f>
        <v>393.1653</v>
      </c>
      <c r="S475" s="357">
        <f>Summary!S107+Summary!S110</f>
        <v>408.64492</v>
      </c>
      <c r="T475" s="357">
        <f>Summary!T107+Summary!T110</f>
        <v>462.404728</v>
      </c>
      <c r="U475" s="357">
        <f>Summary!U107+Summary!U110</f>
        <v>439.284202</v>
      </c>
      <c r="V475" s="357">
        <f>Summary!V107+Summary!V110</f>
        <v>793.876492</v>
      </c>
      <c r="W475" s="357">
        <f>Summary!W107+Summary!W110</f>
        <v>147.133548</v>
      </c>
      <c r="X475" s="357">
        <f>Summary!X107+Summary!X110</f>
        <v>0</v>
      </c>
      <c r="Y475" s="357">
        <f>Summary!Y107+Summary!Y110</f>
        <v>0</v>
      </c>
      <c r="Z475" s="357">
        <f>Summary!Z107+Summary!Z110</f>
        <v>2.04</v>
      </c>
      <c r="AA475" s="357">
        <f>Summary!AA107+Summary!AA110</f>
        <v>0</v>
      </c>
      <c r="AB475" s="357">
        <f>Summary!AB107+Summary!AB110</f>
        <v>115.270877</v>
      </c>
      <c r="AC475" s="357">
        <f>Summary!AC107+Summary!AC110</f>
        <v>449.568735</v>
      </c>
      <c r="AD475" s="357">
        <f>Summary!AD107+Summary!AD110</f>
        <v>1369.307603</v>
      </c>
      <c r="AE475" s="357">
        <f>Summary!AE107+Summary!AE110</f>
        <v>2312.012202</v>
      </c>
      <c r="AF475" s="357">
        <f>Summary!AF107+Summary!AF110</f>
        <v>2705.590188</v>
      </c>
      <c r="AG475" s="139">
        <f t="shared" ref="AG475:AG496" si="125">SUM(B475:AF475)</f>
        <v>9760.304216</v>
      </c>
    </row>
    <row r="476">
      <c r="A476" s="296" t="s">
        <v>489</v>
      </c>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c r="Z476" s="182"/>
      <c r="AA476" s="182"/>
      <c r="AB476" s="182"/>
      <c r="AC476" s="182"/>
      <c r="AD476" s="182"/>
      <c r="AE476" s="182"/>
      <c r="AF476" s="182"/>
      <c r="AG476" s="139">
        <f t="shared" si="125"/>
        <v>0</v>
      </c>
    </row>
    <row r="477">
      <c r="A477" s="294" t="s">
        <v>1107</v>
      </c>
      <c r="B477" s="298">
        <f>(B23+B24+B27+B28)*'Data - P&amp;L'!$C$3</f>
        <v>0</v>
      </c>
      <c r="C477" s="298">
        <f>(C23+C24+C27+C28)*'Data - P&amp;L'!$C$3</f>
        <v>0</v>
      </c>
      <c r="D477" s="298">
        <f>(D23+D24+D27+D28)*'Data - P&amp;L'!$C$3</f>
        <v>0</v>
      </c>
      <c r="E477" s="298">
        <f>(E23+E24+E27+E28)*'Data - P&amp;L'!$C$3</f>
        <v>0</v>
      </c>
      <c r="F477" s="298">
        <f>(F23+F24+F27+F28)*'Data - P&amp;L'!$C$3</f>
        <v>0</v>
      </c>
      <c r="G477" s="298">
        <f>(G23+G24+G27+G28)*'Data - P&amp;L'!$C$3</f>
        <v>0</v>
      </c>
      <c r="H477" s="298">
        <f>(H23+H24+H27+H28)*'Data - P&amp;L'!$C$3</f>
        <v>0</v>
      </c>
      <c r="I477" s="298">
        <f>(I23+I24+I27+I28)*'Data - P&amp;L'!$C$3</f>
        <v>0</v>
      </c>
      <c r="J477" s="298">
        <f>(J23+J24+J27+J28)*'Data - P&amp;L'!$C$3</f>
        <v>0</v>
      </c>
      <c r="K477" s="298">
        <f>(K23+K24+K27+K28)*'Data - P&amp;L'!$C$3</f>
        <v>167.74</v>
      </c>
      <c r="L477" s="298">
        <f>(L23+L24+L27+L28)*'Data - P&amp;L'!$C$3</f>
        <v>0</v>
      </c>
      <c r="M477" s="298">
        <f>(M23+M24+M27+M28)*'Data - P&amp;L'!$C$3</f>
        <v>0</v>
      </c>
      <c r="N477" s="298">
        <f>(N23+N24+N27+N28)*'Data - P&amp;L'!$C$3</f>
        <v>0</v>
      </c>
      <c r="O477" s="298">
        <f>(O23+O24+O27+O28)*'Data - P&amp;L'!$C$3</f>
        <v>0</v>
      </c>
      <c r="P477" s="298">
        <f>(P23+P24+P27+P28)*'Data - P&amp;L'!$C$3</f>
        <v>0</v>
      </c>
      <c r="Q477" s="298">
        <f>(Q23+Q24+Q27+Q28)*'Data - P&amp;L'!$C$3</f>
        <v>251.61</v>
      </c>
      <c r="R477" s="298">
        <f>(R23+R24+R27+R28)*'Data - P&amp;L'!$C$3</f>
        <v>83.87</v>
      </c>
      <c r="S477" s="298">
        <f>(S23+S24+S27+S28)*'Data - P&amp;L'!$C$3</f>
        <v>251.61</v>
      </c>
      <c r="T477" s="298">
        <f>(T23+T24+T27+T28)*'Data - P&amp;L'!$C$3</f>
        <v>83.87</v>
      </c>
      <c r="U477" s="298">
        <f>(U23+U24+U27+U28)*'Data - P&amp;L'!$C$3</f>
        <v>0</v>
      </c>
      <c r="V477" s="298">
        <f>(V23+V24+V27+V28)*'Data - P&amp;L'!$C$3</f>
        <v>335.48</v>
      </c>
      <c r="W477" s="298">
        <f>(W23+W24+W27+W28)*'Data - P&amp;L'!$C$3</f>
        <v>167.74</v>
      </c>
      <c r="X477" s="298">
        <f>(X23+X24+X27+X28)*'Data - P&amp;L'!$C$3</f>
        <v>0</v>
      </c>
      <c r="Y477" s="298">
        <f>(Y23+Y24+Y27+Y28)*'Data - P&amp;L'!$C$3</f>
        <v>0</v>
      </c>
      <c r="Z477" s="298">
        <f>(Z23+Z24+Z27+Z28)*'Data - P&amp;L'!$C$3</f>
        <v>0</v>
      </c>
      <c r="AA477" s="298">
        <f>(AA23+AA24+AA27+AA28)*'Data - P&amp;L'!$C$3</f>
        <v>0</v>
      </c>
      <c r="AB477" s="298">
        <f>(AB23+AB24+AB27+AB28)*'Data - P&amp;L'!$C$3</f>
        <v>167.74</v>
      </c>
      <c r="AC477" s="298">
        <f>(AC23+AC24+AC27+AC28)*'Data - P&amp;L'!$C$3</f>
        <v>0</v>
      </c>
      <c r="AD477" s="298">
        <f>(AD23+AD24+AD27+AD28)*'Data - P&amp;L'!$C$3</f>
        <v>754.83</v>
      </c>
      <c r="AE477" s="298">
        <f>(AE23+AE24+AE27+AE28)*'Data - P&amp;L'!$C$3</f>
        <v>419.35</v>
      </c>
      <c r="AF477" s="298">
        <f>(AF23+AF24+AF27+AF28)*'Data - P&amp;L'!$C$3</f>
        <v>1006.44</v>
      </c>
      <c r="AG477" s="299">
        <f t="shared" si="125"/>
        <v>3690.28</v>
      </c>
    </row>
    <row r="478">
      <c r="A478" s="296" t="s">
        <v>1108</v>
      </c>
      <c r="B478" s="182">
        <f>(B25+B26+B29+B30)*'Data - P&amp;L'!$C$4</f>
        <v>0</v>
      </c>
      <c r="C478" s="182">
        <f>(C25+C26+C29+C30)*'Data - P&amp;L'!$C$4</f>
        <v>0</v>
      </c>
      <c r="D478" s="182">
        <f>(D25+D26+D29+D30)*'Data - P&amp;L'!$C$4</f>
        <v>0</v>
      </c>
      <c r="E478" s="182">
        <f>(E25+E26+E29+E30)*'Data - P&amp;L'!$C$4</f>
        <v>0</v>
      </c>
      <c r="F478" s="182">
        <f>(F25+F26+F29+F30)*'Data - P&amp;L'!$C$4</f>
        <v>0</v>
      </c>
      <c r="G478" s="182">
        <f>(G25+G26+G29+G30)*'Data - P&amp;L'!$C$4</f>
        <v>0</v>
      </c>
      <c r="H478" s="182">
        <f>(H25+H26+H29+H30)*'Data - P&amp;L'!$C$4</f>
        <v>0</v>
      </c>
      <c r="I478" s="182">
        <f>(I25+I26+I29+I30)*'Data - P&amp;L'!$C$4</f>
        <v>0</v>
      </c>
      <c r="J478" s="182">
        <f>(J25+J26+J29+J30)*'Data - P&amp;L'!$C$4</f>
        <v>0</v>
      </c>
      <c r="K478" s="182">
        <f>(K25+K26+K29+K30)*'Data - P&amp;L'!$C$4</f>
        <v>0</v>
      </c>
      <c r="L478" s="182">
        <f>(L25+L26+L29+L30)*'Data - P&amp;L'!$C$4</f>
        <v>0</v>
      </c>
      <c r="M478" s="182">
        <f>(M25+M26+M29+M30)*'Data - P&amp;L'!$C$4</f>
        <v>0</v>
      </c>
      <c r="N478" s="182">
        <f>(N25+N26+N29+N30)*'Data - P&amp;L'!$C$4</f>
        <v>0</v>
      </c>
      <c r="O478" s="182">
        <f>(O25+O26+O29+O30)*'Data - P&amp;L'!$C$4</f>
        <v>0</v>
      </c>
      <c r="P478" s="182">
        <f>(P25+P26+P29+P30)*'Data - P&amp;L'!$C$4</f>
        <v>0</v>
      </c>
      <c r="Q478" s="182">
        <f>(Q25+Q26+Q29+Q30)*'Data - P&amp;L'!$C$4</f>
        <v>95.58</v>
      </c>
      <c r="R478" s="182">
        <f>(R25+R26+R29+R30)*'Data - P&amp;L'!$C$4</f>
        <v>1720.44</v>
      </c>
      <c r="S478" s="182">
        <f>(S25+S26+S29+S30)*'Data - P&amp;L'!$C$4</f>
        <v>955.8</v>
      </c>
      <c r="T478" s="182">
        <f>(T25+T26+T29+T30)*'Data - P&amp;L'!$C$4</f>
        <v>477.9</v>
      </c>
      <c r="U478" s="182">
        <f>(U25+U26+U29+U30)*'Data - P&amp;L'!$C$4</f>
        <v>95.58</v>
      </c>
      <c r="V478" s="182">
        <f>(V25+V26+V29+V30)*'Data - P&amp;L'!$C$4</f>
        <v>95.58</v>
      </c>
      <c r="W478" s="182">
        <f>(W25+W26+W29+W30)*'Data - P&amp;L'!$C$4</f>
        <v>95.58</v>
      </c>
      <c r="X478" s="182">
        <f>(X25+X26+X29+X30)*'Data - P&amp;L'!$C$4</f>
        <v>0</v>
      </c>
      <c r="Y478" s="182">
        <f>(Y25+Y26+Y29+Y30)*'Data - P&amp;L'!$C$4</f>
        <v>382.32</v>
      </c>
      <c r="Z478" s="182">
        <f>(Z25+Z26+Z29+Z30)*'Data - P&amp;L'!$C$4</f>
        <v>286.74</v>
      </c>
      <c r="AA478" s="182">
        <f>(AA25+AA26+AA29+AA30)*'Data - P&amp;L'!$C$4</f>
        <v>95.58</v>
      </c>
      <c r="AB478" s="182">
        <f>(AB25+AB26+AB29+AB30)*'Data - P&amp;L'!$C$4</f>
        <v>382.32</v>
      </c>
      <c r="AC478" s="182">
        <f>(AC25+AC26+AC29+AC30)*'Data - P&amp;L'!$C$4</f>
        <v>669.06</v>
      </c>
      <c r="AD478" s="182">
        <f>(AD25+AD26+AD29+AD30)*'Data - P&amp;L'!$C$4</f>
        <v>955.8</v>
      </c>
      <c r="AE478" s="182">
        <f>(AE25+AE26+AE29+AE30)*'Data - P&amp;L'!$C$4</f>
        <v>1051.38</v>
      </c>
      <c r="AF478" s="182">
        <f>(AF25+AF26+AF29+AF30)*'Data - P&amp;L'!$C$4</f>
        <v>955.8</v>
      </c>
      <c r="AG478" s="139">
        <f t="shared" si="125"/>
        <v>8315.46</v>
      </c>
    </row>
    <row r="479">
      <c r="A479" s="294" t="s">
        <v>492</v>
      </c>
      <c r="B479" s="182">
        <f>B33*'Data - P&amp;L'!$C$15</f>
        <v>0</v>
      </c>
      <c r="C479" s="182">
        <f>C33*'Data - P&amp;L'!$C$15</f>
        <v>0</v>
      </c>
      <c r="D479" s="182">
        <f>D33*'Data - P&amp;L'!$C$15</f>
        <v>0</v>
      </c>
      <c r="E479" s="182">
        <f>E33*'Data - P&amp;L'!$C$15</f>
        <v>0</v>
      </c>
      <c r="F479" s="182">
        <f>F33*'Data - P&amp;L'!$C$15</f>
        <v>0</v>
      </c>
      <c r="G479" s="182">
        <f>G33*'Data - P&amp;L'!$C$15</f>
        <v>0</v>
      </c>
      <c r="H479" s="182">
        <f>H33*'Data - P&amp;L'!$C$15</f>
        <v>0</v>
      </c>
      <c r="I479" s="182">
        <f>I33*'Data - P&amp;L'!$C$15</f>
        <v>0</v>
      </c>
      <c r="J479" s="182">
        <f>J33*'Data - P&amp;L'!$C$15</f>
        <v>0</v>
      </c>
      <c r="K479" s="182">
        <f>K33*'Data - P&amp;L'!$C$15</f>
        <v>0</v>
      </c>
      <c r="L479" s="182">
        <f>L33*'Data - P&amp;L'!$C$15</f>
        <v>0</v>
      </c>
      <c r="M479" s="182">
        <f>M33*'Data - P&amp;L'!$C$15</f>
        <v>0</v>
      </c>
      <c r="N479" s="182">
        <f>N33*'Data - P&amp;L'!$C$15</f>
        <v>0</v>
      </c>
      <c r="O479" s="182">
        <f>O33*'Data - P&amp;L'!$C$15</f>
        <v>0</v>
      </c>
      <c r="P479" s="182">
        <f>P33*'Data - P&amp;L'!$C$15</f>
        <v>0</v>
      </c>
      <c r="Q479" s="182">
        <f>Q33*'Data - P&amp;L'!$C$15</f>
        <v>0</v>
      </c>
      <c r="R479" s="182">
        <f>R33*'Data - P&amp;L'!$C$15</f>
        <v>0</v>
      </c>
      <c r="S479" s="182">
        <f>S33*'Data - P&amp;L'!$C$15</f>
        <v>0</v>
      </c>
      <c r="T479" s="182">
        <f>T33*'Data - P&amp;L'!$C$15</f>
        <v>0</v>
      </c>
      <c r="U479" s="182">
        <f>U33*'Data - P&amp;L'!$C$15</f>
        <v>0</v>
      </c>
      <c r="V479" s="182">
        <f>V33*'Data - P&amp;L'!$C$15</f>
        <v>0</v>
      </c>
      <c r="W479" s="182">
        <f>W33*'Data - P&amp;L'!$C$15</f>
        <v>0</v>
      </c>
      <c r="X479" s="182">
        <f>X33*'Data - P&amp;L'!$C$15</f>
        <v>0</v>
      </c>
      <c r="Y479" s="182">
        <f>Y33*'Data - P&amp;L'!$C$15</f>
        <v>0</v>
      </c>
      <c r="Z479" s="182">
        <f>Z33*'Data - P&amp;L'!$C$15</f>
        <v>0</v>
      </c>
      <c r="AA479" s="182">
        <f>AA33*'Data - P&amp;L'!$C$15</f>
        <v>0</v>
      </c>
      <c r="AB479" s="182">
        <f>AB33*'Data - P&amp;L'!$C$15</f>
        <v>0</v>
      </c>
      <c r="AC479" s="182">
        <f>AC33*'Data - P&amp;L'!$C$15</f>
        <v>0</v>
      </c>
      <c r="AD479" s="182">
        <f>AD33*'Data - P&amp;L'!$C$15</f>
        <v>0</v>
      </c>
      <c r="AE479" s="182">
        <f>AE33*'Data - P&amp;L'!$C$15</f>
        <v>0</v>
      </c>
      <c r="AF479" s="182">
        <f>AF33*'Data - P&amp;L'!$C$15</f>
        <v>0</v>
      </c>
      <c r="AG479" s="139">
        <f t="shared" si="125"/>
        <v>0</v>
      </c>
    </row>
    <row r="480">
      <c r="A480" s="296" t="s">
        <v>493</v>
      </c>
      <c r="B480" s="182">
        <f>B34*'Data - P&amp;L'!$C$16</f>
        <v>0</v>
      </c>
      <c r="C480" s="182">
        <f>C34*'Data - P&amp;L'!$C$16</f>
        <v>0</v>
      </c>
      <c r="D480" s="182">
        <f>D34*'Data - P&amp;L'!$C$16</f>
        <v>0</v>
      </c>
      <c r="E480" s="182">
        <f>E34*'Data - P&amp;L'!$C$16</f>
        <v>0</v>
      </c>
      <c r="F480" s="182">
        <f>F34*'Data - P&amp;L'!$C$16</f>
        <v>0</v>
      </c>
      <c r="G480" s="182">
        <f>G34*'Data - P&amp;L'!$C$16</f>
        <v>0</v>
      </c>
      <c r="H480" s="182">
        <f>H34*'Data - P&amp;L'!$C$16</f>
        <v>0</v>
      </c>
      <c r="I480" s="182">
        <f>I34*'Data - P&amp;L'!$C$16</f>
        <v>0</v>
      </c>
      <c r="J480" s="182">
        <f>J34*'Data - P&amp;L'!$C$16</f>
        <v>0</v>
      </c>
      <c r="K480" s="182">
        <f>K34*'Data - P&amp;L'!$C$16</f>
        <v>0</v>
      </c>
      <c r="L480" s="182">
        <f>L34*'Data - P&amp;L'!$C$16</f>
        <v>0</v>
      </c>
      <c r="M480" s="182">
        <f>M34*'Data - P&amp;L'!$C$16</f>
        <v>0</v>
      </c>
      <c r="N480" s="182">
        <f>N34*'Data - P&amp;L'!$C$16</f>
        <v>0</v>
      </c>
      <c r="O480" s="182">
        <f>O34*'Data - P&amp;L'!$C$16</f>
        <v>0</v>
      </c>
      <c r="P480" s="182">
        <f>P34*'Data - P&amp;L'!$C$16</f>
        <v>0</v>
      </c>
      <c r="Q480" s="182">
        <f>Q34*'Data - P&amp;L'!$C$16</f>
        <v>0</v>
      </c>
      <c r="R480" s="182">
        <f>R34*'Data - P&amp;L'!$C$16</f>
        <v>0</v>
      </c>
      <c r="S480" s="182">
        <f>S34*'Data - P&amp;L'!$C$16</f>
        <v>0</v>
      </c>
      <c r="T480" s="182">
        <f>T34*'Data - P&amp;L'!$C$16</f>
        <v>0</v>
      </c>
      <c r="U480" s="182">
        <f>U34*'Data - P&amp;L'!$C$16</f>
        <v>0</v>
      </c>
      <c r="V480" s="182">
        <f>V34*'Data - P&amp;L'!$C$16</f>
        <v>0</v>
      </c>
      <c r="W480" s="182">
        <f>W34*'Data - P&amp;L'!$C$16</f>
        <v>0</v>
      </c>
      <c r="X480" s="182">
        <f>X34*'Data - P&amp;L'!$C$16</f>
        <v>0</v>
      </c>
      <c r="Y480" s="182">
        <f>Y34*'Data - P&amp;L'!$C$16</f>
        <v>0</v>
      </c>
      <c r="Z480" s="182">
        <f>Z34*'Data - P&amp;L'!$C$16</f>
        <v>0</v>
      </c>
      <c r="AA480" s="182">
        <f>AA34*'Data - P&amp;L'!$C$16</f>
        <v>0</v>
      </c>
      <c r="AB480" s="182">
        <f>AB34*'Data - P&amp;L'!$C$16</f>
        <v>0</v>
      </c>
      <c r="AC480" s="182">
        <f>AC34*'Data - P&amp;L'!$C$16</f>
        <v>0</v>
      </c>
      <c r="AD480" s="182">
        <f>AD34*'Data - P&amp;L'!$C$16</f>
        <v>0</v>
      </c>
      <c r="AE480" s="182">
        <f>AE34*'Data - P&amp;L'!$C$16</f>
        <v>0</v>
      </c>
      <c r="AF480" s="182">
        <f>AF34*'Data - P&amp;L'!$C$16</f>
        <v>0</v>
      </c>
      <c r="AG480" s="139">
        <f t="shared" si="125"/>
        <v>0</v>
      </c>
    </row>
    <row r="481">
      <c r="A481" s="296" t="s">
        <v>1109</v>
      </c>
      <c r="B481" s="182">
        <f>B37*'Data - P&amp;L'!$C$6</f>
        <v>0</v>
      </c>
      <c r="C481" s="182">
        <f>C37*'Data - P&amp;L'!$C$6</f>
        <v>0</v>
      </c>
      <c r="D481" s="182">
        <f>D37*'Data - P&amp;L'!$C$6</f>
        <v>0</v>
      </c>
      <c r="E481" s="182">
        <f>E37*'Data - P&amp;L'!$C$6</f>
        <v>0</v>
      </c>
      <c r="F481" s="182">
        <f>F37*'Data - P&amp;L'!$C$6</f>
        <v>0</v>
      </c>
      <c r="G481" s="182">
        <f>G37*'Data - P&amp;L'!$C$6</f>
        <v>0</v>
      </c>
      <c r="H481" s="182">
        <f>H37*'Data - P&amp;L'!$C$6</f>
        <v>0</v>
      </c>
      <c r="I481" s="182">
        <f>I37*'Data - P&amp;L'!$C$6</f>
        <v>0</v>
      </c>
      <c r="J481" s="182">
        <f>J37*'Data - P&amp;L'!$C$6</f>
        <v>0</v>
      </c>
      <c r="K481" s="182">
        <f>K37*'Data - P&amp;L'!$C$6</f>
        <v>0</v>
      </c>
      <c r="L481" s="182">
        <f>L37*'Data - P&amp;L'!$C$6</f>
        <v>0</v>
      </c>
      <c r="M481" s="182">
        <f>M37*'Data - P&amp;L'!$C$6</f>
        <v>0</v>
      </c>
      <c r="N481" s="182">
        <f>N37*'Data - P&amp;L'!$C$6</f>
        <v>0</v>
      </c>
      <c r="O481" s="182">
        <f>O37*'Data - P&amp;L'!$C$6</f>
        <v>0</v>
      </c>
      <c r="P481" s="182">
        <f>P37*'Data - P&amp;L'!$C$6</f>
        <v>0</v>
      </c>
      <c r="Q481" s="182">
        <f>Q37*'Data - P&amp;L'!$C$6</f>
        <v>4.93</v>
      </c>
      <c r="R481" s="182">
        <f>R37*'Data - P&amp;L'!$C$6</f>
        <v>14.79</v>
      </c>
      <c r="S481" s="182">
        <f>S37*'Data - P&amp;L'!$C$6</f>
        <v>9.86</v>
      </c>
      <c r="T481" s="182">
        <f>T37*'Data - P&amp;L'!$C$6</f>
        <v>0</v>
      </c>
      <c r="U481" s="182">
        <f>U37*'Data - P&amp;L'!$C$6</f>
        <v>0</v>
      </c>
      <c r="V481" s="182">
        <f>V37*'Data - P&amp;L'!$C$6</f>
        <v>9.86</v>
      </c>
      <c r="W481" s="182">
        <f>W37*'Data - P&amp;L'!$C$6</f>
        <v>0</v>
      </c>
      <c r="X481" s="182">
        <f>X37*'Data - P&amp;L'!$C$6</f>
        <v>0</v>
      </c>
      <c r="Y481" s="182">
        <f>Y37*'Data - P&amp;L'!$C$6</f>
        <v>14.79</v>
      </c>
      <c r="Z481" s="182">
        <f>Z37*'Data - P&amp;L'!$C$6</f>
        <v>9.86</v>
      </c>
      <c r="AA481" s="182">
        <f>AA37*'Data - P&amp;L'!$C$6</f>
        <v>4.93</v>
      </c>
      <c r="AB481" s="182">
        <f>AB37*'Data - P&amp;L'!$C$6</f>
        <v>4.93</v>
      </c>
      <c r="AC481" s="182">
        <f>AC37*'Data - P&amp;L'!$C$6</f>
        <v>14.79</v>
      </c>
      <c r="AD481" s="182">
        <f>AD37*'Data - P&amp;L'!$C$6</f>
        <v>0</v>
      </c>
      <c r="AE481" s="182">
        <f>AE37*'Data - P&amp;L'!$C$6</f>
        <v>14.79</v>
      </c>
      <c r="AF481" s="182">
        <f>AF37*'Data - P&amp;L'!$C$6</f>
        <v>44.37</v>
      </c>
      <c r="AG481" s="139">
        <f t="shared" si="125"/>
        <v>147.9</v>
      </c>
    </row>
    <row r="482">
      <c r="A482" s="296" t="s">
        <v>1110</v>
      </c>
      <c r="B482" s="182">
        <f>B38*'Data - P&amp;L'!$C$8</f>
        <v>0</v>
      </c>
      <c r="C482" s="182">
        <f>C38*'Data - P&amp;L'!$C$8</f>
        <v>0</v>
      </c>
      <c r="D482" s="182">
        <f>D38*'Data - P&amp;L'!$C$8</f>
        <v>0</v>
      </c>
      <c r="E482" s="182">
        <f>E38*'Data - P&amp;L'!$C$8</f>
        <v>0</v>
      </c>
      <c r="F482" s="182">
        <f>F38*'Data - P&amp;L'!$C$8</f>
        <v>0</v>
      </c>
      <c r="G482" s="182">
        <f>G38*'Data - P&amp;L'!$C$8</f>
        <v>0</v>
      </c>
      <c r="H482" s="182">
        <f>H38*'Data - P&amp;L'!$C$8</f>
        <v>0</v>
      </c>
      <c r="I482" s="182">
        <f>I38*'Data - P&amp;L'!$C$8</f>
        <v>0</v>
      </c>
      <c r="J482" s="182">
        <f>J38*'Data - P&amp;L'!$C$8</f>
        <v>0</v>
      </c>
      <c r="K482" s="182">
        <f>K38*'Data - P&amp;L'!$C$8</f>
        <v>0</v>
      </c>
      <c r="L482" s="182">
        <f>L38*'Data - P&amp;L'!$C$8</f>
        <v>0</v>
      </c>
      <c r="M482" s="182">
        <f>M38*'Data - P&amp;L'!$C$8</f>
        <v>0</v>
      </c>
      <c r="N482" s="182">
        <f>N38*'Data - P&amp;L'!$C$8</f>
        <v>0</v>
      </c>
      <c r="O482" s="182">
        <f>O38*'Data - P&amp;L'!$C$8</f>
        <v>0</v>
      </c>
      <c r="P482" s="182">
        <f>P38*'Data - P&amp;L'!$C$8</f>
        <v>0</v>
      </c>
      <c r="Q482" s="182">
        <f>Q38*'Data - P&amp;L'!$C$8</f>
        <v>3.21</v>
      </c>
      <c r="R482" s="182">
        <f>R38*'Data - P&amp;L'!$C$8</f>
        <v>1.07</v>
      </c>
      <c r="S482" s="182">
        <f>S38*'Data - P&amp;L'!$C$8</f>
        <v>2.14</v>
      </c>
      <c r="T482" s="182">
        <f>T38*'Data - P&amp;L'!$C$8</f>
        <v>2.14</v>
      </c>
      <c r="U482" s="182">
        <f>U38*'Data - P&amp;L'!$C$8</f>
        <v>0</v>
      </c>
      <c r="V482" s="182">
        <f>V38*'Data - P&amp;L'!$C$8</f>
        <v>0</v>
      </c>
      <c r="W482" s="182">
        <f>W38*'Data - P&amp;L'!$C$8</f>
        <v>1.07</v>
      </c>
      <c r="X482" s="182">
        <f>X38*'Data - P&amp;L'!$C$8</f>
        <v>0</v>
      </c>
      <c r="Y482" s="182">
        <f>Y38*'Data - P&amp;L'!$C$8</f>
        <v>0</v>
      </c>
      <c r="Z482" s="182">
        <f>Z38*'Data - P&amp;L'!$C$8</f>
        <v>1.07</v>
      </c>
      <c r="AA482" s="182">
        <f>AA38*'Data - P&amp;L'!$C$8</f>
        <v>1.07</v>
      </c>
      <c r="AB482" s="182">
        <f>AB38*'Data - P&amp;L'!$C$8</f>
        <v>1.07</v>
      </c>
      <c r="AC482" s="182">
        <f>AC38*'Data - P&amp;L'!$C$8</f>
        <v>3.21</v>
      </c>
      <c r="AD482" s="182">
        <f>AD38*'Data - P&amp;L'!$C$8</f>
        <v>3.21</v>
      </c>
      <c r="AE482" s="182">
        <f>AE38*'Data - P&amp;L'!$C$8</f>
        <v>3.21</v>
      </c>
      <c r="AF482" s="182">
        <f>AF38*'Data - P&amp;L'!$C$8</f>
        <v>3.21</v>
      </c>
      <c r="AG482" s="139">
        <f t="shared" si="125"/>
        <v>25.68</v>
      </c>
    </row>
    <row r="483">
      <c r="A483" s="296" t="s">
        <v>1111</v>
      </c>
      <c r="B483" s="182">
        <f>(B39+B40)*'Data - P&amp;L'!$C$9</f>
        <v>0</v>
      </c>
      <c r="C483" s="182">
        <f>(C39+C40)*'Data - P&amp;L'!$C$9</f>
        <v>0</v>
      </c>
      <c r="D483" s="182">
        <f>(D39+D40)*'Data - P&amp;L'!$C$9</f>
        <v>0</v>
      </c>
      <c r="E483" s="182">
        <f>(E39+E40)*'Data - P&amp;L'!$C$9</f>
        <v>0</v>
      </c>
      <c r="F483" s="182">
        <f>(F39+F40)*'Data - P&amp;L'!$C$9</f>
        <v>0</v>
      </c>
      <c r="G483" s="182">
        <f>(G39+G40)*'Data - P&amp;L'!$C$9</f>
        <v>0</v>
      </c>
      <c r="H483" s="182">
        <f>(H39+H40)*'Data - P&amp;L'!$C$9</f>
        <v>0</v>
      </c>
      <c r="I483" s="182">
        <f>(I39+I40)*'Data - P&amp;L'!$C$9</f>
        <v>0</v>
      </c>
      <c r="J483" s="182">
        <f>(J39+J40)*'Data - P&amp;L'!$C$9</f>
        <v>0</v>
      </c>
      <c r="K483" s="182">
        <f>(K39+K40)*'Data - P&amp;L'!$C$9</f>
        <v>0</v>
      </c>
      <c r="L483" s="182">
        <f>(L39+L40)*'Data - P&amp;L'!$C$9</f>
        <v>0</v>
      </c>
      <c r="M483" s="182">
        <f>(M39+M40)*'Data - P&amp;L'!$C$9</f>
        <v>0</v>
      </c>
      <c r="N483" s="182">
        <f>(N39+N40)*'Data - P&amp;L'!$C$9</f>
        <v>0</v>
      </c>
      <c r="O483" s="182">
        <f>(O39+O40)*'Data - P&amp;L'!$C$9</f>
        <v>0</v>
      </c>
      <c r="P483" s="182">
        <f>(P39+P40)*'Data - P&amp;L'!$C$9</f>
        <v>0</v>
      </c>
      <c r="Q483" s="182">
        <f>(Q39+Q40)*'Data - P&amp;L'!$C$9</f>
        <v>17.94</v>
      </c>
      <c r="R483" s="182">
        <f>(R39+R40)*'Data - P&amp;L'!$C$9</f>
        <v>11.96</v>
      </c>
      <c r="S483" s="182">
        <f>(S39+S40)*'Data - P&amp;L'!$C$9</f>
        <v>11.96</v>
      </c>
      <c r="T483" s="182">
        <f>(T39+T40)*'Data - P&amp;L'!$C$9</f>
        <v>5.98</v>
      </c>
      <c r="U483" s="182">
        <f>(U39+U40)*'Data - P&amp;L'!$C$9</f>
        <v>0</v>
      </c>
      <c r="V483" s="182">
        <f>(V39+V40)*'Data - P&amp;L'!$C$9</f>
        <v>0</v>
      </c>
      <c r="W483" s="182">
        <f>(W39+W40)*'Data - P&amp;L'!$C$9</f>
        <v>0</v>
      </c>
      <c r="X483" s="182">
        <f>(X39+X40)*'Data - P&amp;L'!$C$9</f>
        <v>0</v>
      </c>
      <c r="Y483" s="182">
        <f>(Y39+Y40)*'Data - P&amp;L'!$C$9</f>
        <v>11.96</v>
      </c>
      <c r="Z483" s="182">
        <f>(Z39+Z40)*'Data - P&amp;L'!$C$9</f>
        <v>11.96</v>
      </c>
      <c r="AA483" s="182">
        <f>(AA39+AA40)*'Data - P&amp;L'!$C$9</f>
        <v>0</v>
      </c>
      <c r="AB483" s="182">
        <f>(AB39+AB40)*'Data - P&amp;L'!$C$9</f>
        <v>5.98</v>
      </c>
      <c r="AC483" s="182">
        <f>(AC39+AC40)*'Data - P&amp;L'!$C$9</f>
        <v>17.94</v>
      </c>
      <c r="AD483" s="182">
        <f>(AD39+AD40)*'Data - P&amp;L'!$C$9</f>
        <v>17.94</v>
      </c>
      <c r="AE483" s="182">
        <f>(AE39+AE40)*'Data - P&amp;L'!$C$9</f>
        <v>11.96</v>
      </c>
      <c r="AF483" s="182">
        <f>(AF39+AF40)*'Data - P&amp;L'!$C$9</f>
        <v>29.9</v>
      </c>
      <c r="AG483" s="139">
        <f t="shared" si="125"/>
        <v>155.48</v>
      </c>
    </row>
    <row r="484">
      <c r="A484" s="296" t="s">
        <v>1112</v>
      </c>
      <c r="B484" s="182">
        <f>(B41+B42)*'Data - P&amp;L'!$C$5</f>
        <v>0</v>
      </c>
      <c r="C484" s="182">
        <f>(C41+C42)*'Data - P&amp;L'!$C$5</f>
        <v>0</v>
      </c>
      <c r="D484" s="182">
        <f>(D41+D42)*'Data - P&amp;L'!$C$5</f>
        <v>0</v>
      </c>
      <c r="E484" s="182">
        <f>(E41+E42)*'Data - P&amp;L'!$C$5</f>
        <v>0</v>
      </c>
      <c r="F484" s="182">
        <f>(F41+F42)*'Data - P&amp;L'!$C$5</f>
        <v>0</v>
      </c>
      <c r="G484" s="182">
        <f>(G41+G42)*'Data - P&amp;L'!$C$5</f>
        <v>0</v>
      </c>
      <c r="H484" s="182">
        <f>(H41+H42)*'Data - P&amp;L'!$C$5</f>
        <v>0</v>
      </c>
      <c r="I484" s="182">
        <f>(I41+I42)*'Data - P&amp;L'!$C$5</f>
        <v>0</v>
      </c>
      <c r="J484" s="182">
        <f>(J41+J42)*'Data - P&amp;L'!$C$5</f>
        <v>0</v>
      </c>
      <c r="K484" s="182">
        <f>(K41+K42)*'Data - P&amp;L'!$C$5</f>
        <v>0</v>
      </c>
      <c r="L484" s="182">
        <f>(L41+L42)*'Data - P&amp;L'!$C$5</f>
        <v>0</v>
      </c>
      <c r="M484" s="182">
        <f>(M41+M42)*'Data - P&amp;L'!$C$5</f>
        <v>0</v>
      </c>
      <c r="N484" s="182">
        <f>(N41+N42)*'Data - P&amp;L'!$C$5</f>
        <v>0</v>
      </c>
      <c r="O484" s="182">
        <f>(O41+O42)*'Data - P&amp;L'!$C$5</f>
        <v>0</v>
      </c>
      <c r="P484" s="182">
        <f>(P41+P42)*'Data - P&amp;L'!$C$5</f>
        <v>0</v>
      </c>
      <c r="Q484" s="182">
        <f>(Q41+Q42)*'Data - P&amp;L'!$C$5</f>
        <v>0</v>
      </c>
      <c r="R484" s="182">
        <f>(R41+R42)*'Data - P&amp;L'!$C$5</f>
        <v>0</v>
      </c>
      <c r="S484" s="182">
        <f>(S41+S42)*'Data - P&amp;L'!$C$5</f>
        <v>0</v>
      </c>
      <c r="T484" s="182">
        <f>(T41+T42)*'Data - P&amp;L'!$C$5</f>
        <v>0</v>
      </c>
      <c r="U484" s="182">
        <f>(U41+U42)*'Data - P&amp;L'!$C$5</f>
        <v>0</v>
      </c>
      <c r="V484" s="182">
        <f>(V41+V42)*'Data - P&amp;L'!$C$5</f>
        <v>0</v>
      </c>
      <c r="W484" s="182">
        <f>(W41+W42)*'Data - P&amp;L'!$C$5</f>
        <v>0</v>
      </c>
      <c r="X484" s="182">
        <f>(X41+X42)*'Data - P&amp;L'!$C$5</f>
        <v>0</v>
      </c>
      <c r="Y484" s="182">
        <f>(Y41+Y42)*'Data - P&amp;L'!$C$5</f>
        <v>10.49</v>
      </c>
      <c r="Z484" s="182">
        <f>(Z41+Z42)*'Data - P&amp;L'!$C$5</f>
        <v>0</v>
      </c>
      <c r="AA484" s="182">
        <f>(AA41+AA42)*'Data - P&amp;L'!$C$5</f>
        <v>0</v>
      </c>
      <c r="AB484" s="182">
        <f>(AB41+AB42)*'Data - P&amp;L'!$C$5</f>
        <v>10.49</v>
      </c>
      <c r="AC484" s="182">
        <f>(AC41+AC42)*'Data - P&amp;L'!$C$5</f>
        <v>0</v>
      </c>
      <c r="AD484" s="182">
        <f>(AD41+AD42)*'Data - P&amp;L'!$C$5</f>
        <v>10.49</v>
      </c>
      <c r="AE484" s="182">
        <f>(AE41+AE42)*'Data - P&amp;L'!$C$5</f>
        <v>10.49</v>
      </c>
      <c r="AF484" s="182">
        <f>(AF41+AF42)*'Data - P&amp;L'!$C$5</f>
        <v>0</v>
      </c>
      <c r="AG484" s="139">
        <f t="shared" si="125"/>
        <v>41.96</v>
      </c>
    </row>
    <row r="485">
      <c r="A485" s="296" t="s">
        <v>1113</v>
      </c>
      <c r="B485" s="300">
        <f>(B43+B44)*'Data - P&amp;L'!$C$10</f>
        <v>0</v>
      </c>
      <c r="C485" s="300">
        <f>(C43+C44)*'Data - P&amp;L'!$C$10</f>
        <v>0</v>
      </c>
      <c r="D485" s="300">
        <f>(D43+D44)*'Data - P&amp;L'!$C$10</f>
        <v>0</v>
      </c>
      <c r="E485" s="300">
        <f>(E43+E44)*'Data - P&amp;L'!$C$10</f>
        <v>0</v>
      </c>
      <c r="F485" s="300">
        <f>(F43+F44)*'Data - P&amp;L'!$C$10</f>
        <v>0</v>
      </c>
      <c r="G485" s="300">
        <f>(G43+G44)*'Data - P&amp;L'!$C$10</f>
        <v>0</v>
      </c>
      <c r="H485" s="300">
        <f>(H43+H44)*'Data - P&amp;L'!$C$10</f>
        <v>0</v>
      </c>
      <c r="I485" s="300">
        <f>(I43+I44)*'Data - P&amp;L'!$C$10</f>
        <v>0</v>
      </c>
      <c r="J485" s="300">
        <f>(J43+J44)*'Data - P&amp;L'!$C$10</f>
        <v>0</v>
      </c>
      <c r="K485" s="300">
        <f>(K43+K44)*'Data - P&amp;L'!$C$10</f>
        <v>0</v>
      </c>
      <c r="L485" s="300">
        <f>(L43+L44)*'Data - P&amp;L'!$C$10</f>
        <v>0</v>
      </c>
      <c r="M485" s="300">
        <f>(M43+M44)*'Data - P&amp;L'!$C$10</f>
        <v>0</v>
      </c>
      <c r="N485" s="300">
        <f>(N43+N44)*'Data - P&amp;L'!$C$10</f>
        <v>0</v>
      </c>
      <c r="O485" s="300">
        <f>(O43+O44)*'Data - P&amp;L'!$C$10</f>
        <v>0</v>
      </c>
      <c r="P485" s="300">
        <f>(P43+P44)*'Data - P&amp;L'!$C$10</f>
        <v>0</v>
      </c>
      <c r="Q485" s="300">
        <f>(Q43+Q44)*'Data - P&amp;L'!$C$10</f>
        <v>16.84</v>
      </c>
      <c r="R485" s="300">
        <f>(R43+R44)*'Data - P&amp;L'!$C$10</f>
        <v>12.63</v>
      </c>
      <c r="S485" s="300">
        <f>(S43+S44)*'Data - P&amp;L'!$C$10</f>
        <v>8.42</v>
      </c>
      <c r="T485" s="300">
        <f>(T43+T44)*'Data - P&amp;L'!$C$10</f>
        <v>8.42</v>
      </c>
      <c r="U485" s="300">
        <f>(U43+U44)*'Data - P&amp;L'!$C$10</f>
        <v>0</v>
      </c>
      <c r="V485" s="300">
        <f>(V43+V44)*'Data - P&amp;L'!$C$10</f>
        <v>4.21</v>
      </c>
      <c r="W485" s="300">
        <f>(W43+W44)*'Data - P&amp;L'!$C$10</f>
        <v>0</v>
      </c>
      <c r="X485" s="300">
        <f>(X43+X44)*'Data - P&amp;L'!$C$10</f>
        <v>0</v>
      </c>
      <c r="Y485" s="300">
        <f>(Y43+Y44)*'Data - P&amp;L'!$C$10</f>
        <v>12.63</v>
      </c>
      <c r="Z485" s="300">
        <f>(Z43+Z44)*'Data - P&amp;L'!$C$10</f>
        <v>12.63</v>
      </c>
      <c r="AA485" s="300">
        <f>(AA43+AA44)*'Data - P&amp;L'!$C$10</f>
        <v>0</v>
      </c>
      <c r="AB485" s="300">
        <f>(AB43+AB44)*'Data - P&amp;L'!$C$10</f>
        <v>8.42</v>
      </c>
      <c r="AC485" s="300">
        <f>(AC43+AC44)*'Data - P&amp;L'!$C$10</f>
        <v>16.84</v>
      </c>
      <c r="AD485" s="300">
        <f>(AD43+AD44)*'Data - P&amp;L'!$C$10</f>
        <v>12.63</v>
      </c>
      <c r="AE485" s="300">
        <f>(AE43+AE44)*'Data - P&amp;L'!$C$10</f>
        <v>16.84</v>
      </c>
      <c r="AF485" s="300">
        <f>(AF43+AF44)*'Data - P&amp;L'!$C$10</f>
        <v>16.84</v>
      </c>
      <c r="AG485" s="139">
        <f t="shared" si="125"/>
        <v>147.35</v>
      </c>
    </row>
    <row r="486">
      <c r="A486" s="296" t="s">
        <v>499</v>
      </c>
      <c r="B486" s="300">
        <f>B45*'Data - P&amp;L'!$C$17</f>
        <v>0</v>
      </c>
      <c r="C486" s="300">
        <f>C45*'Data - P&amp;L'!$C$17</f>
        <v>0</v>
      </c>
      <c r="D486" s="300">
        <f>D45*'Data - P&amp;L'!$C$17</f>
        <v>0</v>
      </c>
      <c r="E486" s="300">
        <f>E45*'Data - P&amp;L'!$C$17</f>
        <v>0</v>
      </c>
      <c r="F486" s="300">
        <f>F45*'Data - P&amp;L'!$C$17</f>
        <v>0</v>
      </c>
      <c r="G486" s="300">
        <f>G45*'Data - P&amp;L'!$C$17</f>
        <v>0</v>
      </c>
      <c r="H486" s="300">
        <f>H45*'Data - P&amp;L'!$C$17</f>
        <v>0</v>
      </c>
      <c r="I486" s="300">
        <f>I45*'Data - P&amp;L'!$C$17</f>
        <v>0</v>
      </c>
      <c r="J486" s="300">
        <f>J45*'Data - P&amp;L'!$C$17</f>
        <v>0</v>
      </c>
      <c r="K486" s="300">
        <f>K45*'Data - P&amp;L'!$C$17</f>
        <v>0</v>
      </c>
      <c r="L486" s="300">
        <f>L45*'Data - P&amp;L'!$C$17</f>
        <v>0</v>
      </c>
      <c r="M486" s="300">
        <f>M45*'Data - P&amp;L'!$C$17</f>
        <v>0</v>
      </c>
      <c r="N486" s="300">
        <f>N45*'Data - P&amp;L'!$C$17</f>
        <v>0</v>
      </c>
      <c r="O486" s="300">
        <f>O45*'Data - P&amp;L'!$C$17</f>
        <v>0</v>
      </c>
      <c r="P486" s="300">
        <f>P45*'Data - P&amp;L'!$C$17</f>
        <v>0</v>
      </c>
      <c r="Q486" s="300">
        <f>Q45*'Data - P&amp;L'!$C$17</f>
        <v>0</v>
      </c>
      <c r="R486" s="300">
        <f>R45*'Data - P&amp;L'!$C$17</f>
        <v>0</v>
      </c>
      <c r="S486" s="300">
        <f>S45*'Data - P&amp;L'!$C$17</f>
        <v>0</v>
      </c>
      <c r="T486" s="300">
        <f>T45*'Data - P&amp;L'!$C$17</f>
        <v>0</v>
      </c>
      <c r="U486" s="300">
        <f>U45*'Data - P&amp;L'!$C$17</f>
        <v>0</v>
      </c>
      <c r="V486" s="300">
        <f>V45*'Data - P&amp;L'!$C$17</f>
        <v>0</v>
      </c>
      <c r="W486" s="300">
        <f>W45*'Data - P&amp;L'!$C$17</f>
        <v>0</v>
      </c>
      <c r="X486" s="300">
        <f>X45*'Data - P&amp;L'!$C$17</f>
        <v>0</v>
      </c>
      <c r="Y486" s="300">
        <f>Y45*'Data - P&amp;L'!$C$17</f>
        <v>0</v>
      </c>
      <c r="Z486" s="300">
        <f>Z45*'Data - P&amp;L'!$C$17</f>
        <v>0</v>
      </c>
      <c r="AA486" s="300">
        <f>AA45*'Data - P&amp;L'!$C$17</f>
        <v>0</v>
      </c>
      <c r="AB486" s="300">
        <f>AB45*'Data - P&amp;L'!$C$17</f>
        <v>0</v>
      </c>
      <c r="AC486" s="300">
        <f>AC45*'Data - P&amp;L'!$C$17</f>
        <v>0</v>
      </c>
      <c r="AD486" s="300">
        <f>AD45*'Data - P&amp;L'!$C$17</f>
        <v>0</v>
      </c>
      <c r="AE486" s="300">
        <f>AE45*'Data - P&amp;L'!$C$17</f>
        <v>0</v>
      </c>
      <c r="AF486" s="300">
        <f>AF45*'Data - P&amp;L'!$C$17</f>
        <v>0</v>
      </c>
      <c r="AG486" s="139">
        <f t="shared" si="125"/>
        <v>0</v>
      </c>
    </row>
    <row r="487">
      <c r="A487" s="296" t="s">
        <v>500</v>
      </c>
      <c r="B487" s="300">
        <f>B46*'Data - P&amp;L'!$C$18</f>
        <v>0</v>
      </c>
      <c r="C487" s="300">
        <f>C46*'Data - P&amp;L'!$C$18</f>
        <v>0</v>
      </c>
      <c r="D487" s="300">
        <f>D46*'Data - P&amp;L'!$C$18</f>
        <v>0</v>
      </c>
      <c r="E487" s="300">
        <f>E46*'Data - P&amp;L'!$C$18</f>
        <v>0</v>
      </c>
      <c r="F487" s="300">
        <f>F46*'Data - P&amp;L'!$C$18</f>
        <v>0</v>
      </c>
      <c r="G487" s="300">
        <f>G46*'Data - P&amp;L'!$C$18</f>
        <v>0</v>
      </c>
      <c r="H487" s="300">
        <f>H46*'Data - P&amp;L'!$C$18</f>
        <v>0</v>
      </c>
      <c r="I487" s="300">
        <f>I46*'Data - P&amp;L'!$C$18</f>
        <v>0</v>
      </c>
      <c r="J487" s="300">
        <f>J46*'Data - P&amp;L'!$C$18</f>
        <v>0</v>
      </c>
      <c r="K487" s="300">
        <f>K46*'Data - P&amp;L'!$C$18</f>
        <v>0</v>
      </c>
      <c r="L487" s="300">
        <f>L46*'Data - P&amp;L'!$C$18</f>
        <v>0</v>
      </c>
      <c r="M487" s="300">
        <f>M46*'Data - P&amp;L'!$C$18</f>
        <v>0</v>
      </c>
      <c r="N487" s="300">
        <f>N46*'Data - P&amp;L'!$C$18</f>
        <v>0</v>
      </c>
      <c r="O487" s="300">
        <f>O46*'Data - P&amp;L'!$C$18</f>
        <v>0</v>
      </c>
      <c r="P487" s="300">
        <f>P46*'Data - P&amp;L'!$C$18</f>
        <v>0</v>
      </c>
      <c r="Q487" s="300">
        <f>Q46*'Data - P&amp;L'!$C$18</f>
        <v>0</v>
      </c>
      <c r="R487" s="300">
        <f>R46*'Data - P&amp;L'!$C$18</f>
        <v>0</v>
      </c>
      <c r="S487" s="300">
        <f>S46*'Data - P&amp;L'!$C$18</f>
        <v>0</v>
      </c>
      <c r="T487" s="300">
        <f>T46*'Data - P&amp;L'!$C$18</f>
        <v>0</v>
      </c>
      <c r="U487" s="300">
        <f>U46*'Data - P&amp;L'!$C$18</f>
        <v>0</v>
      </c>
      <c r="V487" s="300">
        <f>V46*'Data - P&amp;L'!$C$18</f>
        <v>0</v>
      </c>
      <c r="W487" s="300">
        <f>W46*'Data - P&amp;L'!$C$18</f>
        <v>0</v>
      </c>
      <c r="X487" s="300">
        <f>X46*'Data - P&amp;L'!$C$18</f>
        <v>0</v>
      </c>
      <c r="Y487" s="300">
        <f>Y46*'Data - P&amp;L'!$C$18</f>
        <v>0</v>
      </c>
      <c r="Z487" s="300">
        <f>Z46*'Data - P&amp;L'!$C$18</f>
        <v>0</v>
      </c>
      <c r="AA487" s="300">
        <f>AA46*'Data - P&amp;L'!$C$18</f>
        <v>0</v>
      </c>
      <c r="AB487" s="300">
        <f>AB46*'Data - P&amp;L'!$C$18</f>
        <v>0</v>
      </c>
      <c r="AC487" s="300">
        <f>AC46*'Data - P&amp;L'!$C$18</f>
        <v>0</v>
      </c>
      <c r="AD487" s="300">
        <f>AD46*'Data - P&amp;L'!$C$18</f>
        <v>0</v>
      </c>
      <c r="AE487" s="300">
        <f>AE46*'Data - P&amp;L'!$C$18</f>
        <v>0</v>
      </c>
      <c r="AF487" s="300">
        <f>AF46*'Data - P&amp;L'!$C$18</f>
        <v>0</v>
      </c>
      <c r="AG487" s="139">
        <f t="shared" si="125"/>
        <v>0</v>
      </c>
    </row>
    <row r="488">
      <c r="A488" s="296" t="s">
        <v>1114</v>
      </c>
      <c r="B488" s="300">
        <f>B61*'Data - P&amp;L'!$C$11</f>
        <v>0</v>
      </c>
      <c r="C488" s="300">
        <f>C61*'Data - P&amp;L'!$C$11</f>
        <v>0</v>
      </c>
      <c r="D488" s="300">
        <f>D61*'Data - P&amp;L'!$C$11</f>
        <v>0</v>
      </c>
      <c r="E488" s="300">
        <f>E61*'Data - P&amp;L'!$C$11</f>
        <v>0</v>
      </c>
      <c r="F488" s="300">
        <f>F61*'Data - P&amp;L'!$C$11</f>
        <v>0</v>
      </c>
      <c r="G488" s="300">
        <f>G61*'Data - P&amp;L'!$C$11</f>
        <v>0</v>
      </c>
      <c r="H488" s="300">
        <f>H61*'Data - P&amp;L'!$C$11</f>
        <v>0</v>
      </c>
      <c r="I488" s="300">
        <f>I61*'Data - P&amp;L'!$C$11</f>
        <v>0</v>
      </c>
      <c r="J488" s="300">
        <f>J61*'Data - P&amp;L'!$C$11</f>
        <v>0</v>
      </c>
      <c r="K488" s="300">
        <f>K61*'Data - P&amp;L'!$C$11</f>
        <v>0</v>
      </c>
      <c r="L488" s="300">
        <f>L61*'Data - P&amp;L'!$C$11</f>
        <v>0</v>
      </c>
      <c r="M488" s="300">
        <f>M61*'Data - P&amp;L'!$C$11</f>
        <v>0</v>
      </c>
      <c r="N488" s="300">
        <f>N61*'Data - P&amp;L'!$C$11</f>
        <v>0</v>
      </c>
      <c r="O488" s="300">
        <f>O61*'Data - P&amp;L'!$C$11</f>
        <v>0</v>
      </c>
      <c r="P488" s="300">
        <f>P61*'Data - P&amp;L'!$C$11</f>
        <v>0</v>
      </c>
      <c r="Q488" s="300">
        <f>Q61*'Data - P&amp;L'!$C$11</f>
        <v>0</v>
      </c>
      <c r="R488" s="300">
        <f>R61*'Data - P&amp;L'!$C$11</f>
        <v>0</v>
      </c>
      <c r="S488" s="300">
        <f>S61*'Data - P&amp;L'!$C$11</f>
        <v>0</v>
      </c>
      <c r="T488" s="300">
        <f>T61*'Data - P&amp;L'!$C$11</f>
        <v>0</v>
      </c>
      <c r="U488" s="300">
        <f>U61*'Data - P&amp;L'!$C$11</f>
        <v>0</v>
      </c>
      <c r="V488" s="300">
        <f>V61*'Data - P&amp;L'!$C$11</f>
        <v>0</v>
      </c>
      <c r="W488" s="300">
        <f>W61*'Data - P&amp;L'!$C$11</f>
        <v>0</v>
      </c>
      <c r="X488" s="300">
        <f>X61*'Data - P&amp;L'!$C$11</f>
        <v>0</v>
      </c>
      <c r="Y488" s="300">
        <f>Y61*'Data - P&amp;L'!$C$11</f>
        <v>0</v>
      </c>
      <c r="Z488" s="300">
        <f>Z61*'Data - P&amp;L'!$C$11</f>
        <v>0</v>
      </c>
      <c r="AA488" s="300">
        <f>AA61*'Data - P&amp;L'!$C$11</f>
        <v>0</v>
      </c>
      <c r="AB488" s="300">
        <f>AB61*'Data - P&amp;L'!$C$11</f>
        <v>0</v>
      </c>
      <c r="AC488" s="300">
        <f>AC61*'Data - P&amp;L'!$C$11</f>
        <v>0</v>
      </c>
      <c r="AD488" s="300">
        <f>AD61*'Data - P&amp;L'!$C$11</f>
        <v>0</v>
      </c>
      <c r="AE488" s="300">
        <f>AE61*'Data - P&amp;L'!$C$11</f>
        <v>0</v>
      </c>
      <c r="AF488" s="300">
        <f>AF61*'Data - P&amp;L'!$C$11</f>
        <v>0</v>
      </c>
      <c r="AG488" s="139">
        <f t="shared" si="125"/>
        <v>0</v>
      </c>
    </row>
    <row r="489">
      <c r="A489" s="301" t="s">
        <v>502</v>
      </c>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c r="AB489" s="302"/>
      <c r="AC489" s="302"/>
      <c r="AD489" s="302"/>
      <c r="AE489" s="302"/>
      <c r="AF489" s="302"/>
      <c r="AG489" s="139">
        <f t="shared" si="125"/>
        <v>0</v>
      </c>
    </row>
    <row r="490">
      <c r="A490" s="296" t="s">
        <v>1115</v>
      </c>
      <c r="B490" s="182">
        <f>(B20*Summary!B104*'Data - P&amp;L'!$L$12*'Data - P&amp;L'!$L$3)+(B20*Summary!B104*'Data - P&amp;L'!$L$13*'Data - P&amp;L'!$L$14)</f>
        <v>0</v>
      </c>
      <c r="C490" s="182">
        <f>(C20*Summary!C104*'Data - P&amp;L'!$L$12*'Data - P&amp;L'!$L$3)+(C20*Summary!C104*'Data - P&amp;L'!$L$13*'Data - P&amp;L'!$L$14)</f>
        <v>0</v>
      </c>
      <c r="D490" s="182">
        <f>(D20*Summary!D104*'Data - P&amp;L'!$L$12*'Data - P&amp;L'!$L$3)+(D20*Summary!D104*'Data - P&amp;L'!$L$13*'Data - P&amp;L'!$L$14)</f>
        <v>0</v>
      </c>
      <c r="E490" s="182">
        <f>(E20*Summary!E104*'Data - P&amp;L'!$L$12*'Data - P&amp;L'!$L$3)+(E20*Summary!E104*'Data - P&amp;L'!$L$13*'Data - P&amp;L'!$L$14)</f>
        <v>0</v>
      </c>
      <c r="F490" s="182">
        <f>(F20*Summary!F104*'Data - P&amp;L'!$L$12*'Data - P&amp;L'!$L$3)+(F20*Summary!F104*'Data - P&amp;L'!$L$13*'Data - P&amp;L'!$L$14)</f>
        <v>0</v>
      </c>
      <c r="G490" s="182">
        <f>(G20*Summary!G104*'Data - P&amp;L'!$L$12*'Data - P&amp;L'!$L$3)+(G20*Summary!G104*'Data - P&amp;L'!$L$13*'Data - P&amp;L'!$L$14)</f>
        <v>0</v>
      </c>
      <c r="H490" s="182">
        <f>(H20*Summary!H104*'Data - P&amp;L'!$L$12*'Data - P&amp;L'!$L$3)+(H20*Summary!H104*'Data - P&amp;L'!$L$13*'Data - P&amp;L'!$L$14)</f>
        <v>0</v>
      </c>
      <c r="I490" s="182">
        <f>(I20*Summary!I104*'Data - P&amp;L'!$L$12*'Data - P&amp;L'!$L$3)+(I20*Summary!I104*'Data - P&amp;L'!$L$13*'Data - P&amp;L'!$L$14)</f>
        <v>0</v>
      </c>
      <c r="J490" s="182">
        <f>(J20*Summary!J104*'Data - P&amp;L'!$L$12*'Data - P&amp;L'!$L$3)+(J20*Summary!J104*'Data - P&amp;L'!$L$13*'Data - P&amp;L'!$L$14)</f>
        <v>0</v>
      </c>
      <c r="K490" s="182">
        <f>(K20*Summary!K104*'Data - P&amp;L'!$L$12*'Data - P&amp;L'!$L$3)+(K20*Summary!K104*'Data - P&amp;L'!$L$13*'Data - P&amp;L'!$L$14)</f>
        <v>18.24213252</v>
      </c>
      <c r="L490" s="182">
        <f>(L20*Summary!L104*'Data - P&amp;L'!$L$12*'Data - P&amp;L'!$L$3)+(L20*Summary!L104*'Data - P&amp;L'!$L$13*'Data - P&amp;L'!$L$14)</f>
        <v>0</v>
      </c>
      <c r="M490" s="182">
        <f>(M20*Summary!M104*'Data - P&amp;L'!$L$12*'Data - P&amp;L'!$L$3)+(M20*Summary!M104*'Data - P&amp;L'!$L$13*'Data - P&amp;L'!$L$14)</f>
        <v>0</v>
      </c>
      <c r="N490" s="182">
        <f>(N20*Summary!N104*'Data - P&amp;L'!$L$12*'Data - P&amp;L'!$L$3)+(N20*Summary!N104*'Data - P&amp;L'!$L$13*'Data - P&amp;L'!$L$14)</f>
        <v>0</v>
      </c>
      <c r="O490" s="182">
        <f>(O20*Summary!O104*'Data - P&amp;L'!$L$12*'Data - P&amp;L'!$L$3)+(O20*Summary!O104*'Data - P&amp;L'!$L$13*'Data - P&amp;L'!$L$14)</f>
        <v>0</v>
      </c>
      <c r="P490" s="182">
        <f>(P20*Summary!P104*'Data - P&amp;L'!$L$12*'Data - P&amp;L'!$L$3)+(P20*Summary!P104*'Data - P&amp;L'!$L$13*'Data - P&amp;L'!$L$14)</f>
        <v>0</v>
      </c>
      <c r="Q490" s="182">
        <f>(Q20*Summary!Q104*'Data - P&amp;L'!$L$12*'Data - P&amp;L'!$L$3)+(Q20*Summary!Q104*'Data - P&amp;L'!$L$13*'Data - P&amp;L'!$L$14)</f>
        <v>39.04412632</v>
      </c>
      <c r="R490" s="182">
        <f>(R20*Summary!R104*'Data - P&amp;L'!$L$12*'Data - P&amp;L'!$L$3)+(R20*Summary!R104*'Data - P&amp;L'!$L$13*'Data - P&amp;L'!$L$14)</f>
        <v>170.7444439</v>
      </c>
      <c r="S490" s="182">
        <f>(S20*Summary!S104*'Data - P&amp;L'!$L$12*'Data - P&amp;L'!$L$3)+(S20*Summary!S104*'Data - P&amp;L'!$L$13*'Data - P&amp;L'!$L$14)</f>
        <v>120.1810128</v>
      </c>
      <c r="T490" s="182">
        <f>(T20*Summary!T104*'Data - P&amp;L'!$L$12*'Data - P&amp;L'!$L$3)+(T20*Summary!T104*'Data - P&amp;L'!$L$13*'Data - P&amp;L'!$L$14)</f>
        <v>62.17235485</v>
      </c>
      <c r="U490" s="182">
        <f>(U20*Summary!U104*'Data - P&amp;L'!$L$12*'Data - P&amp;L'!$L$3)+(U20*Summary!U104*'Data - P&amp;L'!$L$13*'Data - P&amp;L'!$L$14)</f>
        <v>10.72137724</v>
      </c>
      <c r="V490" s="182">
        <f>(V20*Summary!V104*'Data - P&amp;L'!$L$12*'Data - P&amp;L'!$L$3)+(V20*Summary!V104*'Data - P&amp;L'!$L$13*'Data - P&amp;L'!$L$14)</f>
        <v>47.98244342</v>
      </c>
      <c r="W490" s="182">
        <f>(W20*Summary!W104*'Data - P&amp;L'!$L$12*'Data - P&amp;L'!$L$3)+(W20*Summary!W104*'Data - P&amp;L'!$L$13*'Data - P&amp;L'!$L$14)</f>
        <v>27.97620886</v>
      </c>
      <c r="X490" s="182">
        <f>(X20*Summary!X104*'Data - P&amp;L'!$L$12*'Data - P&amp;L'!$L$3)+(X20*Summary!X104*'Data - P&amp;L'!$L$13*'Data - P&amp;L'!$L$14)</f>
        <v>0</v>
      </c>
      <c r="Y490" s="182">
        <f>(Y20*Summary!Y104*'Data - P&amp;L'!$L$12*'Data - P&amp;L'!$L$3)+(Y20*Summary!Y104*'Data - P&amp;L'!$L$13*'Data - P&amp;L'!$L$14)</f>
        <v>48.16524555</v>
      </c>
      <c r="Z490" s="182">
        <f>(Z20*Summary!Z104*'Data - P&amp;L'!$L$12*'Data - P&amp;L'!$L$3)+(Z20*Summary!Z104*'Data - P&amp;L'!$L$13*'Data - P&amp;L'!$L$14)</f>
        <v>36.6289884</v>
      </c>
      <c r="AA490" s="182">
        <f>(AA20*Summary!AA104*'Data - P&amp;L'!$L$12*'Data - P&amp;L'!$L$3)+(AA20*Summary!AA104*'Data - P&amp;L'!$L$13*'Data - P&amp;L'!$L$14)</f>
        <v>11.57504286</v>
      </c>
      <c r="AB490" s="182">
        <f>(AB20*Summary!AB104*'Data - P&amp;L'!$L$12*'Data - P&amp;L'!$L$3)+(AB20*Summary!AB104*'Data - P&amp;L'!$L$13*'Data - P&amp;L'!$L$14)</f>
        <v>61.73261409</v>
      </c>
      <c r="AC490" s="182">
        <f>(AC20*Summary!AC104*'Data - P&amp;L'!$L$12*'Data - P&amp;L'!$L$3)+(AC20*Summary!AC104*'Data - P&amp;L'!$L$13*'Data - P&amp;L'!$L$14)</f>
        <v>80.17546136</v>
      </c>
      <c r="AD490" s="182">
        <f>(AD20*Summary!AD104*'Data - P&amp;L'!$L$12*'Data - P&amp;L'!$L$3)+(AD20*Summary!AD104*'Data - P&amp;L'!$L$13*'Data - P&amp;L'!$L$14)</f>
        <v>175.6668469</v>
      </c>
      <c r="AE490" s="182">
        <f>(AE20*Summary!AE104*'Data - P&amp;L'!$L$12*'Data - P&amp;L'!$L$3)+(AE20*Summary!AE104*'Data - P&amp;L'!$L$13*'Data - P&amp;L'!$L$14)</f>
        <v>163.0199719</v>
      </c>
      <c r="AF490" s="182">
        <f>(AF20*Summary!AF104*'Data - P&amp;L'!$L$12*'Data - P&amp;L'!$L$3)+(AF20*Summary!AF104*'Data - P&amp;L'!$L$13*'Data - P&amp;L'!$L$14)</f>
        <v>194.1458043</v>
      </c>
      <c r="AG490" s="299">
        <f t="shared" si="125"/>
        <v>1268.174075</v>
      </c>
    </row>
    <row r="491">
      <c r="A491" s="303" t="s">
        <v>1116</v>
      </c>
      <c r="B491" s="304">
        <f>(B10*'Data - P&amp;L'!$L$12*'Data - P&amp;L'!$I$10)+(B10*'Data - P&amp;L'!$L$13*'Data - P&amp;L'!$L$15)</f>
        <v>0</v>
      </c>
      <c r="C491" s="304">
        <f>(C10*'Data - P&amp;L'!$L$12*'Data - P&amp;L'!$I$10)+(C10*'Data - P&amp;L'!$L$13*'Data - P&amp;L'!$L$15)</f>
        <v>0</v>
      </c>
      <c r="D491" s="304">
        <f>(D10*'Data - P&amp;L'!$L$12*'Data - P&amp;L'!$I$10)+(D10*'Data - P&amp;L'!$L$13*'Data - P&amp;L'!$L$15)</f>
        <v>0</v>
      </c>
      <c r="E491" s="304">
        <f>(E10*'Data - P&amp;L'!$L$12*'Data - P&amp;L'!$I$10)+(E10*'Data - P&amp;L'!$L$13*'Data - P&amp;L'!$L$15)</f>
        <v>0</v>
      </c>
      <c r="F491" s="304">
        <f>(F10*'Data - P&amp;L'!$L$12*'Data - P&amp;L'!$I$10)+(F10*'Data - P&amp;L'!$L$13*'Data - P&amp;L'!$L$15)</f>
        <v>0</v>
      </c>
      <c r="G491" s="304">
        <f>(G10*'Data - P&amp;L'!$L$12*'Data - P&amp;L'!$I$10)+(G10*'Data - P&amp;L'!$L$13*'Data - P&amp;L'!$L$15)</f>
        <v>0</v>
      </c>
      <c r="H491" s="304">
        <f>(H10*'Data - P&amp;L'!$L$12*'Data - P&amp;L'!$I$10)+(H10*'Data - P&amp;L'!$L$13*'Data - P&amp;L'!$L$15)</f>
        <v>0</v>
      </c>
      <c r="I491" s="304">
        <f>(I10*'Data - P&amp;L'!$L$12*'Data - P&amp;L'!$I$10)+(I10*'Data - P&amp;L'!$L$13*'Data - P&amp;L'!$L$15)</f>
        <v>0</v>
      </c>
      <c r="J491" s="304">
        <f>(J10*'Data - P&amp;L'!$L$12*'Data - P&amp;L'!$I$10)+(J10*'Data - P&amp;L'!$L$13*'Data - P&amp;L'!$L$15)</f>
        <v>0</v>
      </c>
      <c r="K491" s="304">
        <f>(K10*'Data - P&amp;L'!$L$12*'Data - P&amp;L'!$I$10)+(K10*'Data - P&amp;L'!$L$13*'Data - P&amp;L'!$L$15)</f>
        <v>0.3</v>
      </c>
      <c r="L491" s="304">
        <f>(L10*'Data - P&amp;L'!$L$12*'Data - P&amp;L'!$I$10)+(L10*'Data - P&amp;L'!$L$13*'Data - P&amp;L'!$L$15)</f>
        <v>0</v>
      </c>
      <c r="M491" s="304">
        <f>(M10*'Data - P&amp;L'!$L$12*'Data - P&amp;L'!$I$10)+(M10*'Data - P&amp;L'!$L$13*'Data - P&amp;L'!$L$15)</f>
        <v>0</v>
      </c>
      <c r="N491" s="304">
        <f>(N10*'Data - P&amp;L'!$L$12*'Data - P&amp;L'!$I$10)+(N10*'Data - P&amp;L'!$L$13*'Data - P&amp;L'!$L$15)</f>
        <v>0</v>
      </c>
      <c r="O491" s="304">
        <f>(O10*'Data - P&amp;L'!$L$12*'Data - P&amp;L'!$I$10)+(O10*'Data - P&amp;L'!$L$13*'Data - P&amp;L'!$L$15)</f>
        <v>0</v>
      </c>
      <c r="P491" s="304">
        <f>(P10*'Data - P&amp;L'!$L$12*'Data - P&amp;L'!$I$10)+(P10*'Data - P&amp;L'!$L$13*'Data - P&amp;L'!$L$15)</f>
        <v>0</v>
      </c>
      <c r="Q491" s="304">
        <f>(Q10*'Data - P&amp;L'!$L$12*'Data - P&amp;L'!$I$10)+(Q10*'Data - P&amp;L'!$L$13*'Data - P&amp;L'!$L$15)</f>
        <v>0.9</v>
      </c>
      <c r="R491" s="304">
        <f>(R10*'Data - P&amp;L'!$L$12*'Data - P&amp;L'!$I$10)+(R10*'Data - P&amp;L'!$L$13*'Data - P&amp;L'!$L$15)</f>
        <v>4.8</v>
      </c>
      <c r="S491" s="304">
        <f>(S10*'Data - P&amp;L'!$L$12*'Data - P&amp;L'!$I$10)+(S10*'Data - P&amp;L'!$L$13*'Data - P&amp;L'!$L$15)</f>
        <v>3.9</v>
      </c>
      <c r="T491" s="304">
        <f>(T10*'Data - P&amp;L'!$L$12*'Data - P&amp;L'!$I$10)+(T10*'Data - P&amp;L'!$L$13*'Data - P&amp;L'!$L$15)</f>
        <v>2.1</v>
      </c>
      <c r="U491" s="304">
        <f>(U10*'Data - P&amp;L'!$L$12*'Data - P&amp;L'!$I$10)+(U10*'Data - P&amp;L'!$L$13*'Data - P&amp;L'!$L$15)</f>
        <v>0.3</v>
      </c>
      <c r="V491" s="304">
        <f>(V10*'Data - P&amp;L'!$L$12*'Data - P&amp;L'!$I$10)+(V10*'Data - P&amp;L'!$L$13*'Data - P&amp;L'!$L$15)</f>
        <v>1.8</v>
      </c>
      <c r="W491" s="304">
        <f>(W10*'Data - P&amp;L'!$L$12*'Data - P&amp;L'!$I$10)+(W10*'Data - P&amp;L'!$L$13*'Data - P&amp;L'!$L$15)</f>
        <v>0.9</v>
      </c>
      <c r="X491" s="304">
        <f>(X10*'Data - P&amp;L'!$L$12*'Data - P&amp;L'!$I$10)+(X10*'Data - P&amp;L'!$L$13*'Data - P&amp;L'!$L$15)</f>
        <v>0</v>
      </c>
      <c r="Y491" s="304">
        <f>(Y10*'Data - P&amp;L'!$L$12*'Data - P&amp;L'!$I$10)+(Y10*'Data - P&amp;L'!$L$13*'Data - P&amp;L'!$L$15)</f>
        <v>2.1</v>
      </c>
      <c r="Z491" s="304">
        <f>(Z10*'Data - P&amp;L'!$L$12*'Data - P&amp;L'!$I$10)+(Z10*'Data - P&amp;L'!$L$13*'Data - P&amp;L'!$L$15)</f>
        <v>1.2</v>
      </c>
      <c r="AA491" s="304">
        <f>(AA10*'Data - P&amp;L'!$L$12*'Data - P&amp;L'!$I$10)+(AA10*'Data - P&amp;L'!$L$13*'Data - P&amp;L'!$L$15)</f>
        <v>0.6</v>
      </c>
      <c r="AB491" s="304">
        <f>(AB10*'Data - P&amp;L'!$L$12*'Data - P&amp;L'!$I$10)+(AB10*'Data - P&amp;L'!$L$13*'Data - P&amp;L'!$L$15)</f>
        <v>2.4</v>
      </c>
      <c r="AC491" s="304">
        <f>(AC10*'Data - P&amp;L'!$L$12*'Data - P&amp;L'!$I$10)+(AC10*'Data - P&amp;L'!$L$13*'Data - P&amp;L'!$L$15)</f>
        <v>2.1</v>
      </c>
      <c r="AD491" s="304">
        <f>(AD10*'Data - P&amp;L'!$L$12*'Data - P&amp;L'!$I$10)+(AD10*'Data - P&amp;L'!$L$13*'Data - P&amp;L'!$L$15)</f>
        <v>6.3</v>
      </c>
      <c r="AE491" s="304">
        <f>(AE10*'Data - P&amp;L'!$L$12*'Data - P&amp;L'!$I$10)+(AE10*'Data - P&amp;L'!$L$13*'Data - P&amp;L'!$L$15)</f>
        <v>5.7</v>
      </c>
      <c r="AF491" s="304">
        <f>(AF10*'Data - P&amp;L'!$L$12*'Data - P&amp;L'!$I$10)+(AF10*'Data - P&amp;L'!$L$13*'Data - P&amp;L'!$L$15)</f>
        <v>5.7</v>
      </c>
      <c r="AG491" s="305">
        <f t="shared" si="125"/>
        <v>41.1</v>
      </c>
    </row>
    <row r="492">
      <c r="A492" s="296" t="s">
        <v>1117</v>
      </c>
      <c r="B492" s="182">
        <f>(SUM(B170:B179))*'Data - P&amp;L'!$C$39</f>
        <v>0</v>
      </c>
      <c r="C492" s="182">
        <f>(SUM(C170:C179))*'Data - P&amp;L'!$C$39</f>
        <v>0</v>
      </c>
      <c r="D492" s="182">
        <f>(SUM(D170:D179))*'Data - P&amp;L'!$C$39</f>
        <v>0</v>
      </c>
      <c r="E492" s="182">
        <f>(SUM(E170:E179))*'Data - P&amp;L'!$C$39</f>
        <v>0</v>
      </c>
      <c r="F492" s="182">
        <f>(SUM(F170:F179))*'Data - P&amp;L'!$C$39</f>
        <v>0</v>
      </c>
      <c r="G492" s="182">
        <f>(SUM(G170:G179))*'Data - P&amp;L'!$C$39</f>
        <v>0</v>
      </c>
      <c r="H492" s="182">
        <f>(SUM(H170:H179))*'Data - P&amp;L'!$C$39</f>
        <v>0</v>
      </c>
      <c r="I492" s="182">
        <f>(SUM(I170:I179))*'Data - P&amp;L'!$C$39</f>
        <v>0</v>
      </c>
      <c r="J492" s="182">
        <f>(SUM(J170:J179))*'Data - P&amp;L'!$C$39</f>
        <v>0</v>
      </c>
      <c r="K492" s="182">
        <f>(SUM(K170:K179))*'Data - P&amp;L'!$C$39</f>
        <v>23.88</v>
      </c>
      <c r="L492" s="182">
        <f>(SUM(L170:L179))*'Data - P&amp;L'!$C$39</f>
        <v>0</v>
      </c>
      <c r="M492" s="182">
        <f>(SUM(M170:M179))*'Data - P&amp;L'!$C$39</f>
        <v>0</v>
      </c>
      <c r="N492" s="182">
        <f>(SUM(N170:N179))*'Data - P&amp;L'!$C$39</f>
        <v>0</v>
      </c>
      <c r="O492" s="182">
        <f>(SUM(O170:O179))*'Data - P&amp;L'!$C$39</f>
        <v>0</v>
      </c>
      <c r="P492" s="182">
        <f>(SUM(P170:P179))*'Data - P&amp;L'!$C$39</f>
        <v>0</v>
      </c>
      <c r="Q492" s="182">
        <f>(SUM(Q170:Q179))*'Data - P&amp;L'!$C$39</f>
        <v>35.82</v>
      </c>
      <c r="R492" s="182">
        <f>(SUM(R170:R179))*'Data - P&amp;L'!$C$39</f>
        <v>214.92</v>
      </c>
      <c r="S492" s="182">
        <f>(SUM(S170:S179))*'Data - P&amp;L'!$C$39</f>
        <v>155.22</v>
      </c>
      <c r="T492" s="182">
        <f>(SUM(T170:T179))*'Data - P&amp;L'!$C$39</f>
        <v>71.64</v>
      </c>
      <c r="U492" s="182">
        <f>(SUM(U170:U179))*'Data - P&amp;L'!$C$39</f>
        <v>11.94</v>
      </c>
      <c r="V492" s="182">
        <f>(SUM(V170:V179))*'Data - P&amp;L'!$C$39</f>
        <v>59.7</v>
      </c>
      <c r="W492" s="182">
        <f>(SUM(W170:W179))*'Data - P&amp;L'!$C$39</f>
        <v>35.82</v>
      </c>
      <c r="X492" s="182">
        <f>(SUM(X170:X179))*'Data - P&amp;L'!$C$39</f>
        <v>0</v>
      </c>
      <c r="Y492" s="182">
        <f>(SUM(Y170:Y179))*'Data - P&amp;L'!$C$39</f>
        <v>47.76</v>
      </c>
      <c r="Z492" s="182">
        <f>(SUM(Z170:Z179))*'Data - P&amp;L'!$C$39</f>
        <v>35.82</v>
      </c>
      <c r="AA492" s="182">
        <f>(SUM(AA170:AA179))*'Data - P&amp;L'!$C$39</f>
        <v>11.94</v>
      </c>
      <c r="AB492" s="182">
        <f>(SUM(AB170:AB179))*'Data - P&amp;L'!$C$39</f>
        <v>71.64</v>
      </c>
      <c r="AC492" s="182">
        <f>(SUM(AC170:AC179))*'Data - P&amp;L'!$C$39</f>
        <v>83.58</v>
      </c>
      <c r="AD492" s="182">
        <f>(SUM(AD170:AD179))*'Data - P&amp;L'!$C$39</f>
        <v>226.86</v>
      </c>
      <c r="AE492" s="182">
        <f>(SUM(AE170:AE179))*'Data - P&amp;L'!$C$39</f>
        <v>191.04</v>
      </c>
      <c r="AF492" s="182">
        <f>(SUM(AF170:AF179))*'Data - P&amp;L'!$C$39</f>
        <v>262.68</v>
      </c>
      <c r="AG492" s="299">
        <f t="shared" si="125"/>
        <v>1540.26</v>
      </c>
    </row>
    <row r="493">
      <c r="A493" s="296" t="s">
        <v>1118</v>
      </c>
      <c r="B493" s="300">
        <f>(SUM(B170:B179))*'Data - P&amp;L'!$C$35</f>
        <v>0</v>
      </c>
      <c r="C493" s="300">
        <f>(SUM(C170:C179))*'Data - P&amp;L'!$C$35</f>
        <v>0</v>
      </c>
      <c r="D493" s="300">
        <f>(SUM(D170:D179))*'Data - P&amp;L'!$C$35</f>
        <v>0</v>
      </c>
      <c r="E493" s="300">
        <f>(SUM(E170:E179))*'Data - P&amp;L'!$C$35</f>
        <v>0</v>
      </c>
      <c r="F493" s="300">
        <f>(SUM(F170:F179))*'Data - P&amp;L'!$C$35</f>
        <v>0</v>
      </c>
      <c r="G493" s="300">
        <f>(SUM(G170:G179))*'Data - P&amp;L'!$C$35</f>
        <v>0</v>
      </c>
      <c r="H493" s="300">
        <f>(SUM(H170:H179))*'Data - P&amp;L'!$C$35</f>
        <v>0</v>
      </c>
      <c r="I493" s="300">
        <f>(SUM(I170:I179))*'Data - P&amp;L'!$C$35</f>
        <v>0</v>
      </c>
      <c r="J493" s="300">
        <f>(SUM(J170:J179))*'Data - P&amp;L'!$C$35</f>
        <v>0</v>
      </c>
      <c r="K493" s="300">
        <f>(SUM(K170:K179))*'Data - P&amp;L'!$C$35</f>
        <v>30.12</v>
      </c>
      <c r="L493" s="300">
        <f>(SUM(L170:L179))*'Data - P&amp;L'!$C$35</f>
        <v>0</v>
      </c>
      <c r="M493" s="300">
        <f>(SUM(M170:M179))*'Data - P&amp;L'!$C$35</f>
        <v>0</v>
      </c>
      <c r="N493" s="300">
        <f>(SUM(N170:N179))*'Data - P&amp;L'!$C$35</f>
        <v>0</v>
      </c>
      <c r="O493" s="300">
        <f>(SUM(O170:O179))*'Data - P&amp;L'!$C$35</f>
        <v>0</v>
      </c>
      <c r="P493" s="300">
        <f>(SUM(P170:P179))*'Data - P&amp;L'!$C$35</f>
        <v>0</v>
      </c>
      <c r="Q493" s="300">
        <f>(SUM(Q170:Q179))*'Data - P&amp;L'!$C$35</f>
        <v>45.18</v>
      </c>
      <c r="R493" s="300">
        <f>(SUM(R170:R179))*'Data - P&amp;L'!$C$35</f>
        <v>271.08</v>
      </c>
      <c r="S493" s="300">
        <f>(SUM(S170:S179))*'Data - P&amp;L'!$C$35</f>
        <v>195.78</v>
      </c>
      <c r="T493" s="300">
        <f>(SUM(T170:T179))*'Data - P&amp;L'!$C$35</f>
        <v>90.36</v>
      </c>
      <c r="U493" s="300">
        <f>(SUM(U170:U179))*'Data - P&amp;L'!$C$35</f>
        <v>15.06</v>
      </c>
      <c r="V493" s="300">
        <f>(SUM(V170:V179))*'Data - P&amp;L'!$C$35</f>
        <v>75.3</v>
      </c>
      <c r="W493" s="300">
        <f>(SUM(W170:W179))*'Data - P&amp;L'!$C$35</f>
        <v>45.18</v>
      </c>
      <c r="X493" s="300">
        <f>(SUM(X170:X179))*'Data - P&amp;L'!$C$35</f>
        <v>0</v>
      </c>
      <c r="Y493" s="300">
        <f>(SUM(Y170:Y179))*'Data - P&amp;L'!$C$35</f>
        <v>60.24</v>
      </c>
      <c r="Z493" s="300">
        <f>(SUM(Z170:Z179))*'Data - P&amp;L'!$C$35</f>
        <v>45.18</v>
      </c>
      <c r="AA493" s="300">
        <f>(SUM(AA170:AA179))*'Data - P&amp;L'!$C$35</f>
        <v>15.06</v>
      </c>
      <c r="AB493" s="300">
        <f>(SUM(AB170:AB179))*'Data - P&amp;L'!$C$35</f>
        <v>90.36</v>
      </c>
      <c r="AC493" s="300">
        <f>(SUM(AC170:AC179))*'Data - P&amp;L'!$C$35</f>
        <v>105.42</v>
      </c>
      <c r="AD493" s="300">
        <f>(SUM(AD170:AD179))*'Data - P&amp;L'!$C$35</f>
        <v>286.14</v>
      </c>
      <c r="AE493" s="300">
        <f>(SUM(AE170:AE179))*'Data - P&amp;L'!$C$35</f>
        <v>240.96</v>
      </c>
      <c r="AF493" s="300">
        <f>(SUM(AF170:AF179))*'Data - P&amp;L'!$C$35</f>
        <v>331.32</v>
      </c>
      <c r="AG493" s="139">
        <f t="shared" si="125"/>
        <v>1942.74</v>
      </c>
    </row>
    <row r="494">
      <c r="A494" s="296" t="s">
        <v>1119</v>
      </c>
      <c r="B494" s="182">
        <f>(SUM(B198:B208))*'Data - P&amp;L'!$D$39</f>
        <v>0</v>
      </c>
      <c r="C494" s="182">
        <f>(SUM(C198:C208))*'Data - P&amp;L'!$D$39</f>
        <v>0</v>
      </c>
      <c r="D494" s="182">
        <f>(SUM(D198:D208))*'Data - P&amp;L'!$D$39</f>
        <v>0</v>
      </c>
      <c r="E494" s="182">
        <f>(SUM(E198:E208))*'Data - P&amp;L'!$D$39</f>
        <v>0</v>
      </c>
      <c r="F494" s="182">
        <f>(SUM(F198:F208))*'Data - P&amp;L'!$D$39</f>
        <v>0</v>
      </c>
      <c r="G494" s="182">
        <f>(SUM(G198:G208))*'Data - P&amp;L'!$D$39</f>
        <v>0</v>
      </c>
      <c r="H494" s="182">
        <f>(SUM(H198:H208))*'Data - P&amp;L'!$D$39</f>
        <v>0</v>
      </c>
      <c r="I494" s="182">
        <f>(SUM(I198:I208))*'Data - P&amp;L'!$D$39</f>
        <v>0</v>
      </c>
      <c r="J494" s="182">
        <f>(SUM(J198:J208))*'Data - P&amp;L'!$D$39</f>
        <v>0</v>
      </c>
      <c r="K494" s="182">
        <f>(SUM(K198:K208))*'Data - P&amp;L'!$D$39</f>
        <v>0</v>
      </c>
      <c r="L494" s="182">
        <f>(SUM(L198:L208))*'Data - P&amp;L'!$D$39</f>
        <v>0</v>
      </c>
      <c r="M494" s="182">
        <f>(SUM(M198:M208))*'Data - P&amp;L'!$D$39</f>
        <v>0</v>
      </c>
      <c r="N494" s="182">
        <f>(SUM(N198:N208))*'Data - P&amp;L'!$D$39</f>
        <v>0</v>
      </c>
      <c r="O494" s="182">
        <f>(SUM(O198:O208))*'Data - P&amp;L'!$D$39</f>
        <v>0</v>
      </c>
      <c r="P494" s="182">
        <f>(SUM(P198:P208))*'Data - P&amp;L'!$D$39</f>
        <v>0</v>
      </c>
      <c r="Q494" s="182">
        <f>(SUM(Q198:Q208))*'Data - P&amp;L'!$D$39</f>
        <v>15.84</v>
      </c>
      <c r="R494" s="182">
        <f>(SUM(R198:R208))*'Data - P&amp;L'!$D$39</f>
        <v>12.96</v>
      </c>
      <c r="S494" s="182">
        <f>(SUM(S198:S208))*'Data - P&amp;L'!$D$39</f>
        <v>11.52</v>
      </c>
      <c r="T494" s="182">
        <f>(SUM(T198:T208))*'Data - P&amp;L'!$D$39</f>
        <v>7.2</v>
      </c>
      <c r="U494" s="182">
        <f>(SUM(U198:U208))*'Data - P&amp;L'!$D$39</f>
        <v>0</v>
      </c>
      <c r="V494" s="182">
        <f>(SUM(V198:V208))*'Data - P&amp;L'!$D$39</f>
        <v>4.32</v>
      </c>
      <c r="W494" s="182">
        <f>(SUM(W198:W208))*'Data - P&amp;L'!$D$39</f>
        <v>1.44</v>
      </c>
      <c r="X494" s="182">
        <f>(SUM(X198:X208))*'Data - P&amp;L'!$D$39</f>
        <v>0</v>
      </c>
      <c r="Y494" s="182">
        <f>(SUM(Y198:Y208))*'Data - P&amp;L'!$D$39</f>
        <v>11.52</v>
      </c>
      <c r="Z494" s="182">
        <f>(SUM(Z198:Z208))*'Data - P&amp;L'!$D$39</f>
        <v>11.52</v>
      </c>
      <c r="AA494" s="182">
        <f>(SUM(AA198:AA208))*'Data - P&amp;L'!$D$39</f>
        <v>2.88</v>
      </c>
      <c r="AB494" s="182">
        <f>(SUM(AB198:AB208))*'Data - P&amp;L'!$D$39</f>
        <v>8.64</v>
      </c>
      <c r="AC494" s="182">
        <f>(SUM(AC198:AC208))*'Data - P&amp;L'!$D$39</f>
        <v>15.84</v>
      </c>
      <c r="AD494" s="182">
        <f>(SUM(AD198:AD208))*'Data - P&amp;L'!$D$39</f>
        <v>14.4</v>
      </c>
      <c r="AE494" s="182">
        <f>(SUM(AE198:AE208))*'Data - P&amp;L'!$D$39</f>
        <v>18.72</v>
      </c>
      <c r="AF494" s="182">
        <f>(SUM(AF198:AF208))*'Data - P&amp;L'!$D$39</f>
        <v>30.24</v>
      </c>
      <c r="AG494" s="139">
        <f t="shared" si="125"/>
        <v>167.04</v>
      </c>
    </row>
    <row r="495">
      <c r="A495" s="296" t="s">
        <v>1120</v>
      </c>
      <c r="B495" s="182">
        <f>B209*'Data - P&amp;L'!$D$35</f>
        <v>0</v>
      </c>
      <c r="C495" s="182">
        <f>C209*'Data - P&amp;L'!$D$35</f>
        <v>0</v>
      </c>
      <c r="D495" s="182">
        <f>D209*'Data - P&amp;L'!$D$35</f>
        <v>0</v>
      </c>
      <c r="E495" s="182">
        <f>E209*'Data - P&amp;L'!$D$35</f>
        <v>0</v>
      </c>
      <c r="F495" s="182">
        <f>F209*'Data - P&amp;L'!$D$35</f>
        <v>0</v>
      </c>
      <c r="G495" s="182">
        <f>G209*'Data - P&amp;L'!$D$35</f>
        <v>0</v>
      </c>
      <c r="H495" s="182">
        <f>H209*'Data - P&amp;L'!$D$35</f>
        <v>0</v>
      </c>
      <c r="I495" s="182">
        <f>I209*'Data - P&amp;L'!$D$35</f>
        <v>0</v>
      </c>
      <c r="J495" s="182">
        <f>J209*'Data - P&amp;L'!$D$35</f>
        <v>0</v>
      </c>
      <c r="K495" s="182">
        <f>K209*'Data - P&amp;L'!$D$35</f>
        <v>0</v>
      </c>
      <c r="L495" s="182">
        <f>L209*'Data - P&amp;L'!$D$35</f>
        <v>0</v>
      </c>
      <c r="M495" s="182">
        <f>M209*'Data - P&amp;L'!$D$35</f>
        <v>0</v>
      </c>
      <c r="N495" s="182">
        <f>N209*'Data - P&amp;L'!$D$35</f>
        <v>0</v>
      </c>
      <c r="O495" s="182">
        <f>O209*'Data - P&amp;L'!$D$35</f>
        <v>0</v>
      </c>
      <c r="P495" s="182">
        <f>P209*'Data - P&amp;L'!$D$35</f>
        <v>0</v>
      </c>
      <c r="Q495" s="182">
        <f>Q209*'Data - P&amp;L'!$D$35</f>
        <v>67.76</v>
      </c>
      <c r="R495" s="182">
        <f>R209*'Data - P&amp;L'!$D$35</f>
        <v>55.44</v>
      </c>
      <c r="S495" s="182">
        <f>S209*'Data - P&amp;L'!$D$35</f>
        <v>49.28</v>
      </c>
      <c r="T495" s="182">
        <f>T209*'Data - P&amp;L'!$D$35</f>
        <v>30.8</v>
      </c>
      <c r="U495" s="182">
        <f>U209*'Data - P&amp;L'!$D$35</f>
        <v>0</v>
      </c>
      <c r="V495" s="182">
        <f>V209*'Data - P&amp;L'!$D$35</f>
        <v>18.48</v>
      </c>
      <c r="W495" s="182">
        <f>W209*'Data - P&amp;L'!$D$35</f>
        <v>6.16</v>
      </c>
      <c r="X495" s="182">
        <f>X209*'Data - P&amp;L'!$D$35</f>
        <v>0</v>
      </c>
      <c r="Y495" s="182">
        <f>Y209*'Data - P&amp;L'!$D$35</f>
        <v>49.28</v>
      </c>
      <c r="Z495" s="182">
        <f>Z209*'Data - P&amp;L'!$D$35</f>
        <v>49.28</v>
      </c>
      <c r="AA495" s="182">
        <f>AA209*'Data - P&amp;L'!$D$35</f>
        <v>12.32</v>
      </c>
      <c r="AB495" s="182">
        <f>AB209*'Data - P&amp;L'!$D$35</f>
        <v>36.96</v>
      </c>
      <c r="AC495" s="182">
        <f>AC209*'Data - P&amp;L'!$D$35</f>
        <v>67.76</v>
      </c>
      <c r="AD495" s="182">
        <f>AD209*'Data - P&amp;L'!$D$35</f>
        <v>61.6</v>
      </c>
      <c r="AE495" s="182">
        <f>AE209*'Data - P&amp;L'!$D$35</f>
        <v>80.08</v>
      </c>
      <c r="AF495" s="182">
        <f>AF209*'Data - P&amp;L'!$D$35</f>
        <v>129.36</v>
      </c>
      <c r="AG495" s="139">
        <f t="shared" si="125"/>
        <v>714.56</v>
      </c>
    </row>
    <row r="496">
      <c r="A496" s="296" t="s">
        <v>1121</v>
      </c>
      <c r="B496" s="182">
        <f>B61*'Data - P&amp;L'!$E$23</f>
        <v>0</v>
      </c>
      <c r="C496" s="182">
        <f>C61*'Data - P&amp;L'!$E$23</f>
        <v>0</v>
      </c>
      <c r="D496" s="182">
        <f>D61*'Data - P&amp;L'!$E$23</f>
        <v>0</v>
      </c>
      <c r="E496" s="182">
        <f>E61*'Data - P&amp;L'!$E$23</f>
        <v>0</v>
      </c>
      <c r="F496" s="182">
        <f>F61*'Data - P&amp;L'!$E$23</f>
        <v>0</v>
      </c>
      <c r="G496" s="182">
        <f>G61*'Data - P&amp;L'!$E$23</f>
        <v>0</v>
      </c>
      <c r="H496" s="182">
        <f>H61*'Data - P&amp;L'!$E$23</f>
        <v>0</v>
      </c>
      <c r="I496" s="182">
        <f>I61*'Data - P&amp;L'!$E$23</f>
        <v>0</v>
      </c>
      <c r="J496" s="182">
        <f>J61*'Data - P&amp;L'!$E$23</f>
        <v>0</v>
      </c>
      <c r="K496" s="182">
        <f>K61*'Data - P&amp;L'!$E$23</f>
        <v>0</v>
      </c>
      <c r="L496" s="182">
        <f>L61*'Data - P&amp;L'!$E$23</f>
        <v>0</v>
      </c>
      <c r="M496" s="182">
        <f>M61*'Data - P&amp;L'!$E$23</f>
        <v>0</v>
      </c>
      <c r="N496" s="182">
        <f>N61*'Data - P&amp;L'!$E$23</f>
        <v>0</v>
      </c>
      <c r="O496" s="182">
        <f>O61*'Data - P&amp;L'!$E$23</f>
        <v>0</v>
      </c>
      <c r="P496" s="182">
        <f>P61*'Data - P&amp;L'!$E$23</f>
        <v>0</v>
      </c>
      <c r="Q496" s="182">
        <f>Q61*'Data - P&amp;L'!$E$23</f>
        <v>0</v>
      </c>
      <c r="R496" s="182">
        <f>R61*'Data - P&amp;L'!$E$23</f>
        <v>0</v>
      </c>
      <c r="S496" s="182">
        <f>S61*'Data - P&amp;L'!$E$23</f>
        <v>0</v>
      </c>
      <c r="T496" s="182">
        <f>T61*'Data - P&amp;L'!$E$23</f>
        <v>0</v>
      </c>
      <c r="U496" s="182">
        <f>U61*'Data - P&amp;L'!$E$23</f>
        <v>0</v>
      </c>
      <c r="V496" s="182">
        <f>V61*'Data - P&amp;L'!$E$23</f>
        <v>0</v>
      </c>
      <c r="W496" s="182">
        <f>W61*'Data - P&amp;L'!$E$23</f>
        <v>0</v>
      </c>
      <c r="X496" s="182">
        <f>X61*'Data - P&amp;L'!$E$23</f>
        <v>0</v>
      </c>
      <c r="Y496" s="182">
        <f>Y61*'Data - P&amp;L'!$E$23</f>
        <v>0</v>
      </c>
      <c r="Z496" s="182">
        <f>Z61*'Data - P&amp;L'!$E$23</f>
        <v>0</v>
      </c>
      <c r="AA496" s="182">
        <f>AA61*'Data - P&amp;L'!$E$23</f>
        <v>0</v>
      </c>
      <c r="AB496" s="182">
        <f>AB61*'Data - P&amp;L'!$E$23</f>
        <v>0</v>
      </c>
      <c r="AC496" s="182">
        <f>AC61*'Data - P&amp;L'!$E$23</f>
        <v>0</v>
      </c>
      <c r="AD496" s="182">
        <f>AD61*'Data - P&amp;L'!$E$23</f>
        <v>0</v>
      </c>
      <c r="AE496" s="182">
        <f>AE61*'Data - P&amp;L'!$E$23</f>
        <v>0</v>
      </c>
      <c r="AF496" s="182">
        <f>AF61*'Data - P&amp;L'!$E$23</f>
        <v>0</v>
      </c>
      <c r="AG496" s="139">
        <f t="shared" si="125"/>
        <v>0</v>
      </c>
    </row>
    <row r="497">
      <c r="A497" s="301" t="s">
        <v>510</v>
      </c>
      <c r="B497" s="306"/>
      <c r="C497" s="306"/>
      <c r="D497" s="306"/>
      <c r="E497" s="306"/>
      <c r="F497" s="306"/>
      <c r="G497" s="306"/>
      <c r="H497" s="306"/>
      <c r="I497" s="306"/>
      <c r="J497" s="306"/>
      <c r="K497" s="306"/>
      <c r="L497" s="306"/>
      <c r="M497" s="306"/>
      <c r="N497" s="306"/>
      <c r="O497" s="306"/>
      <c r="P497" s="306"/>
      <c r="Q497" s="306"/>
      <c r="R497" s="306"/>
      <c r="S497" s="306"/>
      <c r="T497" s="306"/>
      <c r="U497" s="306"/>
      <c r="V497" s="306"/>
      <c r="W497" s="306"/>
      <c r="X497" s="306"/>
      <c r="Y497" s="306"/>
      <c r="Z497" s="306"/>
      <c r="AA497" s="306"/>
      <c r="AB497" s="306"/>
      <c r="AC497" s="306"/>
      <c r="AD497" s="306"/>
      <c r="AE497" s="306"/>
      <c r="AF497" s="306"/>
      <c r="AG497" s="305"/>
    </row>
    <row r="498">
      <c r="A498" s="296" t="s">
        <v>1122</v>
      </c>
      <c r="B498" s="182">
        <f>B18*Summary!B104</f>
        <v>0</v>
      </c>
      <c r="C498" s="182">
        <f>C18*Summary!C104</f>
        <v>0</v>
      </c>
      <c r="D498" s="182">
        <f>D18*Summary!D104</f>
        <v>0</v>
      </c>
      <c r="E498" s="182">
        <f>E18*Summary!E104</f>
        <v>0</v>
      </c>
      <c r="F498" s="182">
        <f>F18*Summary!F104</f>
        <v>0</v>
      </c>
      <c r="G498" s="182">
        <f>G18*Summary!G104</f>
        <v>0</v>
      </c>
      <c r="H498" s="182">
        <f>H18*Summary!H104</f>
        <v>0</v>
      </c>
      <c r="I498" s="182">
        <f>I18*Summary!I104</f>
        <v>0</v>
      </c>
      <c r="J498" s="182">
        <f>J18*Summary!J104</f>
        <v>0</v>
      </c>
      <c r="K498" s="182">
        <f>K18*Summary!K104</f>
        <v>83.448288</v>
      </c>
      <c r="L498" s="182">
        <f>L18*Summary!L104</f>
        <v>0</v>
      </c>
      <c r="M498" s="182">
        <f>M18*Summary!M104</f>
        <v>0</v>
      </c>
      <c r="N498" s="182">
        <f>N18*Summary!N104</f>
        <v>0</v>
      </c>
      <c r="O498" s="182">
        <f>O18*Summary!O104</f>
        <v>0</v>
      </c>
      <c r="P498" s="182">
        <f>P18*Summary!P104</f>
        <v>0</v>
      </c>
      <c r="Q498" s="182">
        <f>Q18*Summary!Q104</f>
        <v>194.278369</v>
      </c>
      <c r="R498" s="182">
        <f>R18*Summary!R104</f>
        <v>887.632943</v>
      </c>
      <c r="S498" s="182">
        <f>S18*Summary!S104</f>
        <v>636.205118</v>
      </c>
      <c r="T498" s="182">
        <f>T18*Summary!T104</f>
        <v>321.658992</v>
      </c>
      <c r="U498" s="182">
        <f>U18*Summary!U104</f>
        <v>56.399241</v>
      </c>
      <c r="V498" s="182">
        <f>V18*Summary!V104</f>
        <v>246.865574</v>
      </c>
      <c r="W498" s="182">
        <f>W18*Summary!W104</f>
        <v>160.02636</v>
      </c>
      <c r="X498" s="182">
        <f>X18*Summary!X104</f>
        <v>0</v>
      </c>
      <c r="Y498" s="182">
        <f>Y18*Summary!Y104</f>
        <v>245.155761</v>
      </c>
      <c r="Z498" s="182">
        <f>Z18*Summary!Z104</f>
        <v>189.1728</v>
      </c>
      <c r="AA498" s="182">
        <f>AA18*Summary!AA104</f>
        <v>67.39824</v>
      </c>
      <c r="AB498" s="182">
        <f>AB18*Summary!AB104</f>
        <v>318.338748</v>
      </c>
      <c r="AC498" s="182">
        <f>AC18*Summary!AC104</f>
        <v>430.93449</v>
      </c>
      <c r="AD498" s="182">
        <f>AD18*Summary!AD104</f>
        <v>911.258052</v>
      </c>
      <c r="AE498" s="182">
        <f>AE18*Summary!AE104</f>
        <v>839.932791</v>
      </c>
      <c r="AF498" s="182">
        <f>AF18*Summary!AF104</f>
        <v>1024.685064</v>
      </c>
      <c r="AG498" s="139">
        <f t="shared" ref="AG498:AG499" si="126">SUM(B498:AF498)</f>
        <v>6613.390831</v>
      </c>
    </row>
    <row r="499">
      <c r="A499" s="375" t="s">
        <v>1123</v>
      </c>
      <c r="B499" s="321"/>
      <c r="C499" s="321"/>
      <c r="D499" s="321"/>
      <c r="E499" s="321"/>
      <c r="F499" s="321"/>
      <c r="G499" s="321"/>
      <c r="H499" s="321"/>
      <c r="I499" s="321"/>
      <c r="J499" s="321"/>
      <c r="K499" s="321"/>
      <c r="L499" s="321"/>
      <c r="M499" s="321"/>
      <c r="N499" s="321"/>
      <c r="O499" s="321"/>
      <c r="P499" s="321"/>
      <c r="Q499" s="321"/>
      <c r="R499" s="321"/>
      <c r="S499" s="321"/>
      <c r="T499" s="321"/>
      <c r="U499" s="321"/>
      <c r="V499" s="321"/>
      <c r="W499" s="321"/>
      <c r="X499" s="321"/>
      <c r="Y499" s="321"/>
      <c r="Z499" s="321"/>
      <c r="AA499" s="321"/>
      <c r="AB499" s="321"/>
      <c r="AC499" s="321"/>
      <c r="AD499" s="321"/>
      <c r="AE499" s="321"/>
      <c r="AF499" s="321"/>
      <c r="AG499" s="305">
        <f t="shared" si="126"/>
        <v>0</v>
      </c>
    </row>
    <row r="500">
      <c r="A500" s="211"/>
      <c r="B500" s="310"/>
      <c r="C500" s="310"/>
      <c r="D500" s="310"/>
      <c r="E500" s="310"/>
      <c r="F500" s="310"/>
      <c r="G500" s="310"/>
      <c r="H500" s="310"/>
      <c r="I500" s="310"/>
      <c r="J500" s="310"/>
      <c r="K500" s="310"/>
      <c r="L500" s="310"/>
      <c r="M500" s="310"/>
      <c r="N500" s="310"/>
      <c r="O500" s="310"/>
      <c r="P500" s="310"/>
      <c r="Q500" s="310"/>
      <c r="R500" s="310"/>
      <c r="S500" s="310"/>
      <c r="T500" s="310"/>
      <c r="U500" s="310"/>
      <c r="V500" s="310"/>
      <c r="W500" s="310"/>
      <c r="X500" s="310"/>
      <c r="Y500" s="310"/>
      <c r="Z500" s="310"/>
      <c r="AA500" s="310"/>
      <c r="AB500" s="310"/>
      <c r="AC500" s="310"/>
      <c r="AD500" s="310"/>
      <c r="AE500" s="310"/>
      <c r="AF500" s="310"/>
      <c r="AG500" s="139"/>
    </row>
    <row r="501">
      <c r="A501" s="269" t="s">
        <v>513</v>
      </c>
      <c r="B501" s="358">
        <f t="shared" ref="B501:AF501" si="127">SUM(B475:B499)</f>
        <v>0</v>
      </c>
      <c r="C501" s="358">
        <f t="shared" si="127"/>
        <v>0</v>
      </c>
      <c r="D501" s="358">
        <f t="shared" si="127"/>
        <v>0</v>
      </c>
      <c r="E501" s="358">
        <f t="shared" si="127"/>
        <v>0</v>
      </c>
      <c r="F501" s="358">
        <f t="shared" si="127"/>
        <v>0</v>
      </c>
      <c r="G501" s="358">
        <f t="shared" si="127"/>
        <v>0</v>
      </c>
      <c r="H501" s="358">
        <f t="shared" si="127"/>
        <v>0</v>
      </c>
      <c r="I501" s="358">
        <f t="shared" si="127"/>
        <v>0</v>
      </c>
      <c r="J501" s="358">
        <f t="shared" si="127"/>
        <v>0</v>
      </c>
      <c r="K501" s="358">
        <f t="shared" si="127"/>
        <v>323.7304205</v>
      </c>
      <c r="L501" s="358">
        <f t="shared" si="127"/>
        <v>0</v>
      </c>
      <c r="M501" s="358">
        <f t="shared" si="127"/>
        <v>0</v>
      </c>
      <c r="N501" s="358">
        <f t="shared" si="127"/>
        <v>0</v>
      </c>
      <c r="O501" s="358">
        <f t="shared" si="127"/>
        <v>0</v>
      </c>
      <c r="P501" s="358">
        <f t="shared" si="127"/>
        <v>0</v>
      </c>
      <c r="Q501" s="358">
        <f t="shared" si="127"/>
        <v>950.9379163</v>
      </c>
      <c r="R501" s="358">
        <f t="shared" si="127"/>
        <v>3855.502687</v>
      </c>
      <c r="S501" s="358">
        <f t="shared" si="127"/>
        <v>2820.521051</v>
      </c>
      <c r="T501" s="358">
        <f t="shared" si="127"/>
        <v>1626.646075</v>
      </c>
      <c r="U501" s="358">
        <f t="shared" si="127"/>
        <v>629.2848202</v>
      </c>
      <c r="V501" s="358">
        <f t="shared" si="127"/>
        <v>1693.454509</v>
      </c>
      <c r="W501" s="358">
        <f t="shared" si="127"/>
        <v>689.0261169</v>
      </c>
      <c r="X501" s="358">
        <f t="shared" si="127"/>
        <v>0</v>
      </c>
      <c r="Y501" s="358">
        <f t="shared" si="127"/>
        <v>896.4110066</v>
      </c>
      <c r="Z501" s="358">
        <f t="shared" si="127"/>
        <v>693.1017884</v>
      </c>
      <c r="AA501" s="358">
        <f t="shared" si="127"/>
        <v>223.3532829</v>
      </c>
      <c r="AB501" s="358">
        <f t="shared" si="127"/>
        <v>1286.292239</v>
      </c>
      <c r="AC501" s="358">
        <f t="shared" si="127"/>
        <v>1957.218686</v>
      </c>
      <c r="AD501" s="358">
        <f t="shared" si="127"/>
        <v>4806.432502</v>
      </c>
      <c r="AE501" s="358">
        <f t="shared" si="127"/>
        <v>5379.484965</v>
      </c>
      <c r="AF501" s="358">
        <f t="shared" si="127"/>
        <v>6740.281056</v>
      </c>
      <c r="AG501" s="139">
        <f>SUM(B501:AF501)</f>
        <v>34571.67912</v>
      </c>
    </row>
    <row r="502">
      <c r="A502" s="153"/>
      <c r="AG502" s="308"/>
    </row>
    <row r="503">
      <c r="A503" s="153"/>
      <c r="B503" s="62"/>
      <c r="C503" s="62"/>
      <c r="D503" s="62"/>
      <c r="E503" s="62"/>
      <c r="F503" s="62"/>
      <c r="G503" s="62"/>
      <c r="H503" s="62"/>
      <c r="I503" s="62"/>
      <c r="J503" s="62"/>
      <c r="K503" s="62"/>
      <c r="L503" s="62"/>
      <c r="M503" s="62"/>
      <c r="N503" s="62"/>
      <c r="O503" s="62"/>
      <c r="P503" s="62"/>
      <c r="Q503" s="62"/>
      <c r="R503" s="62"/>
      <c r="S503" s="62"/>
      <c r="T503" s="62"/>
      <c r="U503" s="62"/>
      <c r="V503" s="62"/>
      <c r="W503" s="62"/>
      <c r="AG503" s="308"/>
    </row>
    <row r="504">
      <c r="A504" s="211"/>
      <c r="B504" s="310"/>
      <c r="C504" s="310"/>
      <c r="D504" s="310"/>
      <c r="E504" s="310"/>
      <c r="F504" s="310"/>
      <c r="G504" s="310"/>
      <c r="H504" s="310"/>
      <c r="I504" s="310"/>
      <c r="J504" s="310"/>
      <c r="K504" s="310"/>
      <c r="L504" s="310"/>
      <c r="M504" s="310"/>
      <c r="N504" s="310"/>
      <c r="O504" s="310"/>
      <c r="P504" s="310"/>
      <c r="Q504" s="310"/>
      <c r="R504" s="310"/>
      <c r="S504" s="310"/>
      <c r="T504" s="310"/>
      <c r="U504" s="310"/>
      <c r="V504" s="310"/>
      <c r="W504" s="310"/>
      <c r="X504" s="310"/>
      <c r="Y504" s="310"/>
      <c r="Z504" s="310"/>
      <c r="AA504" s="310"/>
      <c r="AB504" s="310"/>
      <c r="AC504" s="310"/>
      <c r="AD504" s="310"/>
      <c r="AE504" s="310"/>
      <c r="AF504" s="310"/>
      <c r="AG504" s="139"/>
    </row>
    <row r="505">
      <c r="A505" s="311" t="s">
        <v>514</v>
      </c>
      <c r="B505" s="312" t="str">
        <f t="shared" ref="B505:AF505" si="128">B507/B31</f>
        <v>#DIV/0!</v>
      </c>
      <c r="C505" s="312" t="str">
        <f t="shared" si="128"/>
        <v>#DIV/0!</v>
      </c>
      <c r="D505" s="312" t="str">
        <f t="shared" si="128"/>
        <v>#DIV/0!</v>
      </c>
      <c r="E505" s="312" t="str">
        <f t="shared" si="128"/>
        <v>#DIV/0!</v>
      </c>
      <c r="F505" s="312" t="str">
        <f t="shared" si="128"/>
        <v>#DIV/0!</v>
      </c>
      <c r="G505" s="312" t="str">
        <f t="shared" si="128"/>
        <v>#DIV/0!</v>
      </c>
      <c r="H505" s="312" t="str">
        <f t="shared" si="128"/>
        <v>#DIV/0!</v>
      </c>
      <c r="I505" s="312" t="str">
        <f t="shared" si="128"/>
        <v>#DIV/0!</v>
      </c>
      <c r="J505" s="312" t="str">
        <f t="shared" si="128"/>
        <v>#DIV/0!</v>
      </c>
      <c r="K505" s="312">
        <f t="shared" si="128"/>
        <v>137.7263897</v>
      </c>
      <c r="L505" s="312" t="str">
        <f t="shared" si="128"/>
        <v>#DIV/0!</v>
      </c>
      <c r="M505" s="312" t="str">
        <f t="shared" si="128"/>
        <v>#DIV/0!</v>
      </c>
      <c r="N505" s="312" t="str">
        <f t="shared" si="128"/>
        <v>#DIV/0!</v>
      </c>
      <c r="O505" s="312" t="str">
        <f t="shared" si="128"/>
        <v>#DIV/0!</v>
      </c>
      <c r="P505" s="312" t="str">
        <f t="shared" si="128"/>
        <v>#DIV/0!</v>
      </c>
      <c r="Q505" s="312">
        <f t="shared" si="128"/>
        <v>82.87749592</v>
      </c>
      <c r="R505" s="312">
        <f t="shared" si="128"/>
        <v>92.25205859</v>
      </c>
      <c r="S505" s="312">
        <f t="shared" si="128"/>
        <v>86.68910994</v>
      </c>
      <c r="T505" s="312">
        <f t="shared" si="128"/>
        <v>69.24571686</v>
      </c>
      <c r="U505" s="312">
        <f t="shared" si="128"/>
        <v>-277.1292202</v>
      </c>
      <c r="V505" s="312">
        <f t="shared" si="128"/>
        <v>-23.48352188</v>
      </c>
      <c r="W505" s="312">
        <f t="shared" si="128"/>
        <v>76.62789438</v>
      </c>
      <c r="X505" s="312" t="str">
        <f t="shared" si="128"/>
        <v>#DIV/0!</v>
      </c>
      <c r="Y505" s="312">
        <f t="shared" si="128"/>
        <v>171.4075584</v>
      </c>
      <c r="Z505" s="312">
        <f t="shared" si="128"/>
        <v>170.0060705</v>
      </c>
      <c r="AA505" s="312">
        <f t="shared" si="128"/>
        <v>156.8419171</v>
      </c>
      <c r="AB505" s="312">
        <f t="shared" si="128"/>
        <v>123.5640602</v>
      </c>
      <c r="AC505" s="312">
        <f t="shared" si="128"/>
        <v>96.60483052</v>
      </c>
      <c r="AD505" s="312">
        <f t="shared" si="128"/>
        <v>50.71269043</v>
      </c>
      <c r="AE505" s="312">
        <f t="shared" si="128"/>
        <v>-1.557004059</v>
      </c>
      <c r="AF505" s="312">
        <f t="shared" si="128"/>
        <v>-16.51570256</v>
      </c>
      <c r="AG505" s="313"/>
    </row>
    <row r="506">
      <c r="A506" s="314">
        <f>SUM(B20:AF20)</f>
        <v>38409.93</v>
      </c>
      <c r="B506" s="310"/>
      <c r="C506" s="310"/>
      <c r="D506" s="310"/>
      <c r="E506" s="310"/>
      <c r="F506" s="310"/>
      <c r="G506" s="310"/>
      <c r="H506" s="310"/>
      <c r="I506" s="310"/>
      <c r="J506" s="310"/>
      <c r="K506" s="310"/>
      <c r="L506" s="310"/>
      <c r="M506" s="310"/>
      <c r="N506" s="310"/>
      <c r="O506" s="310"/>
      <c r="P506" s="310"/>
      <c r="Q506" s="310"/>
      <c r="R506" s="310"/>
      <c r="S506" s="310"/>
      <c r="T506" s="310"/>
      <c r="U506" s="310"/>
      <c r="V506" s="310"/>
      <c r="W506" s="310"/>
      <c r="X506" s="310"/>
      <c r="Y506" s="310"/>
      <c r="Z506" s="310"/>
      <c r="AA506" s="310"/>
      <c r="AB506" s="310"/>
      <c r="AC506" s="310"/>
      <c r="AD506" s="310"/>
      <c r="AE506" s="310"/>
      <c r="AF506" s="310"/>
      <c r="AG506" s="139"/>
    </row>
    <row r="507">
      <c r="A507" s="315" t="s">
        <v>515</v>
      </c>
      <c r="B507" s="310">
        <f>B20*Summary!B104-B501</f>
        <v>0</v>
      </c>
      <c r="C507" s="310">
        <f>C20*Summary!C104-C501</f>
        <v>0</v>
      </c>
      <c r="D507" s="310">
        <f>D20*Summary!D104-D501</f>
        <v>0</v>
      </c>
      <c r="E507" s="310">
        <f>E20*Summary!E104-E501</f>
        <v>0</v>
      </c>
      <c r="F507" s="310">
        <f>F20*Summary!F104-F501</f>
        <v>0</v>
      </c>
      <c r="G507" s="310">
        <f>G20*Summary!G104-G501</f>
        <v>0</v>
      </c>
      <c r="H507" s="310">
        <f>H20*Summary!H104-H501</f>
        <v>0</v>
      </c>
      <c r="I507" s="310">
        <f>I20*Summary!I104-I501</f>
        <v>0</v>
      </c>
      <c r="J507" s="310">
        <f>J20*Summary!J104-J501</f>
        <v>0</v>
      </c>
      <c r="K507" s="310">
        <f>K20*Summary!K104-K501</f>
        <v>275.4527795</v>
      </c>
      <c r="L507" s="310">
        <f>L20*Summary!L104-L501</f>
        <v>0</v>
      </c>
      <c r="M507" s="310">
        <f>M20*Summary!M104-M501</f>
        <v>0</v>
      </c>
      <c r="N507" s="310">
        <f>N20*Summary!N104-N501</f>
        <v>0</v>
      </c>
      <c r="O507" s="310">
        <f>O20*Summary!O104-O501</f>
        <v>0</v>
      </c>
      <c r="P507" s="310">
        <f>P20*Summary!P104-P501</f>
        <v>0</v>
      </c>
      <c r="Q507" s="310">
        <f>Q20*Summary!Q104-Q501</f>
        <v>331.5099837</v>
      </c>
      <c r="R507" s="310">
        <f>R20*Summary!R104-R501</f>
        <v>1752.789113</v>
      </c>
      <c r="S507" s="310">
        <f>S20*Summary!S104-S501</f>
        <v>1126.958429</v>
      </c>
      <c r="T507" s="310">
        <f>T20*Summary!T104-T501</f>
        <v>415.4743012</v>
      </c>
      <c r="U507" s="310">
        <f>U20*Summary!U104-U501</f>
        <v>-277.1292202</v>
      </c>
      <c r="V507" s="310">
        <f>V20*Summary!V104-V501</f>
        <v>-117.4176094</v>
      </c>
      <c r="W507" s="310">
        <f>W20*Summary!W104-W501</f>
        <v>229.8836831</v>
      </c>
      <c r="X507" s="310">
        <f>X20*Summary!X104-X501</f>
        <v>0</v>
      </c>
      <c r="Y507" s="310">
        <f>Y20*Summary!Y104-Y501</f>
        <v>685.6302334</v>
      </c>
      <c r="Z507" s="310">
        <f>Z20*Summary!Z104-Z501</f>
        <v>510.0182116</v>
      </c>
      <c r="AA507" s="310">
        <f>AA20*Summary!AA104-AA501</f>
        <v>156.8419171</v>
      </c>
      <c r="AB507" s="310">
        <f>AB20*Summary!AB104-AB501</f>
        <v>741.3843609</v>
      </c>
      <c r="AC507" s="310">
        <f>AC20*Summary!AC104-AC501</f>
        <v>676.2338136</v>
      </c>
      <c r="AD507" s="310">
        <f>AD20*Summary!AD104-AD501</f>
        <v>963.5411181</v>
      </c>
      <c r="AE507" s="310">
        <f>AE20*Summary!AE104-AE501</f>
        <v>-24.91206494</v>
      </c>
      <c r="AF507" s="310">
        <f>AF20*Summary!AF104-AF501</f>
        <v>-363.3454563</v>
      </c>
      <c r="AG507" s="139">
        <f>SUM(B507:AF507)</f>
        <v>7082.913594</v>
      </c>
    </row>
    <row r="508">
      <c r="A508" s="314">
        <f>SUM(B507:AF507)</f>
        <v>7082.913594</v>
      </c>
      <c r="B508" s="316"/>
      <c r="C508" s="316"/>
      <c r="D508" s="316"/>
      <c r="E508" s="316"/>
      <c r="F508" s="316"/>
      <c r="G508" s="316"/>
      <c r="H508" s="316"/>
      <c r="I508" s="316"/>
      <c r="J508" s="316"/>
      <c r="K508" s="316"/>
      <c r="L508" s="316"/>
      <c r="M508" s="316"/>
      <c r="N508" s="316"/>
      <c r="O508" s="316"/>
      <c r="P508" s="316"/>
      <c r="Q508" s="316"/>
      <c r="R508" s="316"/>
      <c r="S508" s="316"/>
      <c r="T508" s="316"/>
      <c r="U508" s="316"/>
      <c r="V508" s="316"/>
      <c r="W508" s="316"/>
      <c r="X508" s="316"/>
      <c r="Y508" s="316"/>
      <c r="Z508" s="316"/>
      <c r="AA508" s="316"/>
      <c r="AB508" s="316"/>
      <c r="AC508" s="316"/>
      <c r="AD508" s="316"/>
      <c r="AE508" s="316"/>
      <c r="AF508" s="316"/>
      <c r="AG508" s="139"/>
    </row>
    <row r="509">
      <c r="A509" s="315" t="s">
        <v>516</v>
      </c>
      <c r="B509" s="316" t="str">
        <f>B507/(B20*Summary!B104)</f>
        <v>#DIV/0!</v>
      </c>
      <c r="C509" s="316" t="str">
        <f>C507/(C20*Summary!C104)</f>
        <v>#DIV/0!</v>
      </c>
      <c r="D509" s="316" t="str">
        <f>D507/(D20*Summary!D104)</f>
        <v>#DIV/0!</v>
      </c>
      <c r="E509" s="316" t="str">
        <f>E507/(E20*Summary!E104)</f>
        <v>#DIV/0!</v>
      </c>
      <c r="F509" s="316" t="str">
        <f>F507/(F20*Summary!F104)</f>
        <v>#DIV/0!</v>
      </c>
      <c r="G509" s="316" t="str">
        <f>G507/(G20*Summary!G104)</f>
        <v>#DIV/0!</v>
      </c>
      <c r="H509" s="316" t="str">
        <f>H507/(H20*Summary!H104)</f>
        <v>#DIV/0!</v>
      </c>
      <c r="I509" s="316" t="str">
        <f>I507/(I20*Summary!I104)</f>
        <v>#DIV/0!</v>
      </c>
      <c r="J509" s="316" t="str">
        <f>J507/(J20*Summary!J104)</f>
        <v>#DIV/0!</v>
      </c>
      <c r="K509" s="316">
        <f>K507/(K20*Summary!K104)</f>
        <v>0.4597137895</v>
      </c>
      <c r="L509" s="316" t="str">
        <f>L507/(L20*Summary!L104)</f>
        <v>#DIV/0!</v>
      </c>
      <c r="M509" s="316" t="str">
        <f>M507/(M20*Summary!M104)</f>
        <v>#DIV/0!</v>
      </c>
      <c r="N509" s="316" t="str">
        <f>N507/(N20*Summary!N104)</f>
        <v>#DIV/0!</v>
      </c>
      <c r="O509" s="316" t="str">
        <f>O507/(O20*Summary!O104)</f>
        <v>#DIV/0!</v>
      </c>
      <c r="P509" s="316" t="str">
        <f>P507/(P20*Summary!P104)</f>
        <v>#DIV/0!</v>
      </c>
      <c r="Q509" s="316">
        <f>Q507/(Q20*Summary!Q104)</f>
        <v>0.2584978179</v>
      </c>
      <c r="R509" s="316">
        <f>R507/(R20*Summary!R104)</f>
        <v>0.3125352916</v>
      </c>
      <c r="S509" s="316">
        <f>S507/(S20*Summary!S104)</f>
        <v>0.2854881032</v>
      </c>
      <c r="T509" s="316">
        <f>T507/(T20*Summary!T104)</f>
        <v>0.2034524047</v>
      </c>
      <c r="U509" s="316">
        <f>U507/(U20*Summary!U104)</f>
        <v>-0.786951053</v>
      </c>
      <c r="V509" s="316">
        <f>V507/(V20*Summary!V104)</f>
        <v>-0.07450181491</v>
      </c>
      <c r="W509" s="316">
        <f>W507/(W20*Summary!W104)</f>
        <v>0.2501700201</v>
      </c>
      <c r="X509" s="316" t="str">
        <f>X507/(X20*Summary!X104)</f>
        <v>#DIV/0!</v>
      </c>
      <c r="Y509" s="316">
        <f>Y507/(Y20*Summary!Y104)</f>
        <v>0.4333832874</v>
      </c>
      <c r="Z509" s="316">
        <f>Z507/(Z20*Summary!Z104)</f>
        <v>0.4239130025</v>
      </c>
      <c r="AA509" s="316">
        <f>AA507/(AA20*Summary!AA104)</f>
        <v>0.4125299771</v>
      </c>
      <c r="AB509" s="316">
        <f>AB507/(AB20*Summary!AB104)</f>
        <v>0.3656324489</v>
      </c>
      <c r="AC509" s="316">
        <f>AC507/(AC20*Summary!AC104)</f>
        <v>0.2567860304</v>
      </c>
      <c r="AD509" s="316">
        <f>AD507/(AD20*Summary!AD104)</f>
        <v>0.1669922917</v>
      </c>
      <c r="AE509" s="316">
        <f>AE507/(AE20*Summary!AE104)</f>
        <v>-0.004652484037</v>
      </c>
      <c r="AF509" s="316">
        <f>AF507/(AF20*Summary!AF104)</f>
        <v>-0.05697806582</v>
      </c>
      <c r="AG509" s="139"/>
    </row>
    <row r="510">
      <c r="A510" s="317">
        <f>A508/A506</f>
        <v>0.1844031893</v>
      </c>
      <c r="B510" s="310"/>
      <c r="C510" s="310"/>
      <c r="D510" s="310"/>
      <c r="E510" s="310"/>
      <c r="F510" s="310"/>
      <c r="G510" s="310"/>
      <c r="H510" s="310"/>
      <c r="I510" s="310"/>
      <c r="J510" s="310"/>
      <c r="K510" s="310"/>
      <c r="L510" s="310"/>
      <c r="M510" s="310"/>
      <c r="N510" s="310"/>
      <c r="O510" s="310"/>
      <c r="P510" s="310"/>
      <c r="Q510" s="310"/>
      <c r="R510" s="310"/>
      <c r="S510" s="310"/>
      <c r="T510" s="310"/>
      <c r="U510" s="310"/>
      <c r="V510" s="310"/>
      <c r="W510" s="310"/>
      <c r="X510" s="310"/>
      <c r="Y510" s="310"/>
      <c r="Z510" s="310"/>
      <c r="AA510" s="310"/>
      <c r="AB510" s="310"/>
      <c r="AC510" s="310"/>
      <c r="AD510" s="310"/>
      <c r="AE510" s="310"/>
      <c r="AF510" s="310"/>
      <c r="AG510" s="139"/>
    </row>
    <row r="511">
      <c r="A511" s="318" t="s">
        <v>517</v>
      </c>
      <c r="B511" s="319" t="str">
        <f>Summary!B135</f>
        <v/>
      </c>
      <c r="C511" s="319" t="str">
        <f>Summary!C135</f>
        <v/>
      </c>
      <c r="D511" s="319" t="str">
        <f>Summary!D135</f>
        <v/>
      </c>
      <c r="E511" s="319" t="str">
        <f>Summary!E135</f>
        <v/>
      </c>
      <c r="F511" s="319" t="str">
        <f>Summary!F135</f>
        <v/>
      </c>
      <c r="G511" s="319" t="str">
        <f>Summary!G135</f>
        <v/>
      </c>
      <c r="H511" s="319" t="str">
        <f>Summary!H135</f>
        <v/>
      </c>
      <c r="I511" s="319" t="str">
        <f>Summary!I135</f>
        <v/>
      </c>
      <c r="J511" s="319" t="str">
        <f>Summary!J135</f>
        <v/>
      </c>
      <c r="K511" s="319" t="str">
        <f>Summary!K135</f>
        <v>#DIV/0!</v>
      </c>
      <c r="L511" s="319" t="str">
        <f>Summary!L135</f>
        <v/>
      </c>
      <c r="M511" s="319" t="str">
        <f>Summary!M135</f>
        <v/>
      </c>
      <c r="N511" s="319" t="str">
        <f>Summary!N135</f>
        <v/>
      </c>
      <c r="O511" s="319" t="str">
        <f>Summary!O135</f>
        <v/>
      </c>
      <c r="P511" s="319" t="str">
        <f>Summary!P135</f>
        <v/>
      </c>
      <c r="Q511" s="319">
        <f>Summary!Q135</f>
        <v>9.752698337</v>
      </c>
      <c r="R511" s="319">
        <f>Summary!R135</f>
        <v>14.99229459</v>
      </c>
      <c r="S511" s="319">
        <f>Summary!S135</f>
        <v>9.659951236</v>
      </c>
      <c r="T511" s="319">
        <f>Summary!T135</f>
        <v>4.416304325</v>
      </c>
      <c r="U511" s="319">
        <f>Summary!U135</f>
        <v>0.8016450362</v>
      </c>
      <c r="V511" s="319">
        <f>Summary!V135</f>
        <v>1.985245836</v>
      </c>
      <c r="W511" s="319">
        <f>Summary!W135</f>
        <v>6.245482505</v>
      </c>
      <c r="X511" s="319" t="str">
        <f>Summary!X135</f>
        <v>#DIV/0!</v>
      </c>
      <c r="Y511" s="319" t="str">
        <f>Summary!Y135</f>
        <v>#DIV/0!</v>
      </c>
      <c r="Z511" s="319">
        <f>Summary!Z135</f>
        <v>589.7647059</v>
      </c>
      <c r="AA511" s="319" t="str">
        <f>Summary!AA135</f>
        <v>#DIV/0!</v>
      </c>
      <c r="AB511" s="319">
        <f>Summary!AB135</f>
        <v>17.59047951</v>
      </c>
      <c r="AC511" s="319">
        <f>Summary!AC135</f>
        <v>5.857724959</v>
      </c>
      <c r="AD511" s="319">
        <f>Summary!AD135</f>
        <v>4.213786579</v>
      </c>
      <c r="AE511" s="319">
        <f>Summary!AE135</f>
        <v>2.315978261</v>
      </c>
      <c r="AF511" s="319">
        <f>Summary!AF135</f>
        <v>2.553261773</v>
      </c>
      <c r="AG511" s="320"/>
    </row>
    <row r="512">
      <c r="A512" s="211"/>
      <c r="B512" s="310"/>
      <c r="C512" s="310"/>
      <c r="D512" s="310"/>
      <c r="E512" s="310"/>
      <c r="F512" s="310"/>
      <c r="G512" s="310"/>
      <c r="H512" s="310"/>
      <c r="I512" s="310"/>
      <c r="J512" s="310"/>
      <c r="K512" s="310"/>
      <c r="L512" s="310"/>
      <c r="M512" s="310"/>
      <c r="N512" s="310"/>
      <c r="O512" s="310"/>
      <c r="P512" s="310"/>
      <c r="Q512" s="310"/>
      <c r="R512" s="310"/>
      <c r="S512" s="310"/>
      <c r="T512" s="310"/>
      <c r="U512" s="310"/>
      <c r="V512" s="310"/>
      <c r="W512" s="310"/>
      <c r="X512" s="310"/>
      <c r="Y512" s="310"/>
      <c r="Z512" s="310"/>
      <c r="AA512" s="310"/>
      <c r="AB512" s="310"/>
      <c r="AC512" s="310"/>
      <c r="AD512" s="310"/>
      <c r="AE512" s="310"/>
      <c r="AF512" s="310"/>
      <c r="AG512" s="139"/>
    </row>
    <row r="513">
      <c r="A513" s="211"/>
      <c r="B513" s="310"/>
      <c r="C513" s="310"/>
      <c r="D513" s="310"/>
      <c r="E513" s="310"/>
      <c r="F513" s="310"/>
      <c r="G513" s="310"/>
      <c r="H513" s="310"/>
      <c r="I513" s="310"/>
      <c r="J513" s="310"/>
      <c r="K513" s="310"/>
      <c r="L513" s="310"/>
      <c r="M513" s="310"/>
      <c r="N513" s="310"/>
      <c r="O513" s="310"/>
      <c r="P513" s="310"/>
      <c r="Q513" s="310"/>
      <c r="R513" s="310"/>
      <c r="S513" s="310"/>
      <c r="T513" s="310"/>
      <c r="U513" s="310"/>
      <c r="V513" s="310"/>
      <c r="W513" s="310"/>
      <c r="X513" s="310"/>
      <c r="Y513" s="310"/>
      <c r="Z513" s="310"/>
      <c r="AA513" s="310"/>
      <c r="AB513" s="310"/>
      <c r="AC513" s="310"/>
      <c r="AD513" s="310"/>
      <c r="AE513" s="310"/>
      <c r="AF513" s="310"/>
      <c r="AG513" s="139"/>
    </row>
    <row r="514">
      <c r="A514" s="293" t="s">
        <v>518</v>
      </c>
      <c r="B514" s="321" t="str">
        <f t="shared" ref="B514:AD514" si="129">iferror(#REF!+#REF!+#REF!+#REF!+#REF!,"")</f>
        <v/>
      </c>
      <c r="C514" s="321" t="str">
        <f t="shared" si="129"/>
        <v/>
      </c>
      <c r="D514" s="321" t="str">
        <f t="shared" si="129"/>
        <v/>
      </c>
      <c r="E514" s="321" t="str">
        <f t="shared" si="129"/>
        <v/>
      </c>
      <c r="F514" s="321" t="str">
        <f t="shared" si="129"/>
        <v/>
      </c>
      <c r="G514" s="321" t="str">
        <f t="shared" si="129"/>
        <v/>
      </c>
      <c r="H514" s="321" t="str">
        <f t="shared" si="129"/>
        <v/>
      </c>
      <c r="I514" s="321" t="str">
        <f t="shared" si="129"/>
        <v/>
      </c>
      <c r="J514" s="321" t="str">
        <f t="shared" si="129"/>
        <v/>
      </c>
      <c r="K514" s="321" t="str">
        <f t="shared" si="129"/>
        <v/>
      </c>
      <c r="L514" s="321" t="str">
        <f t="shared" si="129"/>
        <v/>
      </c>
      <c r="M514" s="321" t="str">
        <f t="shared" si="129"/>
        <v/>
      </c>
      <c r="N514" s="321" t="str">
        <f t="shared" si="129"/>
        <v/>
      </c>
      <c r="O514" s="321" t="str">
        <f t="shared" si="129"/>
        <v/>
      </c>
      <c r="P514" s="321" t="str">
        <f t="shared" si="129"/>
        <v/>
      </c>
      <c r="Q514" s="321" t="str">
        <f t="shared" si="129"/>
        <v/>
      </c>
      <c r="R514" s="321" t="str">
        <f t="shared" si="129"/>
        <v/>
      </c>
      <c r="S514" s="321" t="str">
        <f t="shared" si="129"/>
        <v/>
      </c>
      <c r="T514" s="321" t="str">
        <f t="shared" si="129"/>
        <v/>
      </c>
      <c r="U514" s="321" t="str">
        <f t="shared" si="129"/>
        <v/>
      </c>
      <c r="V514" s="321" t="str">
        <f t="shared" si="129"/>
        <v/>
      </c>
      <c r="W514" s="321" t="str">
        <f t="shared" si="129"/>
        <v/>
      </c>
      <c r="X514" s="321" t="str">
        <f t="shared" si="129"/>
        <v/>
      </c>
      <c r="Y514" s="321" t="str">
        <f t="shared" si="129"/>
        <v/>
      </c>
      <c r="Z514" s="321" t="str">
        <f t="shared" si="129"/>
        <v/>
      </c>
      <c r="AA514" s="321" t="str">
        <f t="shared" si="129"/>
        <v/>
      </c>
      <c r="AB514" s="321" t="str">
        <f t="shared" si="129"/>
        <v/>
      </c>
      <c r="AC514" s="321" t="str">
        <f t="shared" si="129"/>
        <v/>
      </c>
      <c r="AD514" s="321" t="str">
        <f t="shared" si="129"/>
        <v/>
      </c>
      <c r="AE514" s="310"/>
      <c r="AF514" s="310"/>
      <c r="AG514" s="139">
        <f t="shared" ref="AG514:AG563" si="131">SUM(B514:AF514)</f>
        <v>0</v>
      </c>
    </row>
    <row r="515">
      <c r="A515" s="296" t="s">
        <v>519</v>
      </c>
      <c r="B515" s="324">
        <f t="shared" ref="B515:AF515" si="130">SUM(B516:B530)-B531</f>
        <v>0</v>
      </c>
      <c r="C515" s="324">
        <f t="shared" si="130"/>
        <v>0</v>
      </c>
      <c r="D515" s="324">
        <f t="shared" si="130"/>
        <v>0</v>
      </c>
      <c r="E515" s="324">
        <f t="shared" si="130"/>
        <v>0</v>
      </c>
      <c r="F515" s="324">
        <f t="shared" si="130"/>
        <v>0</v>
      </c>
      <c r="G515" s="324">
        <f t="shared" si="130"/>
        <v>0</v>
      </c>
      <c r="H515" s="324">
        <f t="shared" si="130"/>
        <v>0</v>
      </c>
      <c r="I515" s="324">
        <f t="shared" si="130"/>
        <v>0</v>
      </c>
      <c r="J515" s="324">
        <f t="shared" si="130"/>
        <v>0</v>
      </c>
      <c r="K515" s="324">
        <f t="shared" si="130"/>
        <v>0</v>
      </c>
      <c r="L515" s="324">
        <f t="shared" si="130"/>
        <v>0</v>
      </c>
      <c r="M515" s="324">
        <f t="shared" si="130"/>
        <v>0</v>
      </c>
      <c r="N515" s="324">
        <f t="shared" si="130"/>
        <v>0</v>
      </c>
      <c r="O515" s="324">
        <f t="shared" si="130"/>
        <v>0</v>
      </c>
      <c r="P515" s="324">
        <f t="shared" si="130"/>
        <v>0</v>
      </c>
      <c r="Q515" s="324">
        <f t="shared" si="130"/>
        <v>0</v>
      </c>
      <c r="R515" s="324">
        <f t="shared" si="130"/>
        <v>0</v>
      </c>
      <c r="S515" s="324">
        <f t="shared" si="130"/>
        <v>0</v>
      </c>
      <c r="T515" s="324">
        <f t="shared" si="130"/>
        <v>0</v>
      </c>
      <c r="U515" s="324">
        <f t="shared" si="130"/>
        <v>0</v>
      </c>
      <c r="V515" s="324">
        <f t="shared" si="130"/>
        <v>0</v>
      </c>
      <c r="W515" s="324">
        <f t="shared" si="130"/>
        <v>0</v>
      </c>
      <c r="X515" s="324">
        <f t="shared" si="130"/>
        <v>0</v>
      </c>
      <c r="Y515" s="324">
        <f t="shared" si="130"/>
        <v>0</v>
      </c>
      <c r="Z515" s="324">
        <f t="shared" si="130"/>
        <v>0</v>
      </c>
      <c r="AA515" s="324">
        <f t="shared" si="130"/>
        <v>0</v>
      </c>
      <c r="AB515" s="324">
        <f t="shared" si="130"/>
        <v>0</v>
      </c>
      <c r="AC515" s="324">
        <f t="shared" si="130"/>
        <v>0</v>
      </c>
      <c r="AD515" s="324">
        <f t="shared" si="130"/>
        <v>0</v>
      </c>
      <c r="AE515" s="324">
        <f t="shared" si="130"/>
        <v>0</v>
      </c>
      <c r="AF515" s="324">
        <f t="shared" si="130"/>
        <v>0</v>
      </c>
      <c r="AG515" s="139">
        <f t="shared" si="131"/>
        <v>0</v>
      </c>
    </row>
    <row r="516" outlineLevel="1">
      <c r="A516" s="194" t="s">
        <v>520</v>
      </c>
      <c r="B516" s="182">
        <f>(B281+B282+B287+B288)*'Data - P&amp;L'!$C$3</f>
        <v>0</v>
      </c>
      <c r="C516" s="182">
        <f>(C281+C282+C287+C288)*'Data - P&amp;L'!$C$3</f>
        <v>0</v>
      </c>
      <c r="D516" s="182">
        <f>(D281+D282+D287+D288)*'Data - P&amp;L'!$C$3</f>
        <v>0</v>
      </c>
      <c r="E516" s="182">
        <f>(E281+E282+E287+E288)*'Data - P&amp;L'!$C$3</f>
        <v>0</v>
      </c>
      <c r="F516" s="182">
        <f>(F281+F282+F287+F288)*'Data - P&amp;L'!$C$3</f>
        <v>0</v>
      </c>
      <c r="G516" s="182">
        <f>(G281+G282+G287+G288)*'Data - P&amp;L'!$C$3</f>
        <v>0</v>
      </c>
      <c r="H516" s="182">
        <f>(H281+H282+H287+H288)*'Data - P&amp;L'!$C$3</f>
        <v>0</v>
      </c>
      <c r="I516" s="182">
        <f>(I281+I282+I287+I288)*'Data - P&amp;L'!$C$3</f>
        <v>0</v>
      </c>
      <c r="J516" s="182">
        <f>(J281+J282+J287+J288)*'Data - P&amp;L'!$C$3</f>
        <v>0</v>
      </c>
      <c r="K516" s="182">
        <f>(K281+K282+K287+K288)*'Data - P&amp;L'!$C$3</f>
        <v>0</v>
      </c>
      <c r="L516" s="182">
        <f>(L281+L282+L287+L288)*'Data - P&amp;L'!$C$3</f>
        <v>0</v>
      </c>
      <c r="M516" s="182">
        <f>(M281+M282+M287+M288)*'Data - P&amp;L'!$C$3</f>
        <v>0</v>
      </c>
      <c r="N516" s="182">
        <f>(N281+N282+N287+N288)*'Data - P&amp;L'!$C$3</f>
        <v>0</v>
      </c>
      <c r="O516" s="182">
        <f>(O281+O282+O287+O288)*'Data - P&amp;L'!$C$3</f>
        <v>0</v>
      </c>
      <c r="P516" s="182">
        <f>(P281+P282+P287+P288)*'Data - P&amp;L'!$C$3</f>
        <v>0</v>
      </c>
      <c r="Q516" s="182">
        <f>(Q281+Q282+Q287+Q288)*'Data - P&amp;L'!$C$3</f>
        <v>0</v>
      </c>
      <c r="R516" s="182">
        <f>(R281+R282+R287+R288)*'Data - P&amp;L'!$C$3</f>
        <v>0</v>
      </c>
      <c r="S516" s="182">
        <f>(S281+S282+S287+S288)*'Data - P&amp;L'!$C$3</f>
        <v>0</v>
      </c>
      <c r="T516" s="182">
        <f>(T281+T282+T287+T288)*'Data - P&amp;L'!$C$3</f>
        <v>0</v>
      </c>
      <c r="U516" s="182">
        <f>(U281+U282+U287+U288)*'Data - P&amp;L'!$C$3</f>
        <v>0</v>
      </c>
      <c r="V516" s="182">
        <f>(V281+V282+V287+V288)*'Data - P&amp;L'!$C$3</f>
        <v>0</v>
      </c>
      <c r="W516" s="182">
        <f>(W281+W282+W287+W288)*'Data - P&amp;L'!$C$3</f>
        <v>0</v>
      </c>
      <c r="X516" s="182">
        <f>(X281+X282+X287+X288)*'Data - P&amp;L'!$C$3</f>
        <v>0</v>
      </c>
      <c r="Y516" s="182">
        <f>(Y281+Y282+Y287+Y288)*'Data - P&amp;L'!$C$3</f>
        <v>0</v>
      </c>
      <c r="Z516" s="182">
        <f>(Z281+Z282+Z287+Z288)*'Data - P&amp;L'!$C$3</f>
        <v>0</v>
      </c>
      <c r="AA516" s="182">
        <f>(AA281+AA282+AA287+AA288)*'Data - P&amp;L'!$C$3</f>
        <v>0</v>
      </c>
      <c r="AB516" s="182">
        <f>(AB281+AB282+AB287+AB288)*'Data - P&amp;L'!$C$3</f>
        <v>0</v>
      </c>
      <c r="AC516" s="182">
        <f>(AC281+AC282+AC287+AC288)*'Data - P&amp;L'!$C$3</f>
        <v>0</v>
      </c>
      <c r="AD516" s="182">
        <f>(AD281+AD282+AD287+AD288)*'Data - P&amp;L'!$C$3</f>
        <v>0</v>
      </c>
      <c r="AE516" s="182">
        <f>(AE281+AE282+AE287+AE288)*'Data - P&amp;L'!$C$3</f>
        <v>0</v>
      </c>
      <c r="AF516" s="182">
        <f>(AF281+AF282+AF287+AF288)*'Data - P&amp;L'!$C$3</f>
        <v>0</v>
      </c>
      <c r="AG516" s="139">
        <f t="shared" si="131"/>
        <v>0</v>
      </c>
    </row>
    <row r="517" outlineLevel="1">
      <c r="A517" s="194" t="s">
        <v>521</v>
      </c>
      <c r="B517" s="182">
        <f>(B349+B350+B355+B356)*'Data - P&amp;L'!$C$4</f>
        <v>0</v>
      </c>
      <c r="C517" s="182">
        <f>(C349+C350+C355+C356)*'Data - P&amp;L'!$C$4</f>
        <v>0</v>
      </c>
      <c r="D517" s="182">
        <f>(D349+D350+D355+D356)*'Data - P&amp;L'!$C$4</f>
        <v>0</v>
      </c>
      <c r="E517" s="182">
        <f>(E349+E350+E355+E356)*'Data - P&amp;L'!$C$4</f>
        <v>0</v>
      </c>
      <c r="F517" s="182">
        <f>(F349+F350+F355+F356)*'Data - P&amp;L'!$C$4</f>
        <v>0</v>
      </c>
      <c r="G517" s="182">
        <f>(G349+G350+G355+G356)*'Data - P&amp;L'!$C$4</f>
        <v>0</v>
      </c>
      <c r="H517" s="182">
        <f>(H349+H350+H355+H356)*'Data - P&amp;L'!$C$4</f>
        <v>0</v>
      </c>
      <c r="I517" s="182">
        <f>(I349+I350+I355+I356)*'Data - P&amp;L'!$C$4</f>
        <v>0</v>
      </c>
      <c r="J517" s="182">
        <f>(J349+J350+J355+J356)*'Data - P&amp;L'!$C$4</f>
        <v>0</v>
      </c>
      <c r="K517" s="182">
        <f>(K349+K350+K355+K356)*'Data - P&amp;L'!$C$4</f>
        <v>0</v>
      </c>
      <c r="L517" s="182">
        <f>(L349+L350+L355+L356)*'Data - P&amp;L'!$C$4</f>
        <v>0</v>
      </c>
      <c r="M517" s="182">
        <f>(M349+M350+M355+M356)*'Data - P&amp;L'!$C$4</f>
        <v>0</v>
      </c>
      <c r="N517" s="182">
        <f>(N349+N350+N355+N356)*'Data - P&amp;L'!$C$4</f>
        <v>0</v>
      </c>
      <c r="O517" s="182">
        <f>(O349+O350+O355+O356)*'Data - P&amp;L'!$C$4</f>
        <v>0</v>
      </c>
      <c r="P517" s="182">
        <f>(P349+P350+P355+P356)*'Data - P&amp;L'!$C$4</f>
        <v>0</v>
      </c>
      <c r="Q517" s="182">
        <f>(Q349+Q350+Q355+Q356)*'Data - P&amp;L'!$C$4</f>
        <v>0</v>
      </c>
      <c r="R517" s="182">
        <f>(R349+R350+R355+R356)*'Data - P&amp;L'!$C$4</f>
        <v>0</v>
      </c>
      <c r="S517" s="182">
        <f>(S349+S350+S355+S356)*'Data - P&amp;L'!$C$4</f>
        <v>0</v>
      </c>
      <c r="T517" s="182">
        <f>(T349+T350+T355+T356)*'Data - P&amp;L'!$C$4</f>
        <v>0</v>
      </c>
      <c r="U517" s="182">
        <f>(U349+U350+U355+U356)*'Data - P&amp;L'!$C$4</f>
        <v>0</v>
      </c>
      <c r="V517" s="182">
        <f>(V349+V350+V355+V356)*'Data - P&amp;L'!$C$4</f>
        <v>0</v>
      </c>
      <c r="W517" s="182">
        <f>(W349+W350+W355+W356)*'Data - P&amp;L'!$C$4</f>
        <v>0</v>
      </c>
      <c r="X517" s="182">
        <f>(X349+X350+X355+X356)*'Data - P&amp;L'!$C$4</f>
        <v>0</v>
      </c>
      <c r="Y517" s="182">
        <f>(Y349+Y350+Y355+Y356)*'Data - P&amp;L'!$C$4</f>
        <v>0</v>
      </c>
      <c r="Z517" s="182">
        <f>(Z349+Z350+Z355+Z356)*'Data - P&amp;L'!$C$4</f>
        <v>0</v>
      </c>
      <c r="AA517" s="182">
        <f>(AA349+AA350+AA355+AA356)*'Data - P&amp;L'!$C$4</f>
        <v>0</v>
      </c>
      <c r="AB517" s="182">
        <f>(AB349+AB350+AB355+AB356)*'Data - P&amp;L'!$C$4</f>
        <v>0</v>
      </c>
      <c r="AC517" s="182">
        <f>(AC349+AC350+AC355+AC356)*'Data - P&amp;L'!$C$4</f>
        <v>0</v>
      </c>
      <c r="AD517" s="182">
        <f>(AD349+AD350+AD355+AD356)*'Data - P&amp;L'!$C$4</f>
        <v>0</v>
      </c>
      <c r="AE517" s="182">
        <f>(AE349+AE350+AE355+AE356)*'Data - P&amp;L'!$C$4</f>
        <v>0</v>
      </c>
      <c r="AF517" s="182">
        <f>(AF349+AF350+AF355+AF356)*'Data - P&amp;L'!$C$4</f>
        <v>0</v>
      </c>
      <c r="AG517" s="139">
        <f t="shared" si="131"/>
        <v>0</v>
      </c>
    </row>
    <row r="518" outlineLevel="1">
      <c r="A518" s="194" t="s">
        <v>492</v>
      </c>
      <c r="B518" s="182">
        <f>(B274+B285)*'Data - P&amp;L'!$C$15</f>
        <v>0</v>
      </c>
      <c r="C518" s="182">
        <f>(C274+C285)*'Data - P&amp;L'!$C$15</f>
        <v>0</v>
      </c>
      <c r="D518" s="182">
        <f>(D274+D285)*'Data - P&amp;L'!$C$15</f>
        <v>0</v>
      </c>
      <c r="E518" s="182">
        <f>(E274+E285)*'Data - P&amp;L'!$C$15</f>
        <v>0</v>
      </c>
      <c r="F518" s="182">
        <f>(F274+F285)*'Data - P&amp;L'!$C$15</f>
        <v>0</v>
      </c>
      <c r="G518" s="182">
        <f>(G274+G285)*'Data - P&amp;L'!$C$15</f>
        <v>0</v>
      </c>
      <c r="H518" s="182">
        <f>(H274+H285)*'Data - P&amp;L'!$C$15</f>
        <v>0</v>
      </c>
      <c r="I518" s="182">
        <f>(I274+I285)*'Data - P&amp;L'!$C$15</f>
        <v>0</v>
      </c>
      <c r="J518" s="182">
        <f>(J274+J285)*'Data - P&amp;L'!$C$15</f>
        <v>0</v>
      </c>
      <c r="K518" s="182">
        <f>(K274+K285)*'Data - P&amp;L'!$C$15</f>
        <v>0</v>
      </c>
      <c r="L518" s="182">
        <f>(L274+L285)*'Data - P&amp;L'!$C$15</f>
        <v>0</v>
      </c>
      <c r="M518" s="182">
        <f>(M274+M285)*'Data - P&amp;L'!$C$15</f>
        <v>0</v>
      </c>
      <c r="N518" s="182">
        <f>(N274+N285)*'Data - P&amp;L'!$C$15</f>
        <v>0</v>
      </c>
      <c r="O518" s="182">
        <f>(O274+O285)*'Data - P&amp;L'!$C$15</f>
        <v>0</v>
      </c>
      <c r="P518" s="182">
        <f>(P274+P285)*'Data - P&amp;L'!$C$15</f>
        <v>0</v>
      </c>
      <c r="Q518" s="182">
        <f>(Q274+Q285)*'Data - P&amp;L'!$C$15</f>
        <v>0</v>
      </c>
      <c r="R518" s="182">
        <f>(R274+R285)*'Data - P&amp;L'!$C$15</f>
        <v>0</v>
      </c>
      <c r="S518" s="182">
        <f>(S274+S285)*'Data - P&amp;L'!$C$15</f>
        <v>0</v>
      </c>
      <c r="T518" s="182">
        <f>(T274+T285)*'Data - P&amp;L'!$C$15</f>
        <v>0</v>
      </c>
      <c r="U518" s="182">
        <f>(U274+U285)*'Data - P&amp;L'!$C$15</f>
        <v>0</v>
      </c>
      <c r="V518" s="182">
        <f>(V274+V285)*'Data - P&amp;L'!$C$15</f>
        <v>0</v>
      </c>
      <c r="W518" s="182">
        <f>(W274+W285)*'Data - P&amp;L'!$C$15</f>
        <v>0</v>
      </c>
      <c r="X518" s="182">
        <f>(X274+X285)*'Data - P&amp;L'!$C$15</f>
        <v>0</v>
      </c>
      <c r="Y518" s="182">
        <f>(Y274+Y285)*'Data - P&amp;L'!$C$15</f>
        <v>0</v>
      </c>
      <c r="Z518" s="182">
        <f>(Z274+Z285)*'Data - P&amp;L'!$C$15</f>
        <v>0</v>
      </c>
      <c r="AA518" s="182">
        <f>(AA274+AA285)*'Data - P&amp;L'!$C$15</f>
        <v>0</v>
      </c>
      <c r="AB518" s="182">
        <f>(AB274+AB285)*'Data - P&amp;L'!$C$15</f>
        <v>0</v>
      </c>
      <c r="AC518" s="182">
        <f>(AC274+AC285)*'Data - P&amp;L'!$C$15</f>
        <v>0</v>
      </c>
      <c r="AD518" s="182">
        <f>(AD274+AD285)*'Data - P&amp;L'!$C$15</f>
        <v>0</v>
      </c>
      <c r="AE518" s="182">
        <f>(AE274+AE285)*'Data - P&amp;L'!$C$15</f>
        <v>0</v>
      </c>
      <c r="AF518" s="182">
        <f>(AF274+AF285)*'Data - P&amp;L'!$C$15</f>
        <v>0</v>
      </c>
      <c r="AG518" s="139">
        <f t="shared" si="131"/>
        <v>0</v>
      </c>
    </row>
    <row r="519" outlineLevel="1">
      <c r="A519" s="194" t="s">
        <v>493</v>
      </c>
      <c r="B519" s="182">
        <f>B286*'Data - P&amp;L'!$C$16</f>
        <v>0</v>
      </c>
      <c r="C519" s="182">
        <f>C286*'Data - P&amp;L'!$C$16</f>
        <v>0</v>
      </c>
      <c r="D519" s="182">
        <f>D286*'Data - P&amp;L'!$C$16</f>
        <v>0</v>
      </c>
      <c r="E519" s="182">
        <f>E286*'Data - P&amp;L'!$C$16</f>
        <v>0</v>
      </c>
      <c r="F519" s="182">
        <f>F286*'Data - P&amp;L'!$C$16</f>
        <v>0</v>
      </c>
      <c r="G519" s="182">
        <f>G286*'Data - P&amp;L'!$C$16</f>
        <v>0</v>
      </c>
      <c r="H519" s="182">
        <f>H286*'Data - P&amp;L'!$C$16</f>
        <v>0</v>
      </c>
      <c r="I519" s="182">
        <f>I286*'Data - P&amp;L'!$C$16</f>
        <v>0</v>
      </c>
      <c r="J519" s="182">
        <f>J286*'Data - P&amp;L'!$C$16</f>
        <v>0</v>
      </c>
      <c r="K519" s="182">
        <f>K286*'Data - P&amp;L'!$C$16</f>
        <v>0</v>
      </c>
      <c r="L519" s="182">
        <f>L286*'Data - P&amp;L'!$C$16</f>
        <v>0</v>
      </c>
      <c r="M519" s="182">
        <f>M286*'Data - P&amp;L'!$C$16</f>
        <v>0</v>
      </c>
      <c r="N519" s="182">
        <f>N286*'Data - P&amp;L'!$C$16</f>
        <v>0</v>
      </c>
      <c r="O519" s="182">
        <f>O286*'Data - P&amp;L'!$C$16</f>
        <v>0</v>
      </c>
      <c r="P519" s="182">
        <f>P286*'Data - P&amp;L'!$C$16</f>
        <v>0</v>
      </c>
      <c r="Q519" s="182">
        <f>Q286*'Data - P&amp;L'!$C$16</f>
        <v>0</v>
      </c>
      <c r="R519" s="182">
        <f>R286*'Data - P&amp;L'!$C$16</f>
        <v>0</v>
      </c>
      <c r="S519" s="182">
        <f>S286*'Data - P&amp;L'!$C$16</f>
        <v>0</v>
      </c>
      <c r="T519" s="182">
        <f>T286*'Data - P&amp;L'!$C$16</f>
        <v>0</v>
      </c>
      <c r="U519" s="182">
        <f>U286*'Data - P&amp;L'!$C$16</f>
        <v>0</v>
      </c>
      <c r="V519" s="182">
        <f>V286*'Data - P&amp;L'!$C$16</f>
        <v>0</v>
      </c>
      <c r="W519" s="182">
        <f>W286*'Data - P&amp;L'!$C$16</f>
        <v>0</v>
      </c>
      <c r="X519" s="182">
        <f>X286*'Data - P&amp;L'!$C$16</f>
        <v>0</v>
      </c>
      <c r="Y519" s="182">
        <f>Y286*'Data - P&amp;L'!$C$16</f>
        <v>0</v>
      </c>
      <c r="Z519" s="182">
        <f>Z286*'Data - P&amp;L'!$C$16</f>
        <v>0</v>
      </c>
      <c r="AA519" s="182">
        <f>AA286*'Data - P&amp;L'!$C$16</f>
        <v>0</v>
      </c>
      <c r="AB519" s="182">
        <f>AB286*'Data - P&amp;L'!$C$16</f>
        <v>0</v>
      </c>
      <c r="AC519" s="182">
        <f>AC286*'Data - P&amp;L'!$C$16</f>
        <v>0</v>
      </c>
      <c r="AD519" s="182">
        <f>AD286*'Data - P&amp;L'!$C$16</f>
        <v>0</v>
      </c>
      <c r="AE519" s="182">
        <f>AE286*'Data - P&amp;L'!$C$16</f>
        <v>0</v>
      </c>
      <c r="AF519" s="182">
        <f>AF286*'Data - P&amp;L'!$C$16</f>
        <v>0</v>
      </c>
      <c r="AG519" s="139">
        <f t="shared" si="131"/>
        <v>0</v>
      </c>
    </row>
    <row r="520" outlineLevel="1">
      <c r="A520" s="194" t="s">
        <v>522</v>
      </c>
      <c r="B520" s="182">
        <f>B310*'Data - P&amp;L'!$C$6</f>
        <v>0</v>
      </c>
      <c r="C520" s="182">
        <f>C310*'Data - P&amp;L'!$C$6</f>
        <v>0</v>
      </c>
      <c r="D520" s="182">
        <f>D310*'Data - P&amp;L'!$C$6</f>
        <v>0</v>
      </c>
      <c r="E520" s="182">
        <f>E310*'Data - P&amp;L'!$C$6</f>
        <v>0</v>
      </c>
      <c r="F520" s="182">
        <f>F310*'Data - P&amp;L'!$C$6</f>
        <v>0</v>
      </c>
      <c r="G520" s="182">
        <f>G310*'Data - P&amp;L'!$C$6</f>
        <v>0</v>
      </c>
      <c r="H520" s="182">
        <f>H310*'Data - P&amp;L'!$C$6</f>
        <v>0</v>
      </c>
      <c r="I520" s="182">
        <f>I310*'Data - P&amp;L'!$C$6</f>
        <v>0</v>
      </c>
      <c r="J520" s="182">
        <f>J310*'Data - P&amp;L'!$C$6</f>
        <v>0</v>
      </c>
      <c r="K520" s="182">
        <f>K310*'Data - P&amp;L'!$C$6</f>
        <v>0</v>
      </c>
      <c r="L520" s="182">
        <f>L310*'Data - P&amp;L'!$C$6</f>
        <v>0</v>
      </c>
      <c r="M520" s="182">
        <f>M310*'Data - P&amp;L'!$C$6</f>
        <v>0</v>
      </c>
      <c r="N520" s="182">
        <f>N310*'Data - P&amp;L'!$C$6</f>
        <v>0</v>
      </c>
      <c r="O520" s="182">
        <f>O310*'Data - P&amp;L'!$C$6</f>
        <v>0</v>
      </c>
      <c r="P520" s="182">
        <f>P310*'Data - P&amp;L'!$C$6</f>
        <v>0</v>
      </c>
      <c r="Q520" s="182">
        <f>Q310*'Data - P&amp;L'!$C$6</f>
        <v>0</v>
      </c>
      <c r="R520" s="182">
        <f>R310*'Data - P&amp;L'!$C$6</f>
        <v>0</v>
      </c>
      <c r="S520" s="182">
        <f>S310*'Data - P&amp;L'!$C$6</f>
        <v>0</v>
      </c>
      <c r="T520" s="182">
        <f>T310*'Data - P&amp;L'!$C$6</f>
        <v>0</v>
      </c>
      <c r="U520" s="182">
        <f>U310*'Data - P&amp;L'!$C$6</f>
        <v>0</v>
      </c>
      <c r="V520" s="182">
        <f>V310*'Data - P&amp;L'!$C$6</f>
        <v>0</v>
      </c>
      <c r="W520" s="182">
        <f>W310*'Data - P&amp;L'!$C$6</f>
        <v>0</v>
      </c>
      <c r="X520" s="182">
        <f>X310*'Data - P&amp;L'!$C$6</f>
        <v>0</v>
      </c>
      <c r="Y520" s="182">
        <f>Y310*'Data - P&amp;L'!$C$6</f>
        <v>0</v>
      </c>
      <c r="Z520" s="182">
        <f>Z310*'Data - P&amp;L'!$C$6</f>
        <v>0</v>
      </c>
      <c r="AA520" s="182">
        <f>AA310*'Data - P&amp;L'!$C$6</f>
        <v>0</v>
      </c>
      <c r="AB520" s="182">
        <f>AB310*'Data - P&amp;L'!$C$6</f>
        <v>0</v>
      </c>
      <c r="AC520" s="182">
        <f>AC310*'Data - P&amp;L'!$C$6</f>
        <v>0</v>
      </c>
      <c r="AD520" s="182">
        <f>AD310*'Data - P&amp;L'!$C$6</f>
        <v>0</v>
      </c>
      <c r="AE520" s="182">
        <f>AE310*'Data - P&amp;L'!$C$6</f>
        <v>0</v>
      </c>
      <c r="AF520" s="182">
        <f>AF310*'Data - P&amp;L'!$C$6</f>
        <v>0</v>
      </c>
      <c r="AG520" s="139">
        <f t="shared" si="131"/>
        <v>0</v>
      </c>
    </row>
    <row r="521" outlineLevel="1">
      <c r="A521" s="194" t="s">
        <v>523</v>
      </c>
      <c r="B521" s="182">
        <f>B311*'Data - P&amp;L'!$C$8</f>
        <v>0</v>
      </c>
      <c r="C521" s="182">
        <f>C311*'Data - P&amp;L'!$C$8</f>
        <v>0</v>
      </c>
      <c r="D521" s="182">
        <f>D311*'Data - P&amp;L'!$C$8</f>
        <v>0</v>
      </c>
      <c r="E521" s="182">
        <f>E311*'Data - P&amp;L'!$C$8</f>
        <v>0</v>
      </c>
      <c r="F521" s="182">
        <f>F311*'Data - P&amp;L'!$C$8</f>
        <v>0</v>
      </c>
      <c r="G521" s="182">
        <f>G311*'Data - P&amp;L'!$C$8</f>
        <v>0</v>
      </c>
      <c r="H521" s="182">
        <f>H311*'Data - P&amp;L'!$C$8</f>
        <v>0</v>
      </c>
      <c r="I521" s="182">
        <f>I311*'Data - P&amp;L'!$C$8</f>
        <v>0</v>
      </c>
      <c r="J521" s="182">
        <f>J311*'Data - P&amp;L'!$C$8</f>
        <v>0</v>
      </c>
      <c r="K521" s="182">
        <f>K311*'Data - P&amp;L'!$C$8</f>
        <v>0</v>
      </c>
      <c r="L521" s="182">
        <f>L311*'Data - P&amp;L'!$C$8</f>
        <v>0</v>
      </c>
      <c r="M521" s="182">
        <f>M311*'Data - P&amp;L'!$C$8</f>
        <v>0</v>
      </c>
      <c r="N521" s="182">
        <f>N311*'Data - P&amp;L'!$C$8</f>
        <v>0</v>
      </c>
      <c r="O521" s="182">
        <f>O311*'Data - P&amp;L'!$C$8</f>
        <v>0</v>
      </c>
      <c r="P521" s="182">
        <f>P311*'Data - P&amp;L'!$C$8</f>
        <v>0</v>
      </c>
      <c r="Q521" s="182">
        <f>Q311*'Data - P&amp;L'!$C$8</f>
        <v>0</v>
      </c>
      <c r="R521" s="182">
        <f>R311*'Data - P&amp;L'!$C$8</f>
        <v>0</v>
      </c>
      <c r="S521" s="182">
        <f>S311*'Data - P&amp;L'!$C$8</f>
        <v>0</v>
      </c>
      <c r="T521" s="182">
        <f>T311*'Data - P&amp;L'!$C$8</f>
        <v>0</v>
      </c>
      <c r="U521" s="182">
        <f>U311*'Data - P&amp;L'!$C$8</f>
        <v>0</v>
      </c>
      <c r="V521" s="182">
        <f>V311*'Data - P&amp;L'!$C$8</f>
        <v>0</v>
      </c>
      <c r="W521" s="182">
        <f>W311*'Data - P&amp;L'!$C$8</f>
        <v>0</v>
      </c>
      <c r="X521" s="182">
        <f>X311*'Data - P&amp;L'!$C$8</f>
        <v>0</v>
      </c>
      <c r="Y521" s="182">
        <f>Y311*'Data - P&amp;L'!$C$8</f>
        <v>0</v>
      </c>
      <c r="Z521" s="182">
        <f>Z311*'Data - P&amp;L'!$C$8</f>
        <v>0</v>
      </c>
      <c r="AA521" s="182">
        <f>AA311*'Data - P&amp;L'!$C$8</f>
        <v>0</v>
      </c>
      <c r="AB521" s="182">
        <f>AB311*'Data - P&amp;L'!$C$8</f>
        <v>0</v>
      </c>
      <c r="AC521" s="182">
        <f>AC311*'Data - P&amp;L'!$C$8</f>
        <v>0</v>
      </c>
      <c r="AD521" s="182">
        <f>AD311*'Data - P&amp;L'!$C$8</f>
        <v>0</v>
      </c>
      <c r="AE521" s="182">
        <f>AE311*'Data - P&amp;L'!$C$8</f>
        <v>0</v>
      </c>
      <c r="AF521" s="182">
        <f>AF311*'Data - P&amp;L'!$C$8</f>
        <v>0</v>
      </c>
      <c r="AG521" s="139">
        <f t="shared" si="131"/>
        <v>0</v>
      </c>
    </row>
    <row r="522" outlineLevel="1">
      <c r="A522" s="194" t="s">
        <v>524</v>
      </c>
      <c r="B522" s="182">
        <f>(B312+B313)*'Data - P&amp;L'!$C$9</f>
        <v>0</v>
      </c>
      <c r="C522" s="182">
        <f>(C312+C313)*'Data - P&amp;L'!$C$9</f>
        <v>0</v>
      </c>
      <c r="D522" s="182">
        <f>(D312+D313)*'Data - P&amp;L'!$C$9</f>
        <v>0</v>
      </c>
      <c r="E522" s="182">
        <f>(E312+E313)*'Data - P&amp;L'!$C$9</f>
        <v>0</v>
      </c>
      <c r="F522" s="182">
        <f>(F312+F313)*'Data - P&amp;L'!$C$9</f>
        <v>0</v>
      </c>
      <c r="G522" s="182">
        <f>(G312+G313)*'Data - P&amp;L'!$C$9</f>
        <v>0</v>
      </c>
      <c r="H522" s="182">
        <f>(H312+H313)*'Data - P&amp;L'!$C$9</f>
        <v>0</v>
      </c>
      <c r="I522" s="182">
        <f>(I312+I313)*'Data - P&amp;L'!$C$9</f>
        <v>0</v>
      </c>
      <c r="J522" s="182">
        <f>(J312+J313)*'Data - P&amp;L'!$C$9</f>
        <v>0</v>
      </c>
      <c r="K522" s="182">
        <f>(K312+K313)*'Data - P&amp;L'!$C$9</f>
        <v>0</v>
      </c>
      <c r="L522" s="182">
        <f>(L312+L313)*'Data - P&amp;L'!$C$9</f>
        <v>0</v>
      </c>
      <c r="M522" s="182">
        <f>(M312+M313)*'Data - P&amp;L'!$C$9</f>
        <v>0</v>
      </c>
      <c r="N522" s="182">
        <f>(N312+N313)*'Data - P&amp;L'!$C$9</f>
        <v>0</v>
      </c>
      <c r="O522" s="182">
        <f>(O312+O313)*'Data - P&amp;L'!$C$9</f>
        <v>0</v>
      </c>
      <c r="P522" s="182">
        <f>(P312+P313)*'Data - P&amp;L'!$C$9</f>
        <v>0</v>
      </c>
      <c r="Q522" s="182">
        <f>(Q312+Q313)*'Data - P&amp;L'!$C$9</f>
        <v>0</v>
      </c>
      <c r="R522" s="182">
        <f>(R312+R313)*'Data - P&amp;L'!$C$9</f>
        <v>0</v>
      </c>
      <c r="S522" s="182">
        <f>(S312+S313)*'Data - P&amp;L'!$C$9</f>
        <v>0</v>
      </c>
      <c r="T522" s="182">
        <f>(T312+T313)*'Data - P&amp;L'!$C$9</f>
        <v>0</v>
      </c>
      <c r="U522" s="182">
        <f>(U312+U313)*'Data - P&amp;L'!$C$9</f>
        <v>0</v>
      </c>
      <c r="V522" s="182">
        <f>(V312+V313)*'Data - P&amp;L'!$C$9</f>
        <v>0</v>
      </c>
      <c r="W522" s="182">
        <f>(W312+W313)*'Data - P&amp;L'!$C$9</f>
        <v>0</v>
      </c>
      <c r="X522" s="182">
        <f>(X312+X313)*'Data - P&amp;L'!$C$9</f>
        <v>0</v>
      </c>
      <c r="Y522" s="182">
        <f>(Y312+Y313)*'Data - P&amp;L'!$C$9</f>
        <v>0</v>
      </c>
      <c r="Z522" s="182">
        <f>(Z312+Z313)*'Data - P&amp;L'!$C$9</f>
        <v>0</v>
      </c>
      <c r="AA522" s="182">
        <f>(AA312+AA313)*'Data - P&amp;L'!$C$9</f>
        <v>0</v>
      </c>
      <c r="AB522" s="182">
        <f>(AB312+AB313)*'Data - P&amp;L'!$C$9</f>
        <v>0</v>
      </c>
      <c r="AC522" s="182">
        <f>(AC312+AC313)*'Data - P&amp;L'!$C$9</f>
        <v>0</v>
      </c>
      <c r="AD522" s="182">
        <f>(AD312+AD313)*'Data - P&amp;L'!$C$9</f>
        <v>0</v>
      </c>
      <c r="AE522" s="182">
        <f>(AE312+AE313)*'Data - P&amp;L'!$C$9</f>
        <v>0</v>
      </c>
      <c r="AF522" s="182">
        <f>(AF312+AF313)*'Data - P&amp;L'!$C$9</f>
        <v>0</v>
      </c>
      <c r="AG522" s="139">
        <f t="shared" si="131"/>
        <v>0</v>
      </c>
    </row>
    <row r="523" outlineLevel="1">
      <c r="A523" s="194" t="s">
        <v>525</v>
      </c>
      <c r="B523" s="182">
        <f>(B314+B315)*'Data - P&amp;L'!$C$5</f>
        <v>0</v>
      </c>
      <c r="C523" s="182">
        <f>(C314+C315)*'Data - P&amp;L'!$C$5</f>
        <v>0</v>
      </c>
      <c r="D523" s="182">
        <f>(D314+D315)*'Data - P&amp;L'!$C$5</f>
        <v>0</v>
      </c>
      <c r="E523" s="182">
        <f>(E314+E315)*'Data - P&amp;L'!$C$5</f>
        <v>0</v>
      </c>
      <c r="F523" s="182">
        <f>(F314+F315)*'Data - P&amp;L'!$C$5</f>
        <v>0</v>
      </c>
      <c r="G523" s="182">
        <f>(G314+G315)*'Data - P&amp;L'!$C$5</f>
        <v>0</v>
      </c>
      <c r="H523" s="182">
        <f>(H314+H315)*'Data - P&amp;L'!$C$5</f>
        <v>0</v>
      </c>
      <c r="I523" s="182">
        <f>(I314+I315)*'Data - P&amp;L'!$C$5</f>
        <v>0</v>
      </c>
      <c r="J523" s="182">
        <f>(J314+J315)*'Data - P&amp;L'!$C$5</f>
        <v>0</v>
      </c>
      <c r="K523" s="182">
        <f>(K314+K315)*'Data - P&amp;L'!$C$5</f>
        <v>0</v>
      </c>
      <c r="L523" s="182">
        <f>(L314+L315)*'Data - P&amp;L'!$C$5</f>
        <v>0</v>
      </c>
      <c r="M523" s="182">
        <f>(M314+M315)*'Data - P&amp;L'!$C$5</f>
        <v>0</v>
      </c>
      <c r="N523" s="182">
        <f>(N314+N315)*'Data - P&amp;L'!$C$5</f>
        <v>0</v>
      </c>
      <c r="O523" s="182">
        <f>(O314+O315)*'Data - P&amp;L'!$C$5</f>
        <v>0</v>
      </c>
      <c r="P523" s="182">
        <f>(P314+P315)*'Data - P&amp;L'!$C$5</f>
        <v>0</v>
      </c>
      <c r="Q523" s="182">
        <f>(Q314+Q315)*'Data - P&amp;L'!$C$5</f>
        <v>0</v>
      </c>
      <c r="R523" s="182">
        <f>(R314+R315)*'Data - P&amp;L'!$C$5</f>
        <v>0</v>
      </c>
      <c r="S523" s="182">
        <f>(S314+S315)*'Data - P&amp;L'!$C$5</f>
        <v>0</v>
      </c>
      <c r="T523" s="182">
        <f>(T314+T315)*'Data - P&amp;L'!$C$5</f>
        <v>0</v>
      </c>
      <c r="U523" s="182">
        <f>(U314+U315)*'Data - P&amp;L'!$C$5</f>
        <v>0</v>
      </c>
      <c r="V523" s="182">
        <f>(V314+V315)*'Data - P&amp;L'!$C$5</f>
        <v>0</v>
      </c>
      <c r="W523" s="182">
        <f>(W314+W315)*'Data - P&amp;L'!$C$5</f>
        <v>0</v>
      </c>
      <c r="X523" s="182">
        <f>(X314+X315)*'Data - P&amp;L'!$C$5</f>
        <v>0</v>
      </c>
      <c r="Y523" s="182">
        <f>(Y314+Y315)*'Data - P&amp;L'!$C$5</f>
        <v>0</v>
      </c>
      <c r="Z523" s="182">
        <f>(Z314+Z315)*'Data - P&amp;L'!$C$5</f>
        <v>0</v>
      </c>
      <c r="AA523" s="182">
        <f>(AA314+AA315)*'Data - P&amp;L'!$C$5</f>
        <v>0</v>
      </c>
      <c r="AB523" s="182">
        <f>(AB314+AB315)*'Data - P&amp;L'!$C$5</f>
        <v>0</v>
      </c>
      <c r="AC523" s="182">
        <f>(AC314+AC315)*'Data - P&amp;L'!$C$5</f>
        <v>0</v>
      </c>
      <c r="AD523" s="182">
        <f>(AD314+AD315)*'Data - P&amp;L'!$C$5</f>
        <v>0</v>
      </c>
      <c r="AE523" s="182">
        <f>(AE314+AE315)*'Data - P&amp;L'!$C$5</f>
        <v>0</v>
      </c>
      <c r="AF523" s="182">
        <f>(AF314+AF315)*'Data - P&amp;L'!$C$5</f>
        <v>0</v>
      </c>
      <c r="AG523" s="139">
        <f t="shared" si="131"/>
        <v>0</v>
      </c>
    </row>
    <row r="524" outlineLevel="1">
      <c r="A524" s="194" t="s">
        <v>526</v>
      </c>
      <c r="B524" s="182">
        <f>(B316+B317)*'Data - P&amp;L'!$C$10</f>
        <v>0</v>
      </c>
      <c r="C524" s="182">
        <f>(C316+C317)*'Data - P&amp;L'!$C$10</f>
        <v>0</v>
      </c>
      <c r="D524" s="182">
        <f>(D316+D317)*'Data - P&amp;L'!$C$10</f>
        <v>0</v>
      </c>
      <c r="E524" s="182">
        <f>(E316+E317)*'Data - P&amp;L'!$C$10</f>
        <v>0</v>
      </c>
      <c r="F524" s="182">
        <f>(F316+F317)*'Data - P&amp;L'!$C$10</f>
        <v>0</v>
      </c>
      <c r="G524" s="182">
        <f>(G316+G317)*'Data - P&amp;L'!$C$10</f>
        <v>0</v>
      </c>
      <c r="H524" s="182">
        <f>(H316+H317)*'Data - P&amp;L'!$C$10</f>
        <v>0</v>
      </c>
      <c r="I524" s="182">
        <f>(I316+I317)*'Data - P&amp;L'!$C$10</f>
        <v>0</v>
      </c>
      <c r="J524" s="182">
        <f>(J316+J317)*'Data - P&amp;L'!$C$10</f>
        <v>0</v>
      </c>
      <c r="K524" s="182">
        <f>(K316+K317)*'Data - P&amp;L'!$C$10</f>
        <v>0</v>
      </c>
      <c r="L524" s="182">
        <f>(L316+L317)*'Data - P&amp;L'!$C$10</f>
        <v>0</v>
      </c>
      <c r="M524" s="182">
        <f>(M316+M317)*'Data - P&amp;L'!$C$10</f>
        <v>0</v>
      </c>
      <c r="N524" s="182">
        <f>(N316+N317)*'Data - P&amp;L'!$C$10</f>
        <v>0</v>
      </c>
      <c r="O524" s="182">
        <f>(O316+O317)*'Data - P&amp;L'!$C$10</f>
        <v>0</v>
      </c>
      <c r="P524" s="182">
        <f>(P316+P317)*'Data - P&amp;L'!$C$10</f>
        <v>0</v>
      </c>
      <c r="Q524" s="182">
        <f>(Q316+Q317)*'Data - P&amp;L'!$C$10</f>
        <v>0</v>
      </c>
      <c r="R524" s="182">
        <f>(R316+R317)*'Data - P&amp;L'!$C$10</f>
        <v>0</v>
      </c>
      <c r="S524" s="182">
        <f>(S316+S317)*'Data - P&amp;L'!$C$10</f>
        <v>0</v>
      </c>
      <c r="T524" s="182">
        <f>(T316+T317)*'Data - P&amp;L'!$C$10</f>
        <v>0</v>
      </c>
      <c r="U524" s="182">
        <f>(U316+U317)*'Data - P&amp;L'!$C$10</f>
        <v>0</v>
      </c>
      <c r="V524" s="182">
        <f>(V316+V317)*'Data - P&amp;L'!$C$10</f>
        <v>0</v>
      </c>
      <c r="W524" s="182">
        <f>(W316+W317)*'Data - P&amp;L'!$C$10</f>
        <v>0</v>
      </c>
      <c r="X524" s="182">
        <f>(X316+X317)*'Data - P&amp;L'!$C$10</f>
        <v>0</v>
      </c>
      <c r="Y524" s="182">
        <f>(Y316+Y317)*'Data - P&amp;L'!$C$10</f>
        <v>0</v>
      </c>
      <c r="Z524" s="182">
        <f>(Z316+Z317)*'Data - P&amp;L'!$C$10</f>
        <v>0</v>
      </c>
      <c r="AA524" s="182">
        <f>(AA316+AA317)*'Data - P&amp;L'!$C$10</f>
        <v>0</v>
      </c>
      <c r="AB524" s="182">
        <f>(AB316+AB317)*'Data - P&amp;L'!$C$10</f>
        <v>0</v>
      </c>
      <c r="AC524" s="182">
        <f>(AC316+AC317)*'Data - P&amp;L'!$C$10</f>
        <v>0</v>
      </c>
      <c r="AD524" s="182">
        <f>(AD316+AD317)*'Data - P&amp;L'!$C$10</f>
        <v>0</v>
      </c>
      <c r="AE524" s="182">
        <f>(AE316+AE317)*'Data - P&amp;L'!$C$10</f>
        <v>0</v>
      </c>
      <c r="AF524" s="182">
        <f>(AF316+AF317)*'Data - P&amp;L'!$C$10</f>
        <v>0</v>
      </c>
      <c r="AG524" s="139">
        <f t="shared" si="131"/>
        <v>0</v>
      </c>
    </row>
    <row r="525" outlineLevel="1">
      <c r="A525" s="194" t="s">
        <v>499</v>
      </c>
      <c r="B525" s="182">
        <f>(B318)*'Data - P&amp;L'!$C$17</f>
        <v>0</v>
      </c>
      <c r="C525" s="182">
        <f>(C318)*'Data - P&amp;L'!$C$17</f>
        <v>0</v>
      </c>
      <c r="D525" s="182">
        <f>(D318)*'Data - P&amp;L'!$C$17</f>
        <v>0</v>
      </c>
      <c r="E525" s="182">
        <f>(E318)*'Data - P&amp;L'!$C$17</f>
        <v>0</v>
      </c>
      <c r="F525" s="182">
        <f>(F318)*'Data - P&amp;L'!$C$17</f>
        <v>0</v>
      </c>
      <c r="G525" s="182">
        <f>(G318)*'Data - P&amp;L'!$C$17</f>
        <v>0</v>
      </c>
      <c r="H525" s="182">
        <f>(H318)*'Data - P&amp;L'!$C$17</f>
        <v>0</v>
      </c>
      <c r="I525" s="182">
        <f>(I318)*'Data - P&amp;L'!$C$17</f>
        <v>0</v>
      </c>
      <c r="J525" s="182">
        <f>(J318)*'Data - P&amp;L'!$C$17</f>
        <v>0</v>
      </c>
      <c r="K525" s="182">
        <f>(K318)*'Data - P&amp;L'!$C$17</f>
        <v>0</v>
      </c>
      <c r="L525" s="182">
        <f>(L318)*'Data - P&amp;L'!$C$17</f>
        <v>0</v>
      </c>
      <c r="M525" s="182">
        <f>(M318)*'Data - P&amp;L'!$C$17</f>
        <v>0</v>
      </c>
      <c r="N525" s="182">
        <f>(N318)*'Data - P&amp;L'!$C$17</f>
        <v>0</v>
      </c>
      <c r="O525" s="182">
        <f>(O318)*'Data - P&amp;L'!$C$17</f>
        <v>0</v>
      </c>
      <c r="P525" s="182">
        <f>(P318)*'Data - P&amp;L'!$C$17</f>
        <v>0</v>
      </c>
      <c r="Q525" s="182">
        <f>(Q318)*'Data - P&amp;L'!$C$17</f>
        <v>0</v>
      </c>
      <c r="R525" s="182">
        <f>(R318)*'Data - P&amp;L'!$C$17</f>
        <v>0</v>
      </c>
      <c r="S525" s="182">
        <f>(S318)*'Data - P&amp;L'!$C$17</f>
        <v>0</v>
      </c>
      <c r="T525" s="182">
        <f>(T318)*'Data - P&amp;L'!$C$17</f>
        <v>0</v>
      </c>
      <c r="U525" s="182">
        <f>(U318)*'Data - P&amp;L'!$C$17</f>
        <v>0</v>
      </c>
      <c r="V525" s="182">
        <f>(V318)*'Data - P&amp;L'!$C$17</f>
        <v>0</v>
      </c>
      <c r="W525" s="182">
        <f>(W318)*'Data - P&amp;L'!$C$17</f>
        <v>0</v>
      </c>
      <c r="X525" s="182">
        <f>(X318)*'Data - P&amp;L'!$C$17</f>
        <v>0</v>
      </c>
      <c r="Y525" s="182">
        <f>(Y318)*'Data - P&amp;L'!$C$17</f>
        <v>0</v>
      </c>
      <c r="Z525" s="182">
        <f>(Z318)*'Data - P&amp;L'!$C$17</f>
        <v>0</v>
      </c>
      <c r="AA525" s="182">
        <f>(AA318)*'Data - P&amp;L'!$C$17</f>
        <v>0</v>
      </c>
      <c r="AB525" s="182">
        <f>(AB318)*'Data - P&amp;L'!$C$17</f>
        <v>0</v>
      </c>
      <c r="AC525" s="182">
        <f>(AC318)*'Data - P&amp;L'!$C$17</f>
        <v>0</v>
      </c>
      <c r="AD525" s="182">
        <f>(AD318)*'Data - P&amp;L'!$C$17</f>
        <v>0</v>
      </c>
      <c r="AE525" s="182">
        <f>(AE318)*'Data - P&amp;L'!$C$17</f>
        <v>0</v>
      </c>
      <c r="AF525" s="182">
        <f>(AF318)*'Data - P&amp;L'!$C$17</f>
        <v>0</v>
      </c>
      <c r="AG525" s="139">
        <f t="shared" si="131"/>
        <v>0</v>
      </c>
    </row>
    <row r="526" outlineLevel="1">
      <c r="A526" s="194" t="s">
        <v>500</v>
      </c>
      <c r="B526" s="182">
        <f>(B319)*'Data - P&amp;L'!$C$18</f>
        <v>0</v>
      </c>
      <c r="C526" s="182">
        <f>(C319)*'Data - P&amp;L'!$C$18</f>
        <v>0</v>
      </c>
      <c r="D526" s="182">
        <f>(D319)*'Data - P&amp;L'!$C$18</f>
        <v>0</v>
      </c>
      <c r="E526" s="182">
        <f>(E319)*'Data - P&amp;L'!$C$18</f>
        <v>0</v>
      </c>
      <c r="F526" s="182">
        <f>(F319)*'Data - P&amp;L'!$C$18</f>
        <v>0</v>
      </c>
      <c r="G526" s="182">
        <f>(G319)*'Data - P&amp;L'!$C$18</f>
        <v>0</v>
      </c>
      <c r="H526" s="182">
        <f>(H319)*'Data - P&amp;L'!$C$18</f>
        <v>0</v>
      </c>
      <c r="I526" s="182">
        <f>(I319)*'Data - P&amp;L'!$C$18</f>
        <v>0</v>
      </c>
      <c r="J526" s="182">
        <f>(J319)*'Data - P&amp;L'!$C$18</f>
        <v>0</v>
      </c>
      <c r="K526" s="182">
        <f>(K319)*'Data - P&amp;L'!$C$18</f>
        <v>0</v>
      </c>
      <c r="L526" s="182">
        <f>(L319)*'Data - P&amp;L'!$C$18</f>
        <v>0</v>
      </c>
      <c r="M526" s="182">
        <f>(M319)*'Data - P&amp;L'!$C$18</f>
        <v>0</v>
      </c>
      <c r="N526" s="182">
        <f>(N319)*'Data - P&amp;L'!$C$18</f>
        <v>0</v>
      </c>
      <c r="O526" s="182">
        <f>(O319)*'Data - P&amp;L'!$C$18</f>
        <v>0</v>
      </c>
      <c r="P526" s="182">
        <f>(P319)*'Data - P&amp;L'!$C$18</f>
        <v>0</v>
      </c>
      <c r="Q526" s="182">
        <f>(Q319)*'Data - P&amp;L'!$C$18</f>
        <v>0</v>
      </c>
      <c r="R526" s="182">
        <f>(R319)*'Data - P&amp;L'!$C$18</f>
        <v>0</v>
      </c>
      <c r="S526" s="182">
        <f>(S319)*'Data - P&amp;L'!$C$18</f>
        <v>0</v>
      </c>
      <c r="T526" s="182">
        <f>(T319)*'Data - P&amp;L'!$C$18</f>
        <v>0</v>
      </c>
      <c r="U526" s="182">
        <f>(U319)*'Data - P&amp;L'!$C$18</f>
        <v>0</v>
      </c>
      <c r="V526" s="182">
        <f>(V319)*'Data - P&amp;L'!$C$18</f>
        <v>0</v>
      </c>
      <c r="W526" s="182">
        <f>(W319)*'Data - P&amp;L'!$C$18</f>
        <v>0</v>
      </c>
      <c r="X526" s="182">
        <f>(X319)*'Data - P&amp;L'!$C$18</f>
        <v>0</v>
      </c>
      <c r="Y526" s="182">
        <f>(Y319)*'Data - P&amp;L'!$C$18</f>
        <v>0</v>
      </c>
      <c r="Z526" s="182">
        <f>(Z319)*'Data - P&amp;L'!$C$18</f>
        <v>0</v>
      </c>
      <c r="AA526" s="182">
        <f>(AA319)*'Data - P&amp;L'!$C$18</f>
        <v>0</v>
      </c>
      <c r="AB526" s="182">
        <f>(AB319)*'Data - P&amp;L'!$C$18</f>
        <v>0</v>
      </c>
      <c r="AC526" s="182">
        <f>(AC319)*'Data - P&amp;L'!$C$18</f>
        <v>0</v>
      </c>
      <c r="AD526" s="182">
        <f>(AD319)*'Data - P&amp;L'!$C$18</f>
        <v>0</v>
      </c>
      <c r="AE526" s="182">
        <f>(AE319)*'Data - P&amp;L'!$C$18</f>
        <v>0</v>
      </c>
      <c r="AF526" s="182">
        <f>(AF319)*'Data - P&amp;L'!$C$18</f>
        <v>0</v>
      </c>
      <c r="AG526" s="139">
        <f t="shared" si="131"/>
        <v>0</v>
      </c>
    </row>
    <row r="527" outlineLevel="1">
      <c r="A527" s="194" t="s">
        <v>527</v>
      </c>
      <c r="B527" s="182">
        <f>((SUM(B281:B290))*'Data - P&amp;L'!$C$39)</f>
        <v>0</v>
      </c>
      <c r="C527" s="182">
        <f>((SUM(C281:C290))*'Data - P&amp;L'!$C$39)</f>
        <v>0</v>
      </c>
      <c r="D527" s="182">
        <f>((SUM(D281:D290))*'Data - P&amp;L'!$C$39)</f>
        <v>0</v>
      </c>
      <c r="E527" s="182">
        <f>((SUM(E281:E290))*'Data - P&amp;L'!$C$39)</f>
        <v>0</v>
      </c>
      <c r="F527" s="182">
        <f>((SUM(F281:F290))*'Data - P&amp;L'!$C$39)</f>
        <v>0</v>
      </c>
      <c r="G527" s="182">
        <f>((SUM(G281:G290))*'Data - P&amp;L'!$C$39)</f>
        <v>0</v>
      </c>
      <c r="H527" s="182">
        <f>((SUM(H281:H290))*'Data - P&amp;L'!$C$39)</f>
        <v>0</v>
      </c>
      <c r="I527" s="182">
        <f>((SUM(I281:I290))*'Data - P&amp;L'!$C$39)</f>
        <v>0</v>
      </c>
      <c r="J527" s="182">
        <f>((SUM(J281:J290))*'Data - P&amp;L'!$C$39)</f>
        <v>0</v>
      </c>
      <c r="K527" s="182">
        <f>((SUM(K281:K290))*'Data - P&amp;L'!$C$39)</f>
        <v>0</v>
      </c>
      <c r="L527" s="182">
        <f>((SUM(L281:L290))*'Data - P&amp;L'!$C$39)</f>
        <v>0</v>
      </c>
      <c r="M527" s="182">
        <f>((SUM(M281:M290))*'Data - P&amp;L'!$C$39)</f>
        <v>0</v>
      </c>
      <c r="N527" s="182">
        <f>((SUM(N281:N290))*'Data - P&amp;L'!$C$39)</f>
        <v>0</v>
      </c>
      <c r="O527" s="182">
        <f>((SUM(O281:O290))*'Data - P&amp;L'!$C$39)</f>
        <v>0</v>
      </c>
      <c r="P527" s="182">
        <f>((SUM(P281:P290))*'Data - P&amp;L'!$C$39)</f>
        <v>0</v>
      </c>
      <c r="Q527" s="182">
        <f>((SUM(Q281:Q290))*'Data - P&amp;L'!$C$39)</f>
        <v>0</v>
      </c>
      <c r="R527" s="182">
        <f>((SUM(R281:R290))*'Data - P&amp;L'!$C$39)</f>
        <v>0</v>
      </c>
      <c r="S527" s="182">
        <f>((SUM(S281:S290))*'Data - P&amp;L'!$C$39)</f>
        <v>0</v>
      </c>
      <c r="T527" s="182">
        <f>((SUM(T281:T290))*'Data - P&amp;L'!$C$39)</f>
        <v>0</v>
      </c>
      <c r="U527" s="182">
        <f>((SUM(U281:U290))*'Data - P&amp;L'!$C$39)</f>
        <v>0</v>
      </c>
      <c r="V527" s="182">
        <f>((SUM(V281:V290))*'Data - P&amp;L'!$C$39)</f>
        <v>0</v>
      </c>
      <c r="W527" s="182">
        <f>((SUM(W281:W290))*'Data - P&amp;L'!$C$39)</f>
        <v>0</v>
      </c>
      <c r="X527" s="182">
        <f>((SUM(X281:X290))*'Data - P&amp;L'!$C$39)</f>
        <v>0</v>
      </c>
      <c r="Y527" s="182">
        <f>((SUM(Y281:Y290))*'Data - P&amp;L'!$C$39)</f>
        <v>0</v>
      </c>
      <c r="Z527" s="182">
        <f>((SUM(Z281:Z290))*'Data - P&amp;L'!$C$39)</f>
        <v>0</v>
      </c>
      <c r="AA527" s="182">
        <f>((SUM(AA281:AA290))*'Data - P&amp;L'!$C$39)</f>
        <v>0</v>
      </c>
      <c r="AB527" s="182">
        <f>((SUM(AB281:AB290))*'Data - P&amp;L'!$C$39)</f>
        <v>0</v>
      </c>
      <c r="AC527" s="182">
        <f>((SUM(AC281:AC290))*'Data - P&amp;L'!$C$39)</f>
        <v>0</v>
      </c>
      <c r="AD527" s="182">
        <f>((SUM(AD281:AD290))*'Data - P&amp;L'!$C$39)</f>
        <v>0</v>
      </c>
      <c r="AE527" s="182">
        <f>((SUM(AE281:AE290))*'Data - P&amp;L'!$C$39)</f>
        <v>0</v>
      </c>
      <c r="AF527" s="182">
        <f>((SUM(AF281:AF290))*'Data - P&amp;L'!$C$39)</f>
        <v>0</v>
      </c>
      <c r="AG527" s="139">
        <f t="shared" si="131"/>
        <v>0</v>
      </c>
    </row>
    <row r="528" outlineLevel="1">
      <c r="A528" s="194" t="s">
        <v>528</v>
      </c>
      <c r="B528" s="182">
        <f>((sum(B281:B290))*'Data - P&amp;L'!$C$35)</f>
        <v>0</v>
      </c>
      <c r="C528" s="182">
        <f>((sum(C281:C290))*'Data - P&amp;L'!$C$35)</f>
        <v>0</v>
      </c>
      <c r="D528" s="182">
        <f>((sum(D281:D290))*'Data - P&amp;L'!$C$35)</f>
        <v>0</v>
      </c>
      <c r="E528" s="182">
        <f>((sum(E281:E290))*'Data - P&amp;L'!$C$35)</f>
        <v>0</v>
      </c>
      <c r="F528" s="182">
        <f>((sum(F281:F290))*'Data - P&amp;L'!$C$35)</f>
        <v>0</v>
      </c>
      <c r="G528" s="182">
        <f>((sum(G281:G290))*'Data - P&amp;L'!$C$35)</f>
        <v>0</v>
      </c>
      <c r="H528" s="182">
        <f>((sum(H281:H290))*'Data - P&amp;L'!$C$35)</f>
        <v>0</v>
      </c>
      <c r="I528" s="182">
        <f>((sum(I281:I290))*'Data - P&amp;L'!$C$35)</f>
        <v>0</v>
      </c>
      <c r="J528" s="182">
        <f>((sum(J281:J290))*'Data - P&amp;L'!$C$35)</f>
        <v>0</v>
      </c>
      <c r="K528" s="182">
        <f>((sum(K281:K290))*'Data - P&amp;L'!$C$35)</f>
        <v>0</v>
      </c>
      <c r="L528" s="182">
        <f>((sum(L281:L290))*'Data - P&amp;L'!$C$35)</f>
        <v>0</v>
      </c>
      <c r="M528" s="182">
        <f>((sum(M281:M290))*'Data - P&amp;L'!$C$35)</f>
        <v>0</v>
      </c>
      <c r="N528" s="182">
        <f>((sum(N281:N290))*'Data - P&amp;L'!$C$35)</f>
        <v>0</v>
      </c>
      <c r="O528" s="182">
        <f>((sum(O281:O290))*'Data - P&amp;L'!$C$35)</f>
        <v>0</v>
      </c>
      <c r="P528" s="182">
        <f>((sum(P281:P290))*'Data - P&amp;L'!$C$35)</f>
        <v>0</v>
      </c>
      <c r="Q528" s="182">
        <f>((sum(Q281:Q290))*'Data - P&amp;L'!$C$35)</f>
        <v>0</v>
      </c>
      <c r="R528" s="182">
        <f>((sum(R281:R290))*'Data - P&amp;L'!$C$35)</f>
        <v>0</v>
      </c>
      <c r="S528" s="182">
        <f>((sum(S281:S290))*'Data - P&amp;L'!$C$35)</f>
        <v>0</v>
      </c>
      <c r="T528" s="182">
        <f>((sum(T281:T290))*'Data - P&amp;L'!$C$35)</f>
        <v>0</v>
      </c>
      <c r="U528" s="182">
        <f>((sum(U281:U290))*'Data - P&amp;L'!$C$35)</f>
        <v>0</v>
      </c>
      <c r="V528" s="182">
        <f>((sum(V281:V290))*'Data - P&amp;L'!$C$35)</f>
        <v>0</v>
      </c>
      <c r="W528" s="182">
        <f>((sum(W281:W290))*'Data - P&amp;L'!$C$35)</f>
        <v>0</v>
      </c>
      <c r="X528" s="182">
        <f>((sum(X281:X290))*'Data - P&amp;L'!$C$35)</f>
        <v>0</v>
      </c>
      <c r="Y528" s="182">
        <f>((sum(Y281:Y290))*'Data - P&amp;L'!$C$35)</f>
        <v>0</v>
      </c>
      <c r="Z528" s="182">
        <f>((sum(Z281:Z290))*'Data - P&amp;L'!$C$35)</f>
        <v>0</v>
      </c>
      <c r="AA528" s="182">
        <f>((sum(AA281:AA290))*'Data - P&amp;L'!$C$35)</f>
        <v>0</v>
      </c>
      <c r="AB528" s="182">
        <f>((sum(AB281:AB290))*'Data - P&amp;L'!$C$35)</f>
        <v>0</v>
      </c>
      <c r="AC528" s="182">
        <f>((sum(AC281:AC290))*'Data - P&amp;L'!$C$35)</f>
        <v>0</v>
      </c>
      <c r="AD528" s="182">
        <f>((sum(AD281:AD290))*'Data - P&amp;L'!$C$35)</f>
        <v>0</v>
      </c>
      <c r="AE528" s="182">
        <f>((sum(AE281:AE290))*'Data - P&amp;L'!$C$35)</f>
        <v>0</v>
      </c>
      <c r="AF528" s="182">
        <f>((sum(AF281:AF290))*'Data - P&amp;L'!$C$35)</f>
        <v>0</v>
      </c>
      <c r="AG528" s="139">
        <f t="shared" si="131"/>
        <v>0</v>
      </c>
    </row>
    <row r="529" outlineLevel="1">
      <c r="A529" s="194" t="s">
        <v>529</v>
      </c>
      <c r="B529" s="182">
        <f>(B322*'Data - P&amp;L'!$D$39)</f>
        <v>0</v>
      </c>
      <c r="C529" s="182">
        <f>(C322*'Data - P&amp;L'!$D$39)</f>
        <v>0</v>
      </c>
      <c r="D529" s="182">
        <f>(D322*'Data - P&amp;L'!$D$39)</f>
        <v>0</v>
      </c>
      <c r="E529" s="182">
        <f>(E322*'Data - P&amp;L'!$D$39)</f>
        <v>0</v>
      </c>
      <c r="F529" s="182">
        <f>(F322*'Data - P&amp;L'!$D$39)</f>
        <v>0</v>
      </c>
      <c r="G529" s="182">
        <f>(G322*'Data - P&amp;L'!$D$39)</f>
        <v>0</v>
      </c>
      <c r="H529" s="182">
        <f>(H322*'Data - P&amp;L'!$D$39)</f>
        <v>0</v>
      </c>
      <c r="I529" s="182">
        <f>(I322*'Data - P&amp;L'!$D$39)</f>
        <v>0</v>
      </c>
      <c r="J529" s="182">
        <f>(J322*'Data - P&amp;L'!$D$39)</f>
        <v>0</v>
      </c>
      <c r="K529" s="182">
        <f>(K322*'Data - P&amp;L'!$D$39)</f>
        <v>0</v>
      </c>
      <c r="L529" s="182">
        <f>(L322*'Data - P&amp;L'!$D$39)</f>
        <v>0</v>
      </c>
      <c r="M529" s="182">
        <f>(M322*'Data - P&amp;L'!$D$39)</f>
        <v>0</v>
      </c>
      <c r="N529" s="182">
        <f>(N322*'Data - P&amp;L'!$D$39)</f>
        <v>0</v>
      </c>
      <c r="O529" s="182">
        <f>(O322*'Data - P&amp;L'!$D$39)</f>
        <v>0</v>
      </c>
      <c r="P529" s="182">
        <f>(P322*'Data - P&amp;L'!$D$39)</f>
        <v>0</v>
      </c>
      <c r="Q529" s="182">
        <f>(Q322*'Data - P&amp;L'!$D$39)</f>
        <v>0</v>
      </c>
      <c r="R529" s="182">
        <f>(R322*'Data - P&amp;L'!$D$39)</f>
        <v>0</v>
      </c>
      <c r="S529" s="182">
        <f>(S322*'Data - P&amp;L'!$D$39)</f>
        <v>0</v>
      </c>
      <c r="T529" s="182">
        <f>(T322*'Data - P&amp;L'!$D$39)</f>
        <v>0</v>
      </c>
      <c r="U529" s="182">
        <f>(U322*'Data - P&amp;L'!$D$39)</f>
        <v>0</v>
      </c>
      <c r="V529" s="182">
        <f>(V322*'Data - P&amp;L'!$D$39)</f>
        <v>0</v>
      </c>
      <c r="W529" s="182">
        <f>(W322*'Data - P&amp;L'!$D$39)</f>
        <v>0</v>
      </c>
      <c r="X529" s="182">
        <f>(X322*'Data - P&amp;L'!$D$39)</f>
        <v>0</v>
      </c>
      <c r="Y529" s="182">
        <f>(Y322*'Data - P&amp;L'!$D$39)</f>
        <v>0</v>
      </c>
      <c r="Z529" s="182">
        <f>(Z322*'Data - P&amp;L'!$D$39)</f>
        <v>0</v>
      </c>
      <c r="AA529" s="182">
        <f>(AA322*'Data - P&amp;L'!$D$39)</f>
        <v>0</v>
      </c>
      <c r="AB529" s="182">
        <f>(AB322*'Data - P&amp;L'!$D$39)</f>
        <v>0</v>
      </c>
      <c r="AC529" s="182">
        <f>(AC322*'Data - P&amp;L'!$D$39)</f>
        <v>0</v>
      </c>
      <c r="AD529" s="182">
        <f>(AD322*'Data - P&amp;L'!$D$39)</f>
        <v>0</v>
      </c>
      <c r="AE529" s="182">
        <f>(AE322*'Data - P&amp;L'!$D$39)</f>
        <v>0</v>
      </c>
      <c r="AF529" s="182">
        <f>(AF322*'Data - P&amp;L'!$D$39)</f>
        <v>0</v>
      </c>
      <c r="AG529" s="139">
        <f t="shared" si="131"/>
        <v>0</v>
      </c>
    </row>
    <row r="530" outlineLevel="1">
      <c r="A530" s="194" t="s">
        <v>530</v>
      </c>
      <c r="B530" s="182">
        <f>(B322*'Data - P&amp;L'!$D$35)</f>
        <v>0</v>
      </c>
      <c r="C530" s="182">
        <f>(C322*'Data - P&amp;L'!$D$35)</f>
        <v>0</v>
      </c>
      <c r="D530" s="182">
        <f>(D322*'Data - P&amp;L'!$D$35)</f>
        <v>0</v>
      </c>
      <c r="E530" s="182">
        <f>(E322*'Data - P&amp;L'!$D$35)</f>
        <v>0</v>
      </c>
      <c r="F530" s="182">
        <f>(F322*'Data - P&amp;L'!$D$35)</f>
        <v>0</v>
      </c>
      <c r="G530" s="182">
        <f>(G322*'Data - P&amp;L'!$D$35)</f>
        <v>0</v>
      </c>
      <c r="H530" s="182">
        <f>(H322*'Data - P&amp;L'!$D$35)</f>
        <v>0</v>
      </c>
      <c r="I530" s="182">
        <f>(I322*'Data - P&amp;L'!$D$35)</f>
        <v>0</v>
      </c>
      <c r="J530" s="182">
        <f>(J322*'Data - P&amp;L'!$D$35)</f>
        <v>0</v>
      </c>
      <c r="K530" s="182">
        <f>(K322*'Data - P&amp;L'!$D$35)</f>
        <v>0</v>
      </c>
      <c r="L530" s="182">
        <f>(L322*'Data - P&amp;L'!$D$35)</f>
        <v>0</v>
      </c>
      <c r="M530" s="182">
        <f>(M322*'Data - P&amp;L'!$D$35)</f>
        <v>0</v>
      </c>
      <c r="N530" s="182">
        <f>(N322*'Data - P&amp;L'!$D$35)</f>
        <v>0</v>
      </c>
      <c r="O530" s="182">
        <f>(O322*'Data - P&amp;L'!$D$35)</f>
        <v>0</v>
      </c>
      <c r="P530" s="182">
        <f>(P322*'Data - P&amp;L'!$D$35)</f>
        <v>0</v>
      </c>
      <c r="Q530" s="182">
        <f>(Q322*'Data - P&amp;L'!$D$35)</f>
        <v>0</v>
      </c>
      <c r="R530" s="182">
        <f>(R322*'Data - P&amp;L'!$D$35)</f>
        <v>0</v>
      </c>
      <c r="S530" s="182">
        <f>(S322*'Data - P&amp;L'!$D$35)</f>
        <v>0</v>
      </c>
      <c r="T530" s="182">
        <f>(T322*'Data - P&amp;L'!$D$35)</f>
        <v>0</v>
      </c>
      <c r="U530" s="182">
        <f>(U322*'Data - P&amp;L'!$D$35)</f>
        <v>0</v>
      </c>
      <c r="V530" s="182">
        <f>(V322*'Data - P&amp;L'!$D$35)</f>
        <v>0</v>
      </c>
      <c r="W530" s="182">
        <f>(W322*'Data - P&amp;L'!$D$35)</f>
        <v>0</v>
      </c>
      <c r="X530" s="182">
        <f>(X322*'Data - P&amp;L'!$D$35)</f>
        <v>0</v>
      </c>
      <c r="Y530" s="182">
        <f>(Y322*'Data - P&amp;L'!$D$35)</f>
        <v>0</v>
      </c>
      <c r="Z530" s="182">
        <f>(Z322*'Data - P&amp;L'!$D$35)</f>
        <v>0</v>
      </c>
      <c r="AA530" s="182">
        <f>(AA322*'Data - P&amp;L'!$D$35)</f>
        <v>0</v>
      </c>
      <c r="AB530" s="182">
        <f>(AB322*'Data - P&amp;L'!$D$35)</f>
        <v>0</v>
      </c>
      <c r="AC530" s="182">
        <f>(AC322*'Data - P&amp;L'!$D$35)</f>
        <v>0</v>
      </c>
      <c r="AD530" s="182">
        <f>(AD322*'Data - P&amp;L'!$D$35)</f>
        <v>0</v>
      </c>
      <c r="AE530" s="182">
        <f>(AE322*'Data - P&amp;L'!$D$35)</f>
        <v>0</v>
      </c>
      <c r="AF530" s="182">
        <f>(AF322*'Data - P&amp;L'!$D$35)</f>
        <v>0</v>
      </c>
      <c r="AG530" s="139">
        <f t="shared" si="131"/>
        <v>0</v>
      </c>
    </row>
    <row r="531" outlineLevel="1">
      <c r="A531" s="194" t="s">
        <v>531</v>
      </c>
      <c r="B531" s="182">
        <f t="shared" ref="B531:AF531" si="132">B331</f>
        <v>0</v>
      </c>
      <c r="C531" s="182">
        <f t="shared" si="132"/>
        <v>0</v>
      </c>
      <c r="D531" s="182">
        <f t="shared" si="132"/>
        <v>0</v>
      </c>
      <c r="E531" s="182">
        <f t="shared" si="132"/>
        <v>0</v>
      </c>
      <c r="F531" s="182">
        <f t="shared" si="132"/>
        <v>0</v>
      </c>
      <c r="G531" s="182">
        <f t="shared" si="132"/>
        <v>0</v>
      </c>
      <c r="H531" s="182">
        <f t="shared" si="132"/>
        <v>0</v>
      </c>
      <c r="I531" s="182">
        <f t="shared" si="132"/>
        <v>0</v>
      </c>
      <c r="J531" s="182">
        <f t="shared" si="132"/>
        <v>0</v>
      </c>
      <c r="K531" s="182">
        <f t="shared" si="132"/>
        <v>0</v>
      </c>
      <c r="L531" s="182">
        <f t="shared" si="132"/>
        <v>0</v>
      </c>
      <c r="M531" s="182">
        <f t="shared" si="132"/>
        <v>0</v>
      </c>
      <c r="N531" s="182">
        <f t="shared" si="132"/>
        <v>0</v>
      </c>
      <c r="O531" s="182">
        <f t="shared" si="132"/>
        <v>0</v>
      </c>
      <c r="P531" s="182">
        <f t="shared" si="132"/>
        <v>0</v>
      </c>
      <c r="Q531" s="182">
        <f t="shared" si="132"/>
        <v>0</v>
      </c>
      <c r="R531" s="182">
        <f t="shared" si="132"/>
        <v>0</v>
      </c>
      <c r="S531" s="182">
        <f t="shared" si="132"/>
        <v>0</v>
      </c>
      <c r="T531" s="182">
        <f t="shared" si="132"/>
        <v>0</v>
      </c>
      <c r="U531" s="182">
        <f t="shared" si="132"/>
        <v>0</v>
      </c>
      <c r="V531" s="182">
        <f t="shared" si="132"/>
        <v>0</v>
      </c>
      <c r="W531" s="182">
        <f t="shared" si="132"/>
        <v>0</v>
      </c>
      <c r="X531" s="182">
        <f t="shared" si="132"/>
        <v>0</v>
      </c>
      <c r="Y531" s="182">
        <f t="shared" si="132"/>
        <v>0</v>
      </c>
      <c r="Z531" s="182">
        <f t="shared" si="132"/>
        <v>0</v>
      </c>
      <c r="AA531" s="182">
        <f t="shared" si="132"/>
        <v>0</v>
      </c>
      <c r="AB531" s="182">
        <f t="shared" si="132"/>
        <v>0</v>
      </c>
      <c r="AC531" s="182">
        <f t="shared" si="132"/>
        <v>0</v>
      </c>
      <c r="AD531" s="182">
        <f t="shared" si="132"/>
        <v>0</v>
      </c>
      <c r="AE531" s="182">
        <f t="shared" si="132"/>
        <v>0</v>
      </c>
      <c r="AF531" s="182">
        <f t="shared" si="132"/>
        <v>0</v>
      </c>
      <c r="AG531" s="139">
        <f t="shared" si="131"/>
        <v>0</v>
      </c>
    </row>
    <row r="532">
      <c r="A532" s="296" t="s">
        <v>1124</v>
      </c>
      <c r="B532" s="324">
        <f t="shared" ref="B532:AF532" si="133">SUM(B533:B545)-B546-B547</f>
        <v>0</v>
      </c>
      <c r="C532" s="324">
        <f t="shared" si="133"/>
        <v>0</v>
      </c>
      <c r="D532" s="324">
        <f t="shared" si="133"/>
        <v>0</v>
      </c>
      <c r="E532" s="324">
        <f t="shared" si="133"/>
        <v>0</v>
      </c>
      <c r="F532" s="324">
        <f t="shared" si="133"/>
        <v>0</v>
      </c>
      <c r="G532" s="324">
        <f t="shared" si="133"/>
        <v>0</v>
      </c>
      <c r="H532" s="324">
        <f t="shared" si="133"/>
        <v>0</v>
      </c>
      <c r="I532" s="324">
        <f t="shared" si="133"/>
        <v>0</v>
      </c>
      <c r="J532" s="324">
        <f t="shared" si="133"/>
        <v>0</v>
      </c>
      <c r="K532" s="324">
        <f t="shared" si="133"/>
        <v>0</v>
      </c>
      <c r="L532" s="324">
        <f t="shared" si="133"/>
        <v>0</v>
      </c>
      <c r="M532" s="324">
        <f t="shared" si="133"/>
        <v>0</v>
      </c>
      <c r="N532" s="324">
        <f t="shared" si="133"/>
        <v>0</v>
      </c>
      <c r="O532" s="324">
        <f t="shared" si="133"/>
        <v>0</v>
      </c>
      <c r="P532" s="324">
        <f t="shared" si="133"/>
        <v>0</v>
      </c>
      <c r="Q532" s="324">
        <f t="shared" si="133"/>
        <v>0</v>
      </c>
      <c r="R532" s="324">
        <f t="shared" si="133"/>
        <v>0</v>
      </c>
      <c r="S532" s="324">
        <f t="shared" si="133"/>
        <v>0</v>
      </c>
      <c r="T532" s="324">
        <f t="shared" si="133"/>
        <v>0</v>
      </c>
      <c r="U532" s="324">
        <f t="shared" si="133"/>
        <v>0</v>
      </c>
      <c r="V532" s="324">
        <f t="shared" si="133"/>
        <v>0</v>
      </c>
      <c r="W532" s="324">
        <f t="shared" si="133"/>
        <v>0</v>
      </c>
      <c r="X532" s="324">
        <f t="shared" si="133"/>
        <v>0</v>
      </c>
      <c r="Y532" s="324">
        <f t="shared" si="133"/>
        <v>0</v>
      </c>
      <c r="Z532" s="324">
        <f t="shared" si="133"/>
        <v>0</v>
      </c>
      <c r="AA532" s="324">
        <f t="shared" si="133"/>
        <v>0</v>
      </c>
      <c r="AB532" s="324">
        <f t="shared" si="133"/>
        <v>0</v>
      </c>
      <c r="AC532" s="324">
        <f t="shared" si="133"/>
        <v>0</v>
      </c>
      <c r="AD532" s="324">
        <f t="shared" si="133"/>
        <v>0</v>
      </c>
      <c r="AE532" s="324">
        <f t="shared" si="133"/>
        <v>0</v>
      </c>
      <c r="AF532" s="324">
        <f t="shared" si="133"/>
        <v>0</v>
      </c>
      <c r="AG532" s="139">
        <f t="shared" si="131"/>
        <v>0</v>
      </c>
    </row>
    <row r="533" outlineLevel="1">
      <c r="A533" s="194" t="s">
        <v>533</v>
      </c>
      <c r="B533" s="182">
        <f>((B353+B354+B347+B348)*'Data - P&amp;L'!$C$3)*'Data - P&amp;L'!$C$54</f>
        <v>0</v>
      </c>
      <c r="C533" s="182">
        <f>((C353+C354+C347+C348)*'Data - P&amp;L'!$C$3)*'Data - P&amp;L'!$C$54</f>
        <v>0</v>
      </c>
      <c r="D533" s="182">
        <f>((D353+D354+D347+D348)*'Data - P&amp;L'!$C$3)*'Data - P&amp;L'!$C$54</f>
        <v>0</v>
      </c>
      <c r="E533" s="182">
        <f>((E353+E354+E347+E348)*'Data - P&amp;L'!$C$3)*'Data - P&amp;L'!$C$54</f>
        <v>0</v>
      </c>
      <c r="F533" s="182">
        <f>((F353+F354+F347+F348)*'Data - P&amp;L'!$C$3)*'Data - P&amp;L'!$C$54</f>
        <v>0</v>
      </c>
      <c r="G533" s="182">
        <f>((G353+G354+G347+G348)*'Data - P&amp;L'!$C$3)*'Data - P&amp;L'!$C$54</f>
        <v>0</v>
      </c>
      <c r="H533" s="182">
        <f>((H353+H354+H347+H348)*'Data - P&amp;L'!$C$3)*'Data - P&amp;L'!$C$54</f>
        <v>0</v>
      </c>
      <c r="I533" s="182">
        <f>((I353+I354+I347+I348)*'Data - P&amp;L'!$C$3)*'Data - P&amp;L'!$C$54</f>
        <v>0</v>
      </c>
      <c r="J533" s="182">
        <f>((J353+J354+J347+J348)*'Data - P&amp;L'!$C$3)*'Data - P&amp;L'!$C$54</f>
        <v>0</v>
      </c>
      <c r="K533" s="182">
        <f>((K353+K354+K347+K348)*'Data - P&amp;L'!$C$3)*'Data - P&amp;L'!$C$54</f>
        <v>0</v>
      </c>
      <c r="L533" s="182">
        <f>((L353+L354+L347+L348)*'Data - P&amp;L'!$C$3)*'Data - P&amp;L'!$C$54</f>
        <v>0</v>
      </c>
      <c r="M533" s="182">
        <f>((M353+M354+M347+M348)*'Data - P&amp;L'!$C$3)*'Data - P&amp;L'!$C$54</f>
        <v>0</v>
      </c>
      <c r="N533" s="182">
        <f>((N353+N354+N347+N348)*'Data - P&amp;L'!$C$3)*'Data - P&amp;L'!$C$54</f>
        <v>0</v>
      </c>
      <c r="O533" s="182">
        <f>((O353+O354+O347+O348)*'Data - P&amp;L'!$C$3)*'Data - P&amp;L'!$C$54</f>
        <v>0</v>
      </c>
      <c r="P533" s="182">
        <f>((P353+P354+P347+P348)*'Data - P&amp;L'!$C$3)*'Data - P&amp;L'!$C$54</f>
        <v>0</v>
      </c>
      <c r="Q533" s="182">
        <f>((Q353+Q354+Q347+Q348)*'Data - P&amp;L'!$C$3)*'Data - P&amp;L'!$C$54</f>
        <v>0</v>
      </c>
      <c r="R533" s="182">
        <f>((R353+R354+R347+R348)*'Data - P&amp;L'!$C$3)*'Data - P&amp;L'!$C$54</f>
        <v>0</v>
      </c>
      <c r="S533" s="182">
        <f>((S353+S354+S347+S348)*'Data - P&amp;L'!$C$3)*'Data - P&amp;L'!$C$54</f>
        <v>0</v>
      </c>
      <c r="T533" s="182">
        <f>((T353+T354+T347+T348)*'Data - P&amp;L'!$C$3)*'Data - P&amp;L'!$C$54</f>
        <v>0</v>
      </c>
      <c r="U533" s="182">
        <f>((U353+U354+U347+U348)*'Data - P&amp;L'!$C$3)*'Data - P&amp;L'!$C$54</f>
        <v>0</v>
      </c>
      <c r="V533" s="182">
        <f>((V353+V354+V347+V348)*'Data - P&amp;L'!$C$3)*'Data - P&amp;L'!$C$54</f>
        <v>0</v>
      </c>
      <c r="W533" s="182">
        <f>((W353+W354+W347+W348)*'Data - P&amp;L'!$C$3)*'Data - P&amp;L'!$C$54</f>
        <v>0</v>
      </c>
      <c r="X533" s="182">
        <f>((X353+X354+X347+X348)*'Data - P&amp;L'!$C$3)*'Data - P&amp;L'!$C$54</f>
        <v>0</v>
      </c>
      <c r="Y533" s="182">
        <f>((Y353+Y354+Y347+Y348)*'Data - P&amp;L'!$C$3)*'Data - P&amp;L'!$C$54</f>
        <v>0</v>
      </c>
      <c r="Z533" s="182">
        <f>((Z353+Z354+Z347+Z348)*'Data - P&amp;L'!$C$3)*'Data - P&amp;L'!$C$54</f>
        <v>0</v>
      </c>
      <c r="AA533" s="182">
        <f>((AA353+AA354+AA347+AA348)*'Data - P&amp;L'!$C$3)*'Data - P&amp;L'!$C$54</f>
        <v>0</v>
      </c>
      <c r="AB533" s="182">
        <f>((AB353+AB354+AB347+AB348)*'Data - P&amp;L'!$C$3)*'Data - P&amp;L'!$C$54</f>
        <v>0</v>
      </c>
      <c r="AC533" s="182">
        <f>((AC353+AC354+AC347+AC348)*'Data - P&amp;L'!$C$3)*'Data - P&amp;L'!$C$54</f>
        <v>0</v>
      </c>
      <c r="AD533" s="182">
        <f>((AD353+AD354+AD347+AD348)*'Data - P&amp;L'!$C$3)*'Data - P&amp;L'!$C$54</f>
        <v>0</v>
      </c>
      <c r="AE533" s="182">
        <f>((AE353+AE354+AE347+AE348)*'Data - P&amp;L'!$C$3)*'Data - P&amp;L'!$C$54</f>
        <v>0</v>
      </c>
      <c r="AF533" s="182">
        <f>((AF353+AF354+AF347+AF348)*'Data - P&amp;L'!$C$3)*'Data - P&amp;L'!$C$54</f>
        <v>0</v>
      </c>
      <c r="AG533" s="139">
        <f t="shared" si="131"/>
        <v>0</v>
      </c>
    </row>
    <row r="534" outlineLevel="1">
      <c r="A534" s="194" t="s">
        <v>534</v>
      </c>
      <c r="B534" s="182">
        <f>(B355+B356+B349+B350)*'Data - P&amp;L'!$C$4*'Data - P&amp;L'!$C$54</f>
        <v>0</v>
      </c>
      <c r="C534" s="182">
        <f>(C355+C356+C349+C350)*'Data - P&amp;L'!$C$4*'Data - P&amp;L'!$C$54</f>
        <v>0</v>
      </c>
      <c r="D534" s="182">
        <f>(D355+D356+D349+D350)*'Data - P&amp;L'!$C$4*'Data - P&amp;L'!$C$54</f>
        <v>0</v>
      </c>
      <c r="E534" s="182">
        <f>(E355+E356+E349+E350)*'Data - P&amp;L'!$C$4*'Data - P&amp;L'!$C$54</f>
        <v>0</v>
      </c>
      <c r="F534" s="182">
        <f>(F355+F356+F349+F350)*'Data - P&amp;L'!$C$4*'Data - P&amp;L'!$C$54</f>
        <v>0</v>
      </c>
      <c r="G534" s="182">
        <f>(G355+G356+G349+G350)*'Data - P&amp;L'!$C$4*'Data - P&amp;L'!$C$54</f>
        <v>0</v>
      </c>
      <c r="H534" s="182">
        <f>(H355+H356+H349+H350)*'Data - P&amp;L'!$C$4*'Data - P&amp;L'!$C$54</f>
        <v>0</v>
      </c>
      <c r="I534" s="182">
        <f>(I355+I356+I349+I350)*'Data - P&amp;L'!$C$4*'Data - P&amp;L'!$C$54</f>
        <v>0</v>
      </c>
      <c r="J534" s="182">
        <f>(J355+J356+J349+J350)*'Data - P&amp;L'!$C$4*'Data - P&amp;L'!$C$54</f>
        <v>0</v>
      </c>
      <c r="K534" s="182">
        <f>(K355+K356+K349+K350)*'Data - P&amp;L'!$C$4*'Data - P&amp;L'!$C$54</f>
        <v>0</v>
      </c>
      <c r="L534" s="182">
        <f>(L355+L356+L349+L350)*'Data - P&amp;L'!$C$4*'Data - P&amp;L'!$C$54</f>
        <v>0</v>
      </c>
      <c r="M534" s="182">
        <f>(M355+M356+M349+M350)*'Data - P&amp;L'!$C$4*'Data - P&amp;L'!$C$54</f>
        <v>0</v>
      </c>
      <c r="N534" s="182">
        <f>(N355+N356+N349+N350)*'Data - P&amp;L'!$C$4*'Data - P&amp;L'!$C$54</f>
        <v>0</v>
      </c>
      <c r="O534" s="182">
        <f>(O355+O356+O349+O350)*'Data - P&amp;L'!$C$4*'Data - P&amp;L'!$C$54</f>
        <v>0</v>
      </c>
      <c r="P534" s="182">
        <f>(P355+P356+P349+P350)*'Data - P&amp;L'!$C$4*'Data - P&amp;L'!$C$54</f>
        <v>0</v>
      </c>
      <c r="Q534" s="182">
        <f>(Q355+Q356+Q349+Q350)*'Data - P&amp;L'!$C$4*'Data - P&amp;L'!$C$54</f>
        <v>0</v>
      </c>
      <c r="R534" s="182">
        <f>(R355+R356+R349+R350)*'Data - P&amp;L'!$C$4*'Data - P&amp;L'!$C$54</f>
        <v>0</v>
      </c>
      <c r="S534" s="182">
        <f>(S355+S356+S349+S350)*'Data - P&amp;L'!$C$4*'Data - P&amp;L'!$C$54</f>
        <v>0</v>
      </c>
      <c r="T534" s="182">
        <f>(T355+T356+T349+T350)*'Data - P&amp;L'!$C$4*'Data - P&amp;L'!$C$54</f>
        <v>0</v>
      </c>
      <c r="U534" s="182">
        <f>(U355+U356+U349+U350)*'Data - P&amp;L'!$C$4*'Data - P&amp;L'!$C$54</f>
        <v>0</v>
      </c>
      <c r="V534" s="182">
        <f>(V355+V356+V349+V350)*'Data - P&amp;L'!$C$4*'Data - P&amp;L'!$C$54</f>
        <v>0</v>
      </c>
      <c r="W534" s="182">
        <f>(W355+W356+W349+W350)*'Data - P&amp;L'!$C$4*'Data - P&amp;L'!$C$54</f>
        <v>0</v>
      </c>
      <c r="X534" s="182">
        <f>(X355+X356+X349+X350)*'Data - P&amp;L'!$C$4*'Data - P&amp;L'!$C$54</f>
        <v>0</v>
      </c>
      <c r="Y534" s="182">
        <f>(Y355+Y356+Y349+Y350)*'Data - P&amp;L'!$C$4*'Data - P&amp;L'!$C$54</f>
        <v>0</v>
      </c>
      <c r="Z534" s="182">
        <f>(Z355+Z356+Z349+Z350)*'Data - P&amp;L'!$C$4*'Data - P&amp;L'!$C$54</f>
        <v>0</v>
      </c>
      <c r="AA534" s="182">
        <f>(AA355+AA356+AA349+AA350)*'Data - P&amp;L'!$C$4*'Data - P&amp;L'!$C$54</f>
        <v>0</v>
      </c>
      <c r="AB534" s="182">
        <f>(AB355+AB356+AB349+AB350)*'Data - P&amp;L'!$C$4*'Data - P&amp;L'!$C$54</f>
        <v>0</v>
      </c>
      <c r="AC534" s="182">
        <f>(AC355+AC356+AC349+AC350)*'Data - P&amp;L'!$C$4*'Data - P&amp;L'!$C$54</f>
        <v>0</v>
      </c>
      <c r="AD534" s="182">
        <f>(AD355+AD356+AD349+AD350)*'Data - P&amp;L'!$C$4*'Data - P&amp;L'!$C$54</f>
        <v>0</v>
      </c>
      <c r="AE534" s="182">
        <f>(AE355+AE356+AE349+AE350)*'Data - P&amp;L'!$C$4*'Data - P&amp;L'!$C$54</f>
        <v>0</v>
      </c>
      <c r="AF534" s="182">
        <f>(AF355+AF356+AF349+AF350)*'Data - P&amp;L'!$C$4*'Data - P&amp;L'!$C$54</f>
        <v>0</v>
      </c>
      <c r="AG534" s="139">
        <f t="shared" si="131"/>
        <v>0</v>
      </c>
    </row>
    <row r="535" outlineLevel="1">
      <c r="A535" s="194" t="s">
        <v>492</v>
      </c>
      <c r="B535" s="182">
        <f>(B351)*'Data - P&amp;L'!$C$15*'Data - P&amp;L'!$C$54</f>
        <v>0</v>
      </c>
      <c r="C535" s="182">
        <f>(C351)*'Data - P&amp;L'!$C$15*'Data - P&amp;L'!$C$54</f>
        <v>0</v>
      </c>
      <c r="D535" s="182">
        <f>(D351)*'Data - P&amp;L'!$C$15*'Data - P&amp;L'!$C$54</f>
        <v>0</v>
      </c>
      <c r="E535" s="182">
        <f>(E351)*'Data - P&amp;L'!$C$15*'Data - P&amp;L'!$C$54</f>
        <v>0</v>
      </c>
      <c r="F535" s="182">
        <f>(F351)*'Data - P&amp;L'!$C$15*'Data - P&amp;L'!$C$54</f>
        <v>0</v>
      </c>
      <c r="G535" s="182">
        <f>(G351)*'Data - P&amp;L'!$C$15*'Data - P&amp;L'!$C$54</f>
        <v>0</v>
      </c>
      <c r="H535" s="182">
        <f>(H351)*'Data - P&amp;L'!$C$15*'Data - P&amp;L'!$C$54</f>
        <v>0</v>
      </c>
      <c r="I535" s="182">
        <f>(I351)*'Data - P&amp;L'!$C$15*'Data - P&amp;L'!$C$54</f>
        <v>0</v>
      </c>
      <c r="J535" s="182">
        <f>(J351)*'Data - P&amp;L'!$C$15*'Data - P&amp;L'!$C$54</f>
        <v>0</v>
      </c>
      <c r="K535" s="182">
        <f>(K351)*'Data - P&amp;L'!$C$15*'Data - P&amp;L'!$C$54</f>
        <v>0</v>
      </c>
      <c r="L535" s="182">
        <f>(L351)*'Data - P&amp;L'!$C$15*'Data - P&amp;L'!$C$54</f>
        <v>0</v>
      </c>
      <c r="M535" s="182">
        <f>(M351)*'Data - P&amp;L'!$C$15*'Data - P&amp;L'!$C$54</f>
        <v>0</v>
      </c>
      <c r="N535" s="182">
        <f>(N351)*'Data - P&amp;L'!$C$15*'Data - P&amp;L'!$C$54</f>
        <v>0</v>
      </c>
      <c r="O535" s="182">
        <f>(O351)*'Data - P&amp;L'!$C$15*'Data - P&amp;L'!$C$54</f>
        <v>0</v>
      </c>
      <c r="P535" s="182">
        <f>(P351)*'Data - P&amp;L'!$C$15*'Data - P&amp;L'!$C$54</f>
        <v>0</v>
      </c>
      <c r="Q535" s="182">
        <f>(Q351)*'Data - P&amp;L'!$C$15*'Data - P&amp;L'!$C$54</f>
        <v>0</v>
      </c>
      <c r="R535" s="182">
        <f>(R351)*'Data - P&amp;L'!$C$15*'Data - P&amp;L'!$C$54</f>
        <v>0</v>
      </c>
      <c r="S535" s="182">
        <f>(S351)*'Data - P&amp;L'!$C$15*'Data - P&amp;L'!$C$54</f>
        <v>0</v>
      </c>
      <c r="T535" s="182">
        <f>(T351)*'Data - P&amp;L'!$C$15*'Data - P&amp;L'!$C$54</f>
        <v>0</v>
      </c>
      <c r="U535" s="182">
        <f>(U351)*'Data - P&amp;L'!$C$15*'Data - P&amp;L'!$C$54</f>
        <v>0</v>
      </c>
      <c r="V535" s="182">
        <f>(V351)*'Data - P&amp;L'!$C$15*'Data - P&amp;L'!$C$54</f>
        <v>0</v>
      </c>
      <c r="W535" s="182">
        <f>(W351)*'Data - P&amp;L'!$C$15*'Data - P&amp;L'!$C$54</f>
        <v>0</v>
      </c>
      <c r="X535" s="182">
        <f>(X351)*'Data - P&amp;L'!$C$15*'Data - P&amp;L'!$C$54</f>
        <v>0</v>
      </c>
      <c r="Y535" s="182">
        <f>(Y351)*'Data - P&amp;L'!$C$15*'Data - P&amp;L'!$C$54</f>
        <v>0</v>
      </c>
      <c r="Z535" s="182">
        <f>(Z351)*'Data - P&amp;L'!$C$15*'Data - P&amp;L'!$C$54</f>
        <v>0</v>
      </c>
      <c r="AA535" s="182">
        <f>(AA351)*'Data - P&amp;L'!$C$15*'Data - P&amp;L'!$C$54</f>
        <v>0</v>
      </c>
      <c r="AB535" s="182">
        <f>(AB351)*'Data - P&amp;L'!$C$15*'Data - P&amp;L'!$C$54</f>
        <v>0</v>
      </c>
      <c r="AC535" s="182">
        <f>(AC351)*'Data - P&amp;L'!$C$15*'Data - P&amp;L'!$C$54</f>
        <v>0</v>
      </c>
      <c r="AD535" s="182">
        <f>(AD351)*'Data - P&amp;L'!$C$15*'Data - P&amp;L'!$C$54</f>
        <v>0</v>
      </c>
      <c r="AE535" s="182">
        <f>(AE351)*'Data - P&amp;L'!$C$15*'Data - P&amp;L'!$C$54</f>
        <v>0</v>
      </c>
      <c r="AF535" s="182">
        <f>(AF351)*'Data - P&amp;L'!$C$15*'Data - P&amp;L'!$C$54</f>
        <v>0</v>
      </c>
      <c r="AG535" s="139">
        <f t="shared" si="131"/>
        <v>0</v>
      </c>
    </row>
    <row r="536" outlineLevel="1">
      <c r="A536" s="194" t="s">
        <v>493</v>
      </c>
      <c r="B536" s="182">
        <f>(B352)*'Data - P&amp;L'!$C$16*'Data - P&amp;L'!$C$54</f>
        <v>0</v>
      </c>
      <c r="C536" s="182">
        <f>(C352)*'Data - P&amp;L'!$C$16*'Data - P&amp;L'!$C$54</f>
        <v>0</v>
      </c>
      <c r="D536" s="182">
        <f>(D352)*'Data - P&amp;L'!$C$16*'Data - P&amp;L'!$C$54</f>
        <v>0</v>
      </c>
      <c r="E536" s="182">
        <f>(E352)*'Data - P&amp;L'!$C$16*'Data - P&amp;L'!$C$54</f>
        <v>0</v>
      </c>
      <c r="F536" s="182">
        <f>(F352)*'Data - P&amp;L'!$C$16*'Data - P&amp;L'!$C$54</f>
        <v>0</v>
      </c>
      <c r="G536" s="182">
        <f>(G352)*'Data - P&amp;L'!$C$16*'Data - P&amp;L'!$C$54</f>
        <v>0</v>
      </c>
      <c r="H536" s="182">
        <f>(H352)*'Data - P&amp;L'!$C$16*'Data - P&amp;L'!$C$54</f>
        <v>0</v>
      </c>
      <c r="I536" s="182">
        <f>(I352)*'Data - P&amp;L'!$C$16*'Data - P&amp;L'!$C$54</f>
        <v>0</v>
      </c>
      <c r="J536" s="182">
        <f>(J352)*'Data - P&amp;L'!$C$16*'Data - P&amp;L'!$C$54</f>
        <v>0</v>
      </c>
      <c r="K536" s="182">
        <f>(K352)*'Data - P&amp;L'!$C$16*'Data - P&amp;L'!$C$54</f>
        <v>0</v>
      </c>
      <c r="L536" s="182">
        <f>(L352)*'Data - P&amp;L'!$C$16*'Data - P&amp;L'!$C$54</f>
        <v>0</v>
      </c>
      <c r="M536" s="182">
        <f>(M352)*'Data - P&amp;L'!$C$16*'Data - P&amp;L'!$C$54</f>
        <v>0</v>
      </c>
      <c r="N536" s="182">
        <f>(N352)*'Data - P&amp;L'!$C$16*'Data - P&amp;L'!$C$54</f>
        <v>0</v>
      </c>
      <c r="O536" s="182">
        <f>(O352)*'Data - P&amp;L'!$C$16*'Data - P&amp;L'!$C$54</f>
        <v>0</v>
      </c>
      <c r="P536" s="182">
        <f>(P352)*'Data - P&amp;L'!$C$16*'Data - P&amp;L'!$C$54</f>
        <v>0</v>
      </c>
      <c r="Q536" s="182">
        <f>(Q352)*'Data - P&amp;L'!$C$16*'Data - P&amp;L'!$C$54</f>
        <v>0</v>
      </c>
      <c r="R536" s="182">
        <f>(R352)*'Data - P&amp;L'!$C$16*'Data - P&amp;L'!$C$54</f>
        <v>0</v>
      </c>
      <c r="S536" s="182">
        <f>(S352)*'Data - P&amp;L'!$C$16*'Data - P&amp;L'!$C$54</f>
        <v>0</v>
      </c>
      <c r="T536" s="182">
        <f>(T352)*'Data - P&amp;L'!$C$16*'Data - P&amp;L'!$C$54</f>
        <v>0</v>
      </c>
      <c r="U536" s="182">
        <f>(U352)*'Data - P&amp;L'!$C$16*'Data - P&amp;L'!$C$54</f>
        <v>0</v>
      </c>
      <c r="V536" s="182">
        <f>(V352)*'Data - P&amp;L'!$C$16*'Data - P&amp;L'!$C$54</f>
        <v>0</v>
      </c>
      <c r="W536" s="182">
        <f>(W352)*'Data - P&amp;L'!$C$16*'Data - P&amp;L'!$C$54</f>
        <v>0</v>
      </c>
      <c r="X536" s="182">
        <f>(X352)*'Data - P&amp;L'!$C$16*'Data - P&amp;L'!$C$54</f>
        <v>0</v>
      </c>
      <c r="Y536" s="182">
        <f>(Y352)*'Data - P&amp;L'!$C$16*'Data - P&amp;L'!$C$54</f>
        <v>0</v>
      </c>
      <c r="Z536" s="182">
        <f>(Z352)*'Data - P&amp;L'!$C$16*'Data - P&amp;L'!$C$54</f>
        <v>0</v>
      </c>
      <c r="AA536" s="182">
        <f>(AA352)*'Data - P&amp;L'!$C$16*'Data - P&amp;L'!$C$54</f>
        <v>0</v>
      </c>
      <c r="AB536" s="182">
        <f>(AB352)*'Data - P&amp;L'!$C$16*'Data - P&amp;L'!$C$54</f>
        <v>0</v>
      </c>
      <c r="AC536" s="182">
        <f>(AC352)*'Data - P&amp;L'!$C$16*'Data - P&amp;L'!$C$54</f>
        <v>0</v>
      </c>
      <c r="AD536" s="182">
        <f>(AD352)*'Data - P&amp;L'!$C$16*'Data - P&amp;L'!$C$54</f>
        <v>0</v>
      </c>
      <c r="AE536" s="182">
        <f>(AE352)*'Data - P&amp;L'!$C$16*'Data - P&amp;L'!$C$54</f>
        <v>0</v>
      </c>
      <c r="AF536" s="182">
        <f>(AF352)*'Data - P&amp;L'!$C$16*'Data - P&amp;L'!$C$54</f>
        <v>0</v>
      </c>
      <c r="AG536" s="139">
        <f t="shared" si="131"/>
        <v>0</v>
      </c>
    </row>
    <row r="537" outlineLevel="1">
      <c r="A537" s="194" t="s">
        <v>535</v>
      </c>
      <c r="B537" s="182">
        <f>(B375)*'Data - P&amp;L'!$C$6*'Data - P&amp;L'!$C$54</f>
        <v>0</v>
      </c>
      <c r="C537" s="182">
        <f>(C375)*'Data - P&amp;L'!$C$6*'Data - P&amp;L'!$C$54</f>
        <v>0</v>
      </c>
      <c r="D537" s="182">
        <f>(D375)*'Data - P&amp;L'!$C$6*'Data - P&amp;L'!$C$54</f>
        <v>0</v>
      </c>
      <c r="E537" s="182">
        <f>(E375)*'Data - P&amp;L'!$C$6*'Data - P&amp;L'!$C$54</f>
        <v>0</v>
      </c>
      <c r="F537" s="182">
        <f>(F375)*'Data - P&amp;L'!$C$6*'Data - P&amp;L'!$C$54</f>
        <v>0</v>
      </c>
      <c r="G537" s="182">
        <f>(G375)*'Data - P&amp;L'!$C$6*'Data - P&amp;L'!$C$54</f>
        <v>0</v>
      </c>
      <c r="H537" s="182">
        <f>(H375)*'Data - P&amp;L'!$C$6*'Data - P&amp;L'!$C$54</f>
        <v>0</v>
      </c>
      <c r="I537" s="182">
        <f>(I375)*'Data - P&amp;L'!$C$6*'Data - P&amp;L'!$C$54</f>
        <v>0</v>
      </c>
      <c r="J537" s="182">
        <f>(J375)*'Data - P&amp;L'!$C$6*'Data - P&amp;L'!$C$54</f>
        <v>0</v>
      </c>
      <c r="K537" s="182">
        <f>(K375)*'Data - P&amp;L'!$C$6*'Data - P&amp;L'!$C$54</f>
        <v>0</v>
      </c>
      <c r="L537" s="182">
        <f>(L375)*'Data - P&amp;L'!$C$6*'Data - P&amp;L'!$C$54</f>
        <v>0</v>
      </c>
      <c r="M537" s="182">
        <f>(M375)*'Data - P&amp;L'!$C$6*'Data - P&amp;L'!$C$54</f>
        <v>0</v>
      </c>
      <c r="N537" s="182">
        <f>(N375)*'Data - P&amp;L'!$C$6*'Data - P&amp;L'!$C$54</f>
        <v>0</v>
      </c>
      <c r="O537" s="182">
        <f>(O375)*'Data - P&amp;L'!$C$6*'Data - P&amp;L'!$C$54</f>
        <v>0</v>
      </c>
      <c r="P537" s="182">
        <f>(P375)*'Data - P&amp;L'!$C$6*'Data - P&amp;L'!$C$54</f>
        <v>0</v>
      </c>
      <c r="Q537" s="182">
        <f>(Q375)*'Data - P&amp;L'!$C$6*'Data - P&amp;L'!$C$54</f>
        <v>0</v>
      </c>
      <c r="R537" s="182">
        <f>(R375)*'Data - P&amp;L'!$C$6*'Data - P&amp;L'!$C$54</f>
        <v>0</v>
      </c>
      <c r="S537" s="182">
        <f>(S375)*'Data - P&amp;L'!$C$6*'Data - P&amp;L'!$C$54</f>
        <v>0</v>
      </c>
      <c r="T537" s="182">
        <f>(T375)*'Data - P&amp;L'!$C$6*'Data - P&amp;L'!$C$54</f>
        <v>0</v>
      </c>
      <c r="U537" s="182">
        <f>(U375)*'Data - P&amp;L'!$C$6*'Data - P&amp;L'!$C$54</f>
        <v>0</v>
      </c>
      <c r="V537" s="182">
        <f>(V375)*'Data - P&amp;L'!$C$6*'Data - P&amp;L'!$C$54</f>
        <v>0</v>
      </c>
      <c r="W537" s="182">
        <f>(W375)*'Data - P&amp;L'!$C$6*'Data - P&amp;L'!$C$54</f>
        <v>0</v>
      </c>
      <c r="X537" s="182">
        <f>(X375)*'Data - P&amp;L'!$C$6*'Data - P&amp;L'!$C$54</f>
        <v>0</v>
      </c>
      <c r="Y537" s="182">
        <f>(Y375)*'Data - P&amp;L'!$C$6*'Data - P&amp;L'!$C$54</f>
        <v>0</v>
      </c>
      <c r="Z537" s="182">
        <f>(Z375)*'Data - P&amp;L'!$C$6*'Data - P&amp;L'!$C$54</f>
        <v>0</v>
      </c>
      <c r="AA537" s="182">
        <f>(AA375)*'Data - P&amp;L'!$C$6*'Data - P&amp;L'!$C$54</f>
        <v>0</v>
      </c>
      <c r="AB537" s="182">
        <f>(AB375)*'Data - P&amp;L'!$C$6*'Data - P&amp;L'!$C$54</f>
        <v>0</v>
      </c>
      <c r="AC537" s="182">
        <f>(AC375)*'Data - P&amp;L'!$C$6*'Data - P&amp;L'!$C$54</f>
        <v>0</v>
      </c>
      <c r="AD537" s="182">
        <f>(AD375)*'Data - P&amp;L'!$C$6*'Data - P&amp;L'!$C$54</f>
        <v>0</v>
      </c>
      <c r="AE537" s="182">
        <f>(AE375)*'Data - P&amp;L'!$C$6*'Data - P&amp;L'!$C$54</f>
        <v>0</v>
      </c>
      <c r="AF537" s="182">
        <f>(AF375)*'Data - P&amp;L'!$C$6*'Data - P&amp;L'!$C$54</f>
        <v>0</v>
      </c>
      <c r="AG537" s="139">
        <f t="shared" si="131"/>
        <v>0</v>
      </c>
    </row>
    <row r="538" outlineLevel="1">
      <c r="A538" s="194" t="s">
        <v>536</v>
      </c>
      <c r="B538" s="182">
        <f>(B376)*'Data - P&amp;L'!$C$8*'Data - P&amp;L'!$C$54</f>
        <v>0</v>
      </c>
      <c r="C538" s="182">
        <f>(C376)*'Data - P&amp;L'!$C$8*'Data - P&amp;L'!$C$54</f>
        <v>0</v>
      </c>
      <c r="D538" s="182">
        <f>(D376)*'Data - P&amp;L'!$C$8*'Data - P&amp;L'!$C$54</f>
        <v>0</v>
      </c>
      <c r="E538" s="182">
        <f>(E376)*'Data - P&amp;L'!$C$8*'Data - P&amp;L'!$C$54</f>
        <v>0</v>
      </c>
      <c r="F538" s="182">
        <f>(F376)*'Data - P&amp;L'!$C$8*'Data - P&amp;L'!$C$54</f>
        <v>0</v>
      </c>
      <c r="G538" s="182">
        <f>(G376)*'Data - P&amp;L'!$C$8*'Data - P&amp;L'!$C$54</f>
        <v>0</v>
      </c>
      <c r="H538" s="182">
        <f>(H376)*'Data - P&amp;L'!$C$8*'Data - P&amp;L'!$C$54</f>
        <v>0</v>
      </c>
      <c r="I538" s="182">
        <f>(I376)*'Data - P&amp;L'!$C$8*'Data - P&amp;L'!$C$54</f>
        <v>0</v>
      </c>
      <c r="J538" s="182">
        <f>(J376)*'Data - P&amp;L'!$C$8*'Data - P&amp;L'!$C$54</f>
        <v>0</v>
      </c>
      <c r="K538" s="182">
        <f>(K376)*'Data - P&amp;L'!$C$8*'Data - P&amp;L'!$C$54</f>
        <v>0</v>
      </c>
      <c r="L538" s="182">
        <f>(L376)*'Data - P&amp;L'!$C$8*'Data - P&amp;L'!$C$54</f>
        <v>0</v>
      </c>
      <c r="M538" s="182">
        <f>(M376)*'Data - P&amp;L'!$C$8*'Data - P&amp;L'!$C$54</f>
        <v>0</v>
      </c>
      <c r="N538" s="182">
        <f>(N376)*'Data - P&amp;L'!$C$8*'Data - P&amp;L'!$C$54</f>
        <v>0</v>
      </c>
      <c r="O538" s="182">
        <f>(O376)*'Data - P&amp;L'!$C$8*'Data - P&amp;L'!$C$54</f>
        <v>0</v>
      </c>
      <c r="P538" s="182">
        <f>(P376)*'Data - P&amp;L'!$C$8*'Data - P&amp;L'!$C$54</f>
        <v>0</v>
      </c>
      <c r="Q538" s="182">
        <f>(Q376)*'Data - P&amp;L'!$C$8*'Data - P&amp;L'!$C$54</f>
        <v>0</v>
      </c>
      <c r="R538" s="182">
        <f>(R376)*'Data - P&amp;L'!$C$8*'Data - P&amp;L'!$C$54</f>
        <v>0</v>
      </c>
      <c r="S538" s="182">
        <f>(S376)*'Data - P&amp;L'!$C$8*'Data - P&amp;L'!$C$54</f>
        <v>0</v>
      </c>
      <c r="T538" s="182">
        <f>(T376)*'Data - P&amp;L'!$C$8*'Data - P&amp;L'!$C$54</f>
        <v>0</v>
      </c>
      <c r="U538" s="182">
        <f>(U376)*'Data - P&amp;L'!$C$8*'Data - P&amp;L'!$C$54</f>
        <v>0</v>
      </c>
      <c r="V538" s="182">
        <f>(V376)*'Data - P&amp;L'!$C$8*'Data - P&amp;L'!$C$54</f>
        <v>0</v>
      </c>
      <c r="W538" s="182">
        <f>(W376)*'Data - P&amp;L'!$C$8*'Data - P&amp;L'!$C$54</f>
        <v>0</v>
      </c>
      <c r="X538" s="182">
        <f>(X376)*'Data - P&amp;L'!$C$8*'Data - P&amp;L'!$C$54</f>
        <v>0</v>
      </c>
      <c r="Y538" s="182">
        <f>(Y376)*'Data - P&amp;L'!$C$8*'Data - P&amp;L'!$C$54</f>
        <v>0</v>
      </c>
      <c r="Z538" s="182">
        <f>(Z376)*'Data - P&amp;L'!$C$8*'Data - P&amp;L'!$C$54</f>
        <v>0</v>
      </c>
      <c r="AA538" s="182">
        <f>(AA376)*'Data - P&amp;L'!$C$8*'Data - P&amp;L'!$C$54</f>
        <v>0</v>
      </c>
      <c r="AB538" s="182">
        <f>(AB376)*'Data - P&amp;L'!$C$8*'Data - P&amp;L'!$C$54</f>
        <v>0</v>
      </c>
      <c r="AC538" s="182">
        <f>(AC376)*'Data - P&amp;L'!$C$8*'Data - P&amp;L'!$C$54</f>
        <v>0</v>
      </c>
      <c r="AD538" s="182">
        <f>(AD376)*'Data - P&amp;L'!$C$8*'Data - P&amp;L'!$C$54</f>
        <v>0</v>
      </c>
      <c r="AE538" s="182">
        <f>(AE376)*'Data - P&amp;L'!$C$8*'Data - P&amp;L'!$C$54</f>
        <v>0</v>
      </c>
      <c r="AF538" s="182">
        <f>(AF376)*'Data - P&amp;L'!$C$8*'Data - P&amp;L'!$C$54</f>
        <v>0</v>
      </c>
      <c r="AG538" s="139">
        <f t="shared" si="131"/>
        <v>0</v>
      </c>
    </row>
    <row r="539" outlineLevel="1">
      <c r="A539" s="194" t="s">
        <v>524</v>
      </c>
      <c r="B539" s="182">
        <f>(B377+B378)*'Data - P&amp;L'!$C$9*'Data - P&amp;L'!$C$54</f>
        <v>0</v>
      </c>
      <c r="C539" s="182">
        <f>(C377+C378)*'Data - P&amp;L'!$C$9*'Data - P&amp;L'!$C$54</f>
        <v>0</v>
      </c>
      <c r="D539" s="182">
        <f>(D377+D378)*'Data - P&amp;L'!$C$9*'Data - P&amp;L'!$C$54</f>
        <v>0</v>
      </c>
      <c r="E539" s="182">
        <f>(E377+E378)*'Data - P&amp;L'!$C$9*'Data - P&amp;L'!$C$54</f>
        <v>0</v>
      </c>
      <c r="F539" s="182">
        <f>(F377+F378)*'Data - P&amp;L'!$C$9*'Data - P&amp;L'!$C$54</f>
        <v>0</v>
      </c>
      <c r="G539" s="182">
        <f>(G377+G378)*'Data - P&amp;L'!$C$9*'Data - P&amp;L'!$C$54</f>
        <v>0</v>
      </c>
      <c r="H539" s="182">
        <f>(H377+H378)*'Data - P&amp;L'!$C$9*'Data - P&amp;L'!$C$54</f>
        <v>0</v>
      </c>
      <c r="I539" s="182">
        <f>(I377+I378)*'Data - P&amp;L'!$C$9*'Data - P&amp;L'!$C$54</f>
        <v>0</v>
      </c>
      <c r="J539" s="182">
        <f>(J377+J378)*'Data - P&amp;L'!$C$9*'Data - P&amp;L'!$C$54</f>
        <v>0</v>
      </c>
      <c r="K539" s="182">
        <f>(K377+K378)*'Data - P&amp;L'!$C$9*'Data - P&amp;L'!$C$54</f>
        <v>0</v>
      </c>
      <c r="L539" s="182">
        <f>(L377+L378)*'Data - P&amp;L'!$C$9*'Data - P&amp;L'!$C$54</f>
        <v>0</v>
      </c>
      <c r="M539" s="182">
        <f>(M377+M378)*'Data - P&amp;L'!$C$9*'Data - P&amp;L'!$C$54</f>
        <v>0</v>
      </c>
      <c r="N539" s="182">
        <f>(N377+N378)*'Data - P&amp;L'!$C$9*'Data - P&amp;L'!$C$54</f>
        <v>0</v>
      </c>
      <c r="O539" s="182">
        <f>(O377+O378)*'Data - P&amp;L'!$C$9*'Data - P&amp;L'!$C$54</f>
        <v>0</v>
      </c>
      <c r="P539" s="182">
        <f>(P377+P378)*'Data - P&amp;L'!$C$9*'Data - P&amp;L'!$C$54</f>
        <v>0</v>
      </c>
      <c r="Q539" s="182">
        <f>(Q377+Q378)*'Data - P&amp;L'!$C$9*'Data - P&amp;L'!$C$54</f>
        <v>0</v>
      </c>
      <c r="R539" s="182">
        <f>(R377+R378)*'Data - P&amp;L'!$C$9*'Data - P&amp;L'!$C$54</f>
        <v>0</v>
      </c>
      <c r="S539" s="182">
        <f>(S377+S378)*'Data - P&amp;L'!$C$9*'Data - P&amp;L'!$C$54</f>
        <v>0</v>
      </c>
      <c r="T539" s="182">
        <f>(T377+T378)*'Data - P&amp;L'!$C$9*'Data - P&amp;L'!$C$54</f>
        <v>0</v>
      </c>
      <c r="U539" s="182">
        <f>(U377+U378)*'Data - P&amp;L'!$C$9*'Data - P&amp;L'!$C$54</f>
        <v>0</v>
      </c>
      <c r="V539" s="182">
        <f>(V377+V378)*'Data - P&amp;L'!$C$9*'Data - P&amp;L'!$C$54</f>
        <v>0</v>
      </c>
      <c r="W539" s="182">
        <f>(W377+W378)*'Data - P&amp;L'!$C$9*'Data - P&amp;L'!$C$54</f>
        <v>0</v>
      </c>
      <c r="X539" s="182">
        <f>(X377+X378)*'Data - P&amp;L'!$C$9*'Data - P&amp;L'!$C$54</f>
        <v>0</v>
      </c>
      <c r="Y539" s="182">
        <f>(Y377+Y378)*'Data - P&amp;L'!$C$9*'Data - P&amp;L'!$C$54</f>
        <v>0</v>
      </c>
      <c r="Z539" s="182">
        <f>(Z377+Z378)*'Data - P&amp;L'!$C$9*'Data - P&amp;L'!$C$54</f>
        <v>0</v>
      </c>
      <c r="AA539" s="182">
        <f>(AA377+AA378)*'Data - P&amp;L'!$C$9*'Data - P&amp;L'!$C$54</f>
        <v>0</v>
      </c>
      <c r="AB539" s="182">
        <f>(AB377+AB378)*'Data - P&amp;L'!$C$9*'Data - P&amp;L'!$C$54</f>
        <v>0</v>
      </c>
      <c r="AC539" s="182">
        <f>(AC377+AC378)*'Data - P&amp;L'!$C$9*'Data - P&amp;L'!$C$54</f>
        <v>0</v>
      </c>
      <c r="AD539" s="182">
        <f>(AD377+AD378)*'Data - P&amp;L'!$C$9*'Data - P&amp;L'!$C$54</f>
        <v>0</v>
      </c>
      <c r="AE539" s="182">
        <f>(AE377+AE378)*'Data - P&amp;L'!$C$9*'Data - P&amp;L'!$C$54</f>
        <v>0</v>
      </c>
      <c r="AF539" s="182">
        <f>(AF377+AF378)*'Data - P&amp;L'!$C$9*'Data - P&amp;L'!$C$54</f>
        <v>0</v>
      </c>
      <c r="AG539" s="139">
        <f t="shared" si="131"/>
        <v>0</v>
      </c>
    </row>
    <row r="540" outlineLevel="1">
      <c r="A540" s="194" t="s">
        <v>525</v>
      </c>
      <c r="B540" s="182">
        <f>(B379+B380)*'Data - P&amp;L'!$C$5*'Data - P&amp;L'!$C$54</f>
        <v>0</v>
      </c>
      <c r="C540" s="182">
        <f>(C379+C380)*'Data - P&amp;L'!$C$5*'Data - P&amp;L'!$C$54</f>
        <v>0</v>
      </c>
      <c r="D540" s="182">
        <f>(D379+D380)*'Data - P&amp;L'!$C$5*'Data - P&amp;L'!$C$54</f>
        <v>0</v>
      </c>
      <c r="E540" s="182">
        <f>(E379+E380)*'Data - P&amp;L'!$C$5*'Data - P&amp;L'!$C$54</f>
        <v>0</v>
      </c>
      <c r="F540" s="182">
        <f>(F379+F380)*'Data - P&amp;L'!$C$5*'Data - P&amp;L'!$C$54</f>
        <v>0</v>
      </c>
      <c r="G540" s="182">
        <f>(G379+G380)*'Data - P&amp;L'!$C$5*'Data - P&amp;L'!$C$54</f>
        <v>0</v>
      </c>
      <c r="H540" s="182">
        <f>(H379+H380)*'Data - P&amp;L'!$C$5*'Data - P&amp;L'!$C$54</f>
        <v>0</v>
      </c>
      <c r="I540" s="182">
        <f>(I379+I380)*'Data - P&amp;L'!$C$5*'Data - P&amp;L'!$C$54</f>
        <v>0</v>
      </c>
      <c r="J540" s="182">
        <f>(J379+J380)*'Data - P&amp;L'!$C$5*'Data - P&amp;L'!$C$54</f>
        <v>0</v>
      </c>
      <c r="K540" s="182">
        <f>(K379+K380)*'Data - P&amp;L'!$C$5*'Data - P&amp;L'!$C$54</f>
        <v>0</v>
      </c>
      <c r="L540" s="182">
        <f>(L379+L380)*'Data - P&amp;L'!$C$5*'Data - P&amp;L'!$C$54</f>
        <v>0</v>
      </c>
      <c r="M540" s="182">
        <f>(M379+M380)*'Data - P&amp;L'!$C$5*'Data - P&amp;L'!$C$54</f>
        <v>0</v>
      </c>
      <c r="N540" s="182">
        <f>(N379+N380)*'Data - P&amp;L'!$C$5*'Data - P&amp;L'!$C$54</f>
        <v>0</v>
      </c>
      <c r="O540" s="182">
        <f>(O379+O380)*'Data - P&amp;L'!$C$5*'Data - P&amp;L'!$C$54</f>
        <v>0</v>
      </c>
      <c r="P540" s="182">
        <f>(P379+P380)*'Data - P&amp;L'!$C$5*'Data - P&amp;L'!$C$54</f>
        <v>0</v>
      </c>
      <c r="Q540" s="182">
        <f>(Q379+Q380)*'Data - P&amp;L'!$C$5*'Data - P&amp;L'!$C$54</f>
        <v>0</v>
      </c>
      <c r="R540" s="182">
        <f>(R379+R380)*'Data - P&amp;L'!$C$5*'Data - P&amp;L'!$C$54</f>
        <v>0</v>
      </c>
      <c r="S540" s="182">
        <f>(S379+S380)*'Data - P&amp;L'!$C$5*'Data - P&amp;L'!$C$54</f>
        <v>0</v>
      </c>
      <c r="T540" s="182">
        <f>(T379+T380)*'Data - P&amp;L'!$C$5*'Data - P&amp;L'!$C$54</f>
        <v>0</v>
      </c>
      <c r="U540" s="182">
        <f>(U379+U380)*'Data - P&amp;L'!$C$5*'Data - P&amp;L'!$C$54</f>
        <v>0</v>
      </c>
      <c r="V540" s="182">
        <f>(V379+V380)*'Data - P&amp;L'!$C$5*'Data - P&amp;L'!$C$54</f>
        <v>0</v>
      </c>
      <c r="W540" s="182">
        <f>(W379+W380)*'Data - P&amp;L'!$C$5*'Data - P&amp;L'!$C$54</f>
        <v>0</v>
      </c>
      <c r="X540" s="182">
        <f>(X379+X380)*'Data - P&amp;L'!$C$5*'Data - P&amp;L'!$C$54</f>
        <v>0</v>
      </c>
      <c r="Y540" s="182">
        <f>(Y379+Y380)*'Data - P&amp;L'!$C$5*'Data - P&amp;L'!$C$54</f>
        <v>0</v>
      </c>
      <c r="Z540" s="182">
        <f>(Z379+Z380)*'Data - P&amp;L'!$C$5*'Data - P&amp;L'!$C$54</f>
        <v>0</v>
      </c>
      <c r="AA540" s="182">
        <f>(AA379+AA380)*'Data - P&amp;L'!$C$5*'Data - P&amp;L'!$C$54</f>
        <v>0</v>
      </c>
      <c r="AB540" s="182">
        <f>(AB379+AB380)*'Data - P&amp;L'!$C$5*'Data - P&amp;L'!$C$54</f>
        <v>0</v>
      </c>
      <c r="AC540" s="182">
        <f>(AC379+AC380)*'Data - P&amp;L'!$C$5*'Data - P&amp;L'!$C$54</f>
        <v>0</v>
      </c>
      <c r="AD540" s="182">
        <f>(AD379+AD380)*'Data - P&amp;L'!$C$5*'Data - P&amp;L'!$C$54</f>
        <v>0</v>
      </c>
      <c r="AE540" s="182">
        <f>(AE379+AE380)*'Data - P&amp;L'!$C$5*'Data - P&amp;L'!$C$54</f>
        <v>0</v>
      </c>
      <c r="AF540" s="182">
        <f>(AF379+AF380)*'Data - P&amp;L'!$C$5*'Data - P&amp;L'!$C$54</f>
        <v>0</v>
      </c>
      <c r="AG540" s="139">
        <f t="shared" si="131"/>
        <v>0</v>
      </c>
    </row>
    <row r="541" outlineLevel="1">
      <c r="A541" s="194" t="s">
        <v>526</v>
      </c>
      <c r="B541" s="182">
        <f>(B381+B382)*'Data - P&amp;L'!$C$10*'Data - P&amp;L'!$C$54</f>
        <v>0</v>
      </c>
      <c r="C541" s="182">
        <f>(C381+C382)*'Data - P&amp;L'!$C$10*'Data - P&amp;L'!$C$54</f>
        <v>0</v>
      </c>
      <c r="D541" s="182">
        <f>(D381+D382)*'Data - P&amp;L'!$C$10*'Data - P&amp;L'!$C$54</f>
        <v>0</v>
      </c>
      <c r="E541" s="182">
        <f>(E381+E382)*'Data - P&amp;L'!$C$10*'Data - P&amp;L'!$C$54</f>
        <v>0</v>
      </c>
      <c r="F541" s="182">
        <f>(F381+F382)*'Data - P&amp;L'!$C$10*'Data - P&amp;L'!$C$54</f>
        <v>0</v>
      </c>
      <c r="G541" s="182">
        <f>(G381+G382)*'Data - P&amp;L'!$C$10*'Data - P&amp;L'!$C$54</f>
        <v>0</v>
      </c>
      <c r="H541" s="182">
        <f>(H381+H382)*'Data - P&amp;L'!$C$10*'Data - P&amp;L'!$C$54</f>
        <v>0</v>
      </c>
      <c r="I541" s="182">
        <f>(I381+I382)*'Data - P&amp;L'!$C$10*'Data - P&amp;L'!$C$54</f>
        <v>0</v>
      </c>
      <c r="J541" s="182">
        <f>(J381+J382)*'Data - P&amp;L'!$C$10*'Data - P&amp;L'!$C$54</f>
        <v>0</v>
      </c>
      <c r="K541" s="182">
        <f>(K381+K382)*'Data - P&amp;L'!$C$10*'Data - P&amp;L'!$C$54</f>
        <v>0</v>
      </c>
      <c r="L541" s="182">
        <f>(L381+L382)*'Data - P&amp;L'!$C$10*'Data - P&amp;L'!$C$54</f>
        <v>0</v>
      </c>
      <c r="M541" s="182">
        <f>(M381+M382)*'Data - P&amp;L'!$C$10*'Data - P&amp;L'!$C$54</f>
        <v>0</v>
      </c>
      <c r="N541" s="182">
        <f>(N381+N382)*'Data - P&amp;L'!$C$10*'Data - P&amp;L'!$C$54</f>
        <v>0</v>
      </c>
      <c r="O541" s="182">
        <f>(O381+O382)*'Data - P&amp;L'!$C$10*'Data - P&amp;L'!$C$54</f>
        <v>0</v>
      </c>
      <c r="P541" s="182">
        <f>(P381+P382)*'Data - P&amp;L'!$C$10*'Data - P&amp;L'!$C$54</f>
        <v>0</v>
      </c>
      <c r="Q541" s="182">
        <f>(Q381+Q382)*'Data - P&amp;L'!$C$10*'Data - P&amp;L'!$C$54</f>
        <v>0</v>
      </c>
      <c r="R541" s="182">
        <f>(R381+R382)*'Data - P&amp;L'!$C$10*'Data - P&amp;L'!$C$54</f>
        <v>0</v>
      </c>
      <c r="S541" s="182">
        <f>(S381+S382)*'Data - P&amp;L'!$C$10*'Data - P&amp;L'!$C$54</f>
        <v>0</v>
      </c>
      <c r="T541" s="182">
        <f>(T381+T382)*'Data - P&amp;L'!$C$10*'Data - P&amp;L'!$C$54</f>
        <v>0</v>
      </c>
      <c r="U541" s="182">
        <f>(U381+U382)*'Data - P&amp;L'!$C$10*'Data - P&amp;L'!$C$54</f>
        <v>0</v>
      </c>
      <c r="V541" s="182">
        <f>(V381+V382)*'Data - P&amp;L'!$C$10*'Data - P&amp;L'!$C$54</f>
        <v>0</v>
      </c>
      <c r="W541" s="182">
        <f>(W381+W382)*'Data - P&amp;L'!$C$10*'Data - P&amp;L'!$C$54</f>
        <v>0</v>
      </c>
      <c r="X541" s="182">
        <f>(X381+X382)*'Data - P&amp;L'!$C$10*'Data - P&amp;L'!$C$54</f>
        <v>0</v>
      </c>
      <c r="Y541" s="182">
        <f>(Y381+Y382)*'Data - P&amp;L'!$C$10*'Data - P&amp;L'!$C$54</f>
        <v>0</v>
      </c>
      <c r="Z541" s="182">
        <f>(Z381+Z382)*'Data - P&amp;L'!$C$10*'Data - P&amp;L'!$C$54</f>
        <v>0</v>
      </c>
      <c r="AA541" s="182">
        <f>(AA381+AA382)*'Data - P&amp;L'!$C$10*'Data - P&amp;L'!$C$54</f>
        <v>0</v>
      </c>
      <c r="AB541" s="182">
        <f>(AB381+AB382)*'Data - P&amp;L'!$C$10*'Data - P&amp;L'!$C$54</f>
        <v>0</v>
      </c>
      <c r="AC541" s="182">
        <f>(AC381+AC382)*'Data - P&amp;L'!$C$10*'Data - P&amp;L'!$C$54</f>
        <v>0</v>
      </c>
      <c r="AD541" s="182">
        <f>(AD381+AD382)*'Data - P&amp;L'!$C$10*'Data - P&amp;L'!$C$54</f>
        <v>0</v>
      </c>
      <c r="AE541" s="182">
        <f>(AE381+AE382)*'Data - P&amp;L'!$C$10*'Data - P&amp;L'!$C$54</f>
        <v>0</v>
      </c>
      <c r="AF541" s="182">
        <f>(AF381+AF382)*'Data - P&amp;L'!$C$10*'Data - P&amp;L'!$C$54</f>
        <v>0</v>
      </c>
      <c r="AG541" s="139">
        <f t="shared" si="131"/>
        <v>0</v>
      </c>
    </row>
    <row r="542" outlineLevel="1">
      <c r="A542" s="194" t="s">
        <v>499</v>
      </c>
      <c r="B542" s="182">
        <f>(B383)*'Data - P&amp;L'!$C$17*'Data - P&amp;L'!$C$54</f>
        <v>0</v>
      </c>
      <c r="C542" s="182">
        <f>(C383)*'Data - P&amp;L'!$C$17*'Data - P&amp;L'!$C$54</f>
        <v>0</v>
      </c>
      <c r="D542" s="182">
        <f>(D383)*'Data - P&amp;L'!$C$17*'Data - P&amp;L'!$C$54</f>
        <v>0</v>
      </c>
      <c r="E542" s="182">
        <f>(E383)*'Data - P&amp;L'!$C$17*'Data - P&amp;L'!$C$54</f>
        <v>0</v>
      </c>
      <c r="F542" s="182">
        <f>(F383)*'Data - P&amp;L'!$C$17*'Data - P&amp;L'!$C$54</f>
        <v>0</v>
      </c>
      <c r="G542" s="182">
        <f>(G383)*'Data - P&amp;L'!$C$17*'Data - P&amp;L'!$C$54</f>
        <v>0</v>
      </c>
      <c r="H542" s="182">
        <f>(H383)*'Data - P&amp;L'!$C$17*'Data - P&amp;L'!$C$54</f>
        <v>0</v>
      </c>
      <c r="I542" s="182">
        <f>(I383)*'Data - P&amp;L'!$C$17*'Data - P&amp;L'!$C$54</f>
        <v>0</v>
      </c>
      <c r="J542" s="182">
        <f>(J383)*'Data - P&amp;L'!$C$17*'Data - P&amp;L'!$C$54</f>
        <v>0</v>
      </c>
      <c r="K542" s="182">
        <f>(K383)*'Data - P&amp;L'!$C$17*'Data - P&amp;L'!$C$54</f>
        <v>0</v>
      </c>
      <c r="L542" s="182">
        <f>(L383)*'Data - P&amp;L'!$C$17*'Data - P&amp;L'!$C$54</f>
        <v>0</v>
      </c>
      <c r="M542" s="182">
        <f>(M383)*'Data - P&amp;L'!$C$17*'Data - P&amp;L'!$C$54</f>
        <v>0</v>
      </c>
      <c r="N542" s="182">
        <f>(N383)*'Data - P&amp;L'!$C$17*'Data - P&amp;L'!$C$54</f>
        <v>0</v>
      </c>
      <c r="O542" s="182">
        <f>(O383)*'Data - P&amp;L'!$C$17*'Data - P&amp;L'!$C$54</f>
        <v>0</v>
      </c>
      <c r="P542" s="182">
        <f>(P383)*'Data - P&amp;L'!$C$17*'Data - P&amp;L'!$C$54</f>
        <v>0</v>
      </c>
      <c r="Q542" s="182">
        <f>(Q383)*'Data - P&amp;L'!$C$17*'Data - P&amp;L'!$C$54</f>
        <v>0</v>
      </c>
      <c r="R542" s="182">
        <f>(R383)*'Data - P&amp;L'!$C$17*'Data - P&amp;L'!$C$54</f>
        <v>0</v>
      </c>
      <c r="S542" s="182">
        <f>(S383)*'Data - P&amp;L'!$C$17*'Data - P&amp;L'!$C$54</f>
        <v>0</v>
      </c>
      <c r="T542" s="182">
        <f>(T383)*'Data - P&amp;L'!$C$17*'Data - P&amp;L'!$C$54</f>
        <v>0</v>
      </c>
      <c r="U542" s="182">
        <f>(U383)*'Data - P&amp;L'!$C$17*'Data - P&amp;L'!$C$54</f>
        <v>0</v>
      </c>
      <c r="V542" s="182">
        <f>(V383)*'Data - P&amp;L'!$C$17*'Data - P&amp;L'!$C$54</f>
        <v>0</v>
      </c>
      <c r="W542" s="182">
        <f>(W383)*'Data - P&amp;L'!$C$17*'Data - P&amp;L'!$C$54</f>
        <v>0</v>
      </c>
      <c r="X542" s="182">
        <f>(X383)*'Data - P&amp;L'!$C$17*'Data - P&amp;L'!$C$54</f>
        <v>0</v>
      </c>
      <c r="Y542" s="182">
        <f>(Y383)*'Data - P&amp;L'!$C$17*'Data - P&amp;L'!$C$54</f>
        <v>0</v>
      </c>
      <c r="Z542" s="182">
        <f>(Z383)*'Data - P&amp;L'!$C$17*'Data - P&amp;L'!$C$54</f>
        <v>0</v>
      </c>
      <c r="AA542" s="182">
        <f>(AA383)*'Data - P&amp;L'!$C$17*'Data - P&amp;L'!$C$54</f>
        <v>0</v>
      </c>
      <c r="AB542" s="182">
        <f>(AB383)*'Data - P&amp;L'!$C$17*'Data - P&amp;L'!$C$54</f>
        <v>0</v>
      </c>
      <c r="AC542" s="182">
        <f>(AC383)*'Data - P&amp;L'!$C$17*'Data - P&amp;L'!$C$54</f>
        <v>0</v>
      </c>
      <c r="AD542" s="182">
        <f>(AD383)*'Data - P&amp;L'!$C$17*'Data - P&amp;L'!$C$54</f>
        <v>0</v>
      </c>
      <c r="AE542" s="182">
        <f>(AE383)*'Data - P&amp;L'!$C$17*'Data - P&amp;L'!$C$54</f>
        <v>0</v>
      </c>
      <c r="AF542" s="182">
        <f>(AF383)*'Data - P&amp;L'!$C$17*'Data - P&amp;L'!$C$54</f>
        <v>0</v>
      </c>
      <c r="AG542" s="139">
        <f t="shared" si="131"/>
        <v>0</v>
      </c>
    </row>
    <row r="543" outlineLevel="1">
      <c r="A543" s="194" t="s">
        <v>500</v>
      </c>
      <c r="B543" s="182">
        <f>(B384)*'Data - P&amp;L'!$C$18*'Data - P&amp;L'!$C$54</f>
        <v>0</v>
      </c>
      <c r="C543" s="182">
        <f>(C384)*'Data - P&amp;L'!$C$18*'Data - P&amp;L'!$C$54</f>
        <v>0</v>
      </c>
      <c r="D543" s="182">
        <f>(D384)*'Data - P&amp;L'!$C$18*'Data - P&amp;L'!$C$54</f>
        <v>0</v>
      </c>
      <c r="E543" s="182">
        <f>(E384)*'Data - P&amp;L'!$C$18*'Data - P&amp;L'!$C$54</f>
        <v>0</v>
      </c>
      <c r="F543" s="182">
        <f>(F384)*'Data - P&amp;L'!$C$18*'Data - P&amp;L'!$C$54</f>
        <v>0</v>
      </c>
      <c r="G543" s="182">
        <f>(G384)*'Data - P&amp;L'!$C$18*'Data - P&amp;L'!$C$54</f>
        <v>0</v>
      </c>
      <c r="H543" s="182">
        <f>(H384)*'Data - P&amp;L'!$C$18*'Data - P&amp;L'!$C$54</f>
        <v>0</v>
      </c>
      <c r="I543" s="182">
        <f>(I384)*'Data - P&amp;L'!$C$18*'Data - P&amp;L'!$C$54</f>
        <v>0</v>
      </c>
      <c r="J543" s="182">
        <f>(J384)*'Data - P&amp;L'!$C$18*'Data - P&amp;L'!$C$54</f>
        <v>0</v>
      </c>
      <c r="K543" s="182">
        <f>(K384)*'Data - P&amp;L'!$C$18*'Data - P&amp;L'!$C$54</f>
        <v>0</v>
      </c>
      <c r="L543" s="182">
        <f>(L384)*'Data - P&amp;L'!$C$18*'Data - P&amp;L'!$C$54</f>
        <v>0</v>
      </c>
      <c r="M543" s="182">
        <f>(M384)*'Data - P&amp;L'!$C$18*'Data - P&amp;L'!$C$54</f>
        <v>0</v>
      </c>
      <c r="N543" s="182">
        <f>(N384)*'Data - P&amp;L'!$C$18*'Data - P&amp;L'!$C$54</f>
        <v>0</v>
      </c>
      <c r="O543" s="182">
        <f>(O384)*'Data - P&amp;L'!$C$18*'Data - P&amp;L'!$C$54</f>
        <v>0</v>
      </c>
      <c r="P543" s="182">
        <f>(P384)*'Data - P&amp;L'!$C$18*'Data - P&amp;L'!$C$54</f>
        <v>0</v>
      </c>
      <c r="Q543" s="182">
        <f>(Q384)*'Data - P&amp;L'!$C$18*'Data - P&amp;L'!$C$54</f>
        <v>0</v>
      </c>
      <c r="R543" s="182">
        <f>(R384)*'Data - P&amp;L'!$C$18*'Data - P&amp;L'!$C$54</f>
        <v>0</v>
      </c>
      <c r="S543" s="182">
        <f>(S384)*'Data - P&amp;L'!$C$18*'Data - P&amp;L'!$C$54</f>
        <v>0</v>
      </c>
      <c r="T543" s="182">
        <f>(T384)*'Data - P&amp;L'!$C$18*'Data - P&amp;L'!$C$54</f>
        <v>0</v>
      </c>
      <c r="U543" s="182">
        <f>(U384)*'Data - P&amp;L'!$C$18*'Data - P&amp;L'!$C$54</f>
        <v>0</v>
      </c>
      <c r="V543" s="182">
        <f>(V384)*'Data - P&amp;L'!$C$18*'Data - P&amp;L'!$C$54</f>
        <v>0</v>
      </c>
      <c r="W543" s="182">
        <f>(W384)*'Data - P&amp;L'!$C$18*'Data - P&amp;L'!$C$54</f>
        <v>0</v>
      </c>
      <c r="X543" s="182">
        <f>(X384)*'Data - P&amp;L'!$C$18*'Data - P&amp;L'!$C$54</f>
        <v>0</v>
      </c>
      <c r="Y543" s="182">
        <f>(Y384)*'Data - P&amp;L'!$C$18*'Data - P&amp;L'!$C$54</f>
        <v>0</v>
      </c>
      <c r="Z543" s="182">
        <f>(Z384)*'Data - P&amp;L'!$C$18*'Data - P&amp;L'!$C$54</f>
        <v>0</v>
      </c>
      <c r="AA543" s="182">
        <f>(AA384)*'Data - P&amp;L'!$C$18*'Data - P&amp;L'!$C$54</f>
        <v>0</v>
      </c>
      <c r="AB543" s="182">
        <f>(AB384)*'Data - P&amp;L'!$C$18*'Data - P&amp;L'!$C$54</f>
        <v>0</v>
      </c>
      <c r="AC543" s="182">
        <f>(AC384)*'Data - P&amp;L'!$C$18*'Data - P&amp;L'!$C$54</f>
        <v>0</v>
      </c>
      <c r="AD543" s="182">
        <f>(AD384)*'Data - P&amp;L'!$C$18*'Data - P&amp;L'!$C$54</f>
        <v>0</v>
      </c>
      <c r="AE543" s="182">
        <f>(AE384)*'Data - P&amp;L'!$C$18*'Data - P&amp;L'!$C$54</f>
        <v>0</v>
      </c>
      <c r="AF543" s="182">
        <f>(AF384)*'Data - P&amp;L'!$C$18*'Data - P&amp;L'!$C$54</f>
        <v>0</v>
      </c>
      <c r="AG543" s="139">
        <f t="shared" si="131"/>
        <v>0</v>
      </c>
    </row>
    <row r="544" outlineLevel="1">
      <c r="A544" s="194" t="s">
        <v>527</v>
      </c>
      <c r="B544" s="182">
        <f>((B357*'Data - P&amp;L'!$C$38)+(B358*'Data - P&amp;L'!$C$39))*'Data - P&amp;L'!$C$54</f>
        <v>0</v>
      </c>
      <c r="C544" s="182">
        <f>((C357*'Data - P&amp;L'!$C$38)+(C358*'Data - P&amp;L'!$C$39))*'Data - P&amp;L'!$C$54</f>
        <v>0</v>
      </c>
      <c r="D544" s="182">
        <f>((D357*'Data - P&amp;L'!$C$38)+(D358*'Data - P&amp;L'!$C$39))*'Data - P&amp;L'!$C$54</f>
        <v>0</v>
      </c>
      <c r="E544" s="182">
        <f>((E357*'Data - P&amp;L'!$C$38)+(E358*'Data - P&amp;L'!$C$39))*'Data - P&amp;L'!$C$54</f>
        <v>0</v>
      </c>
      <c r="F544" s="182">
        <f>((F357*'Data - P&amp;L'!$C$38)+(F358*'Data - P&amp;L'!$C$39))*'Data - P&amp;L'!$C$54</f>
        <v>0</v>
      </c>
      <c r="G544" s="182">
        <f>((G357*'Data - P&amp;L'!$C$38)+(G358*'Data - P&amp;L'!$C$39))*'Data - P&amp;L'!$C$54</f>
        <v>0</v>
      </c>
      <c r="H544" s="182">
        <f>((H357*'Data - P&amp;L'!$C$38)+(H358*'Data - P&amp;L'!$C$39))*'Data - P&amp;L'!$C$54</f>
        <v>0</v>
      </c>
      <c r="I544" s="182">
        <f>((I357*'Data - P&amp;L'!$C$38)+(I358*'Data - P&amp;L'!$C$39))*'Data - P&amp;L'!$C$54</f>
        <v>0</v>
      </c>
      <c r="J544" s="182">
        <f>((J357*'Data - P&amp;L'!$C$38)+(J358*'Data - P&amp;L'!$C$39))*'Data - P&amp;L'!$C$54</f>
        <v>0</v>
      </c>
      <c r="K544" s="182">
        <f>((K357*'Data - P&amp;L'!$C$38)+(K358*'Data - P&amp;L'!$C$39))*'Data - P&amp;L'!$C$54</f>
        <v>0</v>
      </c>
      <c r="L544" s="182">
        <f>((L357*'Data - P&amp;L'!$C$38)+(L358*'Data - P&amp;L'!$C$39))*'Data - P&amp;L'!$C$54</f>
        <v>0</v>
      </c>
      <c r="M544" s="182">
        <f>((M357*'Data - P&amp;L'!$C$38)+(M358*'Data - P&amp;L'!$C$39))*'Data - P&amp;L'!$C$54</f>
        <v>0</v>
      </c>
      <c r="N544" s="182">
        <f>((N357*'Data - P&amp;L'!$C$38)+(N358*'Data - P&amp;L'!$C$39))*'Data - P&amp;L'!$C$54</f>
        <v>0</v>
      </c>
      <c r="O544" s="182">
        <f>((O357*'Data - P&amp;L'!$C$38)+(O358*'Data - P&amp;L'!$C$39))*'Data - P&amp;L'!$C$54</f>
        <v>0</v>
      </c>
      <c r="P544" s="182">
        <f>((P357*'Data - P&amp;L'!$C$38)+(P358*'Data - P&amp;L'!$C$39))*'Data - P&amp;L'!$C$54</f>
        <v>0</v>
      </c>
      <c r="Q544" s="182">
        <f>((Q357*'Data - P&amp;L'!$C$38)+(Q358*'Data - P&amp;L'!$C$39))*'Data - P&amp;L'!$C$54</f>
        <v>0</v>
      </c>
      <c r="R544" s="182">
        <f>((R357*'Data - P&amp;L'!$C$38)+(R358*'Data - P&amp;L'!$C$39))*'Data - P&amp;L'!$C$54</f>
        <v>0</v>
      </c>
      <c r="S544" s="182">
        <f>((S357*'Data - P&amp;L'!$C$38)+(S358*'Data - P&amp;L'!$C$39))*'Data - P&amp;L'!$C$54</f>
        <v>0</v>
      </c>
      <c r="T544" s="182">
        <f>((T357*'Data - P&amp;L'!$C$38)+(T358*'Data - P&amp;L'!$C$39))*'Data - P&amp;L'!$C$54</f>
        <v>0</v>
      </c>
      <c r="U544" s="182">
        <f>((U357*'Data - P&amp;L'!$C$38)+(U358*'Data - P&amp;L'!$C$39))*'Data - P&amp;L'!$C$54</f>
        <v>0</v>
      </c>
      <c r="V544" s="182">
        <f>((V357*'Data - P&amp;L'!$C$38)+(V358*'Data - P&amp;L'!$C$39))*'Data - P&amp;L'!$C$54</f>
        <v>0</v>
      </c>
      <c r="W544" s="182">
        <f>((W357*'Data - P&amp;L'!$C$38)+(W358*'Data - P&amp;L'!$C$39))*'Data - P&amp;L'!$C$54</f>
        <v>0</v>
      </c>
      <c r="X544" s="182">
        <f>((X357*'Data - P&amp;L'!$C$38)+(X358*'Data - P&amp;L'!$C$39))*'Data - P&amp;L'!$C$54</f>
        <v>0</v>
      </c>
      <c r="Y544" s="182">
        <f>((Y357*'Data - P&amp;L'!$C$38)+(Y358*'Data - P&amp;L'!$C$39))*'Data - P&amp;L'!$C$54</f>
        <v>0</v>
      </c>
      <c r="Z544" s="182">
        <f>((Z357*'Data - P&amp;L'!$C$38)+(Z358*'Data - P&amp;L'!$C$39))*'Data - P&amp;L'!$C$54</f>
        <v>0</v>
      </c>
      <c r="AA544" s="182">
        <f>((AA357*'Data - P&amp;L'!$C$38)+(AA358*'Data - P&amp;L'!$C$39))*'Data - P&amp;L'!$C$54</f>
        <v>0</v>
      </c>
      <c r="AB544" s="182">
        <f>((AB357*'Data - P&amp;L'!$C$38)+(AB358*'Data - P&amp;L'!$C$39))*'Data - P&amp;L'!$C$54</f>
        <v>0</v>
      </c>
      <c r="AC544" s="182">
        <f>((AC357*'Data - P&amp;L'!$C$38)+(AC358*'Data - P&amp;L'!$C$39))*'Data - P&amp;L'!$C$54</f>
        <v>0</v>
      </c>
      <c r="AD544" s="182">
        <f>((AD357*'Data - P&amp;L'!$C$38)+(AD358*'Data - P&amp;L'!$C$39))*'Data - P&amp;L'!$C$54</f>
        <v>0</v>
      </c>
      <c r="AE544" s="182">
        <f>((AE357*'Data - P&amp;L'!$C$38)+(AE358*'Data - P&amp;L'!$C$39))*'Data - P&amp;L'!$C$54</f>
        <v>0</v>
      </c>
      <c r="AF544" s="182">
        <f>((AF357*'Data - P&amp;L'!$C$38)+(AF358*'Data - P&amp;L'!$C$39))*'Data - P&amp;L'!$C$54</f>
        <v>0</v>
      </c>
      <c r="AG544" s="139">
        <f t="shared" si="131"/>
        <v>0</v>
      </c>
    </row>
    <row r="545" outlineLevel="1">
      <c r="A545" s="194" t="s">
        <v>529</v>
      </c>
      <c r="B545" s="182">
        <f>(B386*'Data - P&amp;L'!$D$39)*'Data - P&amp;L'!$C$54</f>
        <v>0</v>
      </c>
      <c r="C545" s="182">
        <f>(C386*'Data - P&amp;L'!$D$39)*'Data - P&amp;L'!$C$54</f>
        <v>0</v>
      </c>
      <c r="D545" s="182">
        <f>(D386*'Data - P&amp;L'!$D$39)*'Data - P&amp;L'!$C$54</f>
        <v>0</v>
      </c>
      <c r="E545" s="182">
        <f>(E386*'Data - P&amp;L'!$D$39)*'Data - P&amp;L'!$C$54</f>
        <v>0</v>
      </c>
      <c r="F545" s="182">
        <f>(F386*'Data - P&amp;L'!$D$39)*'Data - P&amp;L'!$C$54</f>
        <v>0</v>
      </c>
      <c r="G545" s="182">
        <f>(G386*'Data - P&amp;L'!$D$39)*'Data - P&amp;L'!$C$54</f>
        <v>0</v>
      </c>
      <c r="H545" s="182">
        <f>(H386*'Data - P&amp;L'!$D$39)*'Data - P&amp;L'!$C$54</f>
        <v>0</v>
      </c>
      <c r="I545" s="182">
        <f>(I386*'Data - P&amp;L'!$D$39)*'Data - P&amp;L'!$C$54</f>
        <v>0</v>
      </c>
      <c r="J545" s="182">
        <f>(J386*'Data - P&amp;L'!$D$39)*'Data - P&amp;L'!$C$54</f>
        <v>0</v>
      </c>
      <c r="K545" s="182">
        <f>(K386*'Data - P&amp;L'!$D$39)*'Data - P&amp;L'!$C$54</f>
        <v>0</v>
      </c>
      <c r="L545" s="182">
        <f>(L386*'Data - P&amp;L'!$D$39)*'Data - P&amp;L'!$C$54</f>
        <v>0</v>
      </c>
      <c r="M545" s="182">
        <f>(M386*'Data - P&amp;L'!$D$39)*'Data - P&amp;L'!$C$54</f>
        <v>0</v>
      </c>
      <c r="N545" s="182">
        <f>(N386*'Data - P&amp;L'!$D$39)*'Data - P&amp;L'!$C$54</f>
        <v>0</v>
      </c>
      <c r="O545" s="182">
        <f>(O386*'Data - P&amp;L'!$D$39)*'Data - P&amp;L'!$C$54</f>
        <v>0</v>
      </c>
      <c r="P545" s="182">
        <f>(P386*'Data - P&amp;L'!$D$39)*'Data - P&amp;L'!$C$54</f>
        <v>0</v>
      </c>
      <c r="Q545" s="182">
        <f>(Q386*'Data - P&amp;L'!$D$39)*'Data - P&amp;L'!$C$54</f>
        <v>0</v>
      </c>
      <c r="R545" s="182">
        <f>(R386*'Data - P&amp;L'!$D$39)*'Data - P&amp;L'!$C$54</f>
        <v>0</v>
      </c>
      <c r="S545" s="182">
        <f>(S386*'Data - P&amp;L'!$D$39)*'Data - P&amp;L'!$C$54</f>
        <v>0</v>
      </c>
      <c r="T545" s="182">
        <f>(T386*'Data - P&amp;L'!$D$39)*'Data - P&amp;L'!$C$54</f>
        <v>0</v>
      </c>
      <c r="U545" s="182">
        <f>(U386*'Data - P&amp;L'!$D$39)*'Data - P&amp;L'!$C$54</f>
        <v>0</v>
      </c>
      <c r="V545" s="182">
        <f>(V386*'Data - P&amp;L'!$D$39)*'Data - P&amp;L'!$C$54</f>
        <v>0</v>
      </c>
      <c r="W545" s="182">
        <f>(W386*'Data - P&amp;L'!$D$39)*'Data - P&amp;L'!$C$54</f>
        <v>0</v>
      </c>
      <c r="X545" s="182">
        <f>(X386*'Data - P&amp;L'!$D$39)*'Data - P&amp;L'!$C$54</f>
        <v>0</v>
      </c>
      <c r="Y545" s="182">
        <f>(Y386*'Data - P&amp;L'!$D$39)*'Data - P&amp;L'!$C$54</f>
        <v>0</v>
      </c>
      <c r="Z545" s="182">
        <f>(Z386*'Data - P&amp;L'!$D$39)*'Data - P&amp;L'!$C$54</f>
        <v>0</v>
      </c>
      <c r="AA545" s="182">
        <f>(AA386*'Data - P&amp;L'!$D$39)*'Data - P&amp;L'!$C$54</f>
        <v>0</v>
      </c>
      <c r="AB545" s="182">
        <f>(AB386*'Data - P&amp;L'!$D$39)*'Data - P&amp;L'!$C$54</f>
        <v>0</v>
      </c>
      <c r="AC545" s="182">
        <f>(AC386*'Data - P&amp;L'!$D$39)*'Data - P&amp;L'!$C$54</f>
        <v>0</v>
      </c>
      <c r="AD545" s="182">
        <f>(AD386*'Data - P&amp;L'!$D$39)*'Data - P&amp;L'!$C$54</f>
        <v>0</v>
      </c>
      <c r="AE545" s="182">
        <f>(AE386*'Data - P&amp;L'!$D$39)*'Data - P&amp;L'!$C$54</f>
        <v>0</v>
      </c>
      <c r="AF545" s="182">
        <f>(AF386*'Data - P&amp;L'!$D$39)*'Data - P&amp;L'!$C$54</f>
        <v>0</v>
      </c>
      <c r="AG545" s="139">
        <f t="shared" si="131"/>
        <v>0</v>
      </c>
    </row>
    <row r="546" outlineLevel="1">
      <c r="A546" s="194" t="s">
        <v>537</v>
      </c>
      <c r="B546" s="182">
        <f>(B389*'Data - P&amp;L'!$R$4)</f>
        <v>0</v>
      </c>
      <c r="C546" s="182">
        <f>(C389*'Data - P&amp;L'!$R$4)</f>
        <v>0</v>
      </c>
      <c r="D546" s="182">
        <f>(D389*'Data - P&amp;L'!$R$4)</f>
        <v>0</v>
      </c>
      <c r="E546" s="182">
        <f>(E389*'Data - P&amp;L'!$R$4)</f>
        <v>0</v>
      </c>
      <c r="F546" s="182">
        <f>(F389*'Data - P&amp;L'!$R$4)</f>
        <v>0</v>
      </c>
      <c r="G546" s="182">
        <f>(G389*'Data - P&amp;L'!$R$4)</f>
        <v>0</v>
      </c>
      <c r="H546" s="182">
        <f>(H389*'Data - P&amp;L'!$R$4)</f>
        <v>0</v>
      </c>
      <c r="I546" s="182">
        <f>(I389*'Data - P&amp;L'!$R$4)</f>
        <v>0</v>
      </c>
      <c r="J546" s="182">
        <f>(J389*'Data - P&amp;L'!$R$4)</f>
        <v>0</v>
      </c>
      <c r="K546" s="182">
        <f>(K389*'Data - P&amp;L'!$R$4)</f>
        <v>0</v>
      </c>
      <c r="L546" s="182">
        <f>(L389*'Data - P&amp;L'!$R$4)</f>
        <v>0</v>
      </c>
      <c r="M546" s="182">
        <f>(M389*'Data - P&amp;L'!$R$4)</f>
        <v>0</v>
      </c>
      <c r="N546" s="182">
        <f>(N389*'Data - P&amp;L'!$R$4)</f>
        <v>0</v>
      </c>
      <c r="O546" s="182">
        <f>(O389*'Data - P&amp;L'!$R$4)</f>
        <v>0</v>
      </c>
      <c r="P546" s="182">
        <f>(P389*'Data - P&amp;L'!$R$4)</f>
        <v>0</v>
      </c>
      <c r="Q546" s="182">
        <f>(Q389*'Data - P&amp;L'!$R$4)</f>
        <v>0</v>
      </c>
      <c r="R546" s="182">
        <f>(R389*'Data - P&amp;L'!$R$4)</f>
        <v>0</v>
      </c>
      <c r="S546" s="182">
        <f>(S389*'Data - P&amp;L'!$R$4)</f>
        <v>0</v>
      </c>
      <c r="T546" s="182">
        <f>(T389*'Data - P&amp;L'!$R$4)</f>
        <v>0</v>
      </c>
      <c r="U546" s="182">
        <f>(U389*'Data - P&amp;L'!$R$4)</f>
        <v>0</v>
      </c>
      <c r="V546" s="182">
        <f>(V389*'Data - P&amp;L'!$R$4)</f>
        <v>0</v>
      </c>
      <c r="W546" s="182">
        <f>(W389*'Data - P&amp;L'!$R$4)</f>
        <v>0</v>
      </c>
      <c r="X546" s="182">
        <f>(X389*'Data - P&amp;L'!$R$4)</f>
        <v>0</v>
      </c>
      <c r="Y546" s="182">
        <f>(Y389*'Data - P&amp;L'!$R$4)</f>
        <v>0</v>
      </c>
      <c r="Z546" s="182">
        <f>(Z389*'Data - P&amp;L'!$R$4)</f>
        <v>0</v>
      </c>
      <c r="AA546" s="182">
        <f>(AA389*'Data - P&amp;L'!$R$4)</f>
        <v>0</v>
      </c>
      <c r="AB546" s="182">
        <f>(AB389*'Data - P&amp;L'!$R$4)</f>
        <v>0</v>
      </c>
      <c r="AC546" s="182">
        <f>(AC389*'Data - P&amp;L'!$R$4)</f>
        <v>0</v>
      </c>
      <c r="AD546" s="182">
        <f>(AD389*'Data - P&amp;L'!$R$4)</f>
        <v>0</v>
      </c>
      <c r="AE546" s="182">
        <f>(AE389*'Data - P&amp;L'!$R$4)</f>
        <v>0</v>
      </c>
      <c r="AF546" s="182">
        <f>(AF389*'Data - P&amp;L'!$R$4)</f>
        <v>0</v>
      </c>
      <c r="AG546" s="139">
        <f t="shared" si="131"/>
        <v>0</v>
      </c>
    </row>
    <row r="547" outlineLevel="1">
      <c r="A547" s="194" t="s">
        <v>538</v>
      </c>
      <c r="B547" s="182">
        <f t="shared" ref="B547:AF547" si="134">B399</f>
        <v>0</v>
      </c>
      <c r="C547" s="182">
        <f t="shared" si="134"/>
        <v>0</v>
      </c>
      <c r="D547" s="182">
        <f t="shared" si="134"/>
        <v>0</v>
      </c>
      <c r="E547" s="182">
        <f t="shared" si="134"/>
        <v>0</v>
      </c>
      <c r="F547" s="182">
        <f t="shared" si="134"/>
        <v>0</v>
      </c>
      <c r="G547" s="182">
        <f t="shared" si="134"/>
        <v>0</v>
      </c>
      <c r="H547" s="182">
        <f t="shared" si="134"/>
        <v>0</v>
      </c>
      <c r="I547" s="182">
        <f t="shared" si="134"/>
        <v>0</v>
      </c>
      <c r="J547" s="182">
        <f t="shared" si="134"/>
        <v>0</v>
      </c>
      <c r="K547" s="182">
        <f t="shared" si="134"/>
        <v>0</v>
      </c>
      <c r="L547" s="182">
        <f t="shared" si="134"/>
        <v>0</v>
      </c>
      <c r="M547" s="182">
        <f t="shared" si="134"/>
        <v>0</v>
      </c>
      <c r="N547" s="182">
        <f t="shared" si="134"/>
        <v>0</v>
      </c>
      <c r="O547" s="182">
        <f t="shared" si="134"/>
        <v>0</v>
      </c>
      <c r="P547" s="182">
        <f t="shared" si="134"/>
        <v>0</v>
      </c>
      <c r="Q547" s="182">
        <f t="shared" si="134"/>
        <v>0</v>
      </c>
      <c r="R547" s="182">
        <f t="shared" si="134"/>
        <v>0</v>
      </c>
      <c r="S547" s="182">
        <f t="shared" si="134"/>
        <v>0</v>
      </c>
      <c r="T547" s="182">
        <f t="shared" si="134"/>
        <v>0</v>
      </c>
      <c r="U547" s="182">
        <f t="shared" si="134"/>
        <v>0</v>
      </c>
      <c r="V547" s="182">
        <f t="shared" si="134"/>
        <v>0</v>
      </c>
      <c r="W547" s="182">
        <f t="shared" si="134"/>
        <v>0</v>
      </c>
      <c r="X547" s="182">
        <f t="shared" si="134"/>
        <v>0</v>
      </c>
      <c r="Y547" s="182">
        <f t="shared" si="134"/>
        <v>0</v>
      </c>
      <c r="Z547" s="182">
        <f t="shared" si="134"/>
        <v>0</v>
      </c>
      <c r="AA547" s="182">
        <f t="shared" si="134"/>
        <v>0</v>
      </c>
      <c r="AB547" s="182">
        <f t="shared" si="134"/>
        <v>0</v>
      </c>
      <c r="AC547" s="182">
        <f t="shared" si="134"/>
        <v>0</v>
      </c>
      <c r="AD547" s="182">
        <f t="shared" si="134"/>
        <v>0</v>
      </c>
      <c r="AE547" s="182">
        <f t="shared" si="134"/>
        <v>0</v>
      </c>
      <c r="AF547" s="182">
        <f t="shared" si="134"/>
        <v>0</v>
      </c>
      <c r="AG547" s="139">
        <f t="shared" si="131"/>
        <v>0</v>
      </c>
    </row>
    <row r="548">
      <c r="A548" s="296" t="s">
        <v>1125</v>
      </c>
      <c r="B548" s="324">
        <f t="shared" ref="B548:AF548" si="135">sum(B549:B563)-B566</f>
        <v>0</v>
      </c>
      <c r="C548" s="324">
        <f t="shared" si="135"/>
        <v>0</v>
      </c>
      <c r="D548" s="324">
        <f t="shared" si="135"/>
        <v>0</v>
      </c>
      <c r="E548" s="324">
        <f t="shared" si="135"/>
        <v>0</v>
      </c>
      <c r="F548" s="324">
        <f t="shared" si="135"/>
        <v>0</v>
      </c>
      <c r="G548" s="324">
        <f t="shared" si="135"/>
        <v>0</v>
      </c>
      <c r="H548" s="324">
        <f t="shared" si="135"/>
        <v>0</v>
      </c>
      <c r="I548" s="324">
        <f t="shared" si="135"/>
        <v>0</v>
      </c>
      <c r="J548" s="324">
        <f t="shared" si="135"/>
        <v>0</v>
      </c>
      <c r="K548" s="324">
        <f t="shared" si="135"/>
        <v>0</v>
      </c>
      <c r="L548" s="324">
        <f t="shared" si="135"/>
        <v>0</v>
      </c>
      <c r="M548" s="324">
        <f t="shared" si="135"/>
        <v>0</v>
      </c>
      <c r="N548" s="324">
        <f t="shared" si="135"/>
        <v>0</v>
      </c>
      <c r="O548" s="324">
        <f t="shared" si="135"/>
        <v>0</v>
      </c>
      <c r="P548" s="324">
        <f t="shared" si="135"/>
        <v>0</v>
      </c>
      <c r="Q548" s="324">
        <f t="shared" si="135"/>
        <v>0</v>
      </c>
      <c r="R548" s="324">
        <f t="shared" si="135"/>
        <v>0</v>
      </c>
      <c r="S548" s="324">
        <f t="shared" si="135"/>
        <v>0</v>
      </c>
      <c r="T548" s="324">
        <f t="shared" si="135"/>
        <v>0</v>
      </c>
      <c r="U548" s="324">
        <f t="shared" si="135"/>
        <v>0</v>
      </c>
      <c r="V548" s="324">
        <f t="shared" si="135"/>
        <v>0</v>
      </c>
      <c r="W548" s="324">
        <f t="shared" si="135"/>
        <v>0</v>
      </c>
      <c r="X548" s="324">
        <f t="shared" si="135"/>
        <v>0</v>
      </c>
      <c r="Y548" s="324">
        <f t="shared" si="135"/>
        <v>0</v>
      </c>
      <c r="Z548" s="324">
        <f t="shared" si="135"/>
        <v>0</v>
      </c>
      <c r="AA548" s="324">
        <f t="shared" si="135"/>
        <v>0</v>
      </c>
      <c r="AB548" s="324">
        <f t="shared" si="135"/>
        <v>0</v>
      </c>
      <c r="AC548" s="324">
        <f t="shared" si="135"/>
        <v>0</v>
      </c>
      <c r="AD548" s="324">
        <f t="shared" si="135"/>
        <v>0</v>
      </c>
      <c r="AE548" s="324">
        <f t="shared" si="135"/>
        <v>0</v>
      </c>
      <c r="AF548" s="324">
        <f t="shared" si="135"/>
        <v>0</v>
      </c>
      <c r="AG548" s="139">
        <f t="shared" si="131"/>
        <v>0</v>
      </c>
    </row>
    <row r="549" outlineLevel="1">
      <c r="A549" s="194" t="s">
        <v>520</v>
      </c>
      <c r="B549" s="182">
        <f>B433*'Data - P&amp;L'!$C$3*'Data - P&amp;L'!$C$55</f>
        <v>0</v>
      </c>
      <c r="C549" s="182">
        <f>C433*'Data - P&amp;L'!$C$3*'Data - P&amp;L'!$C$55</f>
        <v>0</v>
      </c>
      <c r="D549" s="182">
        <f>D433*'Data - P&amp;L'!$C$3*'Data - P&amp;L'!$C$55</f>
        <v>0</v>
      </c>
      <c r="E549" s="182">
        <f>E433*'Data - P&amp;L'!$C$3*'Data - P&amp;L'!$C$55</f>
        <v>0</v>
      </c>
      <c r="F549" s="182">
        <f>F433*'Data - P&amp;L'!$C$3*'Data - P&amp;L'!$C$55</f>
        <v>0</v>
      </c>
      <c r="G549" s="182">
        <f>G433*'Data - P&amp;L'!$C$3*'Data - P&amp;L'!$C$55</f>
        <v>0</v>
      </c>
      <c r="H549" s="182">
        <f>H433*'Data - P&amp;L'!$C$3*'Data - P&amp;L'!$C$55</f>
        <v>0</v>
      </c>
      <c r="I549" s="182">
        <f>I433*'Data - P&amp;L'!$C$3*'Data - P&amp;L'!$C$55</f>
        <v>0</v>
      </c>
      <c r="J549" s="182">
        <f>J433*'Data - P&amp;L'!$C$3*'Data - P&amp;L'!$C$55</f>
        <v>0</v>
      </c>
      <c r="K549" s="182">
        <f>K433*'Data - P&amp;L'!$C$3*'Data - P&amp;L'!$C$55</f>
        <v>0</v>
      </c>
      <c r="L549" s="182">
        <f>L433*'Data - P&amp;L'!$C$3*'Data - P&amp;L'!$C$55</f>
        <v>0</v>
      </c>
      <c r="M549" s="182">
        <f>M433*'Data - P&amp;L'!$C$3*'Data - P&amp;L'!$C$55</f>
        <v>0</v>
      </c>
      <c r="N549" s="182">
        <f>N433*'Data - P&amp;L'!$C$3*'Data - P&amp;L'!$C$55</f>
        <v>0</v>
      </c>
      <c r="O549" s="182">
        <f>O433*'Data - P&amp;L'!$C$3*'Data - P&amp;L'!$C$55</f>
        <v>0</v>
      </c>
      <c r="P549" s="182">
        <f>P433*'Data - P&amp;L'!$C$3*'Data - P&amp;L'!$C$55</f>
        <v>0</v>
      </c>
      <c r="Q549" s="182">
        <f>Q433*'Data - P&amp;L'!$C$3*'Data - P&amp;L'!$C$55</f>
        <v>0</v>
      </c>
      <c r="R549" s="182">
        <f>R433*'Data - P&amp;L'!$C$3*'Data - P&amp;L'!$C$55</f>
        <v>0</v>
      </c>
      <c r="S549" s="182">
        <f>S433*'Data - P&amp;L'!$C$3*'Data - P&amp;L'!$C$55</f>
        <v>0</v>
      </c>
      <c r="T549" s="182">
        <f>T433*'Data - P&amp;L'!$C$3*'Data - P&amp;L'!$C$55</f>
        <v>0</v>
      </c>
      <c r="U549" s="182">
        <f>U433*'Data - P&amp;L'!$C$3*'Data - P&amp;L'!$C$55</f>
        <v>0</v>
      </c>
      <c r="V549" s="182">
        <f>V433*'Data - P&amp;L'!$C$3*'Data - P&amp;L'!$C$55</f>
        <v>0</v>
      </c>
      <c r="W549" s="182">
        <f>W433*'Data - P&amp;L'!$C$3*'Data - P&amp;L'!$C$55</f>
        <v>0</v>
      </c>
      <c r="X549" s="182">
        <f>X433*'Data - P&amp;L'!$C$3*'Data - P&amp;L'!$C$55</f>
        <v>0</v>
      </c>
      <c r="Y549" s="182">
        <f>Y433*'Data - P&amp;L'!$C$3*'Data - P&amp;L'!$C$55</f>
        <v>0</v>
      </c>
      <c r="Z549" s="182">
        <f>Z433*'Data - P&amp;L'!$C$3*'Data - P&amp;L'!$C$55</f>
        <v>0</v>
      </c>
      <c r="AA549" s="182">
        <f>AA433*'Data - P&amp;L'!$C$3*'Data - P&amp;L'!$C$55</f>
        <v>0</v>
      </c>
      <c r="AB549" s="182">
        <f>AB433*'Data - P&amp;L'!$C$3*'Data - P&amp;L'!$C$55</f>
        <v>0</v>
      </c>
      <c r="AC549" s="182">
        <f>AC433*'Data - P&amp;L'!$C$3*'Data - P&amp;L'!$C$55</f>
        <v>0</v>
      </c>
      <c r="AD549" s="182">
        <f>AD433*'Data - P&amp;L'!$C$3*'Data - P&amp;L'!$C$55</f>
        <v>0</v>
      </c>
      <c r="AE549" s="182">
        <f>AE433*'Data - P&amp;L'!$C$3*'Data - P&amp;L'!$C$55</f>
        <v>0</v>
      </c>
      <c r="AF549" s="182">
        <f>AF433*'Data - P&amp;L'!$C$3*'Data - P&amp;L'!$C$55</f>
        <v>0</v>
      </c>
      <c r="AG549" s="139">
        <f t="shared" si="131"/>
        <v>0</v>
      </c>
    </row>
    <row r="550" outlineLevel="1">
      <c r="A550" s="194" t="s">
        <v>521</v>
      </c>
      <c r="B550" s="182">
        <f>B434*'Data - P&amp;L'!$C$4*'Data - P&amp;L'!$C$55</f>
        <v>0</v>
      </c>
      <c r="C550" s="182">
        <f>C434*'Data - P&amp;L'!$C$4*'Data - P&amp;L'!$C$55</f>
        <v>0</v>
      </c>
      <c r="D550" s="182">
        <f>D434*'Data - P&amp;L'!$C$4*'Data - P&amp;L'!$C$55</f>
        <v>0</v>
      </c>
      <c r="E550" s="182">
        <f>E434*'Data - P&amp;L'!$C$4*'Data - P&amp;L'!$C$55</f>
        <v>0</v>
      </c>
      <c r="F550" s="182">
        <f>F434*'Data - P&amp;L'!$C$4*'Data - P&amp;L'!$C$55</f>
        <v>0</v>
      </c>
      <c r="G550" s="182">
        <f>G434*'Data - P&amp;L'!$C$4*'Data - P&amp;L'!$C$55</f>
        <v>0</v>
      </c>
      <c r="H550" s="182">
        <f>H434*'Data - P&amp;L'!$C$4*'Data - P&amp;L'!$C$55</f>
        <v>0</v>
      </c>
      <c r="I550" s="182">
        <f>I434*'Data - P&amp;L'!$C$4*'Data - P&amp;L'!$C$55</f>
        <v>0</v>
      </c>
      <c r="J550" s="182">
        <f>J434*'Data - P&amp;L'!$C$4*'Data - P&amp;L'!$C$55</f>
        <v>0</v>
      </c>
      <c r="K550" s="182">
        <f>K434*'Data - P&amp;L'!$C$4*'Data - P&amp;L'!$C$55</f>
        <v>0</v>
      </c>
      <c r="L550" s="182">
        <f>L434*'Data - P&amp;L'!$C$4*'Data - P&amp;L'!$C$55</f>
        <v>0</v>
      </c>
      <c r="M550" s="182">
        <f>M434*'Data - P&amp;L'!$C$4*'Data - P&amp;L'!$C$55</f>
        <v>0</v>
      </c>
      <c r="N550" s="182">
        <f>N434*'Data - P&amp;L'!$C$4*'Data - P&amp;L'!$C$55</f>
        <v>0</v>
      </c>
      <c r="O550" s="182">
        <f>O434*'Data - P&amp;L'!$C$4*'Data - P&amp;L'!$C$55</f>
        <v>0</v>
      </c>
      <c r="P550" s="182">
        <f>P434*'Data - P&amp;L'!$C$4*'Data - P&amp;L'!$C$55</f>
        <v>0</v>
      </c>
      <c r="Q550" s="182">
        <f>Q434*'Data - P&amp;L'!$C$4*'Data - P&amp;L'!$C$55</f>
        <v>0</v>
      </c>
      <c r="R550" s="182">
        <f>R434*'Data - P&amp;L'!$C$4*'Data - P&amp;L'!$C$55</f>
        <v>0</v>
      </c>
      <c r="S550" s="182">
        <f>S434*'Data - P&amp;L'!$C$4*'Data - P&amp;L'!$C$55</f>
        <v>0</v>
      </c>
      <c r="T550" s="182">
        <f>T434*'Data - P&amp;L'!$C$4*'Data - P&amp;L'!$C$55</f>
        <v>0</v>
      </c>
      <c r="U550" s="182">
        <f>U434*'Data - P&amp;L'!$C$4*'Data - P&amp;L'!$C$55</f>
        <v>0</v>
      </c>
      <c r="V550" s="182">
        <f>V434*'Data - P&amp;L'!$C$4*'Data - P&amp;L'!$C$55</f>
        <v>0</v>
      </c>
      <c r="W550" s="182">
        <f>W434*'Data - P&amp;L'!$C$4*'Data - P&amp;L'!$C$55</f>
        <v>0</v>
      </c>
      <c r="X550" s="182">
        <f>X434*'Data - P&amp;L'!$C$4*'Data - P&amp;L'!$C$55</f>
        <v>0</v>
      </c>
      <c r="Y550" s="182">
        <f>Y434*'Data - P&amp;L'!$C$4*'Data - P&amp;L'!$C$55</f>
        <v>0</v>
      </c>
      <c r="Z550" s="182">
        <f>Z434*'Data - P&amp;L'!$C$4*'Data - P&amp;L'!$C$55</f>
        <v>0</v>
      </c>
      <c r="AA550" s="182">
        <f>AA434*'Data - P&amp;L'!$C$4*'Data - P&amp;L'!$C$55</f>
        <v>0</v>
      </c>
      <c r="AB550" s="182">
        <f>AB434*'Data - P&amp;L'!$C$4*'Data - P&amp;L'!$C$55</f>
        <v>0</v>
      </c>
      <c r="AC550" s="182">
        <f>AC434*'Data - P&amp;L'!$C$4*'Data - P&amp;L'!$C$55</f>
        <v>0</v>
      </c>
      <c r="AD550" s="182">
        <f>AD434*'Data - P&amp;L'!$C$4*'Data - P&amp;L'!$C$55</f>
        <v>0</v>
      </c>
      <c r="AE550" s="182">
        <f>AE434*'Data - P&amp;L'!$C$4*'Data - P&amp;L'!$C$55</f>
        <v>0</v>
      </c>
      <c r="AF550" s="182">
        <f>AF434*'Data - P&amp;L'!$C$4*'Data - P&amp;L'!$C$55</f>
        <v>0</v>
      </c>
      <c r="AG550" s="139">
        <f t="shared" si="131"/>
        <v>0</v>
      </c>
    </row>
    <row r="551" outlineLevel="1">
      <c r="A551" s="194" t="s">
        <v>492</v>
      </c>
      <c r="B551" s="182">
        <f>(B423)*'Data - P&amp;L'!$C$15*'Data - P&amp;L'!$C$55</f>
        <v>0</v>
      </c>
      <c r="C551" s="182">
        <f>(C423)*'Data - P&amp;L'!$C$15*'Data - P&amp;L'!$C$55</f>
        <v>0</v>
      </c>
      <c r="D551" s="182">
        <f>(D423)*'Data - P&amp;L'!$C$15*'Data - P&amp;L'!$C$55</f>
        <v>0</v>
      </c>
      <c r="E551" s="182">
        <f>(E423)*'Data - P&amp;L'!$C$15*'Data - P&amp;L'!$C$55</f>
        <v>0</v>
      </c>
      <c r="F551" s="182">
        <f>(F423)*'Data - P&amp;L'!$C$15*'Data - P&amp;L'!$C$55</f>
        <v>0</v>
      </c>
      <c r="G551" s="182">
        <f>(G423)*'Data - P&amp;L'!$C$15*'Data - P&amp;L'!$C$55</f>
        <v>0</v>
      </c>
      <c r="H551" s="182">
        <f>(H423)*'Data - P&amp;L'!$C$15*'Data - P&amp;L'!$C$55</f>
        <v>0</v>
      </c>
      <c r="I551" s="182">
        <f>(I423)*'Data - P&amp;L'!$C$15*'Data - P&amp;L'!$C$55</f>
        <v>0</v>
      </c>
      <c r="J551" s="182">
        <f>(J423)*'Data - P&amp;L'!$C$15*'Data - P&amp;L'!$C$55</f>
        <v>0</v>
      </c>
      <c r="K551" s="182">
        <f>(K423)*'Data - P&amp;L'!$C$15*'Data - P&amp;L'!$C$55</f>
        <v>0</v>
      </c>
      <c r="L551" s="182">
        <f>(L423)*'Data - P&amp;L'!$C$15*'Data - P&amp;L'!$C$55</f>
        <v>0</v>
      </c>
      <c r="M551" s="182">
        <f>(M423)*'Data - P&amp;L'!$C$15*'Data - P&amp;L'!$C$55</f>
        <v>0</v>
      </c>
      <c r="N551" s="182">
        <f>(N423)*'Data - P&amp;L'!$C$15*'Data - P&amp;L'!$C$55</f>
        <v>0</v>
      </c>
      <c r="O551" s="182">
        <f>(O423)*'Data - P&amp;L'!$C$15*'Data - P&amp;L'!$C$55</f>
        <v>0</v>
      </c>
      <c r="P551" s="182">
        <f>(P423)*'Data - P&amp;L'!$C$15*'Data - P&amp;L'!$C$55</f>
        <v>0</v>
      </c>
      <c r="Q551" s="182">
        <f>(Q423)*'Data - P&amp;L'!$C$15*'Data - P&amp;L'!$C$55</f>
        <v>0</v>
      </c>
      <c r="R551" s="182">
        <f>(R423)*'Data - P&amp;L'!$C$15*'Data - P&amp;L'!$C$55</f>
        <v>0</v>
      </c>
      <c r="S551" s="182">
        <f>(S423)*'Data - P&amp;L'!$C$15*'Data - P&amp;L'!$C$55</f>
        <v>0</v>
      </c>
      <c r="T551" s="182">
        <f>(T423)*'Data - P&amp;L'!$C$15*'Data - P&amp;L'!$C$55</f>
        <v>0</v>
      </c>
      <c r="U551" s="182">
        <f>(U423)*'Data - P&amp;L'!$C$15*'Data - P&amp;L'!$C$55</f>
        <v>0</v>
      </c>
      <c r="V551" s="182">
        <f>(V423)*'Data - P&amp;L'!$C$15*'Data - P&amp;L'!$C$55</f>
        <v>0</v>
      </c>
      <c r="W551" s="182">
        <f>(W423)*'Data - P&amp;L'!$C$15*'Data - P&amp;L'!$C$55</f>
        <v>0</v>
      </c>
      <c r="X551" s="182">
        <f>(X423)*'Data - P&amp;L'!$C$15*'Data - P&amp;L'!$C$55</f>
        <v>0</v>
      </c>
      <c r="Y551" s="182">
        <f>(Y423)*'Data - P&amp;L'!$C$15*'Data - P&amp;L'!$C$55</f>
        <v>0</v>
      </c>
      <c r="Z551" s="182">
        <f>(Z423)*'Data - P&amp;L'!$C$15*'Data - P&amp;L'!$C$55</f>
        <v>0</v>
      </c>
      <c r="AA551" s="182">
        <f>(AA423)*'Data - P&amp;L'!$C$15*'Data - P&amp;L'!$C$55</f>
        <v>0</v>
      </c>
      <c r="AB551" s="182">
        <f>(AB423)*'Data - P&amp;L'!$C$15*'Data - P&amp;L'!$C$55</f>
        <v>0</v>
      </c>
      <c r="AC551" s="182">
        <f>(AC423)*'Data - P&amp;L'!$C$15*'Data - P&amp;L'!$C$55</f>
        <v>0</v>
      </c>
      <c r="AD551" s="182">
        <f>(AD423)*'Data - P&amp;L'!$C$15*'Data - P&amp;L'!$C$55</f>
        <v>0</v>
      </c>
      <c r="AE551" s="182">
        <f>(AE423)*'Data - P&amp;L'!$C$15*'Data - P&amp;L'!$C$55</f>
        <v>0</v>
      </c>
      <c r="AF551" s="182">
        <f>(AF423)*'Data - P&amp;L'!$C$15*'Data - P&amp;L'!$C$55</f>
        <v>0</v>
      </c>
      <c r="AG551" s="139">
        <f t="shared" si="131"/>
        <v>0</v>
      </c>
    </row>
    <row r="552" outlineLevel="1">
      <c r="A552" s="194" t="s">
        <v>493</v>
      </c>
      <c r="B552" s="182">
        <f>(B424)*'Data - P&amp;L'!$C$16*'Data - P&amp;L'!$C$55</f>
        <v>0</v>
      </c>
      <c r="C552" s="182">
        <f>(C424)*'Data - P&amp;L'!$C$16*'Data - P&amp;L'!$C$55</f>
        <v>0</v>
      </c>
      <c r="D552" s="182">
        <f>(D424)*'Data - P&amp;L'!$C$16*'Data - P&amp;L'!$C$55</f>
        <v>0</v>
      </c>
      <c r="E552" s="182">
        <f>(E424)*'Data - P&amp;L'!$C$16*'Data - P&amp;L'!$C$55</f>
        <v>0</v>
      </c>
      <c r="F552" s="182">
        <f>(F424)*'Data - P&amp;L'!$C$16*'Data - P&amp;L'!$C$55</f>
        <v>0</v>
      </c>
      <c r="G552" s="182">
        <f>(G424)*'Data - P&amp;L'!$C$16*'Data - P&amp;L'!$C$55</f>
        <v>0</v>
      </c>
      <c r="H552" s="182">
        <f>(H424)*'Data - P&amp;L'!$C$16*'Data - P&amp;L'!$C$55</f>
        <v>0</v>
      </c>
      <c r="I552" s="182">
        <f>(I424)*'Data - P&amp;L'!$C$16*'Data - P&amp;L'!$C$55</f>
        <v>0</v>
      </c>
      <c r="J552" s="182">
        <f>(J424)*'Data - P&amp;L'!$C$16*'Data - P&amp;L'!$C$55</f>
        <v>0</v>
      </c>
      <c r="K552" s="182">
        <f>(K424)*'Data - P&amp;L'!$C$16*'Data - P&amp;L'!$C$55</f>
        <v>0</v>
      </c>
      <c r="L552" s="182">
        <f>(L424)*'Data - P&amp;L'!$C$16*'Data - P&amp;L'!$C$55</f>
        <v>0</v>
      </c>
      <c r="M552" s="182">
        <f>(M424)*'Data - P&amp;L'!$C$16*'Data - P&amp;L'!$C$55</f>
        <v>0</v>
      </c>
      <c r="N552" s="182">
        <f>(N424)*'Data - P&amp;L'!$C$16*'Data - P&amp;L'!$C$55</f>
        <v>0</v>
      </c>
      <c r="O552" s="182">
        <f>(O424)*'Data - P&amp;L'!$C$16*'Data - P&amp;L'!$C$55</f>
        <v>0</v>
      </c>
      <c r="P552" s="182">
        <f>(P424)*'Data - P&amp;L'!$C$16*'Data - P&amp;L'!$C$55</f>
        <v>0</v>
      </c>
      <c r="Q552" s="182">
        <f>(Q424)*'Data - P&amp;L'!$C$16*'Data - P&amp;L'!$C$55</f>
        <v>0</v>
      </c>
      <c r="R552" s="182">
        <f>(R424)*'Data - P&amp;L'!$C$16*'Data - P&amp;L'!$C$55</f>
        <v>0</v>
      </c>
      <c r="S552" s="182">
        <f>(S424)*'Data - P&amp;L'!$C$16*'Data - P&amp;L'!$C$55</f>
        <v>0</v>
      </c>
      <c r="T552" s="182">
        <f>(T424)*'Data - P&amp;L'!$C$16*'Data - P&amp;L'!$C$55</f>
        <v>0</v>
      </c>
      <c r="U552" s="182">
        <f>(U424)*'Data - P&amp;L'!$C$16*'Data - P&amp;L'!$C$55</f>
        <v>0</v>
      </c>
      <c r="V552" s="182">
        <f>(V424)*'Data - P&amp;L'!$C$16*'Data - P&amp;L'!$C$55</f>
        <v>0</v>
      </c>
      <c r="W552" s="182">
        <f>(W424)*'Data - P&amp;L'!$C$16*'Data - P&amp;L'!$C$55</f>
        <v>0</v>
      </c>
      <c r="X552" s="182">
        <f>(X424)*'Data - P&amp;L'!$C$16*'Data - P&amp;L'!$C$55</f>
        <v>0</v>
      </c>
      <c r="Y552" s="182">
        <f>(Y424)*'Data - P&amp;L'!$C$16*'Data - P&amp;L'!$C$55</f>
        <v>0</v>
      </c>
      <c r="Z552" s="182">
        <f>(Z424)*'Data - P&amp;L'!$C$16*'Data - P&amp;L'!$C$55</f>
        <v>0</v>
      </c>
      <c r="AA552" s="182">
        <f>(AA424)*'Data - P&amp;L'!$C$16*'Data - P&amp;L'!$C$55</f>
        <v>0</v>
      </c>
      <c r="AB552" s="182">
        <f>(AB424)*'Data - P&amp;L'!$C$16*'Data - P&amp;L'!$C$55</f>
        <v>0</v>
      </c>
      <c r="AC552" s="182">
        <f>(AC424)*'Data - P&amp;L'!$C$16*'Data - P&amp;L'!$C$55</f>
        <v>0</v>
      </c>
      <c r="AD552" s="182">
        <f>(AD424)*'Data - P&amp;L'!$C$16*'Data - P&amp;L'!$C$55</f>
        <v>0</v>
      </c>
      <c r="AE552" s="182">
        <f>(AE424)*'Data - P&amp;L'!$C$16*'Data - P&amp;L'!$C$55</f>
        <v>0</v>
      </c>
      <c r="AF552" s="182">
        <f>(AF424)*'Data - P&amp;L'!$C$16*'Data - P&amp;L'!$C$55</f>
        <v>0</v>
      </c>
      <c r="AG552" s="139">
        <f t="shared" si="131"/>
        <v>0</v>
      </c>
    </row>
    <row r="553" outlineLevel="1">
      <c r="A553" s="194" t="s">
        <v>522</v>
      </c>
      <c r="B553" s="182">
        <f>(B451)*'Data - P&amp;L'!$C$6*'Data - P&amp;L'!$C$55</f>
        <v>0</v>
      </c>
      <c r="C553" s="182">
        <f>(C451)*'Data - P&amp;L'!$C$6*'Data - P&amp;L'!$C$55</f>
        <v>0</v>
      </c>
      <c r="D553" s="182">
        <f>(D451)*'Data - P&amp;L'!$C$6*'Data - P&amp;L'!$C$55</f>
        <v>0</v>
      </c>
      <c r="E553" s="182">
        <f>(E451)*'Data - P&amp;L'!$C$6*'Data - P&amp;L'!$C$55</f>
        <v>0</v>
      </c>
      <c r="F553" s="182">
        <f>(F451)*'Data - P&amp;L'!$C$6*'Data - P&amp;L'!$C$55</f>
        <v>0</v>
      </c>
      <c r="G553" s="182">
        <f>(G451)*'Data - P&amp;L'!$C$6*'Data - P&amp;L'!$C$55</f>
        <v>0</v>
      </c>
      <c r="H553" s="182">
        <f>(H451)*'Data - P&amp;L'!$C$6*'Data - P&amp;L'!$C$55</f>
        <v>0</v>
      </c>
      <c r="I553" s="182">
        <f>(I451)*'Data - P&amp;L'!$C$6*'Data - P&amp;L'!$C$55</f>
        <v>0</v>
      </c>
      <c r="J553" s="182">
        <f>(J451)*'Data - P&amp;L'!$C$6*'Data - P&amp;L'!$C$55</f>
        <v>0</v>
      </c>
      <c r="K553" s="182">
        <f>(K451)*'Data - P&amp;L'!$C$6*'Data - P&amp;L'!$C$55</f>
        <v>0</v>
      </c>
      <c r="L553" s="182">
        <f>(L451)*'Data - P&amp;L'!$C$6*'Data - P&amp;L'!$C$55</f>
        <v>0</v>
      </c>
      <c r="M553" s="182">
        <f>(M451)*'Data - P&amp;L'!$C$6*'Data - P&amp;L'!$C$55</f>
        <v>0</v>
      </c>
      <c r="N553" s="182">
        <f>(N451)*'Data - P&amp;L'!$C$6*'Data - P&amp;L'!$C$55</f>
        <v>0</v>
      </c>
      <c r="O553" s="182">
        <f>(O451)*'Data - P&amp;L'!$C$6*'Data - P&amp;L'!$C$55</f>
        <v>0</v>
      </c>
      <c r="P553" s="182">
        <f>(P451)*'Data - P&amp;L'!$C$6*'Data - P&amp;L'!$C$55</f>
        <v>0</v>
      </c>
      <c r="Q553" s="182">
        <f>(Q451)*'Data - P&amp;L'!$C$6*'Data - P&amp;L'!$C$55</f>
        <v>0</v>
      </c>
      <c r="R553" s="182">
        <f>(R451)*'Data - P&amp;L'!$C$6*'Data - P&amp;L'!$C$55</f>
        <v>0</v>
      </c>
      <c r="S553" s="182">
        <f>(S451)*'Data - P&amp;L'!$C$6*'Data - P&amp;L'!$C$55</f>
        <v>0</v>
      </c>
      <c r="T553" s="182">
        <f>(T451)*'Data - P&amp;L'!$C$6*'Data - P&amp;L'!$C$55</f>
        <v>0</v>
      </c>
      <c r="U553" s="182">
        <f>(U451)*'Data - P&amp;L'!$C$6*'Data - P&amp;L'!$C$55</f>
        <v>0</v>
      </c>
      <c r="V553" s="182">
        <f>(V451)*'Data - P&amp;L'!$C$6*'Data - P&amp;L'!$C$55</f>
        <v>0</v>
      </c>
      <c r="W553" s="182">
        <f>(W451)*'Data - P&amp;L'!$C$6*'Data - P&amp;L'!$C$55</f>
        <v>0</v>
      </c>
      <c r="X553" s="182">
        <f>(X451)*'Data - P&amp;L'!$C$6*'Data - P&amp;L'!$C$55</f>
        <v>0</v>
      </c>
      <c r="Y553" s="182">
        <f>(Y451)*'Data - P&amp;L'!$C$6*'Data - P&amp;L'!$C$55</f>
        <v>0</v>
      </c>
      <c r="Z553" s="182">
        <f>(Z451)*'Data - P&amp;L'!$C$6*'Data - P&amp;L'!$C$55</f>
        <v>0</v>
      </c>
      <c r="AA553" s="182">
        <f>(AA451)*'Data - P&amp;L'!$C$6*'Data - P&amp;L'!$C$55</f>
        <v>0</v>
      </c>
      <c r="AB553" s="182">
        <f>(AB451)*'Data - P&amp;L'!$C$6*'Data - P&amp;L'!$C$55</f>
        <v>0</v>
      </c>
      <c r="AC553" s="182">
        <f>(AC451)*'Data - P&amp;L'!$C$6*'Data - P&amp;L'!$C$55</f>
        <v>0</v>
      </c>
      <c r="AD553" s="182">
        <f>(AD451)*'Data - P&amp;L'!$C$6*'Data - P&amp;L'!$C$55</f>
        <v>0</v>
      </c>
      <c r="AE553" s="182">
        <f>(AE451)*'Data - P&amp;L'!$C$6*'Data - P&amp;L'!$C$55</f>
        <v>0</v>
      </c>
      <c r="AF553" s="182">
        <f>(AF451)*'Data - P&amp;L'!$C$6*'Data - P&amp;L'!$C$55</f>
        <v>0</v>
      </c>
      <c r="AG553" s="139">
        <f t="shared" si="131"/>
        <v>0</v>
      </c>
    </row>
    <row r="554" outlineLevel="1">
      <c r="A554" s="194" t="s">
        <v>523</v>
      </c>
      <c r="B554" s="182">
        <f>(B452)*'Data - P&amp;L'!$C$8*'Data - P&amp;L'!$C$55</f>
        <v>0</v>
      </c>
      <c r="C554" s="182">
        <f>(C452)*'Data - P&amp;L'!$C$8*'Data - P&amp;L'!$C$55</f>
        <v>0</v>
      </c>
      <c r="D554" s="182">
        <f>(D452)*'Data - P&amp;L'!$C$8*'Data - P&amp;L'!$C$55</f>
        <v>0</v>
      </c>
      <c r="E554" s="182">
        <f>(E452)*'Data - P&amp;L'!$C$8*'Data - P&amp;L'!$C$55</f>
        <v>0</v>
      </c>
      <c r="F554" s="182">
        <f>(F452)*'Data - P&amp;L'!$C$8*'Data - P&amp;L'!$C$55</f>
        <v>0</v>
      </c>
      <c r="G554" s="182">
        <f>(G452)*'Data - P&amp;L'!$C$8*'Data - P&amp;L'!$C$55</f>
        <v>0</v>
      </c>
      <c r="H554" s="182">
        <f>(H452)*'Data - P&amp;L'!$C$8*'Data - P&amp;L'!$C$55</f>
        <v>0</v>
      </c>
      <c r="I554" s="182">
        <f>(I452)*'Data - P&amp;L'!$C$8*'Data - P&amp;L'!$C$55</f>
        <v>0</v>
      </c>
      <c r="J554" s="182">
        <f>(J452)*'Data - P&amp;L'!$C$8*'Data - P&amp;L'!$C$55</f>
        <v>0</v>
      </c>
      <c r="K554" s="182">
        <f>(K452)*'Data - P&amp;L'!$C$8*'Data - P&amp;L'!$C$55</f>
        <v>0</v>
      </c>
      <c r="L554" s="182">
        <f>(L452)*'Data - P&amp;L'!$C$8*'Data - P&amp;L'!$C$55</f>
        <v>0</v>
      </c>
      <c r="M554" s="182">
        <f>(M452)*'Data - P&amp;L'!$C$8*'Data - P&amp;L'!$C$55</f>
        <v>0</v>
      </c>
      <c r="N554" s="182">
        <f>(N452)*'Data - P&amp;L'!$C$8*'Data - P&amp;L'!$C$55</f>
        <v>0</v>
      </c>
      <c r="O554" s="182">
        <f>(O452)*'Data - P&amp;L'!$C$8*'Data - P&amp;L'!$C$55</f>
        <v>0</v>
      </c>
      <c r="P554" s="182">
        <f>(P452)*'Data - P&amp;L'!$C$8*'Data - P&amp;L'!$C$55</f>
        <v>0</v>
      </c>
      <c r="Q554" s="182">
        <f>(Q452)*'Data - P&amp;L'!$C$8*'Data - P&amp;L'!$C$55</f>
        <v>0</v>
      </c>
      <c r="R554" s="182">
        <f>(R452)*'Data - P&amp;L'!$C$8*'Data - P&amp;L'!$C$55</f>
        <v>0</v>
      </c>
      <c r="S554" s="182">
        <f>(S452)*'Data - P&amp;L'!$C$8*'Data - P&amp;L'!$C$55</f>
        <v>0</v>
      </c>
      <c r="T554" s="182">
        <f>(T452)*'Data - P&amp;L'!$C$8*'Data - P&amp;L'!$C$55</f>
        <v>0</v>
      </c>
      <c r="U554" s="182">
        <f>(U452)*'Data - P&amp;L'!$C$8*'Data - P&amp;L'!$C$55</f>
        <v>0</v>
      </c>
      <c r="V554" s="182">
        <f>(V452)*'Data - P&amp;L'!$C$8*'Data - P&amp;L'!$C$55</f>
        <v>0</v>
      </c>
      <c r="W554" s="182">
        <f>(W452)*'Data - P&amp;L'!$C$8*'Data - P&amp;L'!$C$55</f>
        <v>0</v>
      </c>
      <c r="X554" s="182">
        <f>(X452)*'Data - P&amp;L'!$C$8*'Data - P&amp;L'!$C$55</f>
        <v>0</v>
      </c>
      <c r="Y554" s="182">
        <f>(Y452)*'Data - P&amp;L'!$C$8*'Data - P&amp;L'!$C$55</f>
        <v>0</v>
      </c>
      <c r="Z554" s="182">
        <f>(Z452)*'Data - P&amp;L'!$C$8*'Data - P&amp;L'!$C$55</f>
        <v>0</v>
      </c>
      <c r="AA554" s="182">
        <f>(AA452)*'Data - P&amp;L'!$C$8*'Data - P&amp;L'!$C$55</f>
        <v>0</v>
      </c>
      <c r="AB554" s="182">
        <f>(AB452)*'Data - P&amp;L'!$C$8*'Data - P&amp;L'!$C$55</f>
        <v>0</v>
      </c>
      <c r="AC554" s="182">
        <f>(AC452)*'Data - P&amp;L'!$C$8*'Data - P&amp;L'!$C$55</f>
        <v>0</v>
      </c>
      <c r="AD554" s="182">
        <f>(AD452)*'Data - P&amp;L'!$C$8*'Data - P&amp;L'!$C$55</f>
        <v>0</v>
      </c>
      <c r="AE554" s="182">
        <f>(AE452)*'Data - P&amp;L'!$C$8*'Data - P&amp;L'!$C$55</f>
        <v>0</v>
      </c>
      <c r="AF554" s="182">
        <f>(AF452)*'Data - P&amp;L'!$C$8*'Data - P&amp;L'!$C$55</f>
        <v>0</v>
      </c>
      <c r="AG554" s="139">
        <f t="shared" si="131"/>
        <v>0</v>
      </c>
    </row>
    <row r="555" outlineLevel="1">
      <c r="A555" s="194" t="s">
        <v>524</v>
      </c>
      <c r="B555" s="182">
        <f>(B453+B454)*'Data - P&amp;L'!$C$9*'Data - P&amp;L'!$C$55</f>
        <v>0</v>
      </c>
      <c r="C555" s="182">
        <f>(C453+C454)*'Data - P&amp;L'!$C$9*'Data - P&amp;L'!$C$55</f>
        <v>0</v>
      </c>
      <c r="D555" s="182">
        <f>(D453+D454)*'Data - P&amp;L'!$C$9*'Data - P&amp;L'!$C$55</f>
        <v>0</v>
      </c>
      <c r="E555" s="182">
        <f>(E453+E454)*'Data - P&amp;L'!$C$9*'Data - P&amp;L'!$C$55</f>
        <v>0</v>
      </c>
      <c r="F555" s="182">
        <f>(F453+F454)*'Data - P&amp;L'!$C$9*'Data - P&amp;L'!$C$55</f>
        <v>0</v>
      </c>
      <c r="G555" s="182">
        <f>(G453+G454)*'Data - P&amp;L'!$C$9*'Data - P&amp;L'!$C$55</f>
        <v>0</v>
      </c>
      <c r="H555" s="182">
        <f>(H453+H454)*'Data - P&amp;L'!$C$9*'Data - P&amp;L'!$C$55</f>
        <v>0</v>
      </c>
      <c r="I555" s="182">
        <f>(I453+I454)*'Data - P&amp;L'!$C$9*'Data - P&amp;L'!$C$55</f>
        <v>0</v>
      </c>
      <c r="J555" s="182">
        <f>(J453+J454)*'Data - P&amp;L'!$C$9*'Data - P&amp;L'!$C$55</f>
        <v>0</v>
      </c>
      <c r="K555" s="182">
        <f>(K453+K454)*'Data - P&amp;L'!$C$9*'Data - P&amp;L'!$C$55</f>
        <v>0</v>
      </c>
      <c r="L555" s="182">
        <f>(L453+L454)*'Data - P&amp;L'!$C$9*'Data - P&amp;L'!$C$55</f>
        <v>0</v>
      </c>
      <c r="M555" s="182">
        <f>(M453+M454)*'Data - P&amp;L'!$C$9*'Data - P&amp;L'!$C$55</f>
        <v>0</v>
      </c>
      <c r="N555" s="182">
        <f>(N453+N454)*'Data - P&amp;L'!$C$9*'Data - P&amp;L'!$C$55</f>
        <v>0</v>
      </c>
      <c r="O555" s="182">
        <f>(O453+O454)*'Data - P&amp;L'!$C$9*'Data - P&amp;L'!$C$55</f>
        <v>0</v>
      </c>
      <c r="P555" s="182">
        <f>(P453+P454)*'Data - P&amp;L'!$C$9*'Data - P&amp;L'!$C$55</f>
        <v>0</v>
      </c>
      <c r="Q555" s="182">
        <f>(Q453+Q454)*'Data - P&amp;L'!$C$9*'Data - P&amp;L'!$C$55</f>
        <v>0</v>
      </c>
      <c r="R555" s="182">
        <f>(R453+R454)*'Data - P&amp;L'!$C$9*'Data - P&amp;L'!$C$55</f>
        <v>0</v>
      </c>
      <c r="S555" s="182">
        <f>(S453+S454)*'Data - P&amp;L'!$C$9*'Data - P&amp;L'!$C$55</f>
        <v>0</v>
      </c>
      <c r="T555" s="182">
        <f>(T453+T454)*'Data - P&amp;L'!$C$9*'Data - P&amp;L'!$C$55</f>
        <v>0</v>
      </c>
      <c r="U555" s="182">
        <f>(U453+U454)*'Data - P&amp;L'!$C$9*'Data - P&amp;L'!$C$55</f>
        <v>0</v>
      </c>
      <c r="V555" s="182">
        <f>(V453+V454)*'Data - P&amp;L'!$C$9*'Data - P&amp;L'!$C$55</f>
        <v>0</v>
      </c>
      <c r="W555" s="182">
        <f>(W453+W454)*'Data - P&amp;L'!$C$9*'Data - P&amp;L'!$C$55</f>
        <v>0</v>
      </c>
      <c r="X555" s="182">
        <f>(X453+X454)*'Data - P&amp;L'!$C$9*'Data - P&amp;L'!$C$55</f>
        <v>0</v>
      </c>
      <c r="Y555" s="182">
        <f>(Y453+Y454)*'Data - P&amp;L'!$C$9*'Data - P&amp;L'!$C$55</f>
        <v>0</v>
      </c>
      <c r="Z555" s="182">
        <f>(Z453+Z454)*'Data - P&amp;L'!$C$9*'Data - P&amp;L'!$C$55</f>
        <v>0</v>
      </c>
      <c r="AA555" s="182">
        <f>(AA453+AA454)*'Data - P&amp;L'!$C$9*'Data - P&amp;L'!$C$55</f>
        <v>0</v>
      </c>
      <c r="AB555" s="182">
        <f>(AB453+AB454)*'Data - P&amp;L'!$C$9*'Data - P&amp;L'!$C$55</f>
        <v>0</v>
      </c>
      <c r="AC555" s="182">
        <f>(AC453+AC454)*'Data - P&amp;L'!$C$9*'Data - P&amp;L'!$C$55</f>
        <v>0</v>
      </c>
      <c r="AD555" s="182">
        <f>(AD453+AD454)*'Data - P&amp;L'!$C$9*'Data - P&amp;L'!$C$55</f>
        <v>0</v>
      </c>
      <c r="AE555" s="182">
        <f>(AE453+AE454)*'Data - P&amp;L'!$C$9*'Data - P&amp;L'!$C$55</f>
        <v>0</v>
      </c>
      <c r="AF555" s="182">
        <f>(AF453+AF454)*'Data - P&amp;L'!$C$9*'Data - P&amp;L'!$C$55</f>
        <v>0</v>
      </c>
      <c r="AG555" s="139">
        <f t="shared" si="131"/>
        <v>0</v>
      </c>
    </row>
    <row r="556" outlineLevel="1">
      <c r="A556" s="194" t="s">
        <v>525</v>
      </c>
      <c r="B556" s="182">
        <f>(B455+B456)*'Data - P&amp;L'!$C$5*'Data - P&amp;L'!$C$55</f>
        <v>0</v>
      </c>
      <c r="C556" s="182">
        <f>(C455+C456)*'Data - P&amp;L'!$C$5*'Data - P&amp;L'!$C$55</f>
        <v>0</v>
      </c>
      <c r="D556" s="182">
        <f>(D455+D456)*'Data - P&amp;L'!$C$5*'Data - P&amp;L'!$C$55</f>
        <v>0</v>
      </c>
      <c r="E556" s="182">
        <f>(E455+E456)*'Data - P&amp;L'!$C$5*'Data - P&amp;L'!$C$55</f>
        <v>0</v>
      </c>
      <c r="F556" s="182">
        <f>(F455+F456)*'Data - P&amp;L'!$C$5*'Data - P&amp;L'!$C$55</f>
        <v>0</v>
      </c>
      <c r="G556" s="182">
        <f>(G455+G456)*'Data - P&amp;L'!$C$5*'Data - P&amp;L'!$C$55</f>
        <v>0</v>
      </c>
      <c r="H556" s="182">
        <f>(H455+H456)*'Data - P&amp;L'!$C$5*'Data - P&amp;L'!$C$55</f>
        <v>0</v>
      </c>
      <c r="I556" s="182">
        <f>(I455+I456)*'Data - P&amp;L'!$C$5*'Data - P&amp;L'!$C$55</f>
        <v>0</v>
      </c>
      <c r="J556" s="182">
        <f>(J455+J456)*'Data - P&amp;L'!$C$5*'Data - P&amp;L'!$C$55</f>
        <v>0</v>
      </c>
      <c r="K556" s="182">
        <f>(K455+K456)*'Data - P&amp;L'!$C$5*'Data - P&amp;L'!$C$55</f>
        <v>0</v>
      </c>
      <c r="L556" s="182">
        <f>(L455+L456)*'Data - P&amp;L'!$C$5*'Data - P&amp;L'!$C$55</f>
        <v>0</v>
      </c>
      <c r="M556" s="182">
        <f>(M455+M456)*'Data - P&amp;L'!$C$5*'Data - P&amp;L'!$C$55</f>
        <v>0</v>
      </c>
      <c r="N556" s="182">
        <f>(N455+N456)*'Data - P&amp;L'!$C$5*'Data - P&amp;L'!$C$55</f>
        <v>0</v>
      </c>
      <c r="O556" s="182">
        <f>(O455+O456)*'Data - P&amp;L'!$C$5*'Data - P&amp;L'!$C$55</f>
        <v>0</v>
      </c>
      <c r="P556" s="182">
        <f>(P455+P456)*'Data - P&amp;L'!$C$5*'Data - P&amp;L'!$C$55</f>
        <v>0</v>
      </c>
      <c r="Q556" s="182">
        <f>(Q455+Q456)*'Data - P&amp;L'!$C$5*'Data - P&amp;L'!$C$55</f>
        <v>0</v>
      </c>
      <c r="R556" s="182">
        <f>(R455+R456)*'Data - P&amp;L'!$C$5*'Data - P&amp;L'!$C$55</f>
        <v>0</v>
      </c>
      <c r="S556" s="182">
        <f>(S455+S456)*'Data - P&amp;L'!$C$5*'Data - P&amp;L'!$C$55</f>
        <v>0</v>
      </c>
      <c r="T556" s="182">
        <f>(T455+T456)*'Data - P&amp;L'!$C$5*'Data - P&amp;L'!$C$55</f>
        <v>0</v>
      </c>
      <c r="U556" s="182">
        <f>(U455+U456)*'Data - P&amp;L'!$C$5*'Data - P&amp;L'!$C$55</f>
        <v>0</v>
      </c>
      <c r="V556" s="182">
        <f>(V455+V456)*'Data - P&amp;L'!$C$5*'Data - P&amp;L'!$C$55</f>
        <v>0</v>
      </c>
      <c r="W556" s="182">
        <f>(W455+W456)*'Data - P&amp;L'!$C$5*'Data - P&amp;L'!$C$55</f>
        <v>0</v>
      </c>
      <c r="X556" s="182">
        <f>(X455+X456)*'Data - P&amp;L'!$C$5*'Data - P&amp;L'!$C$55</f>
        <v>0</v>
      </c>
      <c r="Y556" s="182">
        <f>(Y455+Y456)*'Data - P&amp;L'!$C$5*'Data - P&amp;L'!$C$55</f>
        <v>0</v>
      </c>
      <c r="Z556" s="182">
        <f>(Z455+Z456)*'Data - P&amp;L'!$C$5*'Data - P&amp;L'!$C$55</f>
        <v>0</v>
      </c>
      <c r="AA556" s="182">
        <f>(AA455+AA456)*'Data - P&amp;L'!$C$5*'Data - P&amp;L'!$C$55</f>
        <v>0</v>
      </c>
      <c r="AB556" s="182">
        <f>(AB455+AB456)*'Data - P&amp;L'!$C$5*'Data - P&amp;L'!$C$55</f>
        <v>0</v>
      </c>
      <c r="AC556" s="182">
        <f>(AC455+AC456)*'Data - P&amp;L'!$C$5*'Data - P&amp;L'!$C$55</f>
        <v>0</v>
      </c>
      <c r="AD556" s="182">
        <f>(AD455+AD456)*'Data - P&amp;L'!$C$5*'Data - P&amp;L'!$C$55</f>
        <v>0</v>
      </c>
      <c r="AE556" s="182">
        <f>(AE455+AE456)*'Data - P&amp;L'!$C$5*'Data - P&amp;L'!$C$55</f>
        <v>0</v>
      </c>
      <c r="AF556" s="182">
        <f>(AF455+AF456)*'Data - P&amp;L'!$C$5*'Data - P&amp;L'!$C$55</f>
        <v>0</v>
      </c>
      <c r="AG556" s="139">
        <f t="shared" si="131"/>
        <v>0</v>
      </c>
    </row>
    <row r="557" outlineLevel="1">
      <c r="A557" s="194" t="s">
        <v>526</v>
      </c>
      <c r="B557" s="182">
        <f>(B457+B458)*'Data - P&amp;L'!$C$10*'Data - P&amp;L'!$C$55</f>
        <v>0</v>
      </c>
      <c r="C557" s="182">
        <f>(C457+C458)*'Data - P&amp;L'!$C$10*'Data - P&amp;L'!$C$55</f>
        <v>0</v>
      </c>
      <c r="D557" s="182">
        <f>(D457+D458)*'Data - P&amp;L'!$C$10*'Data - P&amp;L'!$C$55</f>
        <v>0</v>
      </c>
      <c r="E557" s="182">
        <f>(E457+E458)*'Data - P&amp;L'!$C$10*'Data - P&amp;L'!$C$55</f>
        <v>0</v>
      </c>
      <c r="F557" s="182">
        <f>(F457+F458)*'Data - P&amp;L'!$C$10*'Data - P&amp;L'!$C$55</f>
        <v>0</v>
      </c>
      <c r="G557" s="182">
        <f>(G457+G458)*'Data - P&amp;L'!$C$10*'Data - P&amp;L'!$C$55</f>
        <v>0</v>
      </c>
      <c r="H557" s="182">
        <f>(H457+H458)*'Data - P&amp;L'!$C$10*'Data - P&amp;L'!$C$55</f>
        <v>0</v>
      </c>
      <c r="I557" s="182">
        <f>(I457+I458)*'Data - P&amp;L'!$C$10*'Data - P&amp;L'!$C$55</f>
        <v>0</v>
      </c>
      <c r="J557" s="182">
        <f>(J457+J458)*'Data - P&amp;L'!$C$10*'Data - P&amp;L'!$C$55</f>
        <v>0</v>
      </c>
      <c r="K557" s="182">
        <f>(K457+K458)*'Data - P&amp;L'!$C$10*'Data - P&amp;L'!$C$55</f>
        <v>0</v>
      </c>
      <c r="L557" s="182">
        <f>(L457+L458)*'Data - P&amp;L'!$C$10*'Data - P&amp;L'!$C$55</f>
        <v>0</v>
      </c>
      <c r="M557" s="182">
        <f>(M457+M458)*'Data - P&amp;L'!$C$10*'Data - P&amp;L'!$C$55</f>
        <v>0</v>
      </c>
      <c r="N557" s="182">
        <f>(N457+N458)*'Data - P&amp;L'!$C$10*'Data - P&amp;L'!$C$55</f>
        <v>0</v>
      </c>
      <c r="O557" s="182">
        <f>(O457+O458)*'Data - P&amp;L'!$C$10*'Data - P&amp;L'!$C$55</f>
        <v>0</v>
      </c>
      <c r="P557" s="182">
        <f>(P457+P458)*'Data - P&amp;L'!$C$10*'Data - P&amp;L'!$C$55</f>
        <v>0</v>
      </c>
      <c r="Q557" s="182">
        <f>(Q457+Q458)*'Data - P&amp;L'!$C$10*'Data - P&amp;L'!$C$55</f>
        <v>0</v>
      </c>
      <c r="R557" s="182">
        <f>(R457+R458)*'Data - P&amp;L'!$C$10*'Data - P&amp;L'!$C$55</f>
        <v>0</v>
      </c>
      <c r="S557" s="182">
        <f>(S457+S458)*'Data - P&amp;L'!$C$10*'Data - P&amp;L'!$C$55</f>
        <v>0</v>
      </c>
      <c r="T557" s="182">
        <f>(T457+T458)*'Data - P&amp;L'!$C$10*'Data - P&amp;L'!$C$55</f>
        <v>0</v>
      </c>
      <c r="U557" s="182">
        <f>(U457+U458)*'Data - P&amp;L'!$C$10*'Data - P&amp;L'!$C$55</f>
        <v>0</v>
      </c>
      <c r="V557" s="182">
        <f>(V457+V458)*'Data - P&amp;L'!$C$10*'Data - P&amp;L'!$C$55</f>
        <v>0</v>
      </c>
      <c r="W557" s="182">
        <f>(W457+W458)*'Data - P&amp;L'!$C$10*'Data - P&amp;L'!$C$55</f>
        <v>0</v>
      </c>
      <c r="X557" s="182">
        <f>(X457+X458)*'Data - P&amp;L'!$C$10*'Data - P&amp;L'!$C$55</f>
        <v>0</v>
      </c>
      <c r="Y557" s="182">
        <f>(Y457+Y458)*'Data - P&amp;L'!$C$10*'Data - P&amp;L'!$C$55</f>
        <v>0</v>
      </c>
      <c r="Z557" s="182">
        <f>(Z457+Z458)*'Data - P&amp;L'!$C$10*'Data - P&amp;L'!$C$55</f>
        <v>0</v>
      </c>
      <c r="AA557" s="182">
        <f>(AA457+AA458)*'Data - P&amp;L'!$C$10*'Data - P&amp;L'!$C$55</f>
        <v>0</v>
      </c>
      <c r="AB557" s="182">
        <f>(AB457+AB458)*'Data - P&amp;L'!$C$10*'Data - P&amp;L'!$C$55</f>
        <v>0</v>
      </c>
      <c r="AC557" s="182">
        <f>(AC457+AC458)*'Data - P&amp;L'!$C$10*'Data - P&amp;L'!$C$55</f>
        <v>0</v>
      </c>
      <c r="AD557" s="182">
        <f>(AD457+AD458)*'Data - P&amp;L'!$C$10*'Data - P&amp;L'!$C$55</f>
        <v>0</v>
      </c>
      <c r="AE557" s="182">
        <f>(AE457+AE458)*'Data - P&amp;L'!$C$10*'Data - P&amp;L'!$C$55</f>
        <v>0</v>
      </c>
      <c r="AF557" s="182">
        <f>(AF457+AF458)*'Data - P&amp;L'!$C$10*'Data - P&amp;L'!$C$55</f>
        <v>0</v>
      </c>
      <c r="AG557" s="139">
        <f t="shared" si="131"/>
        <v>0</v>
      </c>
    </row>
    <row r="558" outlineLevel="1">
      <c r="A558" s="194" t="s">
        <v>540</v>
      </c>
      <c r="B558" s="182">
        <f>((B430+B431)*'Data - P&amp;L'!$C$13)*'Data - P&amp;L'!$C$55</f>
        <v>0</v>
      </c>
      <c r="C558" s="182">
        <f>((C430+C431)*'Data - P&amp;L'!$C$13)*'Data - P&amp;L'!$C$55</f>
        <v>0</v>
      </c>
      <c r="D558" s="182">
        <f>((D430+D431)*'Data - P&amp;L'!$C$13)*'Data - P&amp;L'!$C$55</f>
        <v>0</v>
      </c>
      <c r="E558" s="182">
        <f>((E430+E431)*'Data - P&amp;L'!$C$13)*'Data - P&amp;L'!$C$55</f>
        <v>0</v>
      </c>
      <c r="F558" s="182">
        <f>((F430+F431)*'Data - P&amp;L'!$C$13)*'Data - P&amp;L'!$C$55</f>
        <v>0</v>
      </c>
      <c r="G558" s="182">
        <f>((G430+G431)*'Data - P&amp;L'!$C$13)*'Data - P&amp;L'!$C$55</f>
        <v>0</v>
      </c>
      <c r="H558" s="182">
        <f>((H430+H431)*'Data - P&amp;L'!$C$13)*'Data - P&amp;L'!$C$55</f>
        <v>0</v>
      </c>
      <c r="I558" s="182">
        <f>((I430+I431)*'Data - P&amp;L'!$C$13)*'Data - P&amp;L'!$C$55</f>
        <v>0</v>
      </c>
      <c r="J558" s="182">
        <f>((J430+J431)*'Data - P&amp;L'!$C$13)*'Data - P&amp;L'!$C$55</f>
        <v>0</v>
      </c>
      <c r="K558" s="182">
        <f>((K430+K431)*'Data - P&amp;L'!$C$13)*'Data - P&amp;L'!$C$55</f>
        <v>0</v>
      </c>
      <c r="L558" s="182">
        <f>((L430+L431)*'Data - P&amp;L'!$C$13)*'Data - P&amp;L'!$C$55</f>
        <v>0</v>
      </c>
      <c r="M558" s="182">
        <f>((M430+M431)*'Data - P&amp;L'!$C$13)*'Data - P&amp;L'!$C$55</f>
        <v>0</v>
      </c>
      <c r="N558" s="182">
        <f>((N430+N431)*'Data - P&amp;L'!$C$13)*'Data - P&amp;L'!$C$55</f>
        <v>0</v>
      </c>
      <c r="O558" s="182">
        <f>((O430+O431)*'Data - P&amp;L'!$C$13)*'Data - P&amp;L'!$C$55</f>
        <v>0</v>
      </c>
      <c r="P558" s="182">
        <f>((P430+P431)*'Data - P&amp;L'!$C$13)*'Data - P&amp;L'!$C$55</f>
        <v>0</v>
      </c>
      <c r="Q558" s="182">
        <f>((Q430+Q431)*'Data - P&amp;L'!$C$13)*'Data - P&amp;L'!$C$55</f>
        <v>0</v>
      </c>
      <c r="R558" s="182">
        <f>((R430+R431)*'Data - P&amp;L'!$C$13)*'Data - P&amp;L'!$C$55</f>
        <v>0</v>
      </c>
      <c r="S558" s="182">
        <f>((S430+S431)*'Data - P&amp;L'!$C$13)*'Data - P&amp;L'!$C$55</f>
        <v>0</v>
      </c>
      <c r="T558" s="182">
        <f>((T430+T431)*'Data - P&amp;L'!$C$13)*'Data - P&amp;L'!$C$55</f>
        <v>0</v>
      </c>
      <c r="U558" s="182">
        <f>((U430+U431)*'Data - P&amp;L'!$C$13)*'Data - P&amp;L'!$C$55</f>
        <v>0</v>
      </c>
      <c r="V558" s="182">
        <f>((V430+V431)*'Data - P&amp;L'!$C$13)*'Data - P&amp;L'!$C$55</f>
        <v>0</v>
      </c>
      <c r="W558" s="182">
        <f>((W430+W431)*'Data - P&amp;L'!$C$13)*'Data - P&amp;L'!$C$55</f>
        <v>0</v>
      </c>
      <c r="X558" s="182">
        <f>((X430+X431)*'Data - P&amp;L'!$C$13)*'Data - P&amp;L'!$C$55</f>
        <v>0</v>
      </c>
      <c r="Y558" s="182">
        <f>((Y430+Y431)*'Data - P&amp;L'!$C$13)*'Data - P&amp;L'!$C$55</f>
        <v>0</v>
      </c>
      <c r="Z558" s="182">
        <f>((Z430+Z431)*'Data - P&amp;L'!$C$13)*'Data - P&amp;L'!$C$55</f>
        <v>0</v>
      </c>
      <c r="AA558" s="182">
        <f>((AA430+AA431)*'Data - P&amp;L'!$C$13)*'Data - P&amp;L'!$C$55</f>
        <v>0</v>
      </c>
      <c r="AB558" s="182">
        <f>((AB430+AB431)*'Data - P&amp;L'!$C$13)*'Data - P&amp;L'!$C$55</f>
        <v>0</v>
      </c>
      <c r="AC558" s="182">
        <f>((AC430+AC431)*'Data - P&amp;L'!$C$13)*'Data - P&amp;L'!$C$55</f>
        <v>0</v>
      </c>
      <c r="AD558" s="182">
        <f>((AD430+AD431)*'Data - P&amp;L'!$C$13)*'Data - P&amp;L'!$C$55</f>
        <v>0</v>
      </c>
      <c r="AE558" s="182">
        <f>((AE430+AE431)*'Data - P&amp;L'!$C$13)*'Data - P&amp;L'!$C$55</f>
        <v>0</v>
      </c>
      <c r="AF558" s="182">
        <f>((AF430+AF431)*'Data - P&amp;L'!$C$13)*'Data - P&amp;L'!$C$55</f>
        <v>0</v>
      </c>
      <c r="AG558" s="139">
        <f t="shared" si="131"/>
        <v>0</v>
      </c>
    </row>
    <row r="559" outlineLevel="1">
      <c r="A559" s="194" t="s">
        <v>541</v>
      </c>
      <c r="B559" s="182">
        <f>((B432)*'Data - P&amp;L'!$C$14)*'Data - P&amp;L'!$C$55</f>
        <v>0</v>
      </c>
      <c r="C559" s="182">
        <f>((C432)*'Data - P&amp;L'!$C$14)*'Data - P&amp;L'!$C$55</f>
        <v>0</v>
      </c>
      <c r="D559" s="182">
        <f>((D432)*'Data - P&amp;L'!$C$14)*'Data - P&amp;L'!$C$55</f>
        <v>0</v>
      </c>
      <c r="E559" s="182">
        <f>((E432)*'Data - P&amp;L'!$C$14)*'Data - P&amp;L'!$C$55</f>
        <v>0</v>
      </c>
      <c r="F559" s="182">
        <f>((F432)*'Data - P&amp;L'!$C$14)*'Data - P&amp;L'!$C$55</f>
        <v>0</v>
      </c>
      <c r="G559" s="182">
        <f>((G432)*'Data - P&amp;L'!$C$14)*'Data - P&amp;L'!$C$55</f>
        <v>0</v>
      </c>
      <c r="H559" s="182">
        <f>((H432)*'Data - P&amp;L'!$C$14)*'Data - P&amp;L'!$C$55</f>
        <v>0</v>
      </c>
      <c r="I559" s="182">
        <f>((I432)*'Data - P&amp;L'!$C$14)*'Data - P&amp;L'!$C$55</f>
        <v>0</v>
      </c>
      <c r="J559" s="182">
        <f>((J432)*'Data - P&amp;L'!$C$14)*'Data - P&amp;L'!$C$55</f>
        <v>0</v>
      </c>
      <c r="K559" s="182">
        <f>((K432)*'Data - P&amp;L'!$C$14)*'Data - P&amp;L'!$C$55</f>
        <v>0</v>
      </c>
      <c r="L559" s="182">
        <f>((L432)*'Data - P&amp;L'!$C$14)*'Data - P&amp;L'!$C$55</f>
        <v>0</v>
      </c>
      <c r="M559" s="182">
        <f>((M432)*'Data - P&amp;L'!$C$14)*'Data - P&amp;L'!$C$55</f>
        <v>0</v>
      </c>
      <c r="N559" s="182">
        <f>((N432)*'Data - P&amp;L'!$C$14)*'Data - P&amp;L'!$C$55</f>
        <v>0</v>
      </c>
      <c r="O559" s="182">
        <f>((O432)*'Data - P&amp;L'!$C$14)*'Data - P&amp;L'!$C$55</f>
        <v>0</v>
      </c>
      <c r="P559" s="182">
        <f>((P432)*'Data - P&amp;L'!$C$14)*'Data - P&amp;L'!$C$55</f>
        <v>0</v>
      </c>
      <c r="Q559" s="182">
        <f>((Q432)*'Data - P&amp;L'!$C$14)*'Data - P&amp;L'!$C$55</f>
        <v>0</v>
      </c>
      <c r="R559" s="182">
        <f>((R432)*'Data - P&amp;L'!$C$14)*'Data - P&amp;L'!$C$55</f>
        <v>0</v>
      </c>
      <c r="S559" s="182">
        <f>((S432)*'Data - P&amp;L'!$C$14)*'Data - P&amp;L'!$C$55</f>
        <v>0</v>
      </c>
      <c r="T559" s="182">
        <f>((T432)*'Data - P&amp;L'!$C$14)*'Data - P&amp;L'!$C$55</f>
        <v>0</v>
      </c>
      <c r="U559" s="182">
        <f>((U432)*'Data - P&amp;L'!$C$14)*'Data - P&amp;L'!$C$55</f>
        <v>0</v>
      </c>
      <c r="V559" s="182">
        <f>((V432)*'Data - P&amp;L'!$C$14)*'Data - P&amp;L'!$C$55</f>
        <v>0</v>
      </c>
      <c r="W559" s="182">
        <f>((W432)*'Data - P&amp;L'!$C$14)*'Data - P&amp;L'!$C$55</f>
        <v>0</v>
      </c>
      <c r="X559" s="182">
        <f>((X432)*'Data - P&amp;L'!$C$14)*'Data - P&amp;L'!$C$55</f>
        <v>0</v>
      </c>
      <c r="Y559" s="182">
        <f>((Y432)*'Data - P&amp;L'!$C$14)*'Data - P&amp;L'!$C$55</f>
        <v>0</v>
      </c>
      <c r="Z559" s="182">
        <f>((Z432)*'Data - P&amp;L'!$C$14)*'Data - P&amp;L'!$C$55</f>
        <v>0</v>
      </c>
      <c r="AA559" s="182">
        <f>((AA432)*'Data - P&amp;L'!$C$14)*'Data - P&amp;L'!$C$55</f>
        <v>0</v>
      </c>
      <c r="AB559" s="182">
        <f>((AB432)*'Data - P&amp;L'!$C$14)*'Data - P&amp;L'!$C$55</f>
        <v>0</v>
      </c>
      <c r="AC559" s="182">
        <f>((AC432)*'Data - P&amp;L'!$C$14)*'Data - P&amp;L'!$C$55</f>
        <v>0</v>
      </c>
      <c r="AD559" s="182">
        <f>((AD432)*'Data - P&amp;L'!$C$14)*'Data - P&amp;L'!$C$55</f>
        <v>0</v>
      </c>
      <c r="AE559" s="182">
        <f>((AE432)*'Data - P&amp;L'!$C$14)*'Data - P&amp;L'!$C$55</f>
        <v>0</v>
      </c>
      <c r="AF559" s="182">
        <f>((AF432)*'Data - P&amp;L'!$C$14)*'Data - P&amp;L'!$C$55</f>
        <v>0</v>
      </c>
      <c r="AG559" s="139">
        <f t="shared" si="131"/>
        <v>0</v>
      </c>
    </row>
    <row r="560" outlineLevel="1">
      <c r="A560" s="194" t="s">
        <v>499</v>
      </c>
      <c r="B560" s="182">
        <f>(B459)*'Data - P&amp;L'!$C$17*'Data - P&amp;L'!$C$55</f>
        <v>0</v>
      </c>
      <c r="C560" s="182">
        <f>(C459)*'Data - P&amp;L'!$C$17*'Data - P&amp;L'!$C$55</f>
        <v>0</v>
      </c>
      <c r="D560" s="182">
        <f>(D459)*'Data - P&amp;L'!$C$17*'Data - P&amp;L'!$C$55</f>
        <v>0</v>
      </c>
      <c r="E560" s="182">
        <f>(E459)*'Data - P&amp;L'!$C$17*'Data - P&amp;L'!$C$55</f>
        <v>0</v>
      </c>
      <c r="F560" s="182">
        <f>(F459)*'Data - P&amp;L'!$C$17*'Data - P&amp;L'!$C$55</f>
        <v>0</v>
      </c>
      <c r="G560" s="182">
        <f>(G459)*'Data - P&amp;L'!$C$17*'Data - P&amp;L'!$C$55</f>
        <v>0</v>
      </c>
      <c r="H560" s="182">
        <f>(H459)*'Data - P&amp;L'!$C$17*'Data - P&amp;L'!$C$55</f>
        <v>0</v>
      </c>
      <c r="I560" s="182">
        <f>(I459)*'Data - P&amp;L'!$C$17*'Data - P&amp;L'!$C$55</f>
        <v>0</v>
      </c>
      <c r="J560" s="182">
        <f>(J459)*'Data - P&amp;L'!$C$17*'Data - P&amp;L'!$C$55</f>
        <v>0</v>
      </c>
      <c r="K560" s="182">
        <f>(K459)*'Data - P&amp;L'!$C$17*'Data - P&amp;L'!$C$55</f>
        <v>0</v>
      </c>
      <c r="L560" s="182">
        <f>(L459)*'Data - P&amp;L'!$C$17*'Data - P&amp;L'!$C$55</f>
        <v>0</v>
      </c>
      <c r="M560" s="182">
        <f>(M459)*'Data - P&amp;L'!$C$17*'Data - P&amp;L'!$C$55</f>
        <v>0</v>
      </c>
      <c r="N560" s="182">
        <f>(N459)*'Data - P&amp;L'!$C$17*'Data - P&amp;L'!$C$55</f>
        <v>0</v>
      </c>
      <c r="O560" s="182">
        <f>(O459)*'Data - P&amp;L'!$C$17*'Data - P&amp;L'!$C$55</f>
        <v>0</v>
      </c>
      <c r="P560" s="182">
        <f>(P459)*'Data - P&amp;L'!$C$17*'Data - P&amp;L'!$C$55</f>
        <v>0</v>
      </c>
      <c r="Q560" s="182">
        <f>(Q459)*'Data - P&amp;L'!$C$17*'Data - P&amp;L'!$C$55</f>
        <v>0</v>
      </c>
      <c r="R560" s="182">
        <f>(R459)*'Data - P&amp;L'!$C$17*'Data - P&amp;L'!$C$55</f>
        <v>0</v>
      </c>
      <c r="S560" s="182">
        <f>(S459)*'Data - P&amp;L'!$C$17*'Data - P&amp;L'!$C$55</f>
        <v>0</v>
      </c>
      <c r="T560" s="182">
        <f>(T459)*'Data - P&amp;L'!$C$17*'Data - P&amp;L'!$C$55</f>
        <v>0</v>
      </c>
      <c r="U560" s="182">
        <f>(U459)*'Data - P&amp;L'!$C$17*'Data - P&amp;L'!$C$55</f>
        <v>0</v>
      </c>
      <c r="V560" s="182">
        <f>(V459)*'Data - P&amp;L'!$C$17*'Data - P&amp;L'!$C$55</f>
        <v>0</v>
      </c>
      <c r="W560" s="182">
        <f>(W459)*'Data - P&amp;L'!$C$17*'Data - P&amp;L'!$C$55</f>
        <v>0</v>
      </c>
      <c r="X560" s="182">
        <f>(X459)*'Data - P&amp;L'!$C$17*'Data - P&amp;L'!$C$55</f>
        <v>0</v>
      </c>
      <c r="Y560" s="182">
        <f>(Y459)*'Data - P&amp;L'!$C$17*'Data - P&amp;L'!$C$55</f>
        <v>0</v>
      </c>
      <c r="Z560" s="182">
        <f>(Z459)*'Data - P&amp;L'!$C$17*'Data - P&amp;L'!$C$55</f>
        <v>0</v>
      </c>
      <c r="AA560" s="182">
        <f>(AA459)*'Data - P&amp;L'!$C$17*'Data - P&amp;L'!$C$55</f>
        <v>0</v>
      </c>
      <c r="AB560" s="182">
        <f>(AB459)*'Data - P&amp;L'!$C$17*'Data - P&amp;L'!$C$55</f>
        <v>0</v>
      </c>
      <c r="AC560" s="182">
        <f>(AC459)*'Data - P&amp;L'!$C$17*'Data - P&amp;L'!$C$55</f>
        <v>0</v>
      </c>
      <c r="AD560" s="182">
        <f>(AD459)*'Data - P&amp;L'!$C$17*'Data - P&amp;L'!$C$55</f>
        <v>0</v>
      </c>
      <c r="AE560" s="182">
        <f>(AE459)*'Data - P&amp;L'!$C$17*'Data - P&amp;L'!$C$55</f>
        <v>0</v>
      </c>
      <c r="AF560" s="182">
        <f>(AF459)*'Data - P&amp;L'!$C$17*'Data - P&amp;L'!$C$55</f>
        <v>0</v>
      </c>
      <c r="AG560" s="139">
        <f t="shared" si="131"/>
        <v>0</v>
      </c>
    </row>
    <row r="561" outlineLevel="1">
      <c r="A561" s="194" t="s">
        <v>500</v>
      </c>
      <c r="B561" s="182">
        <f>(B460)*'Data - P&amp;L'!$C$18*'Data - P&amp;L'!$C$55</f>
        <v>0</v>
      </c>
      <c r="C561" s="182">
        <f>(C460)*'Data - P&amp;L'!$C$18*'Data - P&amp;L'!$C$55</f>
        <v>0</v>
      </c>
      <c r="D561" s="182">
        <f>(D460)*'Data - P&amp;L'!$C$18*'Data - P&amp;L'!$C$55</f>
        <v>0</v>
      </c>
      <c r="E561" s="182">
        <f>(E460)*'Data - P&amp;L'!$C$18*'Data - P&amp;L'!$C$55</f>
        <v>0</v>
      </c>
      <c r="F561" s="182">
        <f>(F460)*'Data - P&amp;L'!$C$18*'Data - P&amp;L'!$C$55</f>
        <v>0</v>
      </c>
      <c r="G561" s="182">
        <f>(G460)*'Data - P&amp;L'!$C$18*'Data - P&amp;L'!$C$55</f>
        <v>0</v>
      </c>
      <c r="H561" s="182">
        <f>(H460)*'Data - P&amp;L'!$C$18*'Data - P&amp;L'!$C$55</f>
        <v>0</v>
      </c>
      <c r="I561" s="182">
        <f>(I460)*'Data - P&amp;L'!$C$18*'Data - P&amp;L'!$C$55</f>
        <v>0</v>
      </c>
      <c r="J561" s="182">
        <f>(J460)*'Data - P&amp;L'!$C$18*'Data - P&amp;L'!$C$55</f>
        <v>0</v>
      </c>
      <c r="K561" s="182">
        <f>(K460)*'Data - P&amp;L'!$C$18*'Data - P&amp;L'!$C$55</f>
        <v>0</v>
      </c>
      <c r="L561" s="182">
        <f>(L460)*'Data - P&amp;L'!$C$18*'Data - P&amp;L'!$C$55</f>
        <v>0</v>
      </c>
      <c r="M561" s="182">
        <f>(M460)*'Data - P&amp;L'!$C$18*'Data - P&amp;L'!$C$55</f>
        <v>0</v>
      </c>
      <c r="N561" s="182">
        <f>(N460)*'Data - P&amp;L'!$C$18*'Data - P&amp;L'!$C$55</f>
        <v>0</v>
      </c>
      <c r="O561" s="182">
        <f>(O460)*'Data - P&amp;L'!$C$18*'Data - P&amp;L'!$C$55</f>
        <v>0</v>
      </c>
      <c r="P561" s="182">
        <f>(P460)*'Data - P&amp;L'!$C$18*'Data - P&amp;L'!$C$55</f>
        <v>0</v>
      </c>
      <c r="Q561" s="182">
        <f>(Q460)*'Data - P&amp;L'!$C$18*'Data - P&amp;L'!$C$55</f>
        <v>0</v>
      </c>
      <c r="R561" s="182">
        <f>(R460)*'Data - P&amp;L'!$C$18*'Data - P&amp;L'!$C$55</f>
        <v>0</v>
      </c>
      <c r="S561" s="182">
        <f>(S460)*'Data - P&amp;L'!$C$18*'Data - P&amp;L'!$C$55</f>
        <v>0</v>
      </c>
      <c r="T561" s="182">
        <f>(T460)*'Data - P&amp;L'!$C$18*'Data - P&amp;L'!$C$55</f>
        <v>0</v>
      </c>
      <c r="U561" s="182">
        <f>(U460)*'Data - P&amp;L'!$C$18*'Data - P&amp;L'!$C$55</f>
        <v>0</v>
      </c>
      <c r="V561" s="182">
        <f>(V460)*'Data - P&amp;L'!$C$18*'Data - P&amp;L'!$C$55</f>
        <v>0</v>
      </c>
      <c r="W561" s="182">
        <f>(W460)*'Data - P&amp;L'!$C$18*'Data - P&amp;L'!$C$55</f>
        <v>0</v>
      </c>
      <c r="X561" s="182">
        <f>(X460)*'Data - P&amp;L'!$C$18*'Data - P&amp;L'!$C$55</f>
        <v>0</v>
      </c>
      <c r="Y561" s="182">
        <f>(Y460)*'Data - P&amp;L'!$C$18*'Data - P&amp;L'!$C$55</f>
        <v>0</v>
      </c>
      <c r="Z561" s="182">
        <f>(Z460)*'Data - P&amp;L'!$C$18*'Data - P&amp;L'!$C$55</f>
        <v>0</v>
      </c>
      <c r="AA561" s="182">
        <f>(AA460)*'Data - P&amp;L'!$C$18*'Data - P&amp;L'!$C$55</f>
        <v>0</v>
      </c>
      <c r="AB561" s="182">
        <f>(AB460)*'Data - P&amp;L'!$C$18*'Data - P&amp;L'!$C$55</f>
        <v>0</v>
      </c>
      <c r="AC561" s="182">
        <f>(AC460)*'Data - P&amp;L'!$C$18*'Data - P&amp;L'!$C$55</f>
        <v>0</v>
      </c>
      <c r="AD561" s="182">
        <f>(AD460)*'Data - P&amp;L'!$C$18*'Data - P&amp;L'!$C$55</f>
        <v>0</v>
      </c>
      <c r="AE561" s="182">
        <f>(AE460)*'Data - P&amp;L'!$C$18*'Data - P&amp;L'!$C$55</f>
        <v>0</v>
      </c>
      <c r="AF561" s="182">
        <f>(AF460)*'Data - P&amp;L'!$C$18*'Data - P&amp;L'!$C$55</f>
        <v>0</v>
      </c>
      <c r="AG561" s="139">
        <f t="shared" si="131"/>
        <v>0</v>
      </c>
    </row>
    <row r="562" outlineLevel="1">
      <c r="A562" s="194" t="s">
        <v>527</v>
      </c>
      <c r="B562" s="182">
        <f>((B433*'Data - P&amp;L'!$C$38)+(B434*'Data - P&amp;L'!$C$39))*'Data - P&amp;L'!$C$55</f>
        <v>0</v>
      </c>
      <c r="C562" s="182">
        <f>((C433*'Data - P&amp;L'!$C$38)+(C434*'Data - P&amp;L'!$C$39))*'Data - P&amp;L'!$C$55</f>
        <v>0</v>
      </c>
      <c r="D562" s="182">
        <f>((D433*'Data - P&amp;L'!$C$38)+(D434*'Data - P&amp;L'!$C$39))*'Data - P&amp;L'!$C$55</f>
        <v>0</v>
      </c>
      <c r="E562" s="182">
        <f>((E433*'Data - P&amp;L'!$C$38)+(E434*'Data - P&amp;L'!$C$39))*'Data - P&amp;L'!$C$55</f>
        <v>0</v>
      </c>
      <c r="F562" s="182">
        <f>((F433*'Data - P&amp;L'!$C$38)+(F434*'Data - P&amp;L'!$C$39))*'Data - P&amp;L'!$C$55</f>
        <v>0</v>
      </c>
      <c r="G562" s="182">
        <f>((G433*'Data - P&amp;L'!$C$38)+(G434*'Data - P&amp;L'!$C$39))*'Data - P&amp;L'!$C$55</f>
        <v>0</v>
      </c>
      <c r="H562" s="182">
        <f>((H433*'Data - P&amp;L'!$C$38)+(H434*'Data - P&amp;L'!$C$39))*'Data - P&amp;L'!$C$55</f>
        <v>0</v>
      </c>
      <c r="I562" s="182">
        <f>((I433*'Data - P&amp;L'!$C$38)+(I434*'Data - P&amp;L'!$C$39))*'Data - P&amp;L'!$C$55</f>
        <v>0</v>
      </c>
      <c r="J562" s="182">
        <f>((J433*'Data - P&amp;L'!$C$38)+(J434*'Data - P&amp;L'!$C$39))*'Data - P&amp;L'!$C$55</f>
        <v>0</v>
      </c>
      <c r="K562" s="182">
        <f>((K433*'Data - P&amp;L'!$C$38)+(K434*'Data - P&amp;L'!$C$39))*'Data - P&amp;L'!$C$55</f>
        <v>0</v>
      </c>
      <c r="L562" s="182">
        <f>((L433*'Data - P&amp;L'!$C$38)+(L434*'Data - P&amp;L'!$C$39))*'Data - P&amp;L'!$C$55</f>
        <v>0</v>
      </c>
      <c r="M562" s="182">
        <f>((M433*'Data - P&amp;L'!$C$38)+(M434*'Data - P&amp;L'!$C$39))*'Data - P&amp;L'!$C$55</f>
        <v>0</v>
      </c>
      <c r="N562" s="182">
        <f>((N433*'Data - P&amp;L'!$C$38)+(N434*'Data - P&amp;L'!$C$39))*'Data - P&amp;L'!$C$55</f>
        <v>0</v>
      </c>
      <c r="O562" s="182">
        <f>((O433*'Data - P&amp;L'!$C$38)+(O434*'Data - P&amp;L'!$C$39))*'Data - P&amp;L'!$C$55</f>
        <v>0</v>
      </c>
      <c r="P562" s="182">
        <f>((P433*'Data - P&amp;L'!$C$38)+(P434*'Data - P&amp;L'!$C$39))*'Data - P&amp;L'!$C$55</f>
        <v>0</v>
      </c>
      <c r="Q562" s="182">
        <f>((Q433*'Data - P&amp;L'!$C$38)+(Q434*'Data - P&amp;L'!$C$39))*'Data - P&amp;L'!$C$55</f>
        <v>0</v>
      </c>
      <c r="R562" s="182">
        <f>((R433*'Data - P&amp;L'!$C$38)+(R434*'Data - P&amp;L'!$C$39))*'Data - P&amp;L'!$C$55</f>
        <v>0</v>
      </c>
      <c r="S562" s="182">
        <f>((S433*'Data - P&amp;L'!$C$38)+(S434*'Data - P&amp;L'!$C$39))*'Data - P&amp;L'!$C$55</f>
        <v>0</v>
      </c>
      <c r="T562" s="182">
        <f>((T433*'Data - P&amp;L'!$C$38)+(T434*'Data - P&amp;L'!$C$39))*'Data - P&amp;L'!$C$55</f>
        <v>0</v>
      </c>
      <c r="U562" s="182">
        <f>((U433*'Data - P&amp;L'!$C$38)+(U434*'Data - P&amp;L'!$C$39))*'Data - P&amp;L'!$C$55</f>
        <v>0</v>
      </c>
      <c r="V562" s="182">
        <f>((V433*'Data - P&amp;L'!$C$38)+(V434*'Data - P&amp;L'!$C$39))*'Data - P&amp;L'!$C$55</f>
        <v>0</v>
      </c>
      <c r="W562" s="182">
        <f>((W433*'Data - P&amp;L'!$C$38)+(W434*'Data - P&amp;L'!$C$39))*'Data - P&amp;L'!$C$55</f>
        <v>0</v>
      </c>
      <c r="X562" s="182">
        <f>((X433*'Data - P&amp;L'!$C$38)+(X434*'Data - P&amp;L'!$C$39))*'Data - P&amp;L'!$C$55</f>
        <v>0</v>
      </c>
      <c r="Y562" s="182">
        <f>((Y433*'Data - P&amp;L'!$C$38)+(Y434*'Data - P&amp;L'!$C$39))*'Data - P&amp;L'!$C$55</f>
        <v>0</v>
      </c>
      <c r="Z562" s="182">
        <f>((Z433*'Data - P&amp;L'!$C$38)+(Z434*'Data - P&amp;L'!$C$39))*'Data - P&amp;L'!$C$55</f>
        <v>0</v>
      </c>
      <c r="AA562" s="182">
        <f>((AA433*'Data - P&amp;L'!$C$38)+(AA434*'Data - P&amp;L'!$C$39))*'Data - P&amp;L'!$C$55</f>
        <v>0</v>
      </c>
      <c r="AB562" s="182">
        <f>((AB433*'Data - P&amp;L'!$C$38)+(AB434*'Data - P&amp;L'!$C$39))*'Data - P&amp;L'!$C$55</f>
        <v>0</v>
      </c>
      <c r="AC562" s="182">
        <f>((AC433*'Data - P&amp;L'!$C$38)+(AC434*'Data - P&amp;L'!$C$39))*'Data - P&amp;L'!$C$55</f>
        <v>0</v>
      </c>
      <c r="AD562" s="182">
        <f>((AD433*'Data - P&amp;L'!$C$38)+(AD434*'Data - P&amp;L'!$C$39))*'Data - P&amp;L'!$C$55</f>
        <v>0</v>
      </c>
      <c r="AE562" s="182">
        <f>((AE433*'Data - P&amp;L'!$C$38)+(AE434*'Data - P&amp;L'!$C$39))*'Data - P&amp;L'!$C$55</f>
        <v>0</v>
      </c>
      <c r="AF562" s="182">
        <f>((AF433*'Data - P&amp;L'!$C$38)+(AF434*'Data - P&amp;L'!$C$39))*'Data - P&amp;L'!$C$55</f>
        <v>0</v>
      </c>
      <c r="AG562" s="139">
        <f t="shared" si="131"/>
        <v>0</v>
      </c>
    </row>
    <row r="563" outlineLevel="1">
      <c r="A563" s="194" t="s">
        <v>529</v>
      </c>
      <c r="B563" s="182">
        <f>((B462*'Data - P&amp;L'!$D$39))*'Data - P&amp;L'!$C$55</f>
        <v>0</v>
      </c>
      <c r="C563" s="182">
        <f>((C462*'Data - P&amp;L'!$D$39))*'Data - P&amp;L'!$C$55</f>
        <v>0</v>
      </c>
      <c r="D563" s="182">
        <f>((D462*'Data - P&amp;L'!$D$39))*'Data - P&amp;L'!$C$55</f>
        <v>0</v>
      </c>
      <c r="E563" s="182">
        <f>((E462*'Data - P&amp;L'!$D$39))*'Data - P&amp;L'!$C$55</f>
        <v>0</v>
      </c>
      <c r="F563" s="182">
        <f>((F462*'Data - P&amp;L'!$D$39))*'Data - P&amp;L'!$C$55</f>
        <v>0</v>
      </c>
      <c r="G563" s="182">
        <f>((G462*'Data - P&amp;L'!$D$39))*'Data - P&amp;L'!$C$55</f>
        <v>0</v>
      </c>
      <c r="H563" s="182">
        <f>((H462*'Data - P&amp;L'!$D$39))*'Data - P&amp;L'!$C$55</f>
        <v>0</v>
      </c>
      <c r="I563" s="182">
        <f>((I462*'Data - P&amp;L'!$D$39))*'Data - P&amp;L'!$C$55</f>
        <v>0</v>
      </c>
      <c r="J563" s="182">
        <f>((J462*'Data - P&amp;L'!$D$39))*'Data - P&amp;L'!$C$55</f>
        <v>0</v>
      </c>
      <c r="K563" s="182">
        <f>((K462*'Data - P&amp;L'!$D$39))*'Data - P&amp;L'!$C$55</f>
        <v>0</v>
      </c>
      <c r="L563" s="182">
        <f>((L462*'Data - P&amp;L'!$D$39))*'Data - P&amp;L'!$C$55</f>
        <v>0</v>
      </c>
      <c r="M563" s="182">
        <f>((M462*'Data - P&amp;L'!$D$39))*'Data - P&amp;L'!$C$55</f>
        <v>0</v>
      </c>
      <c r="N563" s="182">
        <f>((N462*'Data - P&amp;L'!$D$39))*'Data - P&amp;L'!$C$55</f>
        <v>0</v>
      </c>
      <c r="O563" s="182">
        <f>((O462*'Data - P&amp;L'!$D$39))*'Data - P&amp;L'!$C$55</f>
        <v>0</v>
      </c>
      <c r="P563" s="182">
        <f>((P462*'Data - P&amp;L'!$D$39))*'Data - P&amp;L'!$C$55</f>
        <v>0</v>
      </c>
      <c r="Q563" s="182">
        <f>((Q462*'Data - P&amp;L'!$D$39))*'Data - P&amp;L'!$C$55</f>
        <v>0</v>
      </c>
      <c r="R563" s="182">
        <f>((R462*'Data - P&amp;L'!$D$39))*'Data - P&amp;L'!$C$55</f>
        <v>0</v>
      </c>
      <c r="S563" s="182">
        <f>((S462*'Data - P&amp;L'!$D$39))*'Data - P&amp;L'!$C$55</f>
        <v>0</v>
      </c>
      <c r="T563" s="182">
        <f>((T462*'Data - P&amp;L'!$D$39))*'Data - P&amp;L'!$C$55</f>
        <v>0</v>
      </c>
      <c r="U563" s="182">
        <f>((U462*'Data - P&amp;L'!$D$39))*'Data - P&amp;L'!$C$55</f>
        <v>0</v>
      </c>
      <c r="V563" s="182">
        <f>((V462*'Data - P&amp;L'!$D$39))*'Data - P&amp;L'!$C$55</f>
        <v>0</v>
      </c>
      <c r="W563" s="182">
        <f>((W462*'Data - P&amp;L'!$D$39))*'Data - P&amp;L'!$C$55</f>
        <v>0</v>
      </c>
      <c r="X563" s="182">
        <f>((X462*'Data - P&amp;L'!$D$39))*'Data - P&amp;L'!$C$55</f>
        <v>0</v>
      </c>
      <c r="Y563" s="182">
        <f>((Y462*'Data - P&amp;L'!$D$39))*'Data - P&amp;L'!$C$55</f>
        <v>0</v>
      </c>
      <c r="Z563" s="182">
        <f>((Z462*'Data - P&amp;L'!$D$39))*'Data - P&amp;L'!$C$55</f>
        <v>0</v>
      </c>
      <c r="AA563" s="182">
        <f>((AA462*'Data - P&amp;L'!$D$39))*'Data - P&amp;L'!$C$55</f>
        <v>0</v>
      </c>
      <c r="AB563" s="182">
        <f>((AB462*'Data - P&amp;L'!$D$39))*'Data - P&amp;L'!$C$55</f>
        <v>0</v>
      </c>
      <c r="AC563" s="182">
        <f>((AC462*'Data - P&amp;L'!$D$39))*'Data - P&amp;L'!$C$55</f>
        <v>0</v>
      </c>
      <c r="AD563" s="182">
        <f>((AD462*'Data - P&amp;L'!$D$39))*'Data - P&amp;L'!$C$55</f>
        <v>0</v>
      </c>
      <c r="AE563" s="182">
        <f>((AE462*'Data - P&amp;L'!$D$39))*'Data - P&amp;L'!$C$55</f>
        <v>0</v>
      </c>
      <c r="AF563" s="182">
        <f>((AF462*'Data - P&amp;L'!$D$39))*'Data - P&amp;L'!$C$55</f>
        <v>0</v>
      </c>
      <c r="AG563" s="139">
        <f t="shared" si="131"/>
        <v>0</v>
      </c>
    </row>
    <row r="564" outlineLevel="1">
      <c r="A564" s="194" t="s">
        <v>542</v>
      </c>
      <c r="B564" s="325"/>
      <c r="C564" s="325"/>
      <c r="D564" s="325"/>
      <c r="E564" s="325"/>
      <c r="F564" s="325"/>
      <c r="G564" s="325"/>
      <c r="H564" s="325"/>
      <c r="I564" s="325"/>
      <c r="J564" s="325"/>
      <c r="K564" s="325"/>
      <c r="L564" s="325"/>
      <c r="M564" s="325"/>
      <c r="N564" s="325"/>
      <c r="O564" s="325"/>
      <c r="P564" s="325"/>
      <c r="Q564" s="325"/>
      <c r="R564" s="325"/>
      <c r="S564" s="325"/>
      <c r="T564" s="325"/>
      <c r="U564" s="325"/>
      <c r="V564" s="325"/>
      <c r="W564" s="325"/>
      <c r="X564" s="325"/>
      <c r="Y564" s="325"/>
      <c r="Z564" s="325"/>
      <c r="AA564" s="325"/>
      <c r="AB564" s="325"/>
      <c r="AC564" s="325"/>
      <c r="AD564" s="325"/>
      <c r="AE564" s="325"/>
      <c r="AF564" s="325"/>
      <c r="AG564" s="139"/>
    </row>
    <row r="565" outlineLevel="1">
      <c r="A565" s="194" t="s">
        <v>543</v>
      </c>
      <c r="B565" s="325"/>
      <c r="C565" s="325"/>
      <c r="D565" s="325"/>
      <c r="E565" s="325"/>
      <c r="F565" s="325"/>
      <c r="G565" s="325"/>
      <c r="H565" s="325"/>
      <c r="I565" s="325"/>
      <c r="J565" s="325"/>
      <c r="K565" s="325"/>
      <c r="L565" s="325"/>
      <c r="M565" s="325"/>
      <c r="N565" s="325"/>
      <c r="O565" s="325"/>
      <c r="P565" s="325"/>
      <c r="Q565" s="325"/>
      <c r="R565" s="325"/>
      <c r="S565" s="325"/>
      <c r="T565" s="325"/>
      <c r="U565" s="325"/>
      <c r="V565" s="325"/>
      <c r="W565" s="325"/>
      <c r="X565" s="325"/>
      <c r="Y565" s="325"/>
      <c r="Z565" s="325"/>
      <c r="AA565" s="325"/>
      <c r="AB565" s="325"/>
      <c r="AC565" s="325"/>
      <c r="AD565" s="325"/>
      <c r="AE565" s="325"/>
      <c r="AF565" s="325"/>
      <c r="AG565" s="139"/>
    </row>
    <row r="566" outlineLevel="1">
      <c r="A566" s="194" t="s">
        <v>544</v>
      </c>
      <c r="B566" s="182">
        <f>('Data - P&amp;L'!$R$4*B465)</f>
        <v>0</v>
      </c>
      <c r="C566" s="182">
        <f>('Data - P&amp;L'!$R$4*C465)</f>
        <v>0</v>
      </c>
      <c r="D566" s="182">
        <f>('Data - P&amp;L'!$R$4*D465)</f>
        <v>0</v>
      </c>
      <c r="E566" s="182">
        <f>('Data - P&amp;L'!$R$4*E465)</f>
        <v>0</v>
      </c>
      <c r="F566" s="182">
        <f>('Data - P&amp;L'!$R$4*F465)</f>
        <v>0</v>
      </c>
      <c r="G566" s="182">
        <f>('Data - P&amp;L'!$R$4*G465)</f>
        <v>0</v>
      </c>
      <c r="H566" s="182">
        <f>('Data - P&amp;L'!$R$4*H465)</f>
        <v>0</v>
      </c>
      <c r="I566" s="182">
        <f>('Data - P&amp;L'!$R$4*I465)</f>
        <v>0</v>
      </c>
      <c r="J566" s="182">
        <f>('Data - P&amp;L'!$R$4*J465)</f>
        <v>0</v>
      </c>
      <c r="K566" s="182">
        <f>('Data - P&amp;L'!$R$4*K465)</f>
        <v>0</v>
      </c>
      <c r="L566" s="182">
        <f>('Data - P&amp;L'!$R$4*L465)</f>
        <v>0</v>
      </c>
      <c r="M566" s="182">
        <f>('Data - P&amp;L'!$R$4*M465)</f>
        <v>0</v>
      </c>
      <c r="N566" s="182">
        <f>('Data - P&amp;L'!$R$4*N465)</f>
        <v>0</v>
      </c>
      <c r="O566" s="182">
        <f>('Data - P&amp;L'!$R$4*O465)</f>
        <v>0</v>
      </c>
      <c r="P566" s="182">
        <f>('Data - P&amp;L'!$R$4*P465)</f>
        <v>0</v>
      </c>
      <c r="Q566" s="182">
        <f>('Data - P&amp;L'!$R$4*Q465)</f>
        <v>0</v>
      </c>
      <c r="R566" s="182">
        <f>('Data - P&amp;L'!$R$4*R465)</f>
        <v>0</v>
      </c>
      <c r="S566" s="182">
        <f>('Data - P&amp;L'!$R$4*S465)</f>
        <v>0</v>
      </c>
      <c r="T566" s="182">
        <f>('Data - P&amp;L'!$R$4*T465)</f>
        <v>0</v>
      </c>
      <c r="U566" s="182">
        <f>('Data - P&amp;L'!$R$4*U465)</f>
        <v>0</v>
      </c>
      <c r="V566" s="182">
        <f>('Data - P&amp;L'!$R$4*V465)</f>
        <v>0</v>
      </c>
      <c r="W566" s="182">
        <f>('Data - P&amp;L'!$R$4*W465)</f>
        <v>0</v>
      </c>
      <c r="X566" s="182">
        <f>('Data - P&amp;L'!$R$4*X465)</f>
        <v>0</v>
      </c>
      <c r="Y566" s="182">
        <f>('Data - P&amp;L'!$R$4*Y465)</f>
        <v>0</v>
      </c>
      <c r="Z566" s="182">
        <f>('Data - P&amp;L'!$R$4*Z465)</f>
        <v>0</v>
      </c>
      <c r="AA566" s="182">
        <f>('Data - P&amp;L'!$R$4*AA465)</f>
        <v>0</v>
      </c>
      <c r="AB566" s="182">
        <f>('Data - P&amp;L'!$R$4*AB465)</f>
        <v>0</v>
      </c>
      <c r="AC566" s="182">
        <f>('Data - P&amp;L'!$R$4*AC465)</f>
        <v>0</v>
      </c>
      <c r="AD566" s="182">
        <f>('Data - P&amp;L'!$R$4*AD465)</f>
        <v>0</v>
      </c>
      <c r="AE566" s="182">
        <f>('Data - P&amp;L'!$R$4*AE465)</f>
        <v>0</v>
      </c>
      <c r="AF566" s="182">
        <f>('Data - P&amp;L'!$R$4*AF465)</f>
        <v>0</v>
      </c>
      <c r="AG566" s="139">
        <f t="shared" ref="AG566:AG584" si="137">SUM(B566:AF566)</f>
        <v>0</v>
      </c>
    </row>
    <row r="567" outlineLevel="1">
      <c r="A567" s="296" t="s">
        <v>545</v>
      </c>
      <c r="B567" s="324">
        <f t="shared" ref="B567:AF567" si="136">sum(B568:B584)</f>
        <v>0</v>
      </c>
      <c r="C567" s="324">
        <f t="shared" si="136"/>
        <v>0</v>
      </c>
      <c r="D567" s="324">
        <f t="shared" si="136"/>
        <v>0</v>
      </c>
      <c r="E567" s="324">
        <f t="shared" si="136"/>
        <v>0</v>
      </c>
      <c r="F567" s="324">
        <f t="shared" si="136"/>
        <v>0</v>
      </c>
      <c r="G567" s="324">
        <f t="shared" si="136"/>
        <v>0</v>
      </c>
      <c r="H567" s="324">
        <f t="shared" si="136"/>
        <v>0</v>
      </c>
      <c r="I567" s="324">
        <f t="shared" si="136"/>
        <v>0</v>
      </c>
      <c r="J567" s="324">
        <f t="shared" si="136"/>
        <v>0</v>
      </c>
      <c r="K567" s="324">
        <f t="shared" si="136"/>
        <v>0</v>
      </c>
      <c r="L567" s="324">
        <f t="shared" si="136"/>
        <v>0</v>
      </c>
      <c r="M567" s="324">
        <f t="shared" si="136"/>
        <v>0</v>
      </c>
      <c r="N567" s="324">
        <f t="shared" si="136"/>
        <v>0</v>
      </c>
      <c r="O567" s="324">
        <f t="shared" si="136"/>
        <v>0</v>
      </c>
      <c r="P567" s="324">
        <f t="shared" si="136"/>
        <v>0</v>
      </c>
      <c r="Q567" s="324">
        <f t="shared" si="136"/>
        <v>0</v>
      </c>
      <c r="R567" s="324">
        <f t="shared" si="136"/>
        <v>0</v>
      </c>
      <c r="S567" s="324">
        <f t="shared" si="136"/>
        <v>0</v>
      </c>
      <c r="T567" s="324">
        <f t="shared" si="136"/>
        <v>0</v>
      </c>
      <c r="U567" s="324">
        <f t="shared" si="136"/>
        <v>0</v>
      </c>
      <c r="V567" s="324">
        <f t="shared" si="136"/>
        <v>0</v>
      </c>
      <c r="W567" s="324">
        <f t="shared" si="136"/>
        <v>0</v>
      </c>
      <c r="X567" s="324">
        <f t="shared" si="136"/>
        <v>0</v>
      </c>
      <c r="Y567" s="324">
        <f t="shared" si="136"/>
        <v>0</v>
      </c>
      <c r="Z567" s="324">
        <f t="shared" si="136"/>
        <v>0</v>
      </c>
      <c r="AA567" s="324">
        <f t="shared" si="136"/>
        <v>0</v>
      </c>
      <c r="AB567" s="324">
        <f t="shared" si="136"/>
        <v>0</v>
      </c>
      <c r="AC567" s="324">
        <f t="shared" si="136"/>
        <v>0</v>
      </c>
      <c r="AD567" s="324">
        <f t="shared" si="136"/>
        <v>0</v>
      </c>
      <c r="AE567" s="324">
        <f t="shared" si="136"/>
        <v>0</v>
      </c>
      <c r="AF567" s="324">
        <f t="shared" si="136"/>
        <v>0</v>
      </c>
      <c r="AG567" s="139">
        <f t="shared" si="137"/>
        <v>0</v>
      </c>
    </row>
    <row r="568" outlineLevel="1">
      <c r="A568" s="194" t="s">
        <v>546</v>
      </c>
      <c r="B568" s="182">
        <f>B433*'Data - P&amp;L'!$C$3</f>
        <v>0</v>
      </c>
      <c r="C568" s="182">
        <f>C433*'Data - P&amp;L'!$C$3</f>
        <v>0</v>
      </c>
      <c r="D568" s="182">
        <f>D433*'Data - P&amp;L'!$C$3</f>
        <v>0</v>
      </c>
      <c r="E568" s="182">
        <f>E433*'Data - P&amp;L'!$C$3</f>
        <v>0</v>
      </c>
      <c r="F568" s="182">
        <f>F433*'Data - P&amp;L'!$C$3</f>
        <v>0</v>
      </c>
      <c r="G568" s="182">
        <f>G433*'Data - P&amp;L'!$C$3</f>
        <v>0</v>
      </c>
      <c r="H568" s="182">
        <f>H433*'Data - P&amp;L'!$C$3</f>
        <v>0</v>
      </c>
      <c r="I568" s="182">
        <f>I433*'Data - P&amp;L'!$C$3</f>
        <v>0</v>
      </c>
      <c r="J568" s="182">
        <f>J433*'Data - P&amp;L'!$C$3</f>
        <v>0</v>
      </c>
      <c r="K568" s="182">
        <f>K433*'Data - P&amp;L'!$C$3</f>
        <v>0</v>
      </c>
      <c r="L568" s="182">
        <f>L433*'Data - P&amp;L'!$C$3</f>
        <v>0</v>
      </c>
      <c r="M568" s="182">
        <f>M433*'Data - P&amp;L'!$C$3</f>
        <v>0</v>
      </c>
      <c r="N568" s="182">
        <f>N433*'Data - P&amp;L'!$C$3</f>
        <v>0</v>
      </c>
      <c r="O568" s="182">
        <f>O433*'Data - P&amp;L'!$C$3</f>
        <v>0</v>
      </c>
      <c r="P568" s="182">
        <f>P433*'Data - P&amp;L'!$C$3</f>
        <v>0</v>
      </c>
      <c r="Q568" s="182">
        <f>Q433*'Data - P&amp;L'!$C$3</f>
        <v>0</v>
      </c>
      <c r="R568" s="182">
        <f>R433*'Data - P&amp;L'!$C$3</f>
        <v>0</v>
      </c>
      <c r="S568" s="182">
        <f>S433*'Data - P&amp;L'!$C$3</f>
        <v>0</v>
      </c>
      <c r="T568" s="182">
        <f>T433*'Data - P&amp;L'!$C$3</f>
        <v>0</v>
      </c>
      <c r="U568" s="182">
        <f>U433*'Data - P&amp;L'!$C$3</f>
        <v>0</v>
      </c>
      <c r="V568" s="182">
        <f>V433*'Data - P&amp;L'!$C$3</f>
        <v>0</v>
      </c>
      <c r="W568" s="182">
        <f>W433*'Data - P&amp;L'!$C$3</f>
        <v>0</v>
      </c>
      <c r="X568" s="182">
        <f>X433*'Data - P&amp;L'!$C$3</f>
        <v>0</v>
      </c>
      <c r="Y568" s="182">
        <f>Y433*'Data - P&amp;L'!$C$3</f>
        <v>0</v>
      </c>
      <c r="Z568" s="182">
        <f>Z433*'Data - P&amp;L'!$C$3</f>
        <v>0</v>
      </c>
      <c r="AA568" s="182">
        <f>AA433*'Data - P&amp;L'!$C$3</f>
        <v>0</v>
      </c>
      <c r="AB568" s="182">
        <f>AB433*'Data - P&amp;L'!$C$3</f>
        <v>0</v>
      </c>
      <c r="AC568" s="182">
        <f>AC433*'Data - P&amp;L'!$C$3</f>
        <v>0</v>
      </c>
      <c r="AD568" s="182">
        <f>AD433*'Data - P&amp;L'!$C$3</f>
        <v>0</v>
      </c>
      <c r="AE568" s="182">
        <f>AE433*'Data - P&amp;L'!$C$3</f>
        <v>0</v>
      </c>
      <c r="AF568" s="182">
        <f>AF433*'Data - P&amp;L'!$C$3</f>
        <v>0</v>
      </c>
      <c r="AG568" s="139">
        <f t="shared" si="137"/>
        <v>0</v>
      </c>
    </row>
    <row r="569" outlineLevel="1">
      <c r="A569" s="194" t="s">
        <v>547</v>
      </c>
      <c r="B569" s="182">
        <f>B434*'Data - P&amp;L'!$C$4</f>
        <v>0</v>
      </c>
      <c r="C569" s="182">
        <f>C434*'Data - P&amp;L'!$C$4</f>
        <v>0</v>
      </c>
      <c r="D569" s="182">
        <f>D434*'Data - P&amp;L'!$C$4</f>
        <v>0</v>
      </c>
      <c r="E569" s="182">
        <f>E434*'Data - P&amp;L'!$C$4</f>
        <v>0</v>
      </c>
      <c r="F569" s="182">
        <f>F434*'Data - P&amp;L'!$C$4</f>
        <v>0</v>
      </c>
      <c r="G569" s="182">
        <f>G434*'Data - P&amp;L'!$C$4</f>
        <v>0</v>
      </c>
      <c r="H569" s="182">
        <f>H434*'Data - P&amp;L'!$C$4</f>
        <v>0</v>
      </c>
      <c r="I569" s="182">
        <f>I434*'Data - P&amp;L'!$C$4</f>
        <v>0</v>
      </c>
      <c r="J569" s="182">
        <f>J434*'Data - P&amp;L'!$C$4</f>
        <v>0</v>
      </c>
      <c r="K569" s="182">
        <f>K434*'Data - P&amp;L'!$C$4</f>
        <v>0</v>
      </c>
      <c r="L569" s="182">
        <f>L434*'Data - P&amp;L'!$C$4</f>
        <v>0</v>
      </c>
      <c r="M569" s="182">
        <f>M434*'Data - P&amp;L'!$C$4</f>
        <v>0</v>
      </c>
      <c r="N569" s="182">
        <f>N434*'Data - P&amp;L'!$C$4</f>
        <v>0</v>
      </c>
      <c r="O569" s="182">
        <f>O434*'Data - P&amp;L'!$C$4</f>
        <v>0</v>
      </c>
      <c r="P569" s="182">
        <f>P434*'Data - P&amp;L'!$C$4</f>
        <v>0</v>
      </c>
      <c r="Q569" s="182">
        <f>Q434*'Data - P&amp;L'!$C$4</f>
        <v>0</v>
      </c>
      <c r="R569" s="182">
        <f>R434*'Data - P&amp;L'!$C$4</f>
        <v>0</v>
      </c>
      <c r="S569" s="182">
        <f>S434*'Data - P&amp;L'!$C$4</f>
        <v>0</v>
      </c>
      <c r="T569" s="182">
        <f>T434*'Data - P&amp;L'!$C$4</f>
        <v>0</v>
      </c>
      <c r="U569" s="182">
        <f>U434*'Data - P&amp;L'!$C$4</f>
        <v>0</v>
      </c>
      <c r="V569" s="182">
        <f>V434*'Data - P&amp;L'!$C$4</f>
        <v>0</v>
      </c>
      <c r="W569" s="182">
        <f>W434*'Data - P&amp;L'!$C$4</f>
        <v>0</v>
      </c>
      <c r="X569" s="182">
        <f>X434*'Data - P&amp;L'!$C$4</f>
        <v>0</v>
      </c>
      <c r="Y569" s="182">
        <f>Y434*'Data - P&amp;L'!$C$4</f>
        <v>0</v>
      </c>
      <c r="Z569" s="182">
        <f>Z434*'Data - P&amp;L'!$C$4</f>
        <v>0</v>
      </c>
      <c r="AA569" s="182">
        <f>AA434*'Data - P&amp;L'!$C$4</f>
        <v>0</v>
      </c>
      <c r="AB569" s="182">
        <f>AB434*'Data - P&amp;L'!$C$4</f>
        <v>0</v>
      </c>
      <c r="AC569" s="182">
        <f>AC434*'Data - P&amp;L'!$C$4</f>
        <v>0</v>
      </c>
      <c r="AD569" s="182">
        <f>AD434*'Data - P&amp;L'!$C$4</f>
        <v>0</v>
      </c>
      <c r="AE569" s="182">
        <f>AE434*'Data - P&amp;L'!$C$4</f>
        <v>0</v>
      </c>
      <c r="AF569" s="182">
        <f>AF434*'Data - P&amp;L'!$C$4</f>
        <v>0</v>
      </c>
      <c r="AG569" s="139">
        <f t="shared" si="137"/>
        <v>0</v>
      </c>
    </row>
    <row r="570" ht="18.0" customHeight="1" outlineLevel="1">
      <c r="A570" s="194" t="s">
        <v>548</v>
      </c>
      <c r="B570" s="182">
        <f>(B423)*'Data - P&amp;L'!$C$15</f>
        <v>0</v>
      </c>
      <c r="C570" s="182">
        <f>(C423)*'Data - P&amp;L'!$C$15</f>
        <v>0</v>
      </c>
      <c r="D570" s="182">
        <f>(D423)*'Data - P&amp;L'!$C$15</f>
        <v>0</v>
      </c>
      <c r="E570" s="182">
        <f>(E423)*'Data - P&amp;L'!$C$15</f>
        <v>0</v>
      </c>
      <c r="F570" s="182">
        <f>(F423)*'Data - P&amp;L'!$C$15</f>
        <v>0</v>
      </c>
      <c r="G570" s="182">
        <f>(G423)*'Data - P&amp;L'!$C$15</f>
        <v>0</v>
      </c>
      <c r="H570" s="182">
        <f>(H423)*'Data - P&amp;L'!$C$15</f>
        <v>0</v>
      </c>
      <c r="I570" s="182">
        <f>(I423)*'Data - P&amp;L'!$C$15</f>
        <v>0</v>
      </c>
      <c r="J570" s="182">
        <f>(J423)*'Data - P&amp;L'!$C$15</f>
        <v>0</v>
      </c>
      <c r="K570" s="182">
        <f>(K423)*'Data - P&amp;L'!$C$15</f>
        <v>0</v>
      </c>
      <c r="L570" s="182">
        <f>(L423)*'Data - P&amp;L'!$C$15</f>
        <v>0</v>
      </c>
      <c r="M570" s="182">
        <f>(M423)*'Data - P&amp;L'!$C$15</f>
        <v>0</v>
      </c>
      <c r="N570" s="182">
        <f>(N423)*'Data - P&amp;L'!$C$15</f>
        <v>0</v>
      </c>
      <c r="O570" s="182">
        <f>(O423)*'Data - P&amp;L'!$C$15</f>
        <v>0</v>
      </c>
      <c r="P570" s="182">
        <f>(P423)*'Data - P&amp;L'!$C$15</f>
        <v>0</v>
      </c>
      <c r="Q570" s="182">
        <f>(Q423)*'Data - P&amp;L'!$C$15</f>
        <v>0</v>
      </c>
      <c r="R570" s="182">
        <f>(R423)*'Data - P&amp;L'!$C$15</f>
        <v>0</v>
      </c>
      <c r="S570" s="182">
        <f>(S423)*'Data - P&amp;L'!$C$15</f>
        <v>0</v>
      </c>
      <c r="T570" s="182">
        <f>(T423)*'Data - P&amp;L'!$C$15</f>
        <v>0</v>
      </c>
      <c r="U570" s="182">
        <f>(U423)*'Data - P&amp;L'!$C$15</f>
        <v>0</v>
      </c>
      <c r="V570" s="182">
        <f>(V423)*'Data - P&amp;L'!$C$15</f>
        <v>0</v>
      </c>
      <c r="W570" s="182">
        <f>(W423)*'Data - P&amp;L'!$C$15</f>
        <v>0</v>
      </c>
      <c r="X570" s="182">
        <f>(X423)*'Data - P&amp;L'!$C$15</f>
        <v>0</v>
      </c>
      <c r="Y570" s="182">
        <f>(Y423)*'Data - P&amp;L'!$C$15</f>
        <v>0</v>
      </c>
      <c r="Z570" s="182">
        <f>(Z423)*'Data - P&amp;L'!$C$15</f>
        <v>0</v>
      </c>
      <c r="AA570" s="182">
        <f>(AA423)*'Data - P&amp;L'!$C$15</f>
        <v>0</v>
      </c>
      <c r="AB570" s="182">
        <f>(AB423)*'Data - P&amp;L'!$C$15</f>
        <v>0</v>
      </c>
      <c r="AC570" s="182">
        <f>(AC423)*'Data - P&amp;L'!$C$15</f>
        <v>0</v>
      </c>
      <c r="AD570" s="182">
        <f>(AD423)*'Data - P&amp;L'!$C$15</f>
        <v>0</v>
      </c>
      <c r="AE570" s="182">
        <f>(AE423)*'Data - P&amp;L'!$C$15</f>
        <v>0</v>
      </c>
      <c r="AF570" s="182">
        <f>(AF423)*'Data - P&amp;L'!$C$15</f>
        <v>0</v>
      </c>
      <c r="AG570" s="139">
        <f t="shared" si="137"/>
        <v>0</v>
      </c>
    </row>
    <row r="571" ht="18.0" customHeight="1" outlineLevel="1">
      <c r="A571" s="194" t="s">
        <v>549</v>
      </c>
      <c r="B571" s="182">
        <f>(B424)*'Data - P&amp;L'!$C$16</f>
        <v>0</v>
      </c>
      <c r="C571" s="182">
        <f>(C424)*'Data - P&amp;L'!$C$16</f>
        <v>0</v>
      </c>
      <c r="D571" s="182">
        <f>(D424)*'Data - P&amp;L'!$C$16</f>
        <v>0</v>
      </c>
      <c r="E571" s="182">
        <f>(E424)*'Data - P&amp;L'!$C$16</f>
        <v>0</v>
      </c>
      <c r="F571" s="182">
        <f>(F424)*'Data - P&amp;L'!$C$16</f>
        <v>0</v>
      </c>
      <c r="G571" s="182">
        <f>(G424)*'Data - P&amp;L'!$C$16</f>
        <v>0</v>
      </c>
      <c r="H571" s="182">
        <f>(H424)*'Data - P&amp;L'!$C$16</f>
        <v>0</v>
      </c>
      <c r="I571" s="182">
        <f>(I424)*'Data - P&amp;L'!$C$16</f>
        <v>0</v>
      </c>
      <c r="J571" s="182">
        <f>(J424)*'Data - P&amp;L'!$C$16</f>
        <v>0</v>
      </c>
      <c r="K571" s="182">
        <f>(K424)*'Data - P&amp;L'!$C$16</f>
        <v>0</v>
      </c>
      <c r="L571" s="182">
        <f>(L424)*'Data - P&amp;L'!$C$16</f>
        <v>0</v>
      </c>
      <c r="M571" s="182">
        <f>(M424)*'Data - P&amp;L'!$C$16</f>
        <v>0</v>
      </c>
      <c r="N571" s="182">
        <f>(N424)*'Data - P&amp;L'!$C$16</f>
        <v>0</v>
      </c>
      <c r="O571" s="182">
        <f>(O424)*'Data - P&amp;L'!$C$16</f>
        <v>0</v>
      </c>
      <c r="P571" s="182">
        <f>(P424)*'Data - P&amp;L'!$C$16</f>
        <v>0</v>
      </c>
      <c r="Q571" s="182">
        <f>(Q424)*'Data - P&amp;L'!$C$16</f>
        <v>0</v>
      </c>
      <c r="R571" s="182">
        <f>(R424)*'Data - P&amp;L'!$C$16</f>
        <v>0</v>
      </c>
      <c r="S571" s="182">
        <f>(S424)*'Data - P&amp;L'!$C$16</f>
        <v>0</v>
      </c>
      <c r="T571" s="182">
        <f>(T424)*'Data - P&amp;L'!$C$16</f>
        <v>0</v>
      </c>
      <c r="U571" s="182">
        <f>(U424)*'Data - P&amp;L'!$C$16</f>
        <v>0</v>
      </c>
      <c r="V571" s="182">
        <f>(V424)*'Data - P&amp;L'!$C$16</f>
        <v>0</v>
      </c>
      <c r="W571" s="182">
        <f>(W424)*'Data - P&amp;L'!$C$16</f>
        <v>0</v>
      </c>
      <c r="X571" s="182">
        <f>(X424)*'Data - P&amp;L'!$C$16</f>
        <v>0</v>
      </c>
      <c r="Y571" s="182">
        <f>(Y424)*'Data - P&amp;L'!$C$16</f>
        <v>0</v>
      </c>
      <c r="Z571" s="182">
        <f>(Z424)*'Data - P&amp;L'!$C$16</f>
        <v>0</v>
      </c>
      <c r="AA571" s="182">
        <f>(AA424)*'Data - P&amp;L'!$C$16</f>
        <v>0</v>
      </c>
      <c r="AB571" s="182">
        <f>(AB424)*'Data - P&amp;L'!$C$16</f>
        <v>0</v>
      </c>
      <c r="AC571" s="182">
        <f>(AC424)*'Data - P&amp;L'!$C$16</f>
        <v>0</v>
      </c>
      <c r="AD571" s="182">
        <f>(AD424)*'Data - P&amp;L'!$C$16</f>
        <v>0</v>
      </c>
      <c r="AE571" s="182">
        <f>(AE424)*'Data - P&amp;L'!$C$16</f>
        <v>0</v>
      </c>
      <c r="AF571" s="182">
        <f>(AF424)*'Data - P&amp;L'!$C$16</f>
        <v>0</v>
      </c>
      <c r="AG571" s="139">
        <f t="shared" si="137"/>
        <v>0</v>
      </c>
    </row>
    <row r="572" outlineLevel="1">
      <c r="A572" s="194" t="s">
        <v>550</v>
      </c>
      <c r="B572" s="182">
        <f>(B451)*'Data - P&amp;L'!$C$6</f>
        <v>0</v>
      </c>
      <c r="C572" s="182">
        <f>(C451)*'Data - P&amp;L'!$C$6</f>
        <v>0</v>
      </c>
      <c r="D572" s="182">
        <f>(D451)*'Data - P&amp;L'!$C$6</f>
        <v>0</v>
      </c>
      <c r="E572" s="182">
        <f>(E451)*'Data - P&amp;L'!$C$6</f>
        <v>0</v>
      </c>
      <c r="F572" s="182">
        <f>(F451)*'Data - P&amp;L'!$C$6</f>
        <v>0</v>
      </c>
      <c r="G572" s="182">
        <f>(G451)*'Data - P&amp;L'!$C$6</f>
        <v>0</v>
      </c>
      <c r="H572" s="182">
        <f>(H451)*'Data - P&amp;L'!$C$6</f>
        <v>0</v>
      </c>
      <c r="I572" s="182">
        <f>(I451)*'Data - P&amp;L'!$C$6</f>
        <v>0</v>
      </c>
      <c r="J572" s="182">
        <f>(J451)*'Data - P&amp;L'!$C$6</f>
        <v>0</v>
      </c>
      <c r="K572" s="182">
        <f>(K451)*'Data - P&amp;L'!$C$6</f>
        <v>0</v>
      </c>
      <c r="L572" s="182">
        <f>(L451)*'Data - P&amp;L'!$C$6</f>
        <v>0</v>
      </c>
      <c r="M572" s="182">
        <f>(M451)*'Data - P&amp;L'!$C$6</f>
        <v>0</v>
      </c>
      <c r="N572" s="182">
        <f>(N451)*'Data - P&amp;L'!$C$6</f>
        <v>0</v>
      </c>
      <c r="O572" s="182">
        <f>(O451)*'Data - P&amp;L'!$C$6</f>
        <v>0</v>
      </c>
      <c r="P572" s="182">
        <f>(P451)*'Data - P&amp;L'!$C$6</f>
        <v>0</v>
      </c>
      <c r="Q572" s="182">
        <f>(Q451)*'Data - P&amp;L'!$C$6</f>
        <v>0</v>
      </c>
      <c r="R572" s="182">
        <f>(R451)*'Data - P&amp;L'!$C$6</f>
        <v>0</v>
      </c>
      <c r="S572" s="182">
        <f>(S451)*'Data - P&amp;L'!$C$6</f>
        <v>0</v>
      </c>
      <c r="T572" s="182">
        <f>(T451)*'Data - P&amp;L'!$C$6</f>
        <v>0</v>
      </c>
      <c r="U572" s="182">
        <f>(U451)*'Data - P&amp;L'!$C$6</f>
        <v>0</v>
      </c>
      <c r="V572" s="182">
        <f>(V451)*'Data - P&amp;L'!$C$6</f>
        <v>0</v>
      </c>
      <c r="W572" s="182">
        <f>(W451)*'Data - P&amp;L'!$C$6</f>
        <v>0</v>
      </c>
      <c r="X572" s="182">
        <f>(X451)*'Data - P&amp;L'!$C$6</f>
        <v>0</v>
      </c>
      <c r="Y572" s="182">
        <f>(Y451)*'Data - P&amp;L'!$C$6</f>
        <v>0</v>
      </c>
      <c r="Z572" s="182">
        <f>(Z451)*'Data - P&amp;L'!$C$6</f>
        <v>0</v>
      </c>
      <c r="AA572" s="182">
        <f>(AA451)*'Data - P&amp;L'!$C$6</f>
        <v>0</v>
      </c>
      <c r="AB572" s="182">
        <f>(AB451)*'Data - P&amp;L'!$C$6</f>
        <v>0</v>
      </c>
      <c r="AC572" s="182">
        <f>(AC451)*'Data - P&amp;L'!$C$6</f>
        <v>0</v>
      </c>
      <c r="AD572" s="182">
        <f>(AD451)*'Data - P&amp;L'!$C$6</f>
        <v>0</v>
      </c>
      <c r="AE572" s="182">
        <f>(AE451)*'Data - P&amp;L'!$C$6</f>
        <v>0</v>
      </c>
      <c r="AF572" s="182">
        <f>(AF451)*'Data - P&amp;L'!$C$6</f>
        <v>0</v>
      </c>
      <c r="AG572" s="139">
        <f t="shared" si="137"/>
        <v>0</v>
      </c>
    </row>
    <row r="573" outlineLevel="1">
      <c r="A573" s="194" t="s">
        <v>551</v>
      </c>
      <c r="B573" s="182">
        <f>(B452)*'Data - P&amp;L'!$C$8</f>
        <v>0</v>
      </c>
      <c r="C573" s="182">
        <f>(C452)*'Data - P&amp;L'!$C$8</f>
        <v>0</v>
      </c>
      <c r="D573" s="182">
        <f>(D452)*'Data - P&amp;L'!$C$8</f>
        <v>0</v>
      </c>
      <c r="E573" s="182">
        <f>(E452)*'Data - P&amp;L'!$C$8</f>
        <v>0</v>
      </c>
      <c r="F573" s="182">
        <f>(F452)*'Data - P&amp;L'!$C$8</f>
        <v>0</v>
      </c>
      <c r="G573" s="182">
        <f>(G452)*'Data - P&amp;L'!$C$8</f>
        <v>0</v>
      </c>
      <c r="H573" s="182">
        <f>(H452)*'Data - P&amp;L'!$C$8</f>
        <v>0</v>
      </c>
      <c r="I573" s="182">
        <f>(I452)*'Data - P&amp;L'!$C$8</f>
        <v>0</v>
      </c>
      <c r="J573" s="182">
        <f>(J452)*'Data - P&amp;L'!$C$8</f>
        <v>0</v>
      </c>
      <c r="K573" s="182">
        <f>(K452)*'Data - P&amp;L'!$C$8</f>
        <v>0</v>
      </c>
      <c r="L573" s="182">
        <f>(L452)*'Data - P&amp;L'!$C$8</f>
        <v>0</v>
      </c>
      <c r="M573" s="182">
        <f>(M452)*'Data - P&amp;L'!$C$8</f>
        <v>0</v>
      </c>
      <c r="N573" s="182">
        <f>(N452)*'Data - P&amp;L'!$C$8</f>
        <v>0</v>
      </c>
      <c r="O573" s="182">
        <f>(O452)*'Data - P&amp;L'!$C$8</f>
        <v>0</v>
      </c>
      <c r="P573" s="182">
        <f>(P452)*'Data - P&amp;L'!$C$8</f>
        <v>0</v>
      </c>
      <c r="Q573" s="182">
        <f>(Q452)*'Data - P&amp;L'!$C$8</f>
        <v>0</v>
      </c>
      <c r="R573" s="182">
        <f>(R452)*'Data - P&amp;L'!$C$8</f>
        <v>0</v>
      </c>
      <c r="S573" s="182">
        <f>(S452)*'Data - P&amp;L'!$C$8</f>
        <v>0</v>
      </c>
      <c r="T573" s="182">
        <f>(T452)*'Data - P&amp;L'!$C$8</f>
        <v>0</v>
      </c>
      <c r="U573" s="182">
        <f>(U452)*'Data - P&amp;L'!$C$8</f>
        <v>0</v>
      </c>
      <c r="V573" s="182">
        <f>(V452)*'Data - P&amp;L'!$C$8</f>
        <v>0</v>
      </c>
      <c r="W573" s="182">
        <f>(W452)*'Data - P&amp;L'!$C$8</f>
        <v>0</v>
      </c>
      <c r="X573" s="182">
        <f>(X452)*'Data - P&amp;L'!$C$8</f>
        <v>0</v>
      </c>
      <c r="Y573" s="182">
        <f>(Y452)*'Data - P&amp;L'!$C$8</f>
        <v>0</v>
      </c>
      <c r="Z573" s="182">
        <f>(Z452)*'Data - P&amp;L'!$C$8</f>
        <v>0</v>
      </c>
      <c r="AA573" s="182">
        <f>(AA452)*'Data - P&amp;L'!$C$8</f>
        <v>0</v>
      </c>
      <c r="AB573" s="182">
        <f>(AB452)*'Data - P&amp;L'!$C$8</f>
        <v>0</v>
      </c>
      <c r="AC573" s="182">
        <f>(AC452)*'Data - P&amp;L'!$C$8</f>
        <v>0</v>
      </c>
      <c r="AD573" s="182">
        <f>(AD452)*'Data - P&amp;L'!$C$8</f>
        <v>0</v>
      </c>
      <c r="AE573" s="182">
        <f>(AE452)*'Data - P&amp;L'!$C$8</f>
        <v>0</v>
      </c>
      <c r="AF573" s="182">
        <f>(AF452)*'Data - P&amp;L'!$C$8</f>
        <v>0</v>
      </c>
      <c r="AG573" s="139">
        <f t="shared" si="137"/>
        <v>0</v>
      </c>
    </row>
    <row r="574" outlineLevel="1">
      <c r="A574" s="194" t="s">
        <v>552</v>
      </c>
      <c r="B574" s="182">
        <f>(B453+B454)*'Data - P&amp;L'!$C$9</f>
        <v>0</v>
      </c>
      <c r="C574" s="182">
        <f>(C453+C454)*'Data - P&amp;L'!$C$9</f>
        <v>0</v>
      </c>
      <c r="D574" s="182">
        <f>(D453+D454)*'Data - P&amp;L'!$C$9</f>
        <v>0</v>
      </c>
      <c r="E574" s="182">
        <f>(E453+E454)*'Data - P&amp;L'!$C$9</f>
        <v>0</v>
      </c>
      <c r="F574" s="182">
        <f>(F453+F454)*'Data - P&amp;L'!$C$9</f>
        <v>0</v>
      </c>
      <c r="G574" s="182">
        <f>(G453+G454)*'Data - P&amp;L'!$C$9</f>
        <v>0</v>
      </c>
      <c r="H574" s="182">
        <f>(H453+H454)*'Data - P&amp;L'!$C$9</f>
        <v>0</v>
      </c>
      <c r="I574" s="182">
        <f>(I453+I454)*'Data - P&amp;L'!$C$9</f>
        <v>0</v>
      </c>
      <c r="J574" s="182">
        <f>(J453+J454)*'Data - P&amp;L'!$C$9</f>
        <v>0</v>
      </c>
      <c r="K574" s="182">
        <f>(K453+K454)*'Data - P&amp;L'!$C$9</f>
        <v>0</v>
      </c>
      <c r="L574" s="182">
        <f>(L453+L454)*'Data - P&amp;L'!$C$9</f>
        <v>0</v>
      </c>
      <c r="M574" s="182">
        <f>(M453+M454)*'Data - P&amp;L'!$C$9</f>
        <v>0</v>
      </c>
      <c r="N574" s="182">
        <f>(N453+N454)*'Data - P&amp;L'!$C$9</f>
        <v>0</v>
      </c>
      <c r="O574" s="182">
        <f>(O453+O454)*'Data - P&amp;L'!$C$9</f>
        <v>0</v>
      </c>
      <c r="P574" s="182">
        <f>(P453+P454)*'Data - P&amp;L'!$C$9</f>
        <v>0</v>
      </c>
      <c r="Q574" s="182">
        <f>(Q453+Q454)*'Data - P&amp;L'!$C$9</f>
        <v>0</v>
      </c>
      <c r="R574" s="182">
        <f>(R453+R454)*'Data - P&amp;L'!$C$9</f>
        <v>0</v>
      </c>
      <c r="S574" s="182">
        <f>(S453+S454)*'Data - P&amp;L'!$C$9</f>
        <v>0</v>
      </c>
      <c r="T574" s="182">
        <f>(T453+T454)*'Data - P&amp;L'!$C$9</f>
        <v>0</v>
      </c>
      <c r="U574" s="182">
        <f>(U453+U454)*'Data - P&amp;L'!$C$9</f>
        <v>0</v>
      </c>
      <c r="V574" s="182">
        <f>(V453+V454)*'Data - P&amp;L'!$C$9</f>
        <v>0</v>
      </c>
      <c r="W574" s="182">
        <f>(W453+W454)*'Data - P&amp;L'!$C$9</f>
        <v>0</v>
      </c>
      <c r="X574" s="182">
        <f>(X453+X454)*'Data - P&amp;L'!$C$9</f>
        <v>0</v>
      </c>
      <c r="Y574" s="182">
        <f>(Y453+Y454)*'Data - P&amp;L'!$C$9</f>
        <v>0</v>
      </c>
      <c r="Z574" s="182">
        <f>(Z453+Z454)*'Data - P&amp;L'!$C$9</f>
        <v>0</v>
      </c>
      <c r="AA574" s="182">
        <f>(AA453+AA454)*'Data - P&amp;L'!$C$9</f>
        <v>0</v>
      </c>
      <c r="AB574" s="182">
        <f>(AB453+AB454)*'Data - P&amp;L'!$C$9</f>
        <v>0</v>
      </c>
      <c r="AC574" s="182">
        <f>(AC453+AC454)*'Data - P&amp;L'!$C$9</f>
        <v>0</v>
      </c>
      <c r="AD574" s="182">
        <f>(AD453+AD454)*'Data - P&amp;L'!$C$9</f>
        <v>0</v>
      </c>
      <c r="AE574" s="182">
        <f>(AE453+AE454)*'Data - P&amp;L'!$C$9</f>
        <v>0</v>
      </c>
      <c r="AF574" s="182">
        <f>(AF453+AF454)*'Data - P&amp;L'!$C$9</f>
        <v>0</v>
      </c>
      <c r="AG574" s="139">
        <f t="shared" si="137"/>
        <v>0</v>
      </c>
    </row>
    <row r="575" outlineLevel="1">
      <c r="A575" s="194" t="s">
        <v>553</v>
      </c>
      <c r="B575" s="182">
        <f>(B455+B456)*'Data - P&amp;L'!$C$5</f>
        <v>0</v>
      </c>
      <c r="C575" s="182">
        <f>(C455+C456)*'Data - P&amp;L'!$C$5</f>
        <v>0</v>
      </c>
      <c r="D575" s="182">
        <f>(D455+D456)*'Data - P&amp;L'!$C$5</f>
        <v>0</v>
      </c>
      <c r="E575" s="182">
        <f>(E455+E456)*'Data - P&amp;L'!$C$5</f>
        <v>0</v>
      </c>
      <c r="F575" s="182">
        <f>(F455+F456)*'Data - P&amp;L'!$C$5</f>
        <v>0</v>
      </c>
      <c r="G575" s="182">
        <f>(G455+G456)*'Data - P&amp;L'!$C$5</f>
        <v>0</v>
      </c>
      <c r="H575" s="182">
        <f>(H455+H456)*'Data - P&amp;L'!$C$5</f>
        <v>0</v>
      </c>
      <c r="I575" s="182">
        <f>(I455+I456)*'Data - P&amp;L'!$C$5</f>
        <v>0</v>
      </c>
      <c r="J575" s="182">
        <f>(J455+J456)*'Data - P&amp;L'!$C$5</f>
        <v>0</v>
      </c>
      <c r="K575" s="182">
        <f>(K455+K456)*'Data - P&amp;L'!$C$5</f>
        <v>0</v>
      </c>
      <c r="L575" s="182">
        <f>(L455+L456)*'Data - P&amp;L'!$C$5</f>
        <v>0</v>
      </c>
      <c r="M575" s="182">
        <f>(M455+M456)*'Data - P&amp;L'!$C$5</f>
        <v>0</v>
      </c>
      <c r="N575" s="182">
        <f>(N455+N456)*'Data - P&amp;L'!$C$5</f>
        <v>0</v>
      </c>
      <c r="O575" s="182">
        <f>(O455+O456)*'Data - P&amp;L'!$C$5</f>
        <v>0</v>
      </c>
      <c r="P575" s="182">
        <f>(P455+P456)*'Data - P&amp;L'!$C$5</f>
        <v>0</v>
      </c>
      <c r="Q575" s="182">
        <f>(Q455+Q456)*'Data - P&amp;L'!$C$5</f>
        <v>0</v>
      </c>
      <c r="R575" s="182">
        <f>(R455+R456)*'Data - P&amp;L'!$C$5</f>
        <v>0</v>
      </c>
      <c r="S575" s="182">
        <f>(S455+S456)*'Data - P&amp;L'!$C$5</f>
        <v>0</v>
      </c>
      <c r="T575" s="182">
        <f>(T455+T456)*'Data - P&amp;L'!$C$5</f>
        <v>0</v>
      </c>
      <c r="U575" s="182">
        <f>(U455+U456)*'Data - P&amp;L'!$C$5</f>
        <v>0</v>
      </c>
      <c r="V575" s="182">
        <f>(V455+V456)*'Data - P&amp;L'!$C$5</f>
        <v>0</v>
      </c>
      <c r="W575" s="182">
        <f>(W455+W456)*'Data - P&amp;L'!$C$5</f>
        <v>0</v>
      </c>
      <c r="X575" s="182">
        <f>(X455+X456)*'Data - P&amp;L'!$C$5</f>
        <v>0</v>
      </c>
      <c r="Y575" s="182">
        <f>(Y455+Y456)*'Data - P&amp;L'!$C$5</f>
        <v>0</v>
      </c>
      <c r="Z575" s="182">
        <f>(Z455+Z456)*'Data - P&amp;L'!$C$5</f>
        <v>0</v>
      </c>
      <c r="AA575" s="182">
        <f>(AA455+AA456)*'Data - P&amp;L'!$C$5</f>
        <v>0</v>
      </c>
      <c r="AB575" s="182">
        <f>(AB455+AB456)*'Data - P&amp;L'!$C$5</f>
        <v>0</v>
      </c>
      <c r="AC575" s="182">
        <f>(AC455+AC456)*'Data - P&amp;L'!$C$5</f>
        <v>0</v>
      </c>
      <c r="AD575" s="182">
        <f>(AD455+AD456)*'Data - P&amp;L'!$C$5</f>
        <v>0</v>
      </c>
      <c r="AE575" s="182">
        <f>(AE455+AE456)*'Data - P&amp;L'!$C$5</f>
        <v>0</v>
      </c>
      <c r="AF575" s="182">
        <f>(AF455+AF456)*'Data - P&amp;L'!$C$5</f>
        <v>0</v>
      </c>
      <c r="AG575" s="139">
        <f t="shared" si="137"/>
        <v>0</v>
      </c>
    </row>
    <row r="576" outlineLevel="1">
      <c r="A576" s="194" t="s">
        <v>554</v>
      </c>
      <c r="B576" s="182">
        <f>(B457+B458)*'Data - P&amp;L'!$C$10</f>
        <v>0</v>
      </c>
      <c r="C576" s="182">
        <f>(C457+C458)*'Data - P&amp;L'!$C$10</f>
        <v>0</v>
      </c>
      <c r="D576" s="182">
        <f>(D457+D458)*'Data - P&amp;L'!$C$10</f>
        <v>0</v>
      </c>
      <c r="E576" s="182">
        <f>(E457+E458)*'Data - P&amp;L'!$C$10</f>
        <v>0</v>
      </c>
      <c r="F576" s="182">
        <f>(F457+F458)*'Data - P&amp;L'!$C$10</f>
        <v>0</v>
      </c>
      <c r="G576" s="182">
        <f>(G457+G458)*'Data - P&amp;L'!$C$10</f>
        <v>0</v>
      </c>
      <c r="H576" s="182">
        <f>(H457+H458)*'Data - P&amp;L'!$C$10</f>
        <v>0</v>
      </c>
      <c r="I576" s="182">
        <f>(I457+I458)*'Data - P&amp;L'!$C$10</f>
        <v>0</v>
      </c>
      <c r="J576" s="182">
        <f>(J457+J458)*'Data - P&amp;L'!$C$10</f>
        <v>0</v>
      </c>
      <c r="K576" s="182">
        <f>(K457+K458)*'Data - P&amp;L'!$C$10</f>
        <v>0</v>
      </c>
      <c r="L576" s="182">
        <f>(L457+L458)*'Data - P&amp;L'!$C$10</f>
        <v>0</v>
      </c>
      <c r="M576" s="182">
        <f>(M457+M458)*'Data - P&amp;L'!$C$10</f>
        <v>0</v>
      </c>
      <c r="N576" s="182">
        <f>(N457+N458)*'Data - P&amp;L'!$C$10</f>
        <v>0</v>
      </c>
      <c r="O576" s="182">
        <f>(O457+O458)*'Data - P&amp;L'!$C$10</f>
        <v>0</v>
      </c>
      <c r="P576" s="182">
        <f>(P457+P458)*'Data - P&amp;L'!$C$10</f>
        <v>0</v>
      </c>
      <c r="Q576" s="182">
        <f>(Q457+Q458)*'Data - P&amp;L'!$C$10</f>
        <v>0</v>
      </c>
      <c r="R576" s="182">
        <f>(R457+R458)*'Data - P&amp;L'!$C$10</f>
        <v>0</v>
      </c>
      <c r="S576" s="182">
        <f>(S457+S458)*'Data - P&amp;L'!$C$10</f>
        <v>0</v>
      </c>
      <c r="T576" s="182">
        <f>(T457+T458)*'Data - P&amp;L'!$C$10</f>
        <v>0</v>
      </c>
      <c r="U576" s="182">
        <f>(U457+U458)*'Data - P&amp;L'!$C$10</f>
        <v>0</v>
      </c>
      <c r="V576" s="182">
        <f>(V457+V458)*'Data - P&amp;L'!$C$10</f>
        <v>0</v>
      </c>
      <c r="W576" s="182">
        <f>(W457+W458)*'Data - P&amp;L'!$C$10</f>
        <v>0</v>
      </c>
      <c r="X576" s="182">
        <f>(X457+X458)*'Data - P&amp;L'!$C$10</f>
        <v>0</v>
      </c>
      <c r="Y576" s="182">
        <f>(Y457+Y458)*'Data - P&amp;L'!$C$10</f>
        <v>0</v>
      </c>
      <c r="Z576" s="182">
        <f>(Z457+Z458)*'Data - P&amp;L'!$C$10</f>
        <v>0</v>
      </c>
      <c r="AA576" s="182">
        <f>(AA457+AA458)*'Data - P&amp;L'!$C$10</f>
        <v>0</v>
      </c>
      <c r="AB576" s="182">
        <f>(AB457+AB458)*'Data - P&amp;L'!$C$10</f>
        <v>0</v>
      </c>
      <c r="AC576" s="182">
        <f>(AC457+AC458)*'Data - P&amp;L'!$C$10</f>
        <v>0</v>
      </c>
      <c r="AD576" s="182">
        <f>(AD457+AD458)*'Data - P&amp;L'!$C$10</f>
        <v>0</v>
      </c>
      <c r="AE576" s="182">
        <f>(AE457+AE458)*'Data - P&amp;L'!$C$10</f>
        <v>0</v>
      </c>
      <c r="AF576" s="182">
        <f>(AF457+AF458)*'Data - P&amp;L'!$C$10</f>
        <v>0</v>
      </c>
      <c r="AG576" s="139">
        <f t="shared" si="137"/>
        <v>0</v>
      </c>
    </row>
    <row r="577" outlineLevel="1">
      <c r="A577" s="194" t="s">
        <v>555</v>
      </c>
      <c r="B577" s="182">
        <f>((B430+B431)*'Data - P&amp;L'!$C$13)*'Data - P&amp;L'!$C$55</f>
        <v>0</v>
      </c>
      <c r="C577" s="182">
        <f>((C430+C431)*'Data - P&amp;L'!$C$13)*'Data - P&amp;L'!$C$55</f>
        <v>0</v>
      </c>
      <c r="D577" s="182">
        <f>((D430+D431)*'Data - P&amp;L'!$C$13)*'Data - P&amp;L'!$C$55</f>
        <v>0</v>
      </c>
      <c r="E577" s="182">
        <f>((E430+E431)*'Data - P&amp;L'!$C$13)*'Data - P&amp;L'!$C$55</f>
        <v>0</v>
      </c>
      <c r="F577" s="182">
        <f>((F430+F431)*'Data - P&amp;L'!$C$13)*'Data - P&amp;L'!$C$55</f>
        <v>0</v>
      </c>
      <c r="G577" s="182">
        <f>((G430+G431)*'Data - P&amp;L'!$C$13)*'Data - P&amp;L'!$C$55</f>
        <v>0</v>
      </c>
      <c r="H577" s="182">
        <f>((H430+H431)*'Data - P&amp;L'!$C$13)*'Data - P&amp;L'!$C$55</f>
        <v>0</v>
      </c>
      <c r="I577" s="182">
        <f>((I430+I431)*'Data - P&amp;L'!$C$13)*'Data - P&amp;L'!$C$55</f>
        <v>0</v>
      </c>
      <c r="J577" s="182">
        <f>((J430+J431)*'Data - P&amp;L'!$C$13)*'Data - P&amp;L'!$C$55</f>
        <v>0</v>
      </c>
      <c r="K577" s="182">
        <f>((K430+K431)*'Data - P&amp;L'!$C$13)*'Data - P&amp;L'!$C$55</f>
        <v>0</v>
      </c>
      <c r="L577" s="182">
        <f>((L430+L431)*'Data - P&amp;L'!$C$13)*'Data - P&amp;L'!$C$55</f>
        <v>0</v>
      </c>
      <c r="M577" s="182">
        <f>((M430+M431)*'Data - P&amp;L'!$C$13)*'Data - P&amp;L'!$C$55</f>
        <v>0</v>
      </c>
      <c r="N577" s="182">
        <f>((N430+N431)*'Data - P&amp;L'!$C$13)*'Data - P&amp;L'!$C$55</f>
        <v>0</v>
      </c>
      <c r="O577" s="182">
        <f>((O430+O431)*'Data - P&amp;L'!$C$13)*'Data - P&amp;L'!$C$55</f>
        <v>0</v>
      </c>
      <c r="P577" s="182">
        <f>((P430+P431)*'Data - P&amp;L'!$C$13)*'Data - P&amp;L'!$C$55</f>
        <v>0</v>
      </c>
      <c r="Q577" s="182">
        <f>((Q430+Q431)*'Data - P&amp;L'!$C$13)*'Data - P&amp;L'!$C$55</f>
        <v>0</v>
      </c>
      <c r="R577" s="182">
        <f>((R430+R431)*'Data - P&amp;L'!$C$13)*'Data - P&amp;L'!$C$55</f>
        <v>0</v>
      </c>
      <c r="S577" s="182">
        <f>((S430+S431)*'Data - P&amp;L'!$C$13)*'Data - P&amp;L'!$C$55</f>
        <v>0</v>
      </c>
      <c r="T577" s="182">
        <f>((T430+T431)*'Data - P&amp;L'!$C$13)*'Data - P&amp;L'!$C$55</f>
        <v>0</v>
      </c>
      <c r="U577" s="182">
        <f>((U430+U431)*'Data - P&amp;L'!$C$13)*'Data - P&amp;L'!$C$55</f>
        <v>0</v>
      </c>
      <c r="V577" s="182">
        <f>((V430+V431)*'Data - P&amp;L'!$C$13)*'Data - P&amp;L'!$C$55</f>
        <v>0</v>
      </c>
      <c r="W577" s="182">
        <f>((W430+W431)*'Data - P&amp;L'!$C$13)*'Data - P&amp;L'!$C$55</f>
        <v>0</v>
      </c>
      <c r="X577" s="182">
        <f>((X430+X431)*'Data - P&amp;L'!$C$13)*'Data - P&amp;L'!$C$55</f>
        <v>0</v>
      </c>
      <c r="Y577" s="182">
        <f>((Y430+Y431)*'Data - P&amp;L'!$C$13)*'Data - P&amp;L'!$C$55</f>
        <v>0</v>
      </c>
      <c r="Z577" s="182">
        <f>((Z430+Z431)*'Data - P&amp;L'!$C$13)*'Data - P&amp;L'!$C$55</f>
        <v>0</v>
      </c>
      <c r="AA577" s="182">
        <f>((AA430+AA431)*'Data - P&amp;L'!$C$13)*'Data - P&amp;L'!$C$55</f>
        <v>0</v>
      </c>
      <c r="AB577" s="182">
        <f>((AB430+AB431)*'Data - P&amp;L'!$C$13)*'Data - P&amp;L'!$C$55</f>
        <v>0</v>
      </c>
      <c r="AC577" s="182">
        <f>((AC430+AC431)*'Data - P&amp;L'!$C$13)*'Data - P&amp;L'!$C$55</f>
        <v>0</v>
      </c>
      <c r="AD577" s="182">
        <f>((AD430+AD431)*'Data - P&amp;L'!$C$13)*'Data - P&amp;L'!$C$55</f>
        <v>0</v>
      </c>
      <c r="AE577" s="182">
        <f>((AE430+AE431)*'Data - P&amp;L'!$C$13)*'Data - P&amp;L'!$C$55</f>
        <v>0</v>
      </c>
      <c r="AF577" s="182">
        <f>((AF430+AF431)*'Data - P&amp;L'!$C$13)*'Data - P&amp;L'!$C$55</f>
        <v>0</v>
      </c>
      <c r="AG577" s="139">
        <f t="shared" si="137"/>
        <v>0</v>
      </c>
    </row>
    <row r="578" outlineLevel="1">
      <c r="A578" s="194" t="s">
        <v>556</v>
      </c>
      <c r="B578" s="182">
        <f>(B432)*'Data - P&amp;L'!$C$14</f>
        <v>0</v>
      </c>
      <c r="C578" s="182">
        <f>(C432)*'Data - P&amp;L'!$C$14</f>
        <v>0</v>
      </c>
      <c r="D578" s="182">
        <f>(D432)*'Data - P&amp;L'!$C$14</f>
        <v>0</v>
      </c>
      <c r="E578" s="182">
        <f>(E432)*'Data - P&amp;L'!$C$14</f>
        <v>0</v>
      </c>
      <c r="F578" s="182">
        <f>(F432)*'Data - P&amp;L'!$C$14</f>
        <v>0</v>
      </c>
      <c r="G578" s="182">
        <f>(G432)*'Data - P&amp;L'!$C$14</f>
        <v>0</v>
      </c>
      <c r="H578" s="182">
        <f>(H432)*'Data - P&amp;L'!$C$14</f>
        <v>0</v>
      </c>
      <c r="I578" s="182">
        <f>(I432)*'Data - P&amp;L'!$C$14</f>
        <v>0</v>
      </c>
      <c r="J578" s="182">
        <f>(J432)*'Data - P&amp;L'!$C$14</f>
        <v>0</v>
      </c>
      <c r="K578" s="182">
        <f>(K432)*'Data - P&amp;L'!$C$14</f>
        <v>0</v>
      </c>
      <c r="L578" s="182">
        <f>(L432)*'Data - P&amp;L'!$C$14</f>
        <v>0</v>
      </c>
      <c r="M578" s="182">
        <f>(M432)*'Data - P&amp;L'!$C$14</f>
        <v>0</v>
      </c>
      <c r="N578" s="182">
        <f>(N432)*'Data - P&amp;L'!$C$14</f>
        <v>0</v>
      </c>
      <c r="O578" s="182">
        <f>(O432)*'Data - P&amp;L'!$C$14</f>
        <v>0</v>
      </c>
      <c r="P578" s="182">
        <f>(P432)*'Data - P&amp;L'!$C$14</f>
        <v>0</v>
      </c>
      <c r="Q578" s="182">
        <f>(Q432)*'Data - P&amp;L'!$C$14</f>
        <v>0</v>
      </c>
      <c r="R578" s="182">
        <f>(R432)*'Data - P&amp;L'!$C$14</f>
        <v>0</v>
      </c>
      <c r="S578" s="182">
        <f>(S432)*'Data - P&amp;L'!$C$14</f>
        <v>0</v>
      </c>
      <c r="T578" s="182">
        <f>(T432)*'Data - P&amp;L'!$C$14</f>
        <v>0</v>
      </c>
      <c r="U578" s="182">
        <f>(U432)*'Data - P&amp;L'!$C$14</f>
        <v>0</v>
      </c>
      <c r="V578" s="182">
        <f>(V432)*'Data - P&amp;L'!$C$14</f>
        <v>0</v>
      </c>
      <c r="W578" s="182">
        <f>(W432)*'Data - P&amp;L'!$C$14</f>
        <v>0</v>
      </c>
      <c r="X578" s="182">
        <f>(X432)*'Data - P&amp;L'!$C$14</f>
        <v>0</v>
      </c>
      <c r="Y578" s="182">
        <f>(Y432)*'Data - P&amp;L'!$C$14</f>
        <v>0</v>
      </c>
      <c r="Z578" s="182">
        <f>(Z432)*'Data - P&amp;L'!$C$14</f>
        <v>0</v>
      </c>
      <c r="AA578" s="182">
        <f>(AA432)*'Data - P&amp;L'!$C$14</f>
        <v>0</v>
      </c>
      <c r="AB578" s="182">
        <f>(AB432)*'Data - P&amp;L'!$C$14</f>
        <v>0</v>
      </c>
      <c r="AC578" s="182">
        <f>(AC432)*'Data - P&amp;L'!$C$14</f>
        <v>0</v>
      </c>
      <c r="AD578" s="182">
        <f>(AD432)*'Data - P&amp;L'!$C$14</f>
        <v>0</v>
      </c>
      <c r="AE578" s="182">
        <f>(AE432)*'Data - P&amp;L'!$C$14</f>
        <v>0</v>
      </c>
      <c r="AF578" s="182">
        <f>(AF432)*'Data - P&amp;L'!$C$14</f>
        <v>0</v>
      </c>
      <c r="AG578" s="139">
        <f t="shared" si="137"/>
        <v>0</v>
      </c>
    </row>
    <row r="579" outlineLevel="1">
      <c r="A579" s="194" t="s">
        <v>557</v>
      </c>
      <c r="B579" s="182">
        <f>(B459)*'Data - P&amp;L'!$C$17</f>
        <v>0</v>
      </c>
      <c r="C579" s="182">
        <f>(C459)*'Data - P&amp;L'!$C$17</f>
        <v>0</v>
      </c>
      <c r="D579" s="182">
        <f>(D459)*'Data - P&amp;L'!$C$17</f>
        <v>0</v>
      </c>
      <c r="E579" s="182">
        <f>(E459)*'Data - P&amp;L'!$C$17</f>
        <v>0</v>
      </c>
      <c r="F579" s="182">
        <f>(F459)*'Data - P&amp;L'!$C$17</f>
        <v>0</v>
      </c>
      <c r="G579" s="182">
        <f>(G459)*'Data - P&amp;L'!$C$17</f>
        <v>0</v>
      </c>
      <c r="H579" s="182">
        <f>(H459)*'Data - P&amp;L'!$C$17</f>
        <v>0</v>
      </c>
      <c r="I579" s="182">
        <f>(I459)*'Data - P&amp;L'!$C$17</f>
        <v>0</v>
      </c>
      <c r="J579" s="182">
        <f>(J459)*'Data - P&amp;L'!$C$17</f>
        <v>0</v>
      </c>
      <c r="K579" s="182">
        <f>(K459)*'Data - P&amp;L'!$C$17</f>
        <v>0</v>
      </c>
      <c r="L579" s="182">
        <f>(L459)*'Data - P&amp;L'!$C$17</f>
        <v>0</v>
      </c>
      <c r="M579" s="182">
        <f>(M459)*'Data - P&amp;L'!$C$17</f>
        <v>0</v>
      </c>
      <c r="N579" s="182">
        <f>(N459)*'Data - P&amp;L'!$C$17</f>
        <v>0</v>
      </c>
      <c r="O579" s="182">
        <f>(O459)*'Data - P&amp;L'!$C$17</f>
        <v>0</v>
      </c>
      <c r="P579" s="182">
        <f>(P459)*'Data - P&amp;L'!$C$17</f>
        <v>0</v>
      </c>
      <c r="Q579" s="182">
        <f>(Q459)*'Data - P&amp;L'!$C$17</f>
        <v>0</v>
      </c>
      <c r="R579" s="182">
        <f>(R459)*'Data - P&amp;L'!$C$17</f>
        <v>0</v>
      </c>
      <c r="S579" s="182">
        <f>(S459)*'Data - P&amp;L'!$C$17</f>
        <v>0</v>
      </c>
      <c r="T579" s="182">
        <f>(T459)*'Data - P&amp;L'!$C$17</f>
        <v>0</v>
      </c>
      <c r="U579" s="182">
        <f>(U459)*'Data - P&amp;L'!$C$17</f>
        <v>0</v>
      </c>
      <c r="V579" s="182">
        <f>(V459)*'Data - P&amp;L'!$C$17</f>
        <v>0</v>
      </c>
      <c r="W579" s="182">
        <f>(W459)*'Data - P&amp;L'!$C$17</f>
        <v>0</v>
      </c>
      <c r="X579" s="182">
        <f>(X459)*'Data - P&amp;L'!$C$17</f>
        <v>0</v>
      </c>
      <c r="Y579" s="182">
        <f>(Y459)*'Data - P&amp;L'!$C$17</f>
        <v>0</v>
      </c>
      <c r="Z579" s="182">
        <f>(Z459)*'Data - P&amp;L'!$C$17</f>
        <v>0</v>
      </c>
      <c r="AA579" s="182">
        <f>(AA459)*'Data - P&amp;L'!$C$17</f>
        <v>0</v>
      </c>
      <c r="AB579" s="182">
        <f>(AB459)*'Data - P&amp;L'!$C$17</f>
        <v>0</v>
      </c>
      <c r="AC579" s="182">
        <f>(AC459)*'Data - P&amp;L'!$C$17</f>
        <v>0</v>
      </c>
      <c r="AD579" s="182">
        <f>(AD459)*'Data - P&amp;L'!$C$17</f>
        <v>0</v>
      </c>
      <c r="AE579" s="182">
        <f>(AE459)*'Data - P&amp;L'!$C$17</f>
        <v>0</v>
      </c>
      <c r="AF579" s="182">
        <f>(AF459)*'Data - P&amp;L'!$C$17</f>
        <v>0</v>
      </c>
      <c r="AG579" s="139">
        <f t="shared" si="137"/>
        <v>0</v>
      </c>
    </row>
    <row r="580" outlineLevel="1">
      <c r="A580" s="194" t="s">
        <v>558</v>
      </c>
      <c r="B580" s="182">
        <f>(B460)*'Data - P&amp;L'!$C$18</f>
        <v>0</v>
      </c>
      <c r="C580" s="182">
        <f>(C460)*'Data - P&amp;L'!$C$18</f>
        <v>0</v>
      </c>
      <c r="D580" s="182">
        <f>(D460)*'Data - P&amp;L'!$C$18</f>
        <v>0</v>
      </c>
      <c r="E580" s="182">
        <f>(E460)*'Data - P&amp;L'!$C$18</f>
        <v>0</v>
      </c>
      <c r="F580" s="182">
        <f>(F460)*'Data - P&amp;L'!$C$18</f>
        <v>0</v>
      </c>
      <c r="G580" s="182">
        <f>(G460)*'Data - P&amp;L'!$C$18</f>
        <v>0</v>
      </c>
      <c r="H580" s="182">
        <f>(H460)*'Data - P&amp;L'!$C$18</f>
        <v>0</v>
      </c>
      <c r="I580" s="182">
        <f>(I460)*'Data - P&amp;L'!$C$18</f>
        <v>0</v>
      </c>
      <c r="J580" s="182">
        <f>(J460)*'Data - P&amp;L'!$C$18</f>
        <v>0</v>
      </c>
      <c r="K580" s="182">
        <f>(K460)*'Data - P&amp;L'!$C$18</f>
        <v>0</v>
      </c>
      <c r="L580" s="182">
        <f>(L460)*'Data - P&amp;L'!$C$18</f>
        <v>0</v>
      </c>
      <c r="M580" s="182">
        <f>(M460)*'Data - P&amp;L'!$C$18</f>
        <v>0</v>
      </c>
      <c r="N580" s="182">
        <f>(N460)*'Data - P&amp;L'!$C$18</f>
        <v>0</v>
      </c>
      <c r="O580" s="182">
        <f>(O460)*'Data - P&amp;L'!$C$18</f>
        <v>0</v>
      </c>
      <c r="P580" s="182">
        <f>(P460)*'Data - P&amp;L'!$C$18</f>
        <v>0</v>
      </c>
      <c r="Q580" s="182">
        <f>(Q460)*'Data - P&amp;L'!$C$18</f>
        <v>0</v>
      </c>
      <c r="R580" s="182">
        <f>(R460)*'Data - P&amp;L'!$C$18</f>
        <v>0</v>
      </c>
      <c r="S580" s="182">
        <f>(S460)*'Data - P&amp;L'!$C$18</f>
        <v>0</v>
      </c>
      <c r="T580" s="182">
        <f>(T460)*'Data - P&amp;L'!$C$18</f>
        <v>0</v>
      </c>
      <c r="U580" s="182">
        <f>(U460)*'Data - P&amp;L'!$C$18</f>
        <v>0</v>
      </c>
      <c r="V580" s="182">
        <f>(V460)*'Data - P&amp;L'!$C$18</f>
        <v>0</v>
      </c>
      <c r="W580" s="182">
        <f>(W460)*'Data - P&amp;L'!$C$18</f>
        <v>0</v>
      </c>
      <c r="X580" s="182">
        <f>(X460)*'Data - P&amp;L'!$C$18</f>
        <v>0</v>
      </c>
      <c r="Y580" s="182">
        <f>(Y460)*'Data - P&amp;L'!$C$18</f>
        <v>0</v>
      </c>
      <c r="Z580" s="182">
        <f>(Z460)*'Data - P&amp;L'!$C$18</f>
        <v>0</v>
      </c>
      <c r="AA580" s="182">
        <f>(AA460)*'Data - P&amp;L'!$C$18</f>
        <v>0</v>
      </c>
      <c r="AB580" s="182">
        <f>(AB460)*'Data - P&amp;L'!$C$18</f>
        <v>0</v>
      </c>
      <c r="AC580" s="182">
        <f>(AC460)*'Data - P&amp;L'!$C$18</f>
        <v>0</v>
      </c>
      <c r="AD580" s="182">
        <f>(AD460)*'Data - P&amp;L'!$C$18</f>
        <v>0</v>
      </c>
      <c r="AE580" s="182">
        <f>(AE460)*'Data - P&amp;L'!$C$18</f>
        <v>0</v>
      </c>
      <c r="AF580" s="182">
        <f>(AF460)*'Data - P&amp;L'!$C$18</f>
        <v>0</v>
      </c>
      <c r="AG580" s="139">
        <f t="shared" si="137"/>
        <v>0</v>
      </c>
    </row>
    <row r="581" outlineLevel="1">
      <c r="A581" s="194" t="s">
        <v>559</v>
      </c>
      <c r="B581" s="182">
        <f>((B433*'Data - P&amp;L'!$C$38)+(B434*'Data - P&amp;L'!$C$39))*'Data - P&amp;L'!$C$55</f>
        <v>0</v>
      </c>
      <c r="C581" s="182">
        <f>((C433*'Data - P&amp;L'!$C$38)+(C434*'Data - P&amp;L'!$C$39))*'Data - P&amp;L'!$C$55</f>
        <v>0</v>
      </c>
      <c r="D581" s="182">
        <f>((D433*'Data - P&amp;L'!$C$38)+(D434*'Data - P&amp;L'!$C$39))*'Data - P&amp;L'!$C$55</f>
        <v>0</v>
      </c>
      <c r="E581" s="182">
        <f>((E433*'Data - P&amp;L'!$C$38)+(E434*'Data - P&amp;L'!$C$39))*'Data - P&amp;L'!$C$55</f>
        <v>0</v>
      </c>
      <c r="F581" s="182">
        <f>((F433*'Data - P&amp;L'!$C$38)+(F434*'Data - P&amp;L'!$C$39))*'Data - P&amp;L'!$C$55</f>
        <v>0</v>
      </c>
      <c r="G581" s="182">
        <f>((G433*'Data - P&amp;L'!$C$38)+(G434*'Data - P&amp;L'!$C$39))*'Data - P&amp;L'!$C$55</f>
        <v>0</v>
      </c>
      <c r="H581" s="182">
        <f>((H433*'Data - P&amp;L'!$C$38)+(H434*'Data - P&amp;L'!$C$39))*'Data - P&amp;L'!$C$55</f>
        <v>0</v>
      </c>
      <c r="I581" s="182">
        <f>((I433*'Data - P&amp;L'!$C$38)+(I434*'Data - P&amp;L'!$C$39))*'Data - P&amp;L'!$C$55</f>
        <v>0</v>
      </c>
      <c r="J581" s="182">
        <f>((J433*'Data - P&amp;L'!$C$38)+(J434*'Data - P&amp;L'!$C$39))*'Data - P&amp;L'!$C$55</f>
        <v>0</v>
      </c>
      <c r="K581" s="182">
        <f>((K433*'Data - P&amp;L'!$C$38)+(K434*'Data - P&amp;L'!$C$39))*'Data - P&amp;L'!$C$55</f>
        <v>0</v>
      </c>
      <c r="L581" s="182">
        <f>((L433*'Data - P&amp;L'!$C$38)+(L434*'Data - P&amp;L'!$C$39))*'Data - P&amp;L'!$C$55</f>
        <v>0</v>
      </c>
      <c r="M581" s="182">
        <f>((M433*'Data - P&amp;L'!$C$38)+(M434*'Data - P&amp;L'!$C$39))*'Data - P&amp;L'!$C$55</f>
        <v>0</v>
      </c>
      <c r="N581" s="182">
        <f>((N433*'Data - P&amp;L'!$C$38)+(N434*'Data - P&amp;L'!$C$39))*'Data - P&amp;L'!$C$55</f>
        <v>0</v>
      </c>
      <c r="O581" s="182">
        <f>((O433*'Data - P&amp;L'!$C$38)+(O434*'Data - P&amp;L'!$C$39))*'Data - P&amp;L'!$C$55</f>
        <v>0</v>
      </c>
      <c r="P581" s="182">
        <f>((P433*'Data - P&amp;L'!$C$38)+(P434*'Data - P&amp;L'!$C$39))*'Data - P&amp;L'!$C$55</f>
        <v>0</v>
      </c>
      <c r="Q581" s="182">
        <f>((Q433*'Data - P&amp;L'!$C$38)+(Q434*'Data - P&amp;L'!$C$39))*'Data - P&amp;L'!$C$55</f>
        <v>0</v>
      </c>
      <c r="R581" s="182">
        <f>((R433*'Data - P&amp;L'!$C$38)+(R434*'Data - P&amp;L'!$C$39))*'Data - P&amp;L'!$C$55</f>
        <v>0</v>
      </c>
      <c r="S581" s="182">
        <f>((S433*'Data - P&amp;L'!$C$38)+(S434*'Data - P&amp;L'!$C$39))*'Data - P&amp;L'!$C$55</f>
        <v>0</v>
      </c>
      <c r="T581" s="182">
        <f>((T433*'Data - P&amp;L'!$C$38)+(T434*'Data - P&amp;L'!$C$39))*'Data - P&amp;L'!$C$55</f>
        <v>0</v>
      </c>
      <c r="U581" s="182">
        <f>((U433*'Data - P&amp;L'!$C$38)+(U434*'Data - P&amp;L'!$C$39))*'Data - P&amp;L'!$C$55</f>
        <v>0</v>
      </c>
      <c r="V581" s="182">
        <f>((V433*'Data - P&amp;L'!$C$38)+(V434*'Data - P&amp;L'!$C$39))*'Data - P&amp;L'!$C$55</f>
        <v>0</v>
      </c>
      <c r="W581" s="182">
        <f>((W433*'Data - P&amp;L'!$C$38)+(W434*'Data - P&amp;L'!$C$39))*'Data - P&amp;L'!$C$55</f>
        <v>0</v>
      </c>
      <c r="X581" s="182">
        <f>((X433*'Data - P&amp;L'!$C$38)+(X434*'Data - P&amp;L'!$C$39))*'Data - P&amp;L'!$C$55</f>
        <v>0</v>
      </c>
      <c r="Y581" s="182">
        <f>((Y433*'Data - P&amp;L'!$C$38)+(Y434*'Data - P&amp;L'!$C$39))*'Data - P&amp;L'!$C$55</f>
        <v>0</v>
      </c>
      <c r="Z581" s="182">
        <f>((Z433*'Data - P&amp;L'!$C$38)+(Z434*'Data - P&amp;L'!$C$39))*'Data - P&amp;L'!$C$55</f>
        <v>0</v>
      </c>
      <c r="AA581" s="182">
        <f>((AA433*'Data - P&amp;L'!$C$38)+(AA434*'Data - P&amp;L'!$C$39))*'Data - P&amp;L'!$C$55</f>
        <v>0</v>
      </c>
      <c r="AB581" s="182">
        <f>((AB433*'Data - P&amp;L'!$C$38)+(AB434*'Data - P&amp;L'!$C$39))*'Data - P&amp;L'!$C$55</f>
        <v>0</v>
      </c>
      <c r="AC581" s="182">
        <f>((AC433*'Data - P&amp;L'!$C$38)+(AC434*'Data - P&amp;L'!$C$39))*'Data - P&amp;L'!$C$55</f>
        <v>0</v>
      </c>
      <c r="AD581" s="182">
        <f>((AD433*'Data - P&amp;L'!$C$38)+(AD434*'Data - P&amp;L'!$C$39))*'Data - P&amp;L'!$C$55</f>
        <v>0</v>
      </c>
      <c r="AE581" s="182">
        <f>((AE433*'Data - P&amp;L'!$C$38)+(AE434*'Data - P&amp;L'!$C$39))*'Data - P&amp;L'!$C$55</f>
        <v>0</v>
      </c>
      <c r="AF581" s="182">
        <f>((AF433*'Data - P&amp;L'!$C$38)+(AF434*'Data - P&amp;L'!$C$39))*'Data - P&amp;L'!$C$55</f>
        <v>0</v>
      </c>
      <c r="AG581" s="139">
        <f t="shared" si="137"/>
        <v>0</v>
      </c>
    </row>
    <row r="582" outlineLevel="1">
      <c r="A582" s="194" t="s">
        <v>560</v>
      </c>
      <c r="B582" s="182">
        <f>((B419+B420+B421+B422)*'Data - P&amp;L'!$C$35)</f>
        <v>0</v>
      </c>
      <c r="C582" s="182">
        <f>((C419+C420+C421+C422)*'Data - P&amp;L'!$C$35)</f>
        <v>0</v>
      </c>
      <c r="D582" s="182">
        <f>((D419+D420+D421+D422)*'Data - P&amp;L'!$C$35)</f>
        <v>0</v>
      </c>
      <c r="E582" s="182">
        <f>((E419+E420+E421+E422)*'Data - P&amp;L'!$C$35)</f>
        <v>0</v>
      </c>
      <c r="F582" s="182">
        <f>((F419+F420+F421+F422)*'Data - P&amp;L'!$C$35)</f>
        <v>0</v>
      </c>
      <c r="G582" s="182">
        <f>((G419+G420+G421+G422)*'Data - P&amp;L'!$C$35)</f>
        <v>0</v>
      </c>
      <c r="H582" s="182">
        <f>((H419+H420+H421+H422)*'Data - P&amp;L'!$C$35)</f>
        <v>0</v>
      </c>
      <c r="I582" s="182">
        <f>((I419+I420+I421+I422)*'Data - P&amp;L'!$C$35)</f>
        <v>0</v>
      </c>
      <c r="J582" s="182">
        <f>((J419+J420+J421+J422)*'Data - P&amp;L'!$C$35)</f>
        <v>0</v>
      </c>
      <c r="K582" s="182">
        <f>((K419+K420+K421+K422)*'Data - P&amp;L'!$C$35)</f>
        <v>0</v>
      </c>
      <c r="L582" s="182">
        <f>((L419+L420+L421+L422)*'Data - P&amp;L'!$C$35)</f>
        <v>0</v>
      </c>
      <c r="M582" s="182">
        <f>((M419+M420+M421+M422)*'Data - P&amp;L'!$C$35)</f>
        <v>0</v>
      </c>
      <c r="N582" s="182">
        <f>((N419+N420+N421+N422)*'Data - P&amp;L'!$C$35)</f>
        <v>0</v>
      </c>
      <c r="O582" s="182">
        <f>((O419+O420+O421+O422)*'Data - P&amp;L'!$C$35)</f>
        <v>0</v>
      </c>
      <c r="P582" s="182">
        <f>((P419+P420+P421+P422)*'Data - P&amp;L'!$C$35)</f>
        <v>0</v>
      </c>
      <c r="Q582" s="182">
        <f>((Q419+Q420+Q421+Q422)*'Data - P&amp;L'!$C$35)</f>
        <v>0</v>
      </c>
      <c r="R582" s="182">
        <f>((R419+R420+R421+R422)*'Data - P&amp;L'!$C$35)</f>
        <v>0</v>
      </c>
      <c r="S582" s="182">
        <f>((S419+S420+S421+S422)*'Data - P&amp;L'!$C$35)</f>
        <v>0</v>
      </c>
      <c r="T582" s="182">
        <f>((T419+T420+T421+T422)*'Data - P&amp;L'!$C$35)</f>
        <v>0</v>
      </c>
      <c r="U582" s="182">
        <f>((U419+U420+U421+U422)*'Data - P&amp;L'!$C$35)</f>
        <v>0</v>
      </c>
      <c r="V582" s="182">
        <f>((V419+V420+V421+V422)*'Data - P&amp;L'!$C$35)</f>
        <v>0</v>
      </c>
      <c r="W582" s="182">
        <f>((W419+W420+W421+W422)*'Data - P&amp;L'!$C$35)</f>
        <v>0</v>
      </c>
      <c r="X582" s="182">
        <f>((X419+X420+X421+X422)*'Data - P&amp;L'!$C$35)</f>
        <v>0</v>
      </c>
      <c r="Y582" s="182">
        <f>((Y419+Y420+Y421+Y422)*'Data - P&amp;L'!$C$35)</f>
        <v>0</v>
      </c>
      <c r="Z582" s="182">
        <f>((Z419+Z420+Z421+Z422)*'Data - P&amp;L'!$C$35)</f>
        <v>0</v>
      </c>
      <c r="AA582" s="182">
        <f>((AA419+AA420+AA421+AA422)*'Data - P&amp;L'!$C$35)</f>
        <v>0</v>
      </c>
      <c r="AB582" s="182">
        <f>((AB419+AB420+AB421+AB422)*'Data - P&amp;L'!$C$35)</f>
        <v>0</v>
      </c>
      <c r="AC582" s="182">
        <f>((AC419+AC420+AC421+AC422)*'Data - P&amp;L'!$C$35)</f>
        <v>0</v>
      </c>
      <c r="AD582" s="182">
        <f>((AD419+AD420+AD421+AD422)*'Data - P&amp;L'!$C$35)</f>
        <v>0</v>
      </c>
      <c r="AE582" s="182">
        <f>((AE419+AE420+AE421+AE422)*'Data - P&amp;L'!$C$35)</f>
        <v>0</v>
      </c>
      <c r="AF582" s="182">
        <f>((AF419+AF420+AF421+AF422)*'Data - P&amp;L'!$C$35)</f>
        <v>0</v>
      </c>
      <c r="AG582" s="139">
        <f t="shared" si="137"/>
        <v>0</v>
      </c>
    </row>
    <row r="583" outlineLevel="1">
      <c r="A583" s="194" t="s">
        <v>561</v>
      </c>
      <c r="B583" s="182">
        <f>((B448*'Data - P&amp;L'!$D$38))*'Data - P&amp;L'!$C$55</f>
        <v>0</v>
      </c>
      <c r="C583" s="182">
        <f>((C448*'Data - P&amp;L'!$D$38))*'Data - P&amp;L'!$C$55</f>
        <v>0</v>
      </c>
      <c r="D583" s="182">
        <f>((D448*'Data - P&amp;L'!$D$38))*'Data - P&amp;L'!$C$55</f>
        <v>0</v>
      </c>
      <c r="E583" s="182">
        <f>((E448*'Data - P&amp;L'!$D$38))*'Data - P&amp;L'!$C$55</f>
        <v>0</v>
      </c>
      <c r="F583" s="182">
        <f>((F448*'Data - P&amp;L'!$D$38))*'Data - P&amp;L'!$C$55</f>
        <v>0</v>
      </c>
      <c r="G583" s="182">
        <f>((G448*'Data - P&amp;L'!$D$38))*'Data - P&amp;L'!$C$55</f>
        <v>0</v>
      </c>
      <c r="H583" s="182">
        <f>((H448*'Data - P&amp;L'!$D$38))*'Data - P&amp;L'!$C$55</f>
        <v>0</v>
      </c>
      <c r="I583" s="182">
        <f>((I448*'Data - P&amp;L'!$D$38))*'Data - P&amp;L'!$C$55</f>
        <v>0</v>
      </c>
      <c r="J583" s="182">
        <f>((J448*'Data - P&amp;L'!$D$38))*'Data - P&amp;L'!$C$55</f>
        <v>0</v>
      </c>
      <c r="K583" s="182">
        <f>((K448*'Data - P&amp;L'!$D$38))*'Data - P&amp;L'!$C$55</f>
        <v>0</v>
      </c>
      <c r="L583" s="182">
        <f>((L448*'Data - P&amp;L'!$D$38))*'Data - P&amp;L'!$C$55</f>
        <v>0</v>
      </c>
      <c r="M583" s="182">
        <f>((M448*'Data - P&amp;L'!$D$38))*'Data - P&amp;L'!$C$55</f>
        <v>0</v>
      </c>
      <c r="N583" s="182">
        <f>((N448*'Data - P&amp;L'!$D$38))*'Data - P&amp;L'!$C$55</f>
        <v>0</v>
      </c>
      <c r="O583" s="182">
        <f>((O448*'Data - P&amp;L'!$D$38))*'Data - P&amp;L'!$C$55</f>
        <v>0</v>
      </c>
      <c r="P583" s="182">
        <f>((P448*'Data - P&amp;L'!$D$38))*'Data - P&amp;L'!$C$55</f>
        <v>0</v>
      </c>
      <c r="Q583" s="182">
        <f>((Q448*'Data - P&amp;L'!$D$38))*'Data - P&amp;L'!$C$55</f>
        <v>0</v>
      </c>
      <c r="R583" s="182">
        <f>((R448*'Data - P&amp;L'!$D$38))*'Data - P&amp;L'!$C$55</f>
        <v>0</v>
      </c>
      <c r="S583" s="182">
        <f>((S448*'Data - P&amp;L'!$D$38))*'Data - P&amp;L'!$C$55</f>
        <v>0</v>
      </c>
      <c r="T583" s="182">
        <f>((T448*'Data - P&amp;L'!$D$38))*'Data - P&amp;L'!$C$55</f>
        <v>0</v>
      </c>
      <c r="U583" s="182">
        <f>((U448*'Data - P&amp;L'!$D$38))*'Data - P&amp;L'!$C$55</f>
        <v>0</v>
      </c>
      <c r="V583" s="182">
        <f>((V448*'Data - P&amp;L'!$D$38))*'Data - P&amp;L'!$C$55</f>
        <v>0</v>
      </c>
      <c r="W583" s="182">
        <f>((W448*'Data - P&amp;L'!$D$38))*'Data - P&amp;L'!$C$55</f>
        <v>0</v>
      </c>
      <c r="X583" s="182">
        <f>((X448*'Data - P&amp;L'!$D$38))*'Data - P&amp;L'!$C$55</f>
        <v>0</v>
      </c>
      <c r="Y583" s="182">
        <f>((Y448*'Data - P&amp;L'!$D$38))*'Data - P&amp;L'!$C$55</f>
        <v>0</v>
      </c>
      <c r="Z583" s="182">
        <f>((Z448*'Data - P&amp;L'!$D$38))*'Data - P&amp;L'!$C$55</f>
        <v>0</v>
      </c>
      <c r="AA583" s="182">
        <f>((AA448*'Data - P&amp;L'!$D$38))*'Data - P&amp;L'!$C$55</f>
        <v>0</v>
      </c>
      <c r="AB583" s="182">
        <f>((AB448*'Data - P&amp;L'!$D$38))*'Data - P&amp;L'!$C$55</f>
        <v>0</v>
      </c>
      <c r="AC583" s="182">
        <f>((AC448*'Data - P&amp;L'!$D$38))*'Data - P&amp;L'!$C$55</f>
        <v>0</v>
      </c>
      <c r="AD583" s="182">
        <f>((AD448*'Data - P&amp;L'!$D$38))*'Data - P&amp;L'!$C$55</f>
        <v>0</v>
      </c>
      <c r="AE583" s="182">
        <f>((AE448*'Data - P&amp;L'!$D$38))*'Data - P&amp;L'!$C$55</f>
        <v>0</v>
      </c>
      <c r="AF583" s="182">
        <f>((AF448*'Data - P&amp;L'!$D$38))*'Data - P&amp;L'!$C$55</f>
        <v>0</v>
      </c>
      <c r="AG583" s="139">
        <f t="shared" si="137"/>
        <v>0</v>
      </c>
    </row>
    <row r="584" outlineLevel="1">
      <c r="A584" s="194" t="s">
        <v>562</v>
      </c>
      <c r="B584" s="182">
        <f>('Data - P&amp;L'!$D$35*B462)</f>
        <v>0</v>
      </c>
      <c r="C584" s="182">
        <f>('Data - P&amp;L'!$D$35*C462)</f>
        <v>0</v>
      </c>
      <c r="D584" s="182">
        <f>('Data - P&amp;L'!$D$35*D462)</f>
        <v>0</v>
      </c>
      <c r="E584" s="182">
        <f>('Data - P&amp;L'!$D$35*E462)</f>
        <v>0</v>
      </c>
      <c r="F584" s="182">
        <f>('Data - P&amp;L'!$D$35*F462)</f>
        <v>0</v>
      </c>
      <c r="G584" s="182">
        <f>('Data - P&amp;L'!$D$35*G462)</f>
        <v>0</v>
      </c>
      <c r="H584" s="182">
        <f>('Data - P&amp;L'!$D$35*H462)</f>
        <v>0</v>
      </c>
      <c r="I584" s="182">
        <f>('Data - P&amp;L'!$D$35*I462)</f>
        <v>0</v>
      </c>
      <c r="J584" s="182">
        <f>('Data - P&amp;L'!$D$35*J462)</f>
        <v>0</v>
      </c>
      <c r="K584" s="182">
        <f>('Data - P&amp;L'!$D$35*K462)</f>
        <v>0</v>
      </c>
      <c r="L584" s="182">
        <f>('Data - P&amp;L'!$D$35*L462)</f>
        <v>0</v>
      </c>
      <c r="M584" s="182">
        <f>('Data - P&amp;L'!$D$35*M462)</f>
        <v>0</v>
      </c>
      <c r="N584" s="182">
        <f>('Data - P&amp;L'!$D$35*N462)</f>
        <v>0</v>
      </c>
      <c r="O584" s="182">
        <f>('Data - P&amp;L'!$D$35*O462)</f>
        <v>0</v>
      </c>
      <c r="P584" s="182">
        <f>('Data - P&amp;L'!$D$35*P462)</f>
        <v>0</v>
      </c>
      <c r="Q584" s="182">
        <f>('Data - P&amp;L'!$D$35*Q462)</f>
        <v>0</v>
      </c>
      <c r="R584" s="182">
        <f>('Data - P&amp;L'!$D$35*R462)</f>
        <v>0</v>
      </c>
      <c r="S584" s="182">
        <f>('Data - P&amp;L'!$D$35*S462)</f>
        <v>0</v>
      </c>
      <c r="T584" s="182">
        <f>('Data - P&amp;L'!$D$35*T462)</f>
        <v>0</v>
      </c>
      <c r="U584" s="182">
        <f>('Data - P&amp;L'!$D$35*U462)</f>
        <v>0</v>
      </c>
      <c r="V584" s="182">
        <f>('Data - P&amp;L'!$D$35*V462)</f>
        <v>0</v>
      </c>
      <c r="W584" s="182">
        <f>('Data - P&amp;L'!$D$35*W462)</f>
        <v>0</v>
      </c>
      <c r="X584" s="182">
        <f>('Data - P&amp;L'!$D$35*X462)</f>
        <v>0</v>
      </c>
      <c r="Y584" s="182">
        <f>('Data - P&amp;L'!$D$35*Y462)</f>
        <v>0</v>
      </c>
      <c r="Z584" s="182">
        <f>('Data - P&amp;L'!$D$35*Z462)</f>
        <v>0</v>
      </c>
      <c r="AA584" s="182">
        <f>('Data - P&amp;L'!$D$35*AA462)</f>
        <v>0</v>
      </c>
      <c r="AB584" s="182">
        <f>('Data - P&amp;L'!$D$35*AB462)</f>
        <v>0</v>
      </c>
      <c r="AC584" s="182">
        <f>('Data - P&amp;L'!$D$35*AC462)</f>
        <v>0</v>
      </c>
      <c r="AD584" s="182">
        <f>('Data - P&amp;L'!$D$35*AD462)</f>
        <v>0</v>
      </c>
      <c r="AE584" s="182">
        <f>('Data - P&amp;L'!$D$35*AE462)</f>
        <v>0</v>
      </c>
      <c r="AF584" s="182">
        <f>('Data - P&amp;L'!$D$35*AF462)</f>
        <v>0</v>
      </c>
      <c r="AG584" s="139">
        <f t="shared" si="137"/>
        <v>0</v>
      </c>
    </row>
    <row r="585" outlineLevel="1">
      <c r="A585" s="194" t="s">
        <v>563</v>
      </c>
      <c r="B585" s="325"/>
      <c r="C585" s="325"/>
      <c r="D585" s="325"/>
      <c r="E585" s="325"/>
      <c r="F585" s="325"/>
      <c r="G585" s="325"/>
      <c r="H585" s="325"/>
      <c r="I585" s="325"/>
      <c r="J585" s="325"/>
      <c r="K585" s="325"/>
      <c r="L585" s="325"/>
      <c r="M585" s="325"/>
      <c r="N585" s="325"/>
      <c r="O585" s="325"/>
      <c r="P585" s="325"/>
      <c r="Q585" s="325"/>
      <c r="R585" s="325"/>
      <c r="S585" s="325"/>
      <c r="T585" s="325"/>
      <c r="U585" s="325"/>
      <c r="V585" s="325"/>
      <c r="W585" s="325"/>
      <c r="X585" s="325"/>
      <c r="Y585" s="325"/>
      <c r="Z585" s="325"/>
      <c r="AA585" s="325"/>
      <c r="AB585" s="325"/>
      <c r="AC585" s="325"/>
      <c r="AD585" s="325"/>
      <c r="AE585" s="325"/>
      <c r="AF585" s="325"/>
      <c r="AG585" s="139"/>
    </row>
    <row r="586" outlineLevel="1">
      <c r="A586" s="194" t="s">
        <v>564</v>
      </c>
      <c r="B586" s="325"/>
      <c r="C586" s="325"/>
      <c r="D586" s="325"/>
      <c r="E586" s="325"/>
      <c r="F586" s="325"/>
      <c r="G586" s="325"/>
      <c r="H586" s="325"/>
      <c r="I586" s="325"/>
      <c r="J586" s="325"/>
      <c r="K586" s="325"/>
      <c r="L586" s="325"/>
      <c r="M586" s="325"/>
      <c r="N586" s="325"/>
      <c r="O586" s="325"/>
      <c r="P586" s="325"/>
      <c r="Q586" s="325"/>
      <c r="R586" s="325"/>
      <c r="S586" s="325"/>
      <c r="T586" s="325"/>
      <c r="U586" s="325"/>
      <c r="V586" s="325"/>
      <c r="W586" s="325"/>
      <c r="X586" s="325"/>
      <c r="Y586" s="325"/>
      <c r="Z586" s="325"/>
      <c r="AA586" s="325"/>
      <c r="AB586" s="325"/>
      <c r="AC586" s="325"/>
      <c r="AD586" s="325"/>
      <c r="AE586" s="325"/>
      <c r="AF586" s="325"/>
      <c r="AG586" s="139"/>
    </row>
    <row r="587" outlineLevel="1">
      <c r="A587" s="194" t="s">
        <v>565</v>
      </c>
      <c r="B587" s="325"/>
      <c r="C587" s="325"/>
      <c r="D587" s="325"/>
      <c r="E587" s="325"/>
      <c r="F587" s="325"/>
      <c r="G587" s="325"/>
      <c r="H587" s="325"/>
      <c r="I587" s="325"/>
      <c r="J587" s="325"/>
      <c r="K587" s="325"/>
      <c r="L587" s="325"/>
      <c r="M587" s="325"/>
      <c r="N587" s="325"/>
      <c r="O587" s="325"/>
      <c r="P587" s="325"/>
      <c r="Q587" s="325"/>
      <c r="R587" s="325"/>
      <c r="S587" s="325"/>
      <c r="T587" s="325"/>
      <c r="U587" s="325"/>
      <c r="V587" s="325"/>
      <c r="W587" s="325"/>
      <c r="X587" s="325"/>
      <c r="Y587" s="325"/>
      <c r="Z587" s="325"/>
      <c r="AA587" s="325"/>
      <c r="AB587" s="325"/>
      <c r="AC587" s="325"/>
      <c r="AD587" s="325"/>
      <c r="AE587" s="325"/>
      <c r="AF587" s="325"/>
      <c r="AG587" s="139"/>
    </row>
    <row r="588" outlineLevel="1">
      <c r="A588" s="194" t="s">
        <v>566</v>
      </c>
      <c r="B588" s="325"/>
      <c r="C588" s="325"/>
      <c r="D588" s="325"/>
      <c r="E588" s="325"/>
      <c r="F588" s="325"/>
      <c r="G588" s="325"/>
      <c r="H588" s="325"/>
      <c r="I588" s="325"/>
      <c r="J588" s="325"/>
      <c r="K588" s="325"/>
      <c r="L588" s="325"/>
      <c r="M588" s="325"/>
      <c r="N588" s="325"/>
      <c r="O588" s="325"/>
      <c r="P588" s="325"/>
      <c r="Q588" s="325"/>
      <c r="R588" s="325"/>
      <c r="S588" s="325"/>
      <c r="T588" s="325"/>
      <c r="U588" s="325"/>
      <c r="V588" s="325"/>
      <c r="W588" s="325"/>
      <c r="X588" s="325"/>
      <c r="Y588" s="325"/>
      <c r="Z588" s="325"/>
      <c r="AA588" s="325"/>
      <c r="AB588" s="325"/>
      <c r="AC588" s="325"/>
      <c r="AD588" s="325"/>
      <c r="AE588" s="325"/>
      <c r="AF588" s="325"/>
      <c r="AG588" s="139"/>
    </row>
    <row r="589">
      <c r="A589" s="294" t="s">
        <v>482</v>
      </c>
      <c r="B589" s="323"/>
      <c r="C589" s="323"/>
      <c r="D589" s="323"/>
      <c r="E589" s="323"/>
      <c r="F589" s="323"/>
      <c r="G589" s="323"/>
      <c r="H589" s="323"/>
      <c r="I589" s="323"/>
      <c r="J589" s="323"/>
      <c r="K589" s="323"/>
      <c r="L589" s="323"/>
      <c r="M589" s="323"/>
      <c r="N589" s="323"/>
      <c r="O589" s="323"/>
      <c r="P589" s="323"/>
      <c r="Q589" s="323"/>
      <c r="R589" s="323"/>
      <c r="S589" s="323"/>
      <c r="T589" s="323"/>
      <c r="U589" s="323"/>
      <c r="V589" s="323"/>
      <c r="W589" s="323"/>
      <c r="X589" s="323"/>
      <c r="Y589" s="323"/>
      <c r="Z589" s="323"/>
      <c r="AA589" s="323"/>
      <c r="AB589" s="323"/>
      <c r="AC589" s="323"/>
      <c r="AD589" s="323"/>
      <c r="AE589" s="323"/>
      <c r="AF589" s="323"/>
      <c r="AG589" s="299"/>
    </row>
    <row r="590">
      <c r="A590" s="296" t="s">
        <v>567</v>
      </c>
      <c r="B590" s="310">
        <f>('Data - P&amp;L'!$C$35*B469)</f>
        <v>0</v>
      </c>
      <c r="C590" s="310">
        <f>('Data - P&amp;L'!$C$35*C469)</f>
        <v>0</v>
      </c>
      <c r="D590" s="310">
        <f>('Data - P&amp;L'!$C$35*D469)</f>
        <v>0</v>
      </c>
      <c r="E590" s="310">
        <f>('Data - P&amp;L'!$C$35*E469)</f>
        <v>0</v>
      </c>
      <c r="F590" s="310">
        <f>('Data - P&amp;L'!$C$35*F469)</f>
        <v>0</v>
      </c>
      <c r="G590" s="310">
        <f>('Data - P&amp;L'!$C$35*G469)</f>
        <v>0</v>
      </c>
      <c r="H590" s="310">
        <f>('Data - P&amp;L'!$C$35*H469)</f>
        <v>0</v>
      </c>
      <c r="I590" s="310">
        <f>('Data - P&amp;L'!$C$35*I469)</f>
        <v>0</v>
      </c>
      <c r="J590" s="310">
        <f>('Data - P&amp;L'!$C$35*J469)</f>
        <v>0</v>
      </c>
      <c r="K590" s="310">
        <f>('Data - P&amp;L'!$C$35*K469)</f>
        <v>0</v>
      </c>
      <c r="L590" s="310">
        <f>('Data - P&amp;L'!$C$35*L469)</f>
        <v>0</v>
      </c>
      <c r="M590" s="310">
        <f>('Data - P&amp;L'!$C$35*M469)</f>
        <v>0</v>
      </c>
      <c r="N590" s="310">
        <f>('Data - P&amp;L'!$C$35*N469)</f>
        <v>0</v>
      </c>
      <c r="O590" s="310">
        <f>('Data - P&amp;L'!$C$35*O469)</f>
        <v>0</v>
      </c>
      <c r="P590" s="310">
        <f>('Data - P&amp;L'!$C$35*P469)</f>
        <v>0</v>
      </c>
      <c r="Q590" s="310">
        <f>('Data - P&amp;L'!$C$35*Q469)</f>
        <v>0</v>
      </c>
      <c r="R590" s="310">
        <f>('Data - P&amp;L'!$C$35*R469)</f>
        <v>0</v>
      </c>
      <c r="S590" s="310">
        <f>('Data - P&amp;L'!$C$35*S469)</f>
        <v>0</v>
      </c>
      <c r="T590" s="310">
        <f>('Data - P&amp;L'!$C$35*T469)</f>
        <v>0</v>
      </c>
      <c r="U590" s="310">
        <f>('Data - P&amp;L'!$C$35*U469)</f>
        <v>0</v>
      </c>
      <c r="V590" s="310">
        <f>('Data - P&amp;L'!$C$35*V469)</f>
        <v>0</v>
      </c>
      <c r="W590" s="310">
        <f>('Data - P&amp;L'!$C$35*W469)</f>
        <v>0</v>
      </c>
      <c r="X590" s="310">
        <f>('Data - P&amp;L'!$C$35*X469)</f>
        <v>0</v>
      </c>
      <c r="Y590" s="310">
        <f>('Data - P&amp;L'!$C$35*Y469)</f>
        <v>0</v>
      </c>
      <c r="Z590" s="310">
        <f>('Data - P&amp;L'!$C$35*Z469)</f>
        <v>0</v>
      </c>
      <c r="AA590" s="310">
        <f>('Data - P&amp;L'!$C$35*AA469)</f>
        <v>0</v>
      </c>
      <c r="AB590" s="310">
        <f>('Data - P&amp;L'!$C$35*AB469)</f>
        <v>0</v>
      </c>
      <c r="AC590" s="310">
        <f>('Data - P&amp;L'!$C$35*AC469)</f>
        <v>0</v>
      </c>
      <c r="AD590" s="310">
        <f>('Data - P&amp;L'!$C$35*AD469)</f>
        <v>0</v>
      </c>
      <c r="AE590" s="310">
        <f>('Data - P&amp;L'!$C$35*AE469)</f>
        <v>0</v>
      </c>
      <c r="AF590" s="310">
        <f>('Data - P&amp;L'!$C$35*AF469)</f>
        <v>0</v>
      </c>
      <c r="AG590" s="139">
        <f t="shared" ref="AG590:AG593" si="138">SUM(B590:AF590)</f>
        <v>0</v>
      </c>
    </row>
    <row r="591">
      <c r="A591" s="296" t="s">
        <v>485</v>
      </c>
      <c r="B591" s="326">
        <v>0.0</v>
      </c>
      <c r="C591" s="326">
        <v>0.0</v>
      </c>
      <c r="D591" s="326">
        <v>0.0</v>
      </c>
      <c r="E591" s="326">
        <v>0.0</v>
      </c>
      <c r="F591" s="326">
        <v>0.0</v>
      </c>
      <c r="G591" s="326">
        <v>0.0</v>
      </c>
      <c r="H591" s="326">
        <v>0.0</v>
      </c>
      <c r="I591" s="326">
        <v>0.0</v>
      </c>
      <c r="J591" s="326">
        <v>0.0</v>
      </c>
      <c r="K591" s="326">
        <v>0.0</v>
      </c>
      <c r="L591" s="326">
        <v>0.0</v>
      </c>
      <c r="M591" s="326">
        <v>0.0</v>
      </c>
      <c r="N591" s="326">
        <v>0.0</v>
      </c>
      <c r="O591" s="326">
        <v>0.0</v>
      </c>
      <c r="P591" s="326">
        <v>0.0</v>
      </c>
      <c r="Q591" s="326">
        <v>0.0</v>
      </c>
      <c r="R591" s="326">
        <v>0.0</v>
      </c>
      <c r="S591" s="326">
        <v>0.0</v>
      </c>
      <c r="T591" s="326">
        <v>0.0</v>
      </c>
      <c r="U591" s="326">
        <v>0.0</v>
      </c>
      <c r="V591" s="326">
        <v>0.0</v>
      </c>
      <c r="W591" s="326">
        <v>0.0</v>
      </c>
      <c r="X591" s="326">
        <v>0.0</v>
      </c>
      <c r="Y591" s="326">
        <v>0.0</v>
      </c>
      <c r="Z591" s="326">
        <v>0.0</v>
      </c>
      <c r="AA591" s="326">
        <v>0.0</v>
      </c>
      <c r="AB591" s="326">
        <v>0.0</v>
      </c>
      <c r="AC591" s="326">
        <v>0.0</v>
      </c>
      <c r="AD591" s="326">
        <v>0.0</v>
      </c>
      <c r="AE591" s="326">
        <v>0.0</v>
      </c>
      <c r="AF591" s="326">
        <v>0.0</v>
      </c>
      <c r="AG591" s="139">
        <f t="shared" si="138"/>
        <v>0</v>
      </c>
    </row>
    <row r="592">
      <c r="A592" s="296" t="s">
        <v>568</v>
      </c>
      <c r="B592" s="310">
        <f t="shared" ref="B592:AF592" si="139">B472*15</f>
        <v>0</v>
      </c>
      <c r="C592" s="310">
        <f t="shared" si="139"/>
        <v>0</v>
      </c>
      <c r="D592" s="310">
        <f t="shared" si="139"/>
        <v>0</v>
      </c>
      <c r="E592" s="310">
        <f t="shared" si="139"/>
        <v>0</v>
      </c>
      <c r="F592" s="310">
        <f t="shared" si="139"/>
        <v>0</v>
      </c>
      <c r="G592" s="310">
        <f t="shared" si="139"/>
        <v>0</v>
      </c>
      <c r="H592" s="310">
        <f t="shared" si="139"/>
        <v>0</v>
      </c>
      <c r="I592" s="310">
        <f t="shared" si="139"/>
        <v>0</v>
      </c>
      <c r="J592" s="310">
        <f t="shared" si="139"/>
        <v>0</v>
      </c>
      <c r="K592" s="310">
        <f t="shared" si="139"/>
        <v>0</v>
      </c>
      <c r="L592" s="310">
        <f t="shared" si="139"/>
        <v>0</v>
      </c>
      <c r="M592" s="310">
        <f t="shared" si="139"/>
        <v>0</v>
      </c>
      <c r="N592" s="310">
        <f t="shared" si="139"/>
        <v>0</v>
      </c>
      <c r="O592" s="310">
        <f t="shared" si="139"/>
        <v>0</v>
      </c>
      <c r="P592" s="310">
        <f t="shared" si="139"/>
        <v>0</v>
      </c>
      <c r="Q592" s="310">
        <f t="shared" si="139"/>
        <v>0</v>
      </c>
      <c r="R592" s="310">
        <f t="shared" si="139"/>
        <v>0</v>
      </c>
      <c r="S592" s="310">
        <f t="shared" si="139"/>
        <v>0</v>
      </c>
      <c r="T592" s="310">
        <f t="shared" si="139"/>
        <v>0</v>
      </c>
      <c r="U592" s="310">
        <f t="shared" si="139"/>
        <v>0</v>
      </c>
      <c r="V592" s="310">
        <f t="shared" si="139"/>
        <v>0</v>
      </c>
      <c r="W592" s="310">
        <f t="shared" si="139"/>
        <v>0</v>
      </c>
      <c r="X592" s="310">
        <f t="shared" si="139"/>
        <v>0</v>
      </c>
      <c r="Y592" s="310">
        <f t="shared" si="139"/>
        <v>0</v>
      </c>
      <c r="Z592" s="310">
        <f t="shared" si="139"/>
        <v>0</v>
      </c>
      <c r="AA592" s="310">
        <f t="shared" si="139"/>
        <v>0</v>
      </c>
      <c r="AB592" s="310">
        <f t="shared" si="139"/>
        <v>0</v>
      </c>
      <c r="AC592" s="310">
        <f t="shared" si="139"/>
        <v>0</v>
      </c>
      <c r="AD592" s="310">
        <f t="shared" si="139"/>
        <v>0</v>
      </c>
      <c r="AE592" s="310">
        <f t="shared" si="139"/>
        <v>0</v>
      </c>
      <c r="AF592" s="310">
        <f t="shared" si="139"/>
        <v>0</v>
      </c>
      <c r="AG592" s="139">
        <f t="shared" si="138"/>
        <v>0</v>
      </c>
    </row>
    <row r="593">
      <c r="A593" s="303" t="s">
        <v>569</v>
      </c>
      <c r="B593" s="327">
        <v>0.0</v>
      </c>
      <c r="C593" s="327">
        <v>0.0</v>
      </c>
      <c r="D593" s="327">
        <v>0.0</v>
      </c>
      <c r="E593" s="327">
        <v>0.0</v>
      </c>
      <c r="F593" s="327">
        <v>0.0</v>
      </c>
      <c r="G593" s="327">
        <v>0.0</v>
      </c>
      <c r="H593" s="327">
        <v>0.0</v>
      </c>
      <c r="I593" s="327">
        <v>0.0</v>
      </c>
      <c r="J593" s="327">
        <v>0.0</v>
      </c>
      <c r="K593" s="327">
        <v>0.0</v>
      </c>
      <c r="L593" s="327">
        <v>0.0</v>
      </c>
      <c r="M593" s="327">
        <v>0.0</v>
      </c>
      <c r="N593" s="327">
        <v>0.0</v>
      </c>
      <c r="O593" s="327">
        <v>0.0</v>
      </c>
      <c r="P593" s="327">
        <v>0.0</v>
      </c>
      <c r="Q593" s="327">
        <v>0.0</v>
      </c>
      <c r="R593" s="327">
        <v>0.0</v>
      </c>
      <c r="S593" s="327">
        <v>0.0</v>
      </c>
      <c r="T593" s="327">
        <v>0.0</v>
      </c>
      <c r="U593" s="327">
        <v>0.0</v>
      </c>
      <c r="V593" s="327">
        <v>0.0</v>
      </c>
      <c r="W593" s="327">
        <v>0.0</v>
      </c>
      <c r="X593" s="327">
        <v>0.0</v>
      </c>
      <c r="Y593" s="327">
        <v>0.0</v>
      </c>
      <c r="Z593" s="327">
        <v>0.0</v>
      </c>
      <c r="AA593" s="327">
        <v>0.0</v>
      </c>
      <c r="AB593" s="327">
        <v>0.0</v>
      </c>
      <c r="AC593" s="327">
        <v>0.0</v>
      </c>
      <c r="AD593" s="327">
        <v>0.0</v>
      </c>
      <c r="AE593" s="327">
        <v>0.0</v>
      </c>
      <c r="AF593" s="327">
        <v>0.0</v>
      </c>
      <c r="AG593" s="305">
        <f t="shared" si="138"/>
        <v>0</v>
      </c>
    </row>
    <row r="594">
      <c r="A594" s="153"/>
      <c r="AG594" s="308"/>
    </row>
    <row r="595">
      <c r="A595" s="328" t="s">
        <v>570</v>
      </c>
      <c r="B595" s="176">
        <f t="shared" ref="B595:AF595" si="140">B531+B547+B591+B592+B593</f>
        <v>0</v>
      </c>
      <c r="C595" s="176">
        <f t="shared" si="140"/>
        <v>0</v>
      </c>
      <c r="D595" s="176">
        <f t="shared" si="140"/>
        <v>0</v>
      </c>
      <c r="E595" s="176">
        <f t="shared" si="140"/>
        <v>0</v>
      </c>
      <c r="F595" s="176">
        <f t="shared" si="140"/>
        <v>0</v>
      </c>
      <c r="G595" s="176">
        <f t="shared" si="140"/>
        <v>0</v>
      </c>
      <c r="H595" s="176">
        <f t="shared" si="140"/>
        <v>0</v>
      </c>
      <c r="I595" s="176">
        <f t="shared" si="140"/>
        <v>0</v>
      </c>
      <c r="J595" s="176">
        <f t="shared" si="140"/>
        <v>0</v>
      </c>
      <c r="K595" s="176">
        <f t="shared" si="140"/>
        <v>0</v>
      </c>
      <c r="L595" s="176">
        <f t="shared" si="140"/>
        <v>0</v>
      </c>
      <c r="M595" s="176">
        <f t="shared" si="140"/>
        <v>0</v>
      </c>
      <c r="N595" s="176">
        <f t="shared" si="140"/>
        <v>0</v>
      </c>
      <c r="O595" s="176">
        <f t="shared" si="140"/>
        <v>0</v>
      </c>
      <c r="P595" s="176">
        <f t="shared" si="140"/>
        <v>0</v>
      </c>
      <c r="Q595" s="176">
        <f t="shared" si="140"/>
        <v>0</v>
      </c>
      <c r="R595" s="176">
        <f t="shared" si="140"/>
        <v>0</v>
      </c>
      <c r="S595" s="176">
        <f t="shared" si="140"/>
        <v>0</v>
      </c>
      <c r="T595" s="176">
        <f t="shared" si="140"/>
        <v>0</v>
      </c>
      <c r="U595" s="176">
        <f t="shared" si="140"/>
        <v>0</v>
      </c>
      <c r="V595" s="176">
        <f t="shared" si="140"/>
        <v>0</v>
      </c>
      <c r="W595" s="176">
        <f t="shared" si="140"/>
        <v>0</v>
      </c>
      <c r="X595" s="176">
        <f t="shared" si="140"/>
        <v>0</v>
      </c>
      <c r="Y595" s="176">
        <f t="shared" si="140"/>
        <v>0</v>
      </c>
      <c r="Z595" s="176">
        <f t="shared" si="140"/>
        <v>0</v>
      </c>
      <c r="AA595" s="176">
        <f t="shared" si="140"/>
        <v>0</v>
      </c>
      <c r="AB595" s="176">
        <f t="shared" si="140"/>
        <v>0</v>
      </c>
      <c r="AC595" s="176">
        <f t="shared" si="140"/>
        <v>0</v>
      </c>
      <c r="AD595" s="176">
        <f t="shared" si="140"/>
        <v>0</v>
      </c>
      <c r="AE595" s="176">
        <f t="shared" si="140"/>
        <v>0</v>
      </c>
      <c r="AF595" s="176">
        <f t="shared" si="140"/>
        <v>0</v>
      </c>
      <c r="AG595" s="139">
        <f>SUM(B595:AF595)</f>
        <v>0</v>
      </c>
    </row>
    <row r="596">
      <c r="A596" s="153"/>
      <c r="AG596" s="308"/>
    </row>
    <row r="597">
      <c r="A597" s="269" t="s">
        <v>513</v>
      </c>
      <c r="B597" s="329">
        <f t="shared" ref="B597:AF597" si="141">B515+B532+B548-B567-B590-B591-B592-B593</f>
        <v>0</v>
      </c>
      <c r="C597" s="329">
        <f t="shared" si="141"/>
        <v>0</v>
      </c>
      <c r="D597" s="329">
        <f t="shared" si="141"/>
        <v>0</v>
      </c>
      <c r="E597" s="329">
        <f t="shared" si="141"/>
        <v>0</v>
      </c>
      <c r="F597" s="329">
        <f t="shared" si="141"/>
        <v>0</v>
      </c>
      <c r="G597" s="329">
        <f t="shared" si="141"/>
        <v>0</v>
      </c>
      <c r="H597" s="329">
        <f t="shared" si="141"/>
        <v>0</v>
      </c>
      <c r="I597" s="329">
        <f t="shared" si="141"/>
        <v>0</v>
      </c>
      <c r="J597" s="329">
        <f t="shared" si="141"/>
        <v>0</v>
      </c>
      <c r="K597" s="329">
        <f t="shared" si="141"/>
        <v>0</v>
      </c>
      <c r="L597" s="329">
        <f t="shared" si="141"/>
        <v>0</v>
      </c>
      <c r="M597" s="329">
        <f t="shared" si="141"/>
        <v>0</v>
      </c>
      <c r="N597" s="329">
        <f t="shared" si="141"/>
        <v>0</v>
      </c>
      <c r="O597" s="329">
        <f t="shared" si="141"/>
        <v>0</v>
      </c>
      <c r="P597" s="329">
        <f t="shared" si="141"/>
        <v>0</v>
      </c>
      <c r="Q597" s="329">
        <f t="shared" si="141"/>
        <v>0</v>
      </c>
      <c r="R597" s="329">
        <f t="shared" si="141"/>
        <v>0</v>
      </c>
      <c r="S597" s="329">
        <f t="shared" si="141"/>
        <v>0</v>
      </c>
      <c r="T597" s="329">
        <f t="shared" si="141"/>
        <v>0</v>
      </c>
      <c r="U597" s="329">
        <f t="shared" si="141"/>
        <v>0</v>
      </c>
      <c r="V597" s="329">
        <f t="shared" si="141"/>
        <v>0</v>
      </c>
      <c r="W597" s="329">
        <f t="shared" si="141"/>
        <v>0</v>
      </c>
      <c r="X597" s="329">
        <f t="shared" si="141"/>
        <v>0</v>
      </c>
      <c r="Y597" s="329">
        <f t="shared" si="141"/>
        <v>0</v>
      </c>
      <c r="Z597" s="329">
        <f t="shared" si="141"/>
        <v>0</v>
      </c>
      <c r="AA597" s="329">
        <f t="shared" si="141"/>
        <v>0</v>
      </c>
      <c r="AB597" s="329">
        <f t="shared" si="141"/>
        <v>0</v>
      </c>
      <c r="AC597" s="329">
        <f t="shared" si="141"/>
        <v>0</v>
      </c>
      <c r="AD597" s="329">
        <f t="shared" si="141"/>
        <v>0</v>
      </c>
      <c r="AE597" s="329">
        <f t="shared" si="141"/>
        <v>0</v>
      </c>
      <c r="AF597" s="329">
        <f t="shared" si="141"/>
        <v>0</v>
      </c>
      <c r="AG597" s="139">
        <f>SUM(B597:AF597)</f>
        <v>0</v>
      </c>
    </row>
    <row r="598">
      <c r="A598" s="153"/>
      <c r="AG598" s="308"/>
    </row>
    <row r="599">
      <c r="A599" s="153"/>
      <c r="AG599" s="308"/>
    </row>
    <row r="600">
      <c r="A600" s="153"/>
      <c r="B600" s="129"/>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c r="AD600" s="129"/>
      <c r="AE600" s="129"/>
      <c r="AF600" s="129"/>
      <c r="AG600" s="139"/>
    </row>
    <row r="601">
      <c r="A601" s="311" t="s">
        <v>514</v>
      </c>
      <c r="B601" s="330"/>
      <c r="C601" s="331"/>
      <c r="D601" s="331"/>
      <c r="E601" s="331"/>
      <c r="F601" s="331"/>
      <c r="G601" s="331"/>
      <c r="H601" s="331"/>
      <c r="I601" s="331"/>
      <c r="J601" s="331"/>
      <c r="K601" s="331"/>
      <c r="L601" s="331"/>
      <c r="M601" s="331"/>
      <c r="N601" s="331"/>
      <c r="O601" s="331"/>
      <c r="P601" s="331"/>
      <c r="Q601" s="331"/>
      <c r="R601" s="331"/>
      <c r="S601" s="331"/>
      <c r="T601" s="331"/>
      <c r="U601" s="332"/>
      <c r="V601" s="332"/>
      <c r="W601" s="332"/>
      <c r="X601" s="332"/>
      <c r="Y601" s="332"/>
      <c r="Z601" s="332"/>
      <c r="AA601" s="332"/>
      <c r="AB601" s="332"/>
      <c r="AC601" s="332"/>
      <c r="AD601" s="332"/>
      <c r="AE601" s="332"/>
      <c r="AF601" s="332"/>
      <c r="AG601" s="333"/>
    </row>
    <row r="602">
      <c r="A602" s="314">
        <f>A506</f>
        <v>38409.93</v>
      </c>
      <c r="B602" s="334"/>
      <c r="C602" s="334"/>
      <c r="D602" s="334"/>
      <c r="E602" s="334"/>
      <c r="F602" s="334"/>
      <c r="G602" s="334"/>
      <c r="H602" s="334"/>
      <c r="I602" s="334"/>
      <c r="J602" s="334"/>
      <c r="K602" s="334"/>
      <c r="L602" s="334"/>
      <c r="M602" s="334"/>
      <c r="N602" s="334"/>
      <c r="O602" s="334"/>
      <c r="P602" s="334"/>
      <c r="Q602" s="334"/>
      <c r="R602" s="334"/>
      <c r="S602" s="334"/>
      <c r="T602" s="334"/>
      <c r="U602" s="335"/>
      <c r="V602" s="335"/>
      <c r="W602" s="335"/>
      <c r="X602" s="335"/>
      <c r="Y602" s="335"/>
      <c r="Z602" s="335"/>
      <c r="AA602" s="335"/>
      <c r="AB602" s="335"/>
      <c r="AC602" s="335"/>
      <c r="AD602" s="335"/>
      <c r="AE602" s="335"/>
      <c r="AF602" s="335"/>
      <c r="AG602" s="124"/>
    </row>
    <row r="603">
      <c r="A603" s="328" t="s">
        <v>571</v>
      </c>
      <c r="B603" s="310">
        <f t="shared" ref="B603:AF603" si="142">B507+B597</f>
        <v>0</v>
      </c>
      <c r="C603" s="310">
        <f t="shared" si="142"/>
        <v>0</v>
      </c>
      <c r="D603" s="310">
        <f t="shared" si="142"/>
        <v>0</v>
      </c>
      <c r="E603" s="310">
        <f t="shared" si="142"/>
        <v>0</v>
      </c>
      <c r="F603" s="310">
        <f t="shared" si="142"/>
        <v>0</v>
      </c>
      <c r="G603" s="310">
        <f t="shared" si="142"/>
        <v>0</v>
      </c>
      <c r="H603" s="310">
        <f t="shared" si="142"/>
        <v>0</v>
      </c>
      <c r="I603" s="310">
        <f t="shared" si="142"/>
        <v>0</v>
      </c>
      <c r="J603" s="310">
        <f t="shared" si="142"/>
        <v>0</v>
      </c>
      <c r="K603" s="310">
        <f t="shared" si="142"/>
        <v>275.4527795</v>
      </c>
      <c r="L603" s="310">
        <f t="shared" si="142"/>
        <v>0</v>
      </c>
      <c r="M603" s="310">
        <f t="shared" si="142"/>
        <v>0</v>
      </c>
      <c r="N603" s="310">
        <f t="shared" si="142"/>
        <v>0</v>
      </c>
      <c r="O603" s="310">
        <f t="shared" si="142"/>
        <v>0</v>
      </c>
      <c r="P603" s="310">
        <f t="shared" si="142"/>
        <v>0</v>
      </c>
      <c r="Q603" s="310">
        <f t="shared" si="142"/>
        <v>331.5099837</v>
      </c>
      <c r="R603" s="310">
        <f t="shared" si="142"/>
        <v>1752.789113</v>
      </c>
      <c r="S603" s="310">
        <f t="shared" si="142"/>
        <v>1126.958429</v>
      </c>
      <c r="T603" s="310">
        <f t="shared" si="142"/>
        <v>415.4743012</v>
      </c>
      <c r="U603" s="310">
        <f t="shared" si="142"/>
        <v>-277.1292202</v>
      </c>
      <c r="V603" s="310">
        <f t="shared" si="142"/>
        <v>-117.4176094</v>
      </c>
      <c r="W603" s="310">
        <f t="shared" si="142"/>
        <v>229.8836831</v>
      </c>
      <c r="X603" s="310">
        <f t="shared" si="142"/>
        <v>0</v>
      </c>
      <c r="Y603" s="310">
        <f t="shared" si="142"/>
        <v>685.6302334</v>
      </c>
      <c r="Z603" s="310">
        <f t="shared" si="142"/>
        <v>510.0182116</v>
      </c>
      <c r="AA603" s="310">
        <f t="shared" si="142"/>
        <v>156.8419171</v>
      </c>
      <c r="AB603" s="310">
        <f t="shared" si="142"/>
        <v>741.3843609</v>
      </c>
      <c r="AC603" s="310">
        <f t="shared" si="142"/>
        <v>676.2338136</v>
      </c>
      <c r="AD603" s="310">
        <f t="shared" si="142"/>
        <v>963.5411181</v>
      </c>
      <c r="AE603" s="310">
        <f t="shared" si="142"/>
        <v>-24.91206494</v>
      </c>
      <c r="AF603" s="310">
        <f t="shared" si="142"/>
        <v>-363.3454563</v>
      </c>
      <c r="AG603" s="139">
        <f>SUM(B603:AF603)</f>
        <v>7082.913594</v>
      </c>
    </row>
    <row r="604">
      <c r="A604" s="314">
        <f>SUM(B603:AF603)</f>
        <v>7082.913594</v>
      </c>
      <c r="B604" s="336"/>
      <c r="C604" s="336"/>
      <c r="D604" s="336"/>
      <c r="E604" s="336"/>
      <c r="F604" s="336"/>
      <c r="G604" s="336"/>
      <c r="H604" s="336"/>
      <c r="I604" s="336"/>
      <c r="J604" s="336"/>
      <c r="K604" s="336"/>
      <c r="L604" s="336"/>
      <c r="M604" s="336"/>
      <c r="N604" s="336"/>
      <c r="O604" s="336"/>
      <c r="P604" s="336"/>
      <c r="Q604" s="336"/>
      <c r="R604" s="336"/>
      <c r="S604" s="336"/>
      <c r="T604" s="336"/>
      <c r="U604" s="336"/>
      <c r="V604" s="336"/>
      <c r="W604" s="336"/>
      <c r="X604" s="336"/>
      <c r="Y604" s="336"/>
      <c r="Z604" s="336"/>
      <c r="AA604" s="336"/>
      <c r="AB604" s="336"/>
      <c r="AC604" s="336"/>
      <c r="AD604" s="336"/>
      <c r="AE604" s="336"/>
      <c r="AF604" s="336"/>
      <c r="AG604" s="139"/>
    </row>
    <row r="605">
      <c r="A605" s="328" t="s">
        <v>572</v>
      </c>
      <c r="B605" s="316" t="str">
        <f>B603/(B20*Summary!B104)</f>
        <v>#DIV/0!</v>
      </c>
      <c r="C605" s="316" t="str">
        <f>C603/(C20*Summary!C104)</f>
        <v>#DIV/0!</v>
      </c>
      <c r="D605" s="316" t="str">
        <f>D603/(D20*Summary!D104)</f>
        <v>#DIV/0!</v>
      </c>
      <c r="E605" s="316" t="str">
        <f>E603/(E20*Summary!E104)</f>
        <v>#DIV/0!</v>
      </c>
      <c r="F605" s="316" t="str">
        <f>F603/(F20*Summary!F104)</f>
        <v>#DIV/0!</v>
      </c>
      <c r="G605" s="316" t="str">
        <f>G603/(G20*Summary!G104)</f>
        <v>#DIV/0!</v>
      </c>
      <c r="H605" s="316" t="str">
        <f>H603/(H20*Summary!H104)</f>
        <v>#DIV/0!</v>
      </c>
      <c r="I605" s="316" t="str">
        <f>I603/(I20*Summary!I104)</f>
        <v>#DIV/0!</v>
      </c>
      <c r="J605" s="316" t="str">
        <f>J603/(J20*Summary!J104)</f>
        <v>#DIV/0!</v>
      </c>
      <c r="K605" s="316">
        <f>K603/(K20*Summary!K104)</f>
        <v>0.4597137895</v>
      </c>
      <c r="L605" s="316" t="str">
        <f>L603/(L20*Summary!L104)</f>
        <v>#DIV/0!</v>
      </c>
      <c r="M605" s="316" t="str">
        <f>M603/(M20*Summary!M104)</f>
        <v>#DIV/0!</v>
      </c>
      <c r="N605" s="316" t="str">
        <f>N603/(N20*Summary!N104)</f>
        <v>#DIV/0!</v>
      </c>
      <c r="O605" s="316" t="str">
        <f>O603/(O20*Summary!O104)</f>
        <v>#DIV/0!</v>
      </c>
      <c r="P605" s="316" t="str">
        <f>P603/(P20*Summary!P104)</f>
        <v>#DIV/0!</v>
      </c>
      <c r="Q605" s="316">
        <f>Q603/(Q20*Summary!Q104)</f>
        <v>0.2584978179</v>
      </c>
      <c r="R605" s="316">
        <f>R603/(R20*Summary!R104)</f>
        <v>0.3125352916</v>
      </c>
      <c r="S605" s="316">
        <f>S603/(S20*Summary!S104)</f>
        <v>0.2854881032</v>
      </c>
      <c r="T605" s="316">
        <f>T603/(T20*Summary!T104)</f>
        <v>0.2034524047</v>
      </c>
      <c r="U605" s="316">
        <f>U603/(U20*Summary!U104)</f>
        <v>-0.786951053</v>
      </c>
      <c r="V605" s="316">
        <f>V603/(V20*Summary!V104)</f>
        <v>-0.07450181491</v>
      </c>
      <c r="W605" s="316">
        <f>W603/(W20*Summary!W104)</f>
        <v>0.2501700201</v>
      </c>
      <c r="X605" s="316" t="str">
        <f>X603/(X20*Summary!X104)</f>
        <v>#DIV/0!</v>
      </c>
      <c r="Y605" s="316">
        <f>Y603/(Y20*Summary!Y104)</f>
        <v>0.4333832874</v>
      </c>
      <c r="Z605" s="316">
        <f>Z603/(Z20*Summary!Z104)</f>
        <v>0.4239130025</v>
      </c>
      <c r="AA605" s="316">
        <f>AA603/(AA20*Summary!AA104)</f>
        <v>0.4125299771</v>
      </c>
      <c r="AB605" s="316">
        <f>AB603/(AB20*Summary!AB104)</f>
        <v>0.3656324489</v>
      </c>
      <c r="AC605" s="316">
        <f>AC603/(AC20*Summary!AC104)</f>
        <v>0.2567860304</v>
      </c>
      <c r="AD605" s="316">
        <f>AD603/(AD20*Summary!AD104)</f>
        <v>0.1669922917</v>
      </c>
      <c r="AE605" s="316">
        <f>AE603/(AE20*Summary!AE104)</f>
        <v>-0.004652484037</v>
      </c>
      <c r="AF605" s="316">
        <f>AF603/(AF20*Summary!AF104)</f>
        <v>-0.05697806582</v>
      </c>
      <c r="AG605" s="139"/>
    </row>
    <row r="606">
      <c r="A606" s="317">
        <f>A604/A506</f>
        <v>0.1844031893</v>
      </c>
      <c r="B606" s="336"/>
      <c r="C606" s="336"/>
      <c r="D606" s="336"/>
      <c r="E606" s="336"/>
      <c r="F606" s="336"/>
      <c r="G606" s="336"/>
      <c r="H606" s="336"/>
      <c r="I606" s="336"/>
      <c r="J606" s="336"/>
      <c r="K606" s="336"/>
      <c r="L606" s="336"/>
      <c r="M606" s="336"/>
      <c r="N606" s="336"/>
      <c r="O606" s="336"/>
      <c r="P606" s="336"/>
      <c r="Q606" s="336"/>
      <c r="R606" s="336"/>
      <c r="S606" s="336"/>
      <c r="T606" s="336"/>
      <c r="U606" s="336"/>
      <c r="V606" s="336"/>
      <c r="W606" s="336"/>
      <c r="X606" s="336"/>
      <c r="Y606" s="336"/>
      <c r="Z606" s="336"/>
      <c r="AA606" s="336"/>
      <c r="AB606" s="336"/>
      <c r="AC606" s="336"/>
      <c r="AD606" s="336"/>
      <c r="AE606" s="336"/>
      <c r="AF606" s="336"/>
      <c r="AG606" s="139"/>
    </row>
    <row r="607">
      <c r="A607" s="318" t="s">
        <v>517</v>
      </c>
      <c r="B607" s="376" t="str">
        <f t="shared" ref="B607:AF607" si="143">B6/B475</f>
        <v>#DIV/0!</v>
      </c>
      <c r="C607" s="376" t="str">
        <f t="shared" si="143"/>
        <v>#DIV/0!</v>
      </c>
      <c r="D607" s="376" t="str">
        <f t="shared" si="143"/>
        <v>#DIV/0!</v>
      </c>
      <c r="E607" s="376" t="str">
        <f t="shared" si="143"/>
        <v>#DIV/0!</v>
      </c>
      <c r="F607" s="376" t="str">
        <f t="shared" si="143"/>
        <v>#DIV/0!</v>
      </c>
      <c r="G607" s="376" t="str">
        <f t="shared" si="143"/>
        <v>#DIV/0!</v>
      </c>
      <c r="H607" s="376" t="str">
        <f t="shared" si="143"/>
        <v>#DIV/0!</v>
      </c>
      <c r="I607" s="376" t="str">
        <f t="shared" si="143"/>
        <v>#DIV/0!</v>
      </c>
      <c r="J607" s="376" t="str">
        <f t="shared" si="143"/>
        <v>#DIV/0!</v>
      </c>
      <c r="K607" s="376" t="str">
        <f t="shared" si="143"/>
        <v>#DIV/0!</v>
      </c>
      <c r="L607" s="376" t="str">
        <f t="shared" si="143"/>
        <v>#DIV/0!</v>
      </c>
      <c r="M607" s="376" t="str">
        <f t="shared" si="143"/>
        <v>#DIV/0!</v>
      </c>
      <c r="N607" s="376" t="str">
        <f t="shared" si="143"/>
        <v>#DIV/0!</v>
      </c>
      <c r="O607" s="376" t="str">
        <f t="shared" si="143"/>
        <v>#DIV/0!</v>
      </c>
      <c r="P607" s="376" t="str">
        <f t="shared" si="143"/>
        <v>#DIV/0!</v>
      </c>
      <c r="Q607" s="319">
        <f t="shared" si="143"/>
        <v>9.752698337</v>
      </c>
      <c r="R607" s="319">
        <f t="shared" si="143"/>
        <v>14.99229459</v>
      </c>
      <c r="S607" s="319">
        <f t="shared" si="143"/>
        <v>9.659951236</v>
      </c>
      <c r="T607" s="319">
        <f t="shared" si="143"/>
        <v>4.416304325</v>
      </c>
      <c r="U607" s="319">
        <f t="shared" si="143"/>
        <v>0.8016450362</v>
      </c>
      <c r="V607" s="319">
        <f t="shared" si="143"/>
        <v>1.985245836</v>
      </c>
      <c r="W607" s="319">
        <f t="shared" si="143"/>
        <v>6.245482505</v>
      </c>
      <c r="X607" s="319" t="str">
        <f t="shared" si="143"/>
        <v>#DIV/0!</v>
      </c>
      <c r="Y607" s="319" t="str">
        <f t="shared" si="143"/>
        <v>#DIV/0!</v>
      </c>
      <c r="Z607" s="319">
        <f t="shared" si="143"/>
        <v>589.7647059</v>
      </c>
      <c r="AA607" s="319" t="str">
        <f t="shared" si="143"/>
        <v>#DIV/0!</v>
      </c>
      <c r="AB607" s="319">
        <f t="shared" si="143"/>
        <v>17.59047951</v>
      </c>
      <c r="AC607" s="319">
        <f t="shared" si="143"/>
        <v>5.857724959</v>
      </c>
      <c r="AD607" s="319">
        <f t="shared" si="143"/>
        <v>4.213786579</v>
      </c>
      <c r="AE607" s="319">
        <f t="shared" si="143"/>
        <v>2.315978261</v>
      </c>
      <c r="AF607" s="319">
        <f t="shared" si="143"/>
        <v>2.553261773</v>
      </c>
      <c r="AG607" s="320"/>
    </row>
    <row r="608">
      <c r="A608" s="153"/>
      <c r="B608" s="336"/>
      <c r="C608" s="336"/>
      <c r="D608" s="336"/>
      <c r="E608" s="336"/>
      <c r="F608" s="336"/>
      <c r="G608" s="336"/>
      <c r="H608" s="336"/>
      <c r="I608" s="336"/>
      <c r="J608" s="336"/>
      <c r="K608" s="336"/>
      <c r="L608" s="336"/>
      <c r="M608" s="336"/>
      <c r="N608" s="336"/>
      <c r="O608" s="336"/>
      <c r="P608" s="336"/>
      <c r="Q608" s="336"/>
      <c r="R608" s="336"/>
      <c r="S608" s="336"/>
      <c r="T608" s="336"/>
      <c r="U608" s="336"/>
      <c r="V608" s="336"/>
      <c r="W608" s="336"/>
      <c r="X608" s="336"/>
      <c r="Y608" s="336"/>
      <c r="Z608" s="336"/>
      <c r="AA608" s="336"/>
      <c r="AB608" s="336"/>
      <c r="AC608" s="336"/>
      <c r="AD608" s="336"/>
      <c r="AE608" s="336"/>
      <c r="AF608" s="336"/>
      <c r="AG608" s="337"/>
    </row>
    <row r="609">
      <c r="A609" s="153"/>
      <c r="B609" s="339"/>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c r="AD609" s="129"/>
      <c r="AE609" s="129"/>
      <c r="AF609" s="129"/>
      <c r="AG609" s="124"/>
    </row>
    <row r="610">
      <c r="A610" s="153"/>
      <c r="AG610" s="308"/>
    </row>
    <row r="611">
      <c r="A611" s="132" t="s">
        <v>573</v>
      </c>
      <c r="B611" s="255" t="str">
        <f t="shared" ref="B611:AF611" si="144">B507/B10</f>
        <v>#DIV/0!</v>
      </c>
      <c r="C611" s="255" t="str">
        <f t="shared" si="144"/>
        <v>#DIV/0!</v>
      </c>
      <c r="D611" s="255" t="str">
        <f t="shared" si="144"/>
        <v>#DIV/0!</v>
      </c>
      <c r="E611" s="255" t="str">
        <f t="shared" si="144"/>
        <v>#DIV/0!</v>
      </c>
      <c r="F611" s="255" t="str">
        <f t="shared" si="144"/>
        <v>#DIV/0!</v>
      </c>
      <c r="G611" s="255" t="str">
        <f t="shared" si="144"/>
        <v>#DIV/0!</v>
      </c>
      <c r="H611" s="255" t="str">
        <f t="shared" si="144"/>
        <v>#DIV/0!</v>
      </c>
      <c r="I611" s="255" t="str">
        <f t="shared" si="144"/>
        <v>#DIV/0!</v>
      </c>
      <c r="J611" s="255" t="str">
        <f t="shared" si="144"/>
        <v>#DIV/0!</v>
      </c>
      <c r="K611" s="255">
        <f t="shared" si="144"/>
        <v>275.4527795</v>
      </c>
      <c r="L611" s="255" t="str">
        <f t="shared" si="144"/>
        <v>#DIV/0!</v>
      </c>
      <c r="M611" s="255" t="str">
        <f t="shared" si="144"/>
        <v>#DIV/0!</v>
      </c>
      <c r="N611" s="255" t="str">
        <f t="shared" si="144"/>
        <v>#DIV/0!</v>
      </c>
      <c r="O611" s="255" t="str">
        <f t="shared" si="144"/>
        <v>#DIV/0!</v>
      </c>
      <c r="P611" s="255" t="str">
        <f t="shared" si="144"/>
        <v>#DIV/0!</v>
      </c>
      <c r="Q611" s="255">
        <f t="shared" si="144"/>
        <v>110.5033279</v>
      </c>
      <c r="R611" s="255">
        <f t="shared" si="144"/>
        <v>109.5493196</v>
      </c>
      <c r="S611" s="255">
        <f t="shared" si="144"/>
        <v>86.68910994</v>
      </c>
      <c r="T611" s="255">
        <f t="shared" si="144"/>
        <v>59.35347159</v>
      </c>
      <c r="U611" s="255">
        <f t="shared" si="144"/>
        <v>-277.1292202</v>
      </c>
      <c r="V611" s="255">
        <f t="shared" si="144"/>
        <v>-19.56960157</v>
      </c>
      <c r="W611" s="255">
        <f t="shared" si="144"/>
        <v>76.62789438</v>
      </c>
      <c r="X611" s="255" t="str">
        <f t="shared" si="144"/>
        <v>#DIV/0!</v>
      </c>
      <c r="Y611" s="255">
        <f t="shared" si="144"/>
        <v>97.94717621</v>
      </c>
      <c r="Z611" s="255">
        <f t="shared" si="144"/>
        <v>127.5045529</v>
      </c>
      <c r="AA611" s="255">
        <f t="shared" si="144"/>
        <v>78.42095857</v>
      </c>
      <c r="AB611" s="255">
        <f t="shared" si="144"/>
        <v>92.67304511</v>
      </c>
      <c r="AC611" s="255">
        <f t="shared" si="144"/>
        <v>96.60483052</v>
      </c>
      <c r="AD611" s="255">
        <f t="shared" si="144"/>
        <v>45.88291039</v>
      </c>
      <c r="AE611" s="255">
        <f t="shared" si="144"/>
        <v>-1.311161313</v>
      </c>
      <c r="AF611" s="255">
        <f t="shared" si="144"/>
        <v>-19.12344507</v>
      </c>
      <c r="AG611" s="124"/>
    </row>
    <row r="612">
      <c r="A612" s="132" t="s">
        <v>574</v>
      </c>
      <c r="B612" s="255" t="str">
        <f t="shared" ref="B612:AF612" si="145">B603/B10</f>
        <v>#DIV/0!</v>
      </c>
      <c r="C612" s="255" t="str">
        <f t="shared" si="145"/>
        <v>#DIV/0!</v>
      </c>
      <c r="D612" s="255" t="str">
        <f t="shared" si="145"/>
        <v>#DIV/0!</v>
      </c>
      <c r="E612" s="255" t="str">
        <f t="shared" si="145"/>
        <v>#DIV/0!</v>
      </c>
      <c r="F612" s="255" t="str">
        <f t="shared" si="145"/>
        <v>#DIV/0!</v>
      </c>
      <c r="G612" s="255" t="str">
        <f t="shared" si="145"/>
        <v>#DIV/0!</v>
      </c>
      <c r="H612" s="255" t="str">
        <f t="shared" si="145"/>
        <v>#DIV/0!</v>
      </c>
      <c r="I612" s="255" t="str">
        <f t="shared" si="145"/>
        <v>#DIV/0!</v>
      </c>
      <c r="J612" s="255" t="str">
        <f t="shared" si="145"/>
        <v>#DIV/0!</v>
      </c>
      <c r="K612" s="255">
        <f t="shared" si="145"/>
        <v>275.4527795</v>
      </c>
      <c r="L612" s="255" t="str">
        <f t="shared" si="145"/>
        <v>#DIV/0!</v>
      </c>
      <c r="M612" s="255" t="str">
        <f t="shared" si="145"/>
        <v>#DIV/0!</v>
      </c>
      <c r="N612" s="255" t="str">
        <f t="shared" si="145"/>
        <v>#DIV/0!</v>
      </c>
      <c r="O612" s="255" t="str">
        <f t="shared" si="145"/>
        <v>#DIV/0!</v>
      </c>
      <c r="P612" s="255" t="str">
        <f t="shared" si="145"/>
        <v>#DIV/0!</v>
      </c>
      <c r="Q612" s="255">
        <f t="shared" si="145"/>
        <v>110.5033279</v>
      </c>
      <c r="R612" s="255">
        <f t="shared" si="145"/>
        <v>109.5493196</v>
      </c>
      <c r="S612" s="255">
        <f t="shared" si="145"/>
        <v>86.68910994</v>
      </c>
      <c r="T612" s="255">
        <f t="shared" si="145"/>
        <v>59.35347159</v>
      </c>
      <c r="U612" s="255">
        <f t="shared" si="145"/>
        <v>-277.1292202</v>
      </c>
      <c r="V612" s="255">
        <f t="shared" si="145"/>
        <v>-19.56960157</v>
      </c>
      <c r="W612" s="255">
        <f t="shared" si="145"/>
        <v>76.62789438</v>
      </c>
      <c r="X612" s="255" t="str">
        <f t="shared" si="145"/>
        <v>#DIV/0!</v>
      </c>
      <c r="Y612" s="255">
        <f t="shared" si="145"/>
        <v>97.94717621</v>
      </c>
      <c r="Z612" s="255">
        <f t="shared" si="145"/>
        <v>127.5045529</v>
      </c>
      <c r="AA612" s="255">
        <f t="shared" si="145"/>
        <v>78.42095857</v>
      </c>
      <c r="AB612" s="255">
        <f t="shared" si="145"/>
        <v>92.67304511</v>
      </c>
      <c r="AC612" s="255">
        <f t="shared" si="145"/>
        <v>96.60483052</v>
      </c>
      <c r="AD612" s="255">
        <f t="shared" si="145"/>
        <v>45.88291039</v>
      </c>
      <c r="AE612" s="255">
        <f t="shared" si="145"/>
        <v>-1.311161313</v>
      </c>
      <c r="AF612" s="255">
        <f t="shared" si="145"/>
        <v>-19.12344507</v>
      </c>
      <c r="AG612" s="139"/>
    </row>
    <row r="613">
      <c r="A613" s="153"/>
      <c r="AG613" s="308"/>
    </row>
    <row r="614">
      <c r="A614" s="132" t="s">
        <v>575</v>
      </c>
      <c r="B614" s="255" t="str">
        <f t="shared" ref="B614:AF614" si="146">B507/B31</f>
        <v>#DIV/0!</v>
      </c>
      <c r="C614" s="255" t="str">
        <f t="shared" si="146"/>
        <v>#DIV/0!</v>
      </c>
      <c r="D614" s="255" t="str">
        <f t="shared" si="146"/>
        <v>#DIV/0!</v>
      </c>
      <c r="E614" s="255" t="str">
        <f t="shared" si="146"/>
        <v>#DIV/0!</v>
      </c>
      <c r="F614" s="255" t="str">
        <f t="shared" si="146"/>
        <v>#DIV/0!</v>
      </c>
      <c r="G614" s="255" t="str">
        <f t="shared" si="146"/>
        <v>#DIV/0!</v>
      </c>
      <c r="H614" s="255" t="str">
        <f t="shared" si="146"/>
        <v>#DIV/0!</v>
      </c>
      <c r="I614" s="255" t="str">
        <f t="shared" si="146"/>
        <v>#DIV/0!</v>
      </c>
      <c r="J614" s="255" t="str">
        <f t="shared" si="146"/>
        <v>#DIV/0!</v>
      </c>
      <c r="K614" s="255">
        <f t="shared" si="146"/>
        <v>137.7263897</v>
      </c>
      <c r="L614" s="255" t="str">
        <f t="shared" si="146"/>
        <v>#DIV/0!</v>
      </c>
      <c r="M614" s="255" t="str">
        <f t="shared" si="146"/>
        <v>#DIV/0!</v>
      </c>
      <c r="N614" s="255" t="str">
        <f t="shared" si="146"/>
        <v>#DIV/0!</v>
      </c>
      <c r="O614" s="255" t="str">
        <f t="shared" si="146"/>
        <v>#DIV/0!</v>
      </c>
      <c r="P614" s="255" t="str">
        <f t="shared" si="146"/>
        <v>#DIV/0!</v>
      </c>
      <c r="Q614" s="255">
        <f t="shared" si="146"/>
        <v>82.87749592</v>
      </c>
      <c r="R614" s="255">
        <f t="shared" si="146"/>
        <v>92.25205859</v>
      </c>
      <c r="S614" s="255">
        <f t="shared" si="146"/>
        <v>86.68910994</v>
      </c>
      <c r="T614" s="255">
        <f t="shared" si="146"/>
        <v>69.24571686</v>
      </c>
      <c r="U614" s="255">
        <f t="shared" si="146"/>
        <v>-277.1292202</v>
      </c>
      <c r="V614" s="255">
        <f t="shared" si="146"/>
        <v>-23.48352188</v>
      </c>
      <c r="W614" s="255">
        <f t="shared" si="146"/>
        <v>76.62789438</v>
      </c>
      <c r="X614" s="255" t="str">
        <f t="shared" si="146"/>
        <v>#DIV/0!</v>
      </c>
      <c r="Y614" s="255">
        <f t="shared" si="146"/>
        <v>171.4075584</v>
      </c>
      <c r="Z614" s="255">
        <f t="shared" si="146"/>
        <v>170.0060705</v>
      </c>
      <c r="AA614" s="255">
        <f t="shared" si="146"/>
        <v>156.8419171</v>
      </c>
      <c r="AB614" s="255">
        <f t="shared" si="146"/>
        <v>123.5640602</v>
      </c>
      <c r="AC614" s="255">
        <f t="shared" si="146"/>
        <v>96.60483052</v>
      </c>
      <c r="AD614" s="255">
        <f t="shared" si="146"/>
        <v>50.71269043</v>
      </c>
      <c r="AE614" s="255">
        <f t="shared" si="146"/>
        <v>-1.557004059</v>
      </c>
      <c r="AF614" s="255">
        <f t="shared" si="146"/>
        <v>-16.51570256</v>
      </c>
      <c r="AG614" s="139"/>
    </row>
    <row r="615">
      <c r="A615" s="132" t="s">
        <v>576</v>
      </c>
      <c r="B615" s="255" t="str">
        <f t="shared" ref="B615:AF615" si="147">B603/B31</f>
        <v>#DIV/0!</v>
      </c>
      <c r="C615" s="255" t="str">
        <f t="shared" si="147"/>
        <v>#DIV/0!</v>
      </c>
      <c r="D615" s="255" t="str">
        <f t="shared" si="147"/>
        <v>#DIV/0!</v>
      </c>
      <c r="E615" s="255" t="str">
        <f t="shared" si="147"/>
        <v>#DIV/0!</v>
      </c>
      <c r="F615" s="255" t="str">
        <f t="shared" si="147"/>
        <v>#DIV/0!</v>
      </c>
      <c r="G615" s="255" t="str">
        <f t="shared" si="147"/>
        <v>#DIV/0!</v>
      </c>
      <c r="H615" s="255" t="str">
        <f t="shared" si="147"/>
        <v>#DIV/0!</v>
      </c>
      <c r="I615" s="255" t="str">
        <f t="shared" si="147"/>
        <v>#DIV/0!</v>
      </c>
      <c r="J615" s="255" t="str">
        <f t="shared" si="147"/>
        <v>#DIV/0!</v>
      </c>
      <c r="K615" s="255">
        <f t="shared" si="147"/>
        <v>137.7263897</v>
      </c>
      <c r="L615" s="255" t="str">
        <f t="shared" si="147"/>
        <v>#DIV/0!</v>
      </c>
      <c r="M615" s="255" t="str">
        <f t="shared" si="147"/>
        <v>#DIV/0!</v>
      </c>
      <c r="N615" s="255" t="str">
        <f t="shared" si="147"/>
        <v>#DIV/0!</v>
      </c>
      <c r="O615" s="255" t="str">
        <f t="shared" si="147"/>
        <v>#DIV/0!</v>
      </c>
      <c r="P615" s="255" t="str">
        <f t="shared" si="147"/>
        <v>#DIV/0!</v>
      </c>
      <c r="Q615" s="255">
        <f t="shared" si="147"/>
        <v>82.87749592</v>
      </c>
      <c r="R615" s="255">
        <f t="shared" si="147"/>
        <v>92.25205859</v>
      </c>
      <c r="S615" s="255">
        <f t="shared" si="147"/>
        <v>86.68910994</v>
      </c>
      <c r="T615" s="255">
        <f t="shared" si="147"/>
        <v>69.24571686</v>
      </c>
      <c r="U615" s="255">
        <f t="shared" si="147"/>
        <v>-277.1292202</v>
      </c>
      <c r="V615" s="255">
        <f t="shared" si="147"/>
        <v>-23.48352188</v>
      </c>
      <c r="W615" s="255">
        <f t="shared" si="147"/>
        <v>76.62789438</v>
      </c>
      <c r="X615" s="255" t="str">
        <f t="shared" si="147"/>
        <v>#DIV/0!</v>
      </c>
      <c r="Y615" s="255">
        <f t="shared" si="147"/>
        <v>171.4075584</v>
      </c>
      <c r="Z615" s="255">
        <f t="shared" si="147"/>
        <v>170.0060705</v>
      </c>
      <c r="AA615" s="255">
        <f t="shared" si="147"/>
        <v>156.8419171</v>
      </c>
      <c r="AB615" s="255">
        <f t="shared" si="147"/>
        <v>123.5640602</v>
      </c>
      <c r="AC615" s="255">
        <f t="shared" si="147"/>
        <v>96.60483052</v>
      </c>
      <c r="AD615" s="255">
        <f t="shared" si="147"/>
        <v>50.71269043</v>
      </c>
      <c r="AE615" s="255">
        <f t="shared" si="147"/>
        <v>-1.557004059</v>
      </c>
      <c r="AF615" s="255">
        <f t="shared" si="147"/>
        <v>-16.51570256</v>
      </c>
      <c r="AG615" s="308"/>
    </row>
    <row r="616">
      <c r="A616" s="153"/>
      <c r="AG616" s="308"/>
    </row>
    <row r="617">
      <c r="A617" s="153"/>
      <c r="AG617" s="308"/>
    </row>
    <row r="618">
      <c r="A618" s="211"/>
      <c r="B618" s="334"/>
      <c r="C618" s="334"/>
      <c r="D618" s="334"/>
      <c r="E618" s="334"/>
      <c r="F618" s="334"/>
      <c r="G618" s="334"/>
      <c r="H618" s="334"/>
      <c r="I618" s="334"/>
      <c r="J618" s="334"/>
      <c r="K618" s="334"/>
      <c r="L618" s="334"/>
      <c r="M618" s="334"/>
      <c r="N618" s="334"/>
      <c r="O618" s="334"/>
      <c r="P618" s="334"/>
      <c r="Q618" s="334"/>
      <c r="R618" s="334"/>
      <c r="S618" s="334"/>
      <c r="T618" s="334"/>
      <c r="U618" s="335"/>
      <c r="V618" s="335"/>
      <c r="W618" s="335"/>
      <c r="X618" s="335"/>
      <c r="Y618" s="335"/>
      <c r="Z618" s="335"/>
      <c r="AA618" s="335"/>
      <c r="AB618" s="335"/>
      <c r="AC618" s="335"/>
      <c r="AD618" s="335"/>
      <c r="AE618" s="335"/>
      <c r="AF618" s="335"/>
      <c r="AG618" s="124"/>
    </row>
    <row r="619">
      <c r="A619" s="211"/>
      <c r="AG619" s="308"/>
    </row>
    <row r="620">
      <c r="A620" s="153"/>
      <c r="AG620" s="308"/>
    </row>
    <row r="621">
      <c r="A621" s="153"/>
      <c r="AG621" s="308"/>
    </row>
    <row r="622">
      <c r="A622" s="153"/>
      <c r="AG622" s="308"/>
    </row>
    <row r="623">
      <c r="A623" s="153"/>
      <c r="AG623" s="308"/>
    </row>
    <row r="624">
      <c r="A624" s="153"/>
      <c r="AG624" s="308"/>
    </row>
    <row r="625">
      <c r="A625" s="153"/>
      <c r="AG625" s="308"/>
    </row>
    <row r="626">
      <c r="A626" s="153"/>
      <c r="AG626" s="308"/>
    </row>
    <row r="627">
      <c r="A627" s="153"/>
      <c r="AG627" s="308"/>
    </row>
    <row r="628">
      <c r="A628" s="153"/>
      <c r="AG628" s="308"/>
    </row>
    <row r="629">
      <c r="A629" s="153"/>
      <c r="AG629" s="308"/>
    </row>
    <row r="630">
      <c r="A630" s="153"/>
      <c r="AG630" s="308"/>
    </row>
    <row r="631">
      <c r="A631" s="153"/>
      <c r="AG631" s="308"/>
    </row>
    <row r="632">
      <c r="A632" s="153"/>
      <c r="AG632" s="308"/>
    </row>
    <row r="633">
      <c r="A633" s="153"/>
      <c r="AG633" s="308"/>
    </row>
    <row r="634">
      <c r="A634" s="153"/>
      <c r="AG634" s="308"/>
    </row>
    <row r="635">
      <c r="A635" s="153"/>
      <c r="AG635" s="308"/>
    </row>
    <row r="636">
      <c r="A636" s="153"/>
      <c r="AG636" s="308"/>
    </row>
    <row r="637">
      <c r="A637" s="153"/>
      <c r="AG637" s="308"/>
    </row>
    <row r="638">
      <c r="A638" s="153"/>
      <c r="AG638" s="308"/>
    </row>
    <row r="639">
      <c r="A639" s="153"/>
      <c r="AG639" s="308"/>
    </row>
    <row r="640">
      <c r="A640" s="153"/>
      <c r="AG640" s="308"/>
    </row>
    <row r="641">
      <c r="A641" s="153"/>
      <c r="AG641" s="308"/>
    </row>
    <row r="642">
      <c r="A642" s="153"/>
      <c r="AG642" s="308"/>
    </row>
    <row r="643">
      <c r="A643" s="153"/>
      <c r="AG643" s="308"/>
    </row>
    <row r="644">
      <c r="A644" s="153"/>
      <c r="AG644" s="308"/>
    </row>
    <row r="645">
      <c r="A645" s="153"/>
      <c r="AG645" s="308"/>
    </row>
    <row r="646">
      <c r="A646" s="153"/>
      <c r="AG646" s="308"/>
    </row>
    <row r="647">
      <c r="A647" s="153"/>
      <c r="AG647" s="308"/>
    </row>
    <row r="648">
      <c r="A648" s="153"/>
      <c r="AG648" s="308"/>
    </row>
    <row r="649">
      <c r="A649" s="153"/>
      <c r="AG649" s="308"/>
    </row>
    <row r="650">
      <c r="A650" s="153"/>
      <c r="AG650" s="308"/>
    </row>
    <row r="651">
      <c r="A651" s="153"/>
      <c r="AG651" s="308"/>
    </row>
    <row r="652">
      <c r="A652" s="153"/>
      <c r="AG652" s="308"/>
    </row>
    <row r="653">
      <c r="A653" s="153"/>
      <c r="AG653" s="308"/>
    </row>
    <row r="654">
      <c r="A654" s="153"/>
      <c r="AG654" s="308"/>
    </row>
    <row r="655">
      <c r="A655" s="153"/>
      <c r="AG655" s="308"/>
    </row>
    <row r="656">
      <c r="A656" s="153"/>
      <c r="AG656" s="308"/>
    </row>
    <row r="657">
      <c r="A657" s="153"/>
      <c r="AG657" s="308"/>
    </row>
    <row r="658">
      <c r="A658" s="153"/>
      <c r="AG658" s="308"/>
    </row>
    <row r="659">
      <c r="A659" s="153"/>
      <c r="AG659" s="308"/>
    </row>
    <row r="660">
      <c r="A660" s="153"/>
      <c r="AG660" s="308"/>
    </row>
    <row r="661">
      <c r="A661" s="153"/>
      <c r="AG661" s="308"/>
    </row>
    <row r="662">
      <c r="A662" s="153"/>
      <c r="AG662" s="308"/>
    </row>
    <row r="663">
      <c r="A663" s="153"/>
      <c r="AG663" s="308"/>
    </row>
    <row r="664">
      <c r="A664" s="153"/>
      <c r="AG664" s="308"/>
    </row>
    <row r="665">
      <c r="A665" s="153"/>
      <c r="AG665" s="308"/>
    </row>
    <row r="666">
      <c r="A666" s="153"/>
      <c r="AG666" s="308"/>
    </row>
    <row r="667">
      <c r="A667" s="153"/>
      <c r="AG667" s="308"/>
    </row>
    <row r="668">
      <c r="A668" s="153"/>
      <c r="AG668" s="308"/>
    </row>
    <row r="669">
      <c r="A669" s="153"/>
      <c r="AG669" s="308"/>
    </row>
    <row r="670">
      <c r="A670" s="153"/>
      <c r="AG670" s="308"/>
    </row>
    <row r="671">
      <c r="A671" s="153"/>
      <c r="AG671" s="308"/>
    </row>
    <row r="672">
      <c r="A672" s="153"/>
      <c r="AG672" s="308"/>
    </row>
    <row r="673">
      <c r="A673" s="153"/>
      <c r="AG673" s="308"/>
    </row>
    <row r="674">
      <c r="A674" s="153"/>
      <c r="AG674" s="308"/>
    </row>
    <row r="675">
      <c r="A675" s="153"/>
      <c r="AG675" s="308"/>
    </row>
    <row r="676">
      <c r="A676" s="153"/>
      <c r="AG676" s="308"/>
    </row>
    <row r="677">
      <c r="A677" s="153"/>
      <c r="AG677" s="308"/>
    </row>
    <row r="678">
      <c r="A678" s="153"/>
      <c r="AG678" s="308"/>
    </row>
    <row r="679">
      <c r="A679" s="153"/>
      <c r="AG679" s="308"/>
    </row>
    <row r="680">
      <c r="A680" s="153"/>
      <c r="AG680" s="308"/>
    </row>
    <row r="681">
      <c r="A681" s="153"/>
      <c r="AG681" s="308"/>
    </row>
    <row r="682">
      <c r="A682" s="153"/>
      <c r="AG682" s="308"/>
    </row>
    <row r="683">
      <c r="A683" s="153"/>
      <c r="AG683" s="308"/>
    </row>
    <row r="684">
      <c r="A684" s="153"/>
      <c r="AG684" s="308"/>
    </row>
    <row r="685">
      <c r="A685" s="153"/>
      <c r="AG685" s="308"/>
    </row>
    <row r="686">
      <c r="A686" s="153"/>
      <c r="AG686" s="308"/>
    </row>
    <row r="687">
      <c r="A687" s="153"/>
      <c r="AG687" s="308"/>
    </row>
    <row r="688">
      <c r="A688" s="153"/>
      <c r="AG688" s="308"/>
    </row>
    <row r="689">
      <c r="A689" s="153"/>
      <c r="AG689" s="308"/>
    </row>
    <row r="690">
      <c r="A690" s="153"/>
      <c r="AG690" s="308"/>
    </row>
    <row r="691">
      <c r="A691" s="153"/>
      <c r="AG691" s="308"/>
    </row>
    <row r="692">
      <c r="A692" s="153"/>
      <c r="AG692" s="308"/>
    </row>
    <row r="693">
      <c r="A693" s="153"/>
      <c r="AG693" s="308"/>
    </row>
    <row r="694">
      <c r="A694" s="153"/>
      <c r="AG694" s="308"/>
    </row>
    <row r="695">
      <c r="A695" s="153"/>
      <c r="AG695" s="308"/>
    </row>
    <row r="696">
      <c r="A696" s="153"/>
      <c r="AG696" s="308"/>
    </row>
    <row r="697">
      <c r="A697" s="153"/>
      <c r="AG697" s="308"/>
    </row>
    <row r="698">
      <c r="A698" s="153"/>
      <c r="AG698" s="308"/>
    </row>
    <row r="699">
      <c r="A699" s="153"/>
      <c r="AG699" s="308"/>
    </row>
    <row r="700">
      <c r="A700" s="153"/>
      <c r="AG700" s="308"/>
    </row>
    <row r="701">
      <c r="A701" s="153"/>
      <c r="AG701" s="308"/>
    </row>
    <row r="702">
      <c r="A702" s="153"/>
      <c r="AG702" s="308"/>
    </row>
    <row r="703">
      <c r="A703" s="153"/>
      <c r="AG703" s="308"/>
    </row>
    <row r="704">
      <c r="A704" s="153"/>
      <c r="AG704" s="308"/>
    </row>
    <row r="705">
      <c r="A705" s="153"/>
      <c r="AG705" s="308"/>
    </row>
    <row r="706">
      <c r="A706" s="153"/>
      <c r="AG706" s="308"/>
    </row>
    <row r="707">
      <c r="A707" s="153"/>
      <c r="AG707" s="308"/>
    </row>
    <row r="708">
      <c r="A708" s="153"/>
      <c r="AG708" s="308"/>
    </row>
    <row r="709">
      <c r="A709" s="153"/>
      <c r="AG709" s="308"/>
    </row>
    <row r="710">
      <c r="A710" s="153"/>
      <c r="AG710" s="308"/>
    </row>
    <row r="711">
      <c r="A711" s="153"/>
      <c r="AG711" s="308"/>
    </row>
    <row r="712">
      <c r="A712" s="153"/>
      <c r="AG712" s="308"/>
    </row>
    <row r="713">
      <c r="A713" s="153"/>
      <c r="AG713" s="308"/>
    </row>
    <row r="714">
      <c r="A714" s="153"/>
      <c r="AG714" s="308"/>
    </row>
    <row r="715">
      <c r="A715" s="153"/>
      <c r="AG715" s="308"/>
    </row>
    <row r="716">
      <c r="A716" s="153"/>
      <c r="AG716" s="308"/>
    </row>
    <row r="717">
      <c r="A717" s="153"/>
      <c r="AG717" s="308"/>
    </row>
    <row r="718">
      <c r="A718" s="153"/>
      <c r="AG718" s="308"/>
    </row>
    <row r="719">
      <c r="A719" s="153"/>
      <c r="AG719" s="308"/>
    </row>
    <row r="720">
      <c r="A720" s="153"/>
      <c r="AG720" s="308"/>
    </row>
    <row r="721">
      <c r="A721" s="153"/>
      <c r="AG721" s="308"/>
    </row>
    <row r="722">
      <c r="A722" s="153"/>
      <c r="AG722" s="308"/>
    </row>
    <row r="723">
      <c r="A723" s="153"/>
      <c r="AG723" s="308"/>
    </row>
    <row r="724">
      <c r="A724" s="153"/>
      <c r="AG724" s="308"/>
    </row>
    <row r="725">
      <c r="A725" s="153"/>
      <c r="AG725" s="308"/>
    </row>
    <row r="726">
      <c r="A726" s="153"/>
      <c r="AG726" s="308"/>
    </row>
    <row r="727">
      <c r="A727" s="153"/>
      <c r="AG727" s="308"/>
    </row>
    <row r="728">
      <c r="A728" s="153"/>
      <c r="AG728" s="308"/>
    </row>
    <row r="729">
      <c r="A729" s="153"/>
      <c r="AG729" s="308"/>
    </row>
    <row r="730">
      <c r="A730" s="153"/>
      <c r="AG730" s="308"/>
    </row>
    <row r="731">
      <c r="A731" s="153"/>
      <c r="AG731" s="308"/>
    </row>
    <row r="732">
      <c r="A732" s="153"/>
      <c r="AG732" s="308"/>
    </row>
    <row r="733">
      <c r="A733" s="153"/>
      <c r="AG733" s="308"/>
    </row>
    <row r="734">
      <c r="A734" s="153"/>
      <c r="AG734" s="308"/>
    </row>
    <row r="735">
      <c r="A735" s="153"/>
      <c r="AG735" s="308"/>
    </row>
    <row r="736">
      <c r="A736" s="153"/>
      <c r="AG736" s="308"/>
    </row>
    <row r="737">
      <c r="A737" s="153"/>
      <c r="AG737" s="308"/>
    </row>
    <row r="738">
      <c r="A738" s="153"/>
      <c r="AG738" s="308"/>
    </row>
    <row r="739">
      <c r="A739" s="153"/>
      <c r="AG739" s="308"/>
    </row>
    <row r="740">
      <c r="A740" s="153"/>
      <c r="AG740" s="308"/>
    </row>
    <row r="741">
      <c r="A741" s="153"/>
      <c r="AG741" s="308"/>
    </row>
    <row r="742">
      <c r="A742" s="153"/>
      <c r="AG742" s="308"/>
    </row>
    <row r="743">
      <c r="A743" s="153"/>
      <c r="AG743" s="308"/>
    </row>
    <row r="744">
      <c r="A744" s="153"/>
      <c r="AG744" s="308"/>
    </row>
    <row r="745">
      <c r="A745" s="153"/>
      <c r="AG745" s="308"/>
    </row>
    <row r="746">
      <c r="A746" s="153"/>
      <c r="AG746" s="308"/>
    </row>
    <row r="747">
      <c r="A747" s="153"/>
      <c r="AG747" s="308"/>
    </row>
    <row r="748">
      <c r="A748" s="153"/>
      <c r="AG748" s="308"/>
    </row>
    <row r="749">
      <c r="A749" s="153"/>
      <c r="AG749" s="308"/>
    </row>
    <row r="750">
      <c r="A750" s="153"/>
      <c r="AG750" s="308"/>
    </row>
    <row r="751">
      <c r="A751" s="153"/>
      <c r="AG751" s="308"/>
    </row>
    <row r="752">
      <c r="A752" s="153"/>
      <c r="AG752" s="308"/>
    </row>
    <row r="753">
      <c r="A753" s="153"/>
      <c r="AG753" s="308"/>
    </row>
    <row r="754">
      <c r="A754" s="153"/>
      <c r="AG754" s="308"/>
    </row>
    <row r="755">
      <c r="A755" s="153"/>
      <c r="AG755" s="308"/>
    </row>
    <row r="756">
      <c r="A756" s="153"/>
      <c r="AG756" s="308"/>
    </row>
    <row r="757">
      <c r="A757" s="153"/>
      <c r="AG757" s="308"/>
    </row>
    <row r="758">
      <c r="A758" s="153"/>
      <c r="AG758" s="308"/>
    </row>
    <row r="759">
      <c r="A759" s="153"/>
      <c r="AG759" s="308"/>
    </row>
    <row r="760">
      <c r="A760" s="153"/>
      <c r="AG760" s="308"/>
    </row>
    <row r="761">
      <c r="A761" s="153"/>
      <c r="AG761" s="308"/>
    </row>
    <row r="762">
      <c r="A762" s="153"/>
      <c r="AG762" s="308"/>
    </row>
    <row r="763">
      <c r="A763" s="153"/>
      <c r="AG763" s="308"/>
    </row>
    <row r="764">
      <c r="A764" s="153"/>
      <c r="AG764" s="308"/>
    </row>
    <row r="765">
      <c r="A765" s="153"/>
      <c r="AG765" s="308"/>
    </row>
    <row r="766">
      <c r="A766" s="153"/>
      <c r="AG766" s="308"/>
    </row>
    <row r="767">
      <c r="A767" s="153"/>
      <c r="AG767" s="308"/>
    </row>
    <row r="768">
      <c r="A768" s="153"/>
      <c r="AG768" s="308"/>
    </row>
    <row r="769">
      <c r="A769" s="153"/>
      <c r="AG769" s="308"/>
    </row>
    <row r="770">
      <c r="A770" s="153"/>
      <c r="AG770" s="308"/>
    </row>
    <row r="771">
      <c r="A771" s="153"/>
      <c r="AG771" s="308"/>
    </row>
    <row r="772">
      <c r="A772" s="153"/>
      <c r="AG772" s="308"/>
    </row>
    <row r="773">
      <c r="A773" s="153"/>
      <c r="AG773" s="308"/>
    </row>
    <row r="774">
      <c r="A774" s="153"/>
      <c r="AG774" s="308"/>
    </row>
    <row r="775">
      <c r="A775" s="153"/>
      <c r="AG775" s="308"/>
    </row>
    <row r="776">
      <c r="A776" s="153"/>
      <c r="AG776" s="308"/>
    </row>
    <row r="777">
      <c r="A777" s="153"/>
      <c r="AG777" s="308"/>
    </row>
    <row r="778">
      <c r="A778" s="153"/>
      <c r="AG778" s="308"/>
    </row>
    <row r="779">
      <c r="A779" s="153"/>
      <c r="AG779" s="308"/>
    </row>
    <row r="780">
      <c r="A780" s="153"/>
      <c r="AG780" s="308"/>
    </row>
    <row r="781">
      <c r="A781" s="153"/>
      <c r="AG781" s="308"/>
    </row>
    <row r="782">
      <c r="A782" s="153"/>
      <c r="AG782" s="308"/>
    </row>
    <row r="783">
      <c r="A783" s="153"/>
      <c r="AG783" s="308"/>
    </row>
    <row r="784">
      <c r="A784" s="153"/>
      <c r="AG784" s="308"/>
    </row>
    <row r="785">
      <c r="A785" s="153"/>
      <c r="AG785" s="308"/>
    </row>
    <row r="786">
      <c r="A786" s="153"/>
      <c r="AG786" s="308"/>
    </row>
    <row r="787">
      <c r="A787" s="153"/>
      <c r="AG787" s="308"/>
    </row>
    <row r="788">
      <c r="A788" s="153"/>
      <c r="AG788" s="308"/>
    </row>
    <row r="789">
      <c r="A789" s="153"/>
      <c r="AG789" s="308"/>
    </row>
    <row r="790">
      <c r="A790" s="153"/>
      <c r="AG790" s="308"/>
    </row>
    <row r="791">
      <c r="A791" s="153"/>
      <c r="AG791" s="308"/>
    </row>
    <row r="792">
      <c r="A792" s="153"/>
      <c r="AG792" s="308"/>
    </row>
    <row r="793">
      <c r="A793" s="153"/>
      <c r="AG793" s="308"/>
    </row>
    <row r="794">
      <c r="A794" s="153"/>
      <c r="AG794" s="308"/>
    </row>
    <row r="795">
      <c r="A795" s="153"/>
      <c r="AG795" s="308"/>
    </row>
    <row r="796">
      <c r="A796" s="153"/>
      <c r="AG796" s="308"/>
    </row>
    <row r="797">
      <c r="A797" s="153"/>
      <c r="AG797" s="308"/>
    </row>
    <row r="798">
      <c r="A798" s="153"/>
      <c r="AG798" s="308"/>
    </row>
    <row r="799">
      <c r="A799" s="153"/>
      <c r="AG799" s="308"/>
    </row>
    <row r="800">
      <c r="A800" s="153"/>
      <c r="AG800" s="308"/>
    </row>
    <row r="801">
      <c r="A801" s="153"/>
      <c r="AG801" s="308"/>
    </row>
    <row r="802">
      <c r="A802" s="153"/>
      <c r="AG802" s="308"/>
    </row>
    <row r="803">
      <c r="A803" s="153"/>
      <c r="AG803" s="308"/>
    </row>
    <row r="804">
      <c r="A804" s="153"/>
      <c r="AG804" s="308"/>
    </row>
    <row r="805">
      <c r="A805" s="153"/>
      <c r="AG805" s="308"/>
    </row>
    <row r="806">
      <c r="A806" s="153"/>
      <c r="AG806" s="308"/>
    </row>
    <row r="807">
      <c r="A807" s="153"/>
      <c r="AG807" s="308"/>
    </row>
    <row r="808">
      <c r="A808" s="153"/>
      <c r="AG808" s="308"/>
    </row>
    <row r="809">
      <c r="A809" s="153"/>
      <c r="AG809" s="308"/>
    </row>
    <row r="810">
      <c r="A810" s="153"/>
      <c r="AG810" s="308"/>
    </row>
    <row r="811">
      <c r="A811" s="153"/>
      <c r="AG811" s="308"/>
    </row>
    <row r="812">
      <c r="A812" s="153"/>
      <c r="AG812" s="308"/>
    </row>
    <row r="813">
      <c r="A813" s="153"/>
      <c r="AG813" s="308"/>
    </row>
    <row r="814">
      <c r="A814" s="153"/>
      <c r="AG814" s="308"/>
    </row>
    <row r="815">
      <c r="A815" s="153"/>
      <c r="AG815" s="308"/>
    </row>
    <row r="816">
      <c r="A816" s="153"/>
      <c r="AG816" s="308"/>
    </row>
    <row r="817">
      <c r="A817" s="153"/>
      <c r="AG817" s="308"/>
    </row>
    <row r="818">
      <c r="A818" s="153"/>
      <c r="AG818" s="308"/>
    </row>
    <row r="819">
      <c r="A819" s="153"/>
      <c r="AG819" s="308"/>
    </row>
    <row r="820">
      <c r="A820" s="153"/>
      <c r="AG820" s="308"/>
    </row>
    <row r="821">
      <c r="A821" s="153"/>
      <c r="AG821" s="308"/>
    </row>
    <row r="822">
      <c r="A822" s="153"/>
      <c r="AG822" s="308"/>
    </row>
    <row r="823">
      <c r="A823" s="153"/>
      <c r="AG823" s="308"/>
    </row>
    <row r="824">
      <c r="A824" s="153"/>
      <c r="AG824" s="308"/>
    </row>
    <row r="825">
      <c r="A825" s="153"/>
      <c r="AG825" s="308"/>
    </row>
    <row r="826">
      <c r="A826" s="153"/>
      <c r="AG826" s="308"/>
    </row>
    <row r="827">
      <c r="A827" s="153"/>
      <c r="AG827" s="308"/>
    </row>
    <row r="828">
      <c r="A828" s="153"/>
      <c r="AG828" s="308"/>
    </row>
    <row r="829">
      <c r="A829" s="153"/>
      <c r="AG829" s="308"/>
    </row>
    <row r="830">
      <c r="A830" s="153"/>
      <c r="AG830" s="308"/>
    </row>
    <row r="831">
      <c r="A831" s="153"/>
      <c r="AG831" s="308"/>
    </row>
    <row r="832">
      <c r="A832" s="153"/>
      <c r="AG832" s="308"/>
    </row>
    <row r="833">
      <c r="A833" s="153"/>
      <c r="AG833" s="308"/>
    </row>
    <row r="834">
      <c r="A834" s="153"/>
      <c r="AG834" s="308"/>
    </row>
    <row r="835">
      <c r="A835" s="153"/>
      <c r="AG835" s="308"/>
    </row>
    <row r="836">
      <c r="A836" s="153"/>
      <c r="AG836" s="308"/>
    </row>
    <row r="837">
      <c r="A837" s="153"/>
      <c r="AG837" s="308"/>
    </row>
    <row r="838">
      <c r="A838" s="153"/>
      <c r="AG838" s="308"/>
    </row>
    <row r="839">
      <c r="A839" s="153"/>
      <c r="AG839" s="308"/>
    </row>
    <row r="840">
      <c r="A840" s="153"/>
      <c r="AG840" s="308"/>
    </row>
    <row r="841">
      <c r="A841" s="153"/>
      <c r="AG841" s="308"/>
    </row>
    <row r="842">
      <c r="A842" s="153"/>
      <c r="AG842" s="308"/>
    </row>
    <row r="843">
      <c r="A843" s="153"/>
      <c r="AG843" s="308"/>
    </row>
    <row r="844">
      <c r="A844" s="153"/>
      <c r="AG844" s="308"/>
    </row>
    <row r="845">
      <c r="A845" s="153"/>
      <c r="AG845" s="308"/>
    </row>
    <row r="846">
      <c r="A846" s="153"/>
      <c r="AG846" s="308"/>
    </row>
    <row r="847">
      <c r="A847" s="153"/>
      <c r="AG847" s="308"/>
    </row>
    <row r="848">
      <c r="A848" s="153"/>
      <c r="AG848" s="308"/>
    </row>
    <row r="849">
      <c r="A849" s="153"/>
      <c r="AG849" s="308"/>
    </row>
    <row r="850">
      <c r="A850" s="153"/>
      <c r="AG850" s="308"/>
    </row>
    <row r="851">
      <c r="A851" s="153"/>
      <c r="AG851" s="308"/>
    </row>
    <row r="852">
      <c r="A852" s="153"/>
      <c r="AG852" s="308"/>
    </row>
    <row r="853">
      <c r="A853" s="153"/>
      <c r="AG853" s="308"/>
    </row>
    <row r="854">
      <c r="A854" s="153"/>
      <c r="AG854" s="308"/>
    </row>
    <row r="855">
      <c r="A855" s="153"/>
      <c r="AG855" s="308"/>
    </row>
    <row r="856">
      <c r="A856" s="153"/>
      <c r="AG856" s="308"/>
    </row>
    <row r="857">
      <c r="A857" s="153"/>
      <c r="AG857" s="308"/>
    </row>
    <row r="858">
      <c r="A858" s="153"/>
      <c r="AG858" s="308"/>
    </row>
    <row r="859">
      <c r="A859" s="153"/>
      <c r="AG859" s="308"/>
    </row>
    <row r="860">
      <c r="A860" s="153"/>
      <c r="AG860" s="308"/>
    </row>
    <row r="861">
      <c r="A861" s="153"/>
      <c r="AG861" s="308"/>
    </row>
    <row r="862">
      <c r="A862" s="153"/>
      <c r="AG862" s="308"/>
    </row>
    <row r="863">
      <c r="A863" s="153"/>
      <c r="AG863" s="308"/>
    </row>
    <row r="864">
      <c r="A864" s="153"/>
      <c r="AG864" s="308"/>
    </row>
    <row r="865">
      <c r="A865" s="153"/>
      <c r="AG865" s="308"/>
    </row>
    <row r="866">
      <c r="A866" s="153"/>
      <c r="AG866" s="308"/>
    </row>
    <row r="867">
      <c r="A867" s="153"/>
      <c r="AG867" s="308"/>
    </row>
    <row r="868">
      <c r="A868" s="153"/>
      <c r="AG868" s="308"/>
    </row>
    <row r="869">
      <c r="A869" s="153"/>
      <c r="AG869" s="308"/>
    </row>
    <row r="870">
      <c r="A870" s="153"/>
      <c r="AG870" s="308"/>
    </row>
    <row r="871">
      <c r="A871" s="153"/>
      <c r="AG871" s="308"/>
    </row>
    <row r="872">
      <c r="A872" s="153"/>
      <c r="AG872" s="308"/>
    </row>
    <row r="873">
      <c r="A873" s="153"/>
      <c r="AG873" s="308"/>
    </row>
    <row r="874">
      <c r="A874" s="153"/>
      <c r="AG874" s="308"/>
    </row>
    <row r="875">
      <c r="A875" s="153"/>
      <c r="AG875" s="308"/>
    </row>
    <row r="876">
      <c r="A876" s="153"/>
      <c r="AG876" s="308"/>
    </row>
    <row r="877">
      <c r="A877" s="153"/>
      <c r="AG877" s="308"/>
    </row>
    <row r="878">
      <c r="A878" s="153"/>
      <c r="AG878" s="308"/>
    </row>
    <row r="879">
      <c r="A879" s="153"/>
      <c r="AG879" s="308"/>
    </row>
    <row r="880">
      <c r="A880" s="153"/>
      <c r="AG880" s="308"/>
    </row>
    <row r="881">
      <c r="A881" s="153"/>
      <c r="AG881" s="308"/>
    </row>
    <row r="882">
      <c r="A882" s="153"/>
      <c r="AG882" s="308"/>
    </row>
    <row r="883">
      <c r="A883" s="153"/>
      <c r="AG883" s="308"/>
    </row>
    <row r="884">
      <c r="A884" s="153"/>
      <c r="AG884" s="308"/>
    </row>
    <row r="885">
      <c r="A885" s="153"/>
      <c r="AG885" s="308"/>
    </row>
    <row r="886">
      <c r="A886" s="153"/>
      <c r="AG886" s="308"/>
    </row>
    <row r="887">
      <c r="A887" s="153"/>
      <c r="AG887" s="308"/>
    </row>
    <row r="888">
      <c r="A888" s="153"/>
      <c r="AG888" s="308"/>
    </row>
    <row r="889">
      <c r="A889" s="153"/>
      <c r="AG889" s="308"/>
    </row>
    <row r="890">
      <c r="A890" s="153"/>
      <c r="AG890" s="308"/>
    </row>
    <row r="891">
      <c r="A891" s="153"/>
      <c r="AG891" s="308"/>
    </row>
    <row r="892">
      <c r="A892" s="153"/>
      <c r="AG892" s="308"/>
    </row>
    <row r="893">
      <c r="A893" s="153"/>
      <c r="AG893" s="308"/>
    </row>
    <row r="894">
      <c r="A894" s="153"/>
      <c r="AG894" s="308"/>
    </row>
    <row r="895">
      <c r="A895" s="153"/>
      <c r="AG895" s="308"/>
    </row>
    <row r="896">
      <c r="A896" s="153"/>
      <c r="AG896" s="308"/>
    </row>
    <row r="897">
      <c r="A897" s="153"/>
      <c r="AG897" s="308"/>
    </row>
    <row r="898">
      <c r="A898" s="153"/>
      <c r="AG898" s="308"/>
    </row>
    <row r="899">
      <c r="A899" s="153"/>
      <c r="AG899" s="308"/>
    </row>
    <row r="900">
      <c r="A900" s="153"/>
      <c r="AG900" s="308"/>
    </row>
    <row r="901">
      <c r="A901" s="153"/>
      <c r="AG901" s="308"/>
    </row>
    <row r="902">
      <c r="A902" s="153"/>
      <c r="AG902" s="308"/>
    </row>
    <row r="903">
      <c r="A903" s="153"/>
      <c r="AG903" s="308"/>
    </row>
    <row r="904">
      <c r="A904" s="153"/>
      <c r="AG904" s="308"/>
    </row>
    <row r="905">
      <c r="A905" s="153"/>
      <c r="AG905" s="308"/>
    </row>
    <row r="906">
      <c r="A906" s="153"/>
      <c r="AG906" s="308"/>
    </row>
    <row r="907">
      <c r="A907" s="153"/>
      <c r="AG907" s="308"/>
    </row>
    <row r="908">
      <c r="A908" s="153"/>
      <c r="AG908" s="308"/>
    </row>
    <row r="909">
      <c r="A909" s="153"/>
      <c r="AG909" s="308"/>
    </row>
    <row r="910">
      <c r="A910" s="153"/>
      <c r="AG910" s="308"/>
    </row>
    <row r="911">
      <c r="A911" s="153"/>
      <c r="AG911" s="308"/>
    </row>
    <row r="912">
      <c r="A912" s="153"/>
      <c r="AG912" s="308"/>
    </row>
    <row r="913">
      <c r="A913" s="153"/>
      <c r="AG913" s="308"/>
    </row>
    <row r="914">
      <c r="A914" s="153"/>
      <c r="AG914" s="308"/>
    </row>
    <row r="915">
      <c r="A915" s="153"/>
      <c r="AG915" s="308"/>
    </row>
    <row r="916">
      <c r="A916" s="153"/>
      <c r="AG916" s="308"/>
    </row>
    <row r="917">
      <c r="A917" s="153"/>
      <c r="AG917" s="308"/>
    </row>
    <row r="918">
      <c r="A918" s="153"/>
      <c r="AG918" s="308"/>
    </row>
    <row r="919">
      <c r="A919" s="153"/>
      <c r="AG919" s="308"/>
    </row>
    <row r="920">
      <c r="A920" s="153"/>
      <c r="AG920" s="308"/>
    </row>
    <row r="921">
      <c r="A921" s="153"/>
      <c r="AG921" s="308"/>
    </row>
    <row r="922">
      <c r="A922" s="153"/>
      <c r="AG922" s="308"/>
    </row>
    <row r="923">
      <c r="A923" s="153"/>
      <c r="AG923" s="308"/>
    </row>
    <row r="924">
      <c r="A924" s="153"/>
      <c r="AG924" s="308"/>
    </row>
    <row r="925">
      <c r="A925" s="153"/>
      <c r="AG925" s="308"/>
    </row>
    <row r="926">
      <c r="A926" s="153"/>
      <c r="AG926" s="308"/>
    </row>
    <row r="927">
      <c r="A927" s="153"/>
      <c r="AG927" s="308"/>
    </row>
    <row r="928">
      <c r="A928" s="153"/>
      <c r="AG928" s="308"/>
    </row>
    <row r="929">
      <c r="A929" s="153"/>
      <c r="AG929" s="308"/>
    </row>
    <row r="930">
      <c r="A930" s="153"/>
      <c r="AG930" s="308"/>
    </row>
    <row r="931">
      <c r="A931" s="153"/>
      <c r="AG931" s="308"/>
    </row>
    <row r="932">
      <c r="A932" s="153"/>
      <c r="AG932" s="308"/>
    </row>
    <row r="933">
      <c r="A933" s="153"/>
      <c r="AG933" s="308"/>
    </row>
    <row r="934">
      <c r="A934" s="153"/>
      <c r="AG934" s="308"/>
    </row>
    <row r="935">
      <c r="A935" s="153"/>
      <c r="AG935" s="308"/>
    </row>
    <row r="936">
      <c r="A936" s="153"/>
      <c r="AG936" s="308"/>
    </row>
    <row r="937">
      <c r="A937" s="153"/>
      <c r="AG937" s="308"/>
    </row>
    <row r="938">
      <c r="A938" s="153"/>
      <c r="AG938" s="308"/>
    </row>
    <row r="939">
      <c r="A939" s="153"/>
      <c r="AG939" s="308"/>
    </row>
    <row r="940">
      <c r="A940" s="153"/>
      <c r="AG940" s="308"/>
    </row>
    <row r="941">
      <c r="A941" s="153"/>
      <c r="AG941" s="308"/>
    </row>
    <row r="942">
      <c r="A942" s="153"/>
      <c r="AG942" s="308"/>
    </row>
    <row r="943">
      <c r="A943" s="153"/>
      <c r="AG943" s="308"/>
    </row>
    <row r="944">
      <c r="A944" s="153"/>
      <c r="AG944" s="308"/>
    </row>
    <row r="945">
      <c r="A945" s="153"/>
      <c r="AG945" s="308"/>
    </row>
    <row r="946">
      <c r="A946" s="153"/>
      <c r="AG946" s="308"/>
    </row>
    <row r="947">
      <c r="A947" s="153"/>
      <c r="AG947" s="308"/>
    </row>
    <row r="948">
      <c r="A948" s="153"/>
      <c r="AG948" s="308"/>
    </row>
    <row r="949">
      <c r="A949" s="153"/>
      <c r="AG949" s="308"/>
    </row>
    <row r="950">
      <c r="A950" s="153"/>
      <c r="AG950" s="308"/>
    </row>
    <row r="951">
      <c r="A951" s="153"/>
      <c r="AG951" s="308"/>
    </row>
    <row r="952">
      <c r="A952" s="153"/>
      <c r="AG952" s="308"/>
    </row>
    <row r="953">
      <c r="A953" s="153"/>
      <c r="AG953" s="308"/>
    </row>
    <row r="954">
      <c r="A954" s="153"/>
      <c r="AG954" s="308"/>
    </row>
    <row r="955">
      <c r="A955" s="153"/>
      <c r="AG955" s="308"/>
    </row>
    <row r="956">
      <c r="A956" s="153"/>
      <c r="AG956" s="308"/>
    </row>
    <row r="957">
      <c r="A957" s="153"/>
      <c r="AG957" s="308"/>
    </row>
    <row r="958">
      <c r="A958" s="153"/>
      <c r="AG958" s="308"/>
    </row>
    <row r="959">
      <c r="A959" s="153"/>
      <c r="AG959" s="308"/>
    </row>
    <row r="960">
      <c r="A960" s="153"/>
      <c r="AG960" s="308"/>
    </row>
    <row r="961">
      <c r="A961" s="153"/>
      <c r="AG961" s="308"/>
    </row>
    <row r="962">
      <c r="A962" s="153"/>
      <c r="AG962" s="308"/>
    </row>
    <row r="963">
      <c r="A963" s="153"/>
      <c r="AG963" s="308"/>
    </row>
    <row r="964">
      <c r="A964" s="153"/>
      <c r="AG964" s="308"/>
    </row>
    <row r="965">
      <c r="A965" s="153"/>
      <c r="AG965" s="308"/>
    </row>
    <row r="966">
      <c r="A966" s="153"/>
      <c r="AG966" s="308"/>
    </row>
    <row r="967">
      <c r="A967" s="153"/>
      <c r="AG967" s="308"/>
    </row>
    <row r="968">
      <c r="A968" s="153"/>
      <c r="AG968" s="308"/>
    </row>
    <row r="969">
      <c r="A969" s="153"/>
      <c r="AG969" s="308"/>
    </row>
    <row r="970">
      <c r="A970" s="153"/>
      <c r="AG970" s="308"/>
    </row>
    <row r="971">
      <c r="A971" s="153"/>
      <c r="AG971" s="308"/>
    </row>
    <row r="972">
      <c r="A972" s="153"/>
      <c r="AG972" s="308"/>
    </row>
    <row r="973">
      <c r="A973" s="153"/>
      <c r="AG973" s="308"/>
    </row>
    <row r="974">
      <c r="A974" s="153"/>
      <c r="AG974" s="308"/>
    </row>
    <row r="975">
      <c r="A975" s="153"/>
      <c r="AG975" s="308"/>
    </row>
    <row r="976">
      <c r="A976" s="153"/>
      <c r="AG976" s="308"/>
    </row>
    <row r="977">
      <c r="A977" s="153"/>
      <c r="AG977" s="308"/>
    </row>
    <row r="978">
      <c r="A978" s="153"/>
      <c r="AG978" s="308"/>
    </row>
    <row r="979">
      <c r="A979" s="153"/>
      <c r="AG979" s="308"/>
    </row>
    <row r="980">
      <c r="A980" s="153"/>
      <c r="AG980" s="308"/>
    </row>
    <row r="981">
      <c r="A981" s="153"/>
      <c r="AG981" s="308"/>
    </row>
    <row r="982">
      <c r="A982" s="153"/>
      <c r="AG982" s="308"/>
    </row>
    <row r="983">
      <c r="A983" s="153"/>
      <c r="AG983" s="308"/>
    </row>
    <row r="984">
      <c r="A984" s="153"/>
      <c r="AG984" s="308"/>
    </row>
    <row r="985">
      <c r="A985" s="153"/>
      <c r="AG985" s="308"/>
    </row>
    <row r="986">
      <c r="A986" s="153"/>
      <c r="AG986" s="308"/>
    </row>
    <row r="987">
      <c r="A987" s="153"/>
      <c r="AG987" s="308"/>
    </row>
    <row r="988">
      <c r="A988" s="153"/>
      <c r="AG988" s="308"/>
    </row>
    <row r="989">
      <c r="A989" s="153"/>
      <c r="AG989" s="308"/>
    </row>
    <row r="990">
      <c r="A990" s="153"/>
      <c r="AG990" s="308"/>
    </row>
    <row r="991">
      <c r="A991" s="153"/>
      <c r="AG991" s="308"/>
    </row>
    <row r="992">
      <c r="A992" s="153"/>
      <c r="AG992" s="308"/>
    </row>
    <row r="993">
      <c r="A993" s="153"/>
      <c r="AG993" s="308"/>
    </row>
    <row r="994">
      <c r="A994" s="153"/>
      <c r="AG994" s="308"/>
    </row>
    <row r="995">
      <c r="A995" s="153"/>
      <c r="AG995" s="308"/>
    </row>
    <row r="996">
      <c r="A996" s="153"/>
      <c r="AG996" s="308"/>
    </row>
    <row r="997">
      <c r="A997" s="153"/>
      <c r="AG997" s="308"/>
    </row>
    <row r="998">
      <c r="A998" s="153"/>
      <c r="AG998" s="308"/>
    </row>
    <row r="999">
      <c r="A999" s="153"/>
      <c r="AG999" s="308"/>
    </row>
    <row r="1000">
      <c r="A1000" s="153"/>
      <c r="AG1000" s="308"/>
    </row>
    <row r="1001">
      <c r="A1001" s="153"/>
      <c r="AG1001" s="308"/>
    </row>
    <row r="1002">
      <c r="A1002" s="153"/>
      <c r="AG1002" s="308"/>
    </row>
    <row r="1003">
      <c r="A1003" s="153"/>
      <c r="AG1003" s="308"/>
    </row>
    <row r="1004">
      <c r="A1004" s="153"/>
      <c r="AG1004" s="308"/>
    </row>
    <row r="1005">
      <c r="A1005" s="153"/>
      <c r="AG1005" s="308"/>
    </row>
    <row r="1006">
      <c r="A1006" s="153"/>
      <c r="AG1006" s="308"/>
    </row>
    <row r="1007">
      <c r="A1007" s="153"/>
      <c r="AG1007" s="308"/>
    </row>
    <row r="1008">
      <c r="A1008" s="153"/>
      <c r="AG1008" s="308"/>
    </row>
    <row r="1009">
      <c r="A1009" s="153"/>
      <c r="AG1009" s="308"/>
    </row>
    <row r="1010">
      <c r="A1010" s="153"/>
      <c r="AG1010" s="308"/>
    </row>
    <row r="1011">
      <c r="A1011" s="153"/>
      <c r="AG1011" s="308"/>
    </row>
    <row r="1012">
      <c r="A1012" s="153"/>
      <c r="AG1012" s="308"/>
    </row>
    <row r="1013">
      <c r="A1013" s="153"/>
      <c r="AG1013" s="308"/>
    </row>
    <row r="1014">
      <c r="A1014" s="153"/>
      <c r="AG1014" s="308"/>
    </row>
    <row r="1015">
      <c r="A1015" s="153"/>
      <c r="AG1015" s="308"/>
    </row>
    <row r="1016">
      <c r="A1016" s="153"/>
      <c r="AG1016" s="308"/>
    </row>
    <row r="1017">
      <c r="A1017" s="153"/>
      <c r="AG1017" s="308"/>
    </row>
    <row r="1018">
      <c r="A1018" s="153"/>
      <c r="AG1018" s="308"/>
    </row>
    <row r="1019">
      <c r="A1019" s="153"/>
      <c r="AG1019" s="308"/>
    </row>
    <row r="1020">
      <c r="A1020" s="153"/>
      <c r="AG1020" s="308"/>
    </row>
    <row r="1021">
      <c r="A1021" s="153"/>
      <c r="AG1021" s="308"/>
    </row>
    <row r="1022">
      <c r="A1022" s="153"/>
      <c r="AG1022" s="308"/>
    </row>
    <row r="1023">
      <c r="A1023" s="153"/>
      <c r="AG1023" s="308"/>
    </row>
    <row r="1024">
      <c r="A1024" s="153"/>
      <c r="AG1024" s="308"/>
    </row>
    <row r="1025">
      <c r="A1025" s="153"/>
      <c r="AG1025" s="308"/>
    </row>
    <row r="1026">
      <c r="A1026" s="153"/>
      <c r="AG1026" s="308"/>
    </row>
    <row r="1027">
      <c r="A1027" s="153"/>
      <c r="AG1027" s="308"/>
    </row>
    <row r="1028">
      <c r="A1028" s="153"/>
      <c r="AG1028" s="308"/>
    </row>
    <row r="1029">
      <c r="A1029" s="153"/>
      <c r="AG1029" s="308"/>
    </row>
    <row r="1030">
      <c r="A1030" s="153"/>
      <c r="AG1030" s="308"/>
    </row>
    <row r="1031">
      <c r="A1031" s="153"/>
      <c r="AG1031" s="308"/>
    </row>
    <row r="1032">
      <c r="A1032" s="153"/>
      <c r="AG1032" s="308"/>
    </row>
    <row r="1033">
      <c r="A1033" s="153"/>
      <c r="AG1033" s="308"/>
    </row>
    <row r="1034">
      <c r="A1034" s="153"/>
      <c r="AG1034" s="308"/>
    </row>
    <row r="1035">
      <c r="A1035" s="153"/>
      <c r="AG1035" s="308"/>
    </row>
    <row r="1036">
      <c r="A1036" s="153"/>
      <c r="AG1036" s="308"/>
    </row>
    <row r="1037">
      <c r="A1037" s="153"/>
      <c r="AG1037" s="308"/>
    </row>
    <row r="1038">
      <c r="A1038" s="153"/>
      <c r="AG1038" s="308"/>
    </row>
    <row r="1039">
      <c r="A1039" s="153"/>
      <c r="AG1039" s="308"/>
    </row>
    <row r="1040">
      <c r="A1040" s="153"/>
      <c r="AG1040" s="308"/>
    </row>
    <row r="1041">
      <c r="A1041" s="153"/>
      <c r="AG1041" s="308"/>
    </row>
    <row r="1042">
      <c r="A1042" s="153"/>
      <c r="AG1042" s="308"/>
    </row>
    <row r="1043">
      <c r="A1043" s="153"/>
      <c r="AG1043" s="308"/>
    </row>
    <row r="1044">
      <c r="A1044" s="153"/>
      <c r="AG1044" s="308"/>
    </row>
    <row r="1045">
      <c r="A1045" s="153"/>
      <c r="AG1045" s="308"/>
    </row>
    <row r="1046">
      <c r="A1046" s="153"/>
      <c r="AG1046" s="308"/>
    </row>
    <row r="1047">
      <c r="A1047" s="153"/>
      <c r="AG1047" s="308"/>
    </row>
    <row r="1048">
      <c r="A1048" s="153"/>
      <c r="AG1048" s="308"/>
    </row>
    <row r="1049">
      <c r="A1049" s="153"/>
      <c r="AG1049" s="308"/>
    </row>
    <row r="1050">
      <c r="A1050" s="153"/>
      <c r="AG1050" s="308"/>
    </row>
    <row r="1051">
      <c r="A1051" s="153"/>
      <c r="AG1051" s="308"/>
    </row>
    <row r="1052">
      <c r="A1052" s="153"/>
      <c r="AG1052" s="308"/>
    </row>
    <row r="1053">
      <c r="A1053" s="153"/>
      <c r="AG1053" s="308"/>
    </row>
    <row r="1054">
      <c r="A1054" s="153"/>
      <c r="AG1054" s="308"/>
    </row>
    <row r="1055">
      <c r="A1055" s="153"/>
      <c r="AG1055" s="308"/>
    </row>
    <row r="1056">
      <c r="A1056" s="153"/>
      <c r="AG1056" s="308"/>
    </row>
    <row r="1057">
      <c r="A1057" s="153"/>
      <c r="AG1057" s="308"/>
    </row>
    <row r="1058">
      <c r="A1058" s="153"/>
      <c r="AG1058" s="308"/>
    </row>
    <row r="1059">
      <c r="A1059" s="153"/>
      <c r="AG1059" s="308"/>
    </row>
    <row r="1060">
      <c r="A1060" s="153"/>
      <c r="AG1060" s="308"/>
    </row>
    <row r="1061">
      <c r="A1061" s="153"/>
      <c r="AG1061" s="308"/>
    </row>
    <row r="1062">
      <c r="A1062" s="153"/>
      <c r="AG1062" s="308"/>
    </row>
    <row r="1063">
      <c r="A1063" s="153"/>
      <c r="AG1063" s="308"/>
    </row>
    <row r="1064">
      <c r="A1064" s="153"/>
      <c r="AG1064" s="308"/>
    </row>
    <row r="1065">
      <c r="A1065" s="153"/>
      <c r="AG1065" s="308"/>
    </row>
    <row r="1066">
      <c r="A1066" s="153"/>
      <c r="AG1066" s="308"/>
    </row>
    <row r="1067">
      <c r="A1067" s="153"/>
      <c r="AG1067" s="308"/>
    </row>
    <row r="1068">
      <c r="A1068" s="153"/>
      <c r="AG1068" s="308"/>
    </row>
    <row r="1069">
      <c r="A1069" s="153"/>
      <c r="AG1069" s="308"/>
    </row>
    <row r="1070">
      <c r="A1070" s="153"/>
      <c r="AG1070" s="308"/>
    </row>
    <row r="1071">
      <c r="A1071" s="153"/>
      <c r="AG1071" s="308"/>
    </row>
    <row r="1072">
      <c r="A1072" s="153"/>
      <c r="AG1072" s="308"/>
    </row>
    <row r="1073">
      <c r="A1073" s="153"/>
      <c r="AG1073" s="308"/>
    </row>
    <row r="1074">
      <c r="A1074" s="153"/>
      <c r="AG1074" s="308"/>
    </row>
    <row r="1075">
      <c r="A1075" s="153"/>
      <c r="AG1075" s="308"/>
    </row>
    <row r="1076">
      <c r="A1076" s="153"/>
      <c r="AG1076" s="308"/>
    </row>
    <row r="1077">
      <c r="A1077" s="153"/>
      <c r="AG1077" s="308"/>
    </row>
    <row r="1078">
      <c r="A1078" s="153"/>
      <c r="AG1078" s="308"/>
    </row>
    <row r="1079">
      <c r="A1079" s="153"/>
      <c r="AG1079" s="308"/>
    </row>
    <row r="1080">
      <c r="A1080" s="153"/>
      <c r="AG1080" s="308"/>
    </row>
    <row r="1081">
      <c r="A1081" s="153"/>
      <c r="AG1081" s="308"/>
    </row>
    <row r="1082">
      <c r="A1082" s="153"/>
      <c r="AG1082" s="308"/>
    </row>
    <row r="1083">
      <c r="A1083" s="153"/>
      <c r="AG1083" s="308"/>
    </row>
    <row r="1084">
      <c r="A1084" s="153"/>
      <c r="AG1084" s="308"/>
    </row>
    <row r="1085">
      <c r="A1085" s="153"/>
      <c r="AG1085" s="308"/>
    </row>
    <row r="1086">
      <c r="A1086" s="153"/>
      <c r="AG1086" s="308"/>
    </row>
    <row r="1087">
      <c r="A1087" s="153"/>
      <c r="AG1087" s="308"/>
    </row>
    <row r="1088">
      <c r="A1088" s="153"/>
      <c r="AG1088" s="308"/>
    </row>
    <row r="1089">
      <c r="A1089" s="153"/>
      <c r="AG1089" s="308"/>
    </row>
    <row r="1090">
      <c r="A1090" s="153"/>
      <c r="AG1090" s="308"/>
    </row>
    <row r="1091">
      <c r="A1091" s="153"/>
      <c r="AG1091" s="308"/>
    </row>
    <row r="1092">
      <c r="A1092" s="153"/>
      <c r="AG1092" s="308"/>
    </row>
    <row r="1093">
      <c r="A1093" s="153"/>
      <c r="AG1093" s="308"/>
    </row>
    <row r="1094">
      <c r="A1094" s="153"/>
      <c r="AG1094" s="308"/>
    </row>
    <row r="1095">
      <c r="A1095" s="153"/>
      <c r="AG1095" s="308"/>
    </row>
    <row r="1096">
      <c r="A1096" s="153"/>
      <c r="AG1096" s="308"/>
    </row>
    <row r="1097">
      <c r="A1097" s="153"/>
      <c r="AG1097" s="308"/>
    </row>
    <row r="1098">
      <c r="A1098" s="153"/>
      <c r="AG1098" s="308"/>
    </row>
    <row r="1099">
      <c r="A1099" s="153"/>
      <c r="AG1099" s="308"/>
    </row>
    <row r="1100">
      <c r="A1100" s="153"/>
      <c r="AG1100" s="308"/>
    </row>
    <row r="1101">
      <c r="A1101" s="153"/>
      <c r="AG1101" s="308"/>
    </row>
    <row r="1102">
      <c r="A1102" s="153"/>
      <c r="AG1102" s="308"/>
    </row>
    <row r="1103">
      <c r="A1103" s="153"/>
      <c r="AG1103" s="308"/>
    </row>
    <row r="1104">
      <c r="A1104" s="153"/>
      <c r="AG1104" s="308"/>
    </row>
    <row r="1105">
      <c r="A1105" s="153"/>
      <c r="AG1105" s="308"/>
    </row>
    <row r="1106">
      <c r="A1106" s="153"/>
      <c r="AG1106" s="308"/>
    </row>
    <row r="1107">
      <c r="A1107" s="153"/>
      <c r="AG1107" s="308"/>
    </row>
    <row r="1108">
      <c r="A1108" s="153"/>
      <c r="AG1108" s="308"/>
    </row>
    <row r="1109">
      <c r="A1109" s="153"/>
      <c r="AG1109" s="308"/>
    </row>
    <row r="1110">
      <c r="A1110" s="153"/>
      <c r="AG1110" s="308"/>
    </row>
    <row r="1111">
      <c r="A1111" s="153"/>
      <c r="AG1111" s="308"/>
    </row>
    <row r="1112">
      <c r="A1112" s="153"/>
      <c r="AG1112" s="308"/>
    </row>
    <row r="1113">
      <c r="A1113" s="153"/>
      <c r="AG1113" s="308"/>
    </row>
    <row r="1114">
      <c r="A1114" s="153"/>
      <c r="AG1114" s="308"/>
    </row>
    <row r="1115">
      <c r="A1115" s="153"/>
      <c r="AG1115" s="308"/>
    </row>
    <row r="1116">
      <c r="A1116" s="153"/>
      <c r="AG1116" s="308"/>
    </row>
    <row r="1117">
      <c r="A1117" s="153"/>
      <c r="AG1117" s="308"/>
    </row>
    <row r="1118">
      <c r="A1118" s="153"/>
      <c r="AG1118" s="308"/>
    </row>
    <row r="1119">
      <c r="A1119" s="153"/>
      <c r="AG1119" s="308"/>
    </row>
    <row r="1120">
      <c r="A1120" s="153"/>
      <c r="AG1120" s="308"/>
    </row>
    <row r="1121">
      <c r="A1121" s="153"/>
      <c r="AG1121" s="308"/>
    </row>
    <row r="1122">
      <c r="A1122" s="153"/>
      <c r="AG1122" s="308"/>
    </row>
    <row r="1123">
      <c r="A1123" s="153"/>
      <c r="AG1123" s="308"/>
    </row>
    <row r="1124">
      <c r="A1124" s="153"/>
      <c r="AG1124" s="308"/>
    </row>
    <row r="1125">
      <c r="A1125" s="153"/>
      <c r="AG1125" s="308"/>
    </row>
    <row r="1126">
      <c r="A1126" s="153"/>
      <c r="AG1126" s="308"/>
    </row>
    <row r="1127">
      <c r="A1127" s="153"/>
      <c r="AG1127" s="308"/>
    </row>
    <row r="1128">
      <c r="A1128" s="153"/>
      <c r="AG1128" s="308"/>
    </row>
    <row r="1129">
      <c r="A1129" s="153"/>
      <c r="AG1129" s="308"/>
    </row>
    <row r="1130">
      <c r="A1130" s="153"/>
      <c r="AG1130" s="308"/>
    </row>
    <row r="1131">
      <c r="A1131" s="153"/>
      <c r="AG1131" s="308"/>
    </row>
    <row r="1132">
      <c r="A1132" s="153"/>
      <c r="AG1132" s="308"/>
    </row>
    <row r="1133">
      <c r="A1133" s="153"/>
      <c r="AG1133" s="308"/>
    </row>
    <row r="1134">
      <c r="A1134" s="153"/>
      <c r="AG1134" s="308"/>
    </row>
    <row r="1135">
      <c r="A1135" s="153"/>
      <c r="AG1135" s="308"/>
    </row>
    <row r="1136">
      <c r="A1136" s="153"/>
      <c r="AG1136" s="308"/>
    </row>
    <row r="1137">
      <c r="A1137" s="153"/>
      <c r="AG1137" s="308"/>
    </row>
    <row r="1138">
      <c r="A1138" s="153"/>
      <c r="AG1138" s="308"/>
    </row>
    <row r="1139">
      <c r="A1139" s="153"/>
      <c r="AG1139" s="308"/>
    </row>
    <row r="1140">
      <c r="A1140" s="153"/>
      <c r="AG1140" s="308"/>
    </row>
    <row r="1141">
      <c r="A1141" s="153"/>
      <c r="AG1141" s="308"/>
    </row>
    <row r="1142">
      <c r="A1142" s="153"/>
      <c r="AG1142" s="308"/>
    </row>
    <row r="1143">
      <c r="A1143" s="153"/>
      <c r="AG1143" s="308"/>
    </row>
    <row r="1144">
      <c r="A1144" s="153"/>
      <c r="AG1144" s="308"/>
    </row>
    <row r="1145">
      <c r="A1145" s="153"/>
      <c r="AG1145" s="308"/>
    </row>
    <row r="1146">
      <c r="A1146" s="153"/>
      <c r="AG1146" s="308"/>
    </row>
    <row r="1147">
      <c r="A1147" s="153"/>
      <c r="AG1147" s="308"/>
    </row>
    <row r="1148">
      <c r="A1148" s="153"/>
      <c r="AG1148" s="308"/>
    </row>
    <row r="1149">
      <c r="A1149" s="153"/>
      <c r="AG1149" s="308"/>
    </row>
    <row r="1150">
      <c r="A1150" s="153"/>
      <c r="AG1150" s="308"/>
    </row>
    <row r="1151">
      <c r="A1151" s="153"/>
      <c r="AG1151" s="308"/>
    </row>
    <row r="1152">
      <c r="A1152" s="153"/>
      <c r="AG1152" s="308"/>
    </row>
    <row r="1153">
      <c r="A1153" s="153"/>
      <c r="AG1153" s="308"/>
    </row>
    <row r="1154">
      <c r="A1154" s="153"/>
      <c r="AG1154" s="308"/>
    </row>
    <row r="1155">
      <c r="A1155" s="153"/>
      <c r="AG1155" s="308"/>
    </row>
    <row r="1156">
      <c r="A1156" s="153"/>
      <c r="AG1156" s="308"/>
    </row>
    <row r="1157">
      <c r="A1157" s="153"/>
      <c r="AG1157" s="308"/>
    </row>
    <row r="1158">
      <c r="A1158" s="153"/>
      <c r="AG1158" s="308"/>
    </row>
    <row r="1159">
      <c r="A1159" s="153"/>
      <c r="AG1159" s="308"/>
    </row>
    <row r="1160">
      <c r="A1160" s="153"/>
      <c r="AG1160" s="308"/>
    </row>
    <row r="1161">
      <c r="A1161" s="153"/>
      <c r="AG1161" s="308"/>
    </row>
    <row r="1162">
      <c r="A1162" s="153"/>
      <c r="AG1162" s="308"/>
    </row>
    <row r="1163">
      <c r="A1163" s="153"/>
      <c r="AG1163" s="308"/>
    </row>
    <row r="1164">
      <c r="A1164" s="153"/>
      <c r="AG1164" s="308"/>
    </row>
    <row r="1165">
      <c r="A1165" s="153"/>
      <c r="AG1165" s="308"/>
    </row>
  </sheetData>
  <conditionalFormatting sqref="B475:AF475">
    <cfRule type="colorScale" priority="1">
      <colorScale>
        <cfvo type="min"/>
        <cfvo type="max"/>
        <color rgb="FFFFFFFF"/>
        <color rgb="FFE67C73"/>
      </colorScale>
    </cfRule>
  </conditionalFormatting>
  <conditionalFormatting sqref="B511:AF511 B607:AF607">
    <cfRule type="colorScale" priority="2">
      <colorScale>
        <cfvo type="min"/>
        <cfvo type="max"/>
        <color rgb="FFFFFFFF"/>
        <color rgb="FF57BB8A"/>
      </colorScale>
    </cfRule>
  </conditionalFormatting>
  <conditionalFormatting sqref="B605:AF605">
    <cfRule type="cellIs" dxfId="0" priority="3" operator="greaterThan">
      <formula>0</formula>
    </cfRule>
  </conditionalFormatting>
  <conditionalFormatting sqref="B605:AF605">
    <cfRule type="cellIs" dxfId="1" priority="4" operator="lessThan">
      <formula>0</formula>
    </cfRule>
  </conditionalFormatting>
  <conditionalFormatting sqref="B603:AF603">
    <cfRule type="cellIs" dxfId="0" priority="5" operator="greaterThan">
      <formula>0</formula>
    </cfRule>
  </conditionalFormatting>
  <conditionalFormatting sqref="B603:AF603">
    <cfRule type="cellIs" dxfId="1" priority="6" operator="lessThan">
      <formula>0</formula>
    </cfRule>
  </conditionalFormatting>
  <conditionalFormatting sqref="B507:AF507">
    <cfRule type="cellIs" dxfId="0" priority="7" operator="greaterThan">
      <formula>0</formula>
    </cfRule>
  </conditionalFormatting>
  <conditionalFormatting sqref="B507:AF507">
    <cfRule type="cellIs" dxfId="1" priority="8" operator="lessThan">
      <formula>0</formula>
    </cfRule>
  </conditionalFormatting>
  <conditionalFormatting sqref="B509:AF509">
    <cfRule type="cellIs" dxfId="0" priority="9" operator="greaterThan">
      <formula>0</formula>
    </cfRule>
  </conditionalFormatting>
  <conditionalFormatting sqref="B509:AF509">
    <cfRule type="cellIs" dxfId="1" priority="10" operator="lessThan">
      <formula>0</formula>
    </cfRule>
  </conditionalFormatting>
  <conditionalFormatting sqref="B595:AF595">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23" t="s">
        <v>145</v>
      </c>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c r="AG1" s="124"/>
    </row>
    <row r="2">
      <c r="A2" s="377" t="s">
        <v>146</v>
      </c>
      <c r="B2" s="127" t="s">
        <v>3</v>
      </c>
      <c r="C2" s="127" t="s">
        <v>4</v>
      </c>
      <c r="D2" s="127" t="s">
        <v>5</v>
      </c>
      <c r="E2" s="127" t="s">
        <v>6</v>
      </c>
      <c r="F2" s="127" t="s">
        <v>7</v>
      </c>
      <c r="G2" s="127" t="s">
        <v>8</v>
      </c>
      <c r="H2" s="127" t="s">
        <v>9</v>
      </c>
      <c r="I2" s="127" t="s">
        <v>3</v>
      </c>
      <c r="J2" s="127" t="s">
        <v>4</v>
      </c>
      <c r="K2" s="127" t="s">
        <v>5</v>
      </c>
      <c r="L2" s="127" t="s">
        <v>6</v>
      </c>
      <c r="M2" s="127" t="s">
        <v>7</v>
      </c>
      <c r="N2" s="127" t="s">
        <v>8</v>
      </c>
      <c r="O2" s="127" t="s">
        <v>9</v>
      </c>
      <c r="P2" s="127" t="s">
        <v>3</v>
      </c>
      <c r="Q2" s="127" t="s">
        <v>4</v>
      </c>
      <c r="R2" s="127" t="s">
        <v>5</v>
      </c>
      <c r="S2" s="127" t="s">
        <v>6</v>
      </c>
      <c r="T2" s="127" t="s">
        <v>7</v>
      </c>
      <c r="U2" s="127" t="s">
        <v>8</v>
      </c>
      <c r="V2" s="127" t="s">
        <v>9</v>
      </c>
      <c r="W2" s="127" t="s">
        <v>3</v>
      </c>
      <c r="X2" s="127" t="s">
        <v>4</v>
      </c>
      <c r="Y2" s="127" t="s">
        <v>5</v>
      </c>
      <c r="Z2" s="127" t="s">
        <v>6</v>
      </c>
      <c r="AA2" s="127" t="s">
        <v>7</v>
      </c>
      <c r="AB2" s="127" t="s">
        <v>8</v>
      </c>
      <c r="AC2" s="127" t="s">
        <v>9</v>
      </c>
      <c r="AD2" s="127" t="s">
        <v>3</v>
      </c>
      <c r="AE2" s="127" t="s">
        <v>4</v>
      </c>
      <c r="AF2" s="127" t="s">
        <v>5</v>
      </c>
      <c r="AG2" s="124"/>
    </row>
    <row r="3">
      <c r="A3" s="378" t="s">
        <v>147</v>
      </c>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30"/>
      <c r="AC3" s="129"/>
      <c r="AD3" s="129"/>
      <c r="AE3" s="129"/>
      <c r="AF3" s="129"/>
      <c r="AG3" s="379"/>
    </row>
    <row r="4">
      <c r="A4" s="380" t="s">
        <v>137</v>
      </c>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379"/>
    </row>
    <row r="5">
      <c r="A5" s="381" t="s">
        <v>1126</v>
      </c>
      <c r="B5" s="382">
        <f>Summary!B82</f>
        <v>40</v>
      </c>
      <c r="C5" s="382">
        <f>Summary!C82</f>
        <v>29</v>
      </c>
      <c r="D5" s="382">
        <f>Summary!D82</f>
        <v>28</v>
      </c>
      <c r="E5" s="383">
        <f>Summary!E82</f>
        <v>20</v>
      </c>
      <c r="F5" s="383">
        <f>Summary!F82</f>
        <v>20</v>
      </c>
      <c r="G5" s="383">
        <f>Summary!G82</f>
        <v>25</v>
      </c>
      <c r="H5" s="383">
        <f>Summary!H82</f>
        <v>21</v>
      </c>
      <c r="I5" s="383">
        <f>Summary!I82</f>
        <v>527</v>
      </c>
      <c r="J5" s="383">
        <f>Summary!J82</f>
        <v>348</v>
      </c>
      <c r="K5" s="383">
        <f>Summary!K82</f>
        <v>24</v>
      </c>
      <c r="L5" s="383">
        <f>Summary!L82</f>
        <v>23</v>
      </c>
      <c r="M5" s="383">
        <f>Summary!M82</f>
        <v>26</v>
      </c>
      <c r="N5" s="383">
        <f>Summary!N82</f>
        <v>30</v>
      </c>
      <c r="O5" s="383">
        <f>Summary!O82</f>
        <v>28</v>
      </c>
      <c r="P5" s="383">
        <f>Summary!P82</f>
        <v>26</v>
      </c>
      <c r="Q5" s="383">
        <f>Summary!Q82</f>
        <v>55</v>
      </c>
      <c r="R5" s="383">
        <f>Summary!R82</f>
        <v>30</v>
      </c>
      <c r="S5" s="383">
        <f>Summary!S82</f>
        <v>29</v>
      </c>
      <c r="T5" s="383">
        <f>Summary!T82</f>
        <v>29</v>
      </c>
      <c r="U5" s="383">
        <f>Summary!U82</f>
        <v>31</v>
      </c>
      <c r="V5" s="383">
        <f>Summary!V82</f>
        <v>21</v>
      </c>
      <c r="W5" s="383">
        <f>Summary!W82</f>
        <v>35</v>
      </c>
      <c r="X5" s="383">
        <f>Summary!X82</f>
        <v>24</v>
      </c>
      <c r="Y5" s="383">
        <f>Summary!Y82</f>
        <v>49</v>
      </c>
      <c r="Z5" s="383">
        <f>Summary!Z82</f>
        <v>42</v>
      </c>
      <c r="AA5" s="383">
        <f>Summary!AA82</f>
        <v>115</v>
      </c>
      <c r="AB5" s="383">
        <f>Summary!AB82</f>
        <v>67</v>
      </c>
      <c r="AC5" s="383">
        <f>Summary!AC82</f>
        <v>56</v>
      </c>
      <c r="AD5" s="383">
        <f>Summary!AD82</f>
        <v>47</v>
      </c>
      <c r="AE5" s="383">
        <f>Summary!AE82</f>
        <v>56</v>
      </c>
      <c r="AF5" s="383">
        <f>Summary!AF82</f>
        <v>101</v>
      </c>
      <c r="AG5" s="384"/>
    </row>
    <row r="6">
      <c r="A6" s="385" t="s">
        <v>156</v>
      </c>
      <c r="B6" s="152">
        <f t="shared" ref="B6:AF6" si="1">SUM(B5)</f>
        <v>40</v>
      </c>
      <c r="C6" s="152">
        <f t="shared" si="1"/>
        <v>29</v>
      </c>
      <c r="D6" s="152">
        <f t="shared" si="1"/>
        <v>28</v>
      </c>
      <c r="E6" s="152">
        <f t="shared" si="1"/>
        <v>20</v>
      </c>
      <c r="F6" s="152">
        <f t="shared" si="1"/>
        <v>20</v>
      </c>
      <c r="G6" s="152">
        <f t="shared" si="1"/>
        <v>25</v>
      </c>
      <c r="H6" s="152">
        <f t="shared" si="1"/>
        <v>21</v>
      </c>
      <c r="I6" s="152">
        <f t="shared" si="1"/>
        <v>527</v>
      </c>
      <c r="J6" s="152">
        <f t="shared" si="1"/>
        <v>348</v>
      </c>
      <c r="K6" s="152">
        <f t="shared" si="1"/>
        <v>24</v>
      </c>
      <c r="L6" s="152">
        <f t="shared" si="1"/>
        <v>23</v>
      </c>
      <c r="M6" s="152">
        <f t="shared" si="1"/>
        <v>26</v>
      </c>
      <c r="N6" s="152">
        <f t="shared" si="1"/>
        <v>30</v>
      </c>
      <c r="O6" s="152">
        <f t="shared" si="1"/>
        <v>28</v>
      </c>
      <c r="P6" s="152">
        <f t="shared" si="1"/>
        <v>26</v>
      </c>
      <c r="Q6" s="152">
        <f t="shared" si="1"/>
        <v>55</v>
      </c>
      <c r="R6" s="152">
        <f t="shared" si="1"/>
        <v>30</v>
      </c>
      <c r="S6" s="152">
        <f t="shared" si="1"/>
        <v>29</v>
      </c>
      <c r="T6" s="152">
        <f t="shared" si="1"/>
        <v>29</v>
      </c>
      <c r="U6" s="152">
        <f t="shared" si="1"/>
        <v>31</v>
      </c>
      <c r="V6" s="152">
        <f t="shared" si="1"/>
        <v>21</v>
      </c>
      <c r="W6" s="152">
        <f t="shared" si="1"/>
        <v>35</v>
      </c>
      <c r="X6" s="152">
        <f t="shared" si="1"/>
        <v>24</v>
      </c>
      <c r="Y6" s="152">
        <f t="shared" si="1"/>
        <v>49</v>
      </c>
      <c r="Z6" s="152">
        <f t="shared" si="1"/>
        <v>42</v>
      </c>
      <c r="AA6" s="152">
        <f t="shared" si="1"/>
        <v>115</v>
      </c>
      <c r="AB6" s="152">
        <f t="shared" si="1"/>
        <v>67</v>
      </c>
      <c r="AC6" s="152">
        <f t="shared" si="1"/>
        <v>56</v>
      </c>
      <c r="AD6" s="152">
        <f t="shared" si="1"/>
        <v>47</v>
      </c>
      <c r="AE6" s="152">
        <f t="shared" si="1"/>
        <v>56</v>
      </c>
      <c r="AF6" s="152">
        <f t="shared" si="1"/>
        <v>101</v>
      </c>
      <c r="AG6" s="386">
        <f>SUM(B6:AF6)</f>
        <v>2002</v>
      </c>
    </row>
    <row r="7">
      <c r="A7" s="145"/>
      <c r="B7" s="129"/>
      <c r="C7" s="129"/>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387"/>
    </row>
    <row r="8">
      <c r="A8" s="388" t="s">
        <v>131</v>
      </c>
      <c r="B8" s="129"/>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387"/>
    </row>
    <row r="9">
      <c r="A9" s="381" t="s">
        <v>1126</v>
      </c>
      <c r="B9" s="389">
        <f>Summary!B25</f>
        <v>7953.97</v>
      </c>
      <c r="C9" s="389">
        <f>Summary!C25</f>
        <v>6765.07</v>
      </c>
      <c r="D9" s="389">
        <f>Summary!D25</f>
        <v>7698.8</v>
      </c>
      <c r="E9" s="390">
        <f>Summary!E25</f>
        <v>5011.15</v>
      </c>
      <c r="F9" s="390">
        <f>Summary!F25</f>
        <v>2828.44</v>
      </c>
      <c r="G9" s="390">
        <f>Summary!G25</f>
        <v>5401.75</v>
      </c>
      <c r="H9" s="390">
        <f>Summary!H25</f>
        <v>5446.92</v>
      </c>
      <c r="I9" s="390">
        <f>Summary!I25</f>
        <v>93468.46</v>
      </c>
      <c r="J9" s="390">
        <f>Summary!J25</f>
        <v>80433.17</v>
      </c>
      <c r="K9" s="390">
        <f>Summary!K25</f>
        <v>25890.85</v>
      </c>
      <c r="L9" s="390">
        <f>Summary!L25</f>
        <v>6153.45</v>
      </c>
      <c r="M9" s="390">
        <f>Summary!M25</f>
        <v>5755.25</v>
      </c>
      <c r="N9" s="390">
        <f>Summary!N25</f>
        <v>5320.15</v>
      </c>
      <c r="O9" s="390">
        <f>Summary!O25</f>
        <v>6555.93</v>
      </c>
      <c r="P9" s="390">
        <f>Summary!P25</f>
        <v>6225.44</v>
      </c>
      <c r="Q9" s="390">
        <f>Summary!Q25</f>
        <v>13249.53</v>
      </c>
      <c r="R9" s="390">
        <f>Summary!R25</f>
        <v>7638.48</v>
      </c>
      <c r="S9" s="390">
        <f>Summary!S25</f>
        <v>7171.86</v>
      </c>
      <c r="T9" s="390">
        <f>Summary!T25</f>
        <v>5552.03</v>
      </c>
      <c r="U9" s="390">
        <f>Summary!U25</f>
        <v>6258.65</v>
      </c>
      <c r="V9" s="390">
        <f>Summary!V25</f>
        <v>5248.11</v>
      </c>
      <c r="W9" s="390">
        <f>Summary!W25</f>
        <v>6744.93</v>
      </c>
      <c r="X9" s="390">
        <f>Summary!X25</f>
        <v>5155.92</v>
      </c>
      <c r="Y9" s="390">
        <f>Summary!Y25</f>
        <v>9083.88</v>
      </c>
      <c r="Z9" s="390">
        <f>Summary!Z25</f>
        <v>8976.4</v>
      </c>
      <c r="AA9" s="390">
        <f>Summary!AA25</f>
        <v>25747.15</v>
      </c>
      <c r="AB9" s="390">
        <f>Summary!AB25</f>
        <v>17219.03</v>
      </c>
      <c r="AC9" s="390">
        <f>Summary!AC25</f>
        <v>13761.81</v>
      </c>
      <c r="AD9" s="390">
        <f>Summary!AD25</f>
        <v>8856.36</v>
      </c>
      <c r="AE9" s="390">
        <f>Summary!AE25</f>
        <v>11607.13</v>
      </c>
      <c r="AF9" s="390">
        <f>Summary!AF25</f>
        <v>22434.14</v>
      </c>
      <c r="AG9" s="384"/>
    </row>
    <row r="10">
      <c r="A10" s="385" t="s">
        <v>156</v>
      </c>
      <c r="B10" s="166">
        <f t="shared" ref="B10:AF10" si="2">SUM(B9)</f>
        <v>7953.97</v>
      </c>
      <c r="C10" s="166">
        <f t="shared" si="2"/>
        <v>6765.07</v>
      </c>
      <c r="D10" s="166">
        <f t="shared" si="2"/>
        <v>7698.8</v>
      </c>
      <c r="E10" s="166">
        <f t="shared" si="2"/>
        <v>5011.15</v>
      </c>
      <c r="F10" s="166">
        <f t="shared" si="2"/>
        <v>2828.44</v>
      </c>
      <c r="G10" s="166">
        <f t="shared" si="2"/>
        <v>5401.75</v>
      </c>
      <c r="H10" s="166">
        <f t="shared" si="2"/>
        <v>5446.92</v>
      </c>
      <c r="I10" s="166">
        <f t="shared" si="2"/>
        <v>93468.46</v>
      </c>
      <c r="J10" s="166">
        <f t="shared" si="2"/>
        <v>80433.17</v>
      </c>
      <c r="K10" s="166">
        <f t="shared" si="2"/>
        <v>25890.85</v>
      </c>
      <c r="L10" s="166">
        <f t="shared" si="2"/>
        <v>6153.45</v>
      </c>
      <c r="M10" s="166">
        <f t="shared" si="2"/>
        <v>5755.25</v>
      </c>
      <c r="N10" s="166">
        <f t="shared" si="2"/>
        <v>5320.15</v>
      </c>
      <c r="O10" s="166">
        <f t="shared" si="2"/>
        <v>6555.93</v>
      </c>
      <c r="P10" s="166">
        <f t="shared" si="2"/>
        <v>6225.44</v>
      </c>
      <c r="Q10" s="166">
        <f t="shared" si="2"/>
        <v>13249.53</v>
      </c>
      <c r="R10" s="166">
        <f t="shared" si="2"/>
        <v>7638.48</v>
      </c>
      <c r="S10" s="166">
        <f t="shared" si="2"/>
        <v>7171.86</v>
      </c>
      <c r="T10" s="166">
        <f t="shared" si="2"/>
        <v>5552.03</v>
      </c>
      <c r="U10" s="166">
        <f t="shared" si="2"/>
        <v>6258.65</v>
      </c>
      <c r="V10" s="166">
        <f t="shared" si="2"/>
        <v>5248.11</v>
      </c>
      <c r="W10" s="166">
        <f t="shared" si="2"/>
        <v>6744.93</v>
      </c>
      <c r="X10" s="166">
        <f t="shared" si="2"/>
        <v>5155.92</v>
      </c>
      <c r="Y10" s="166">
        <f t="shared" si="2"/>
        <v>9083.88</v>
      </c>
      <c r="Z10" s="166">
        <f t="shared" si="2"/>
        <v>8976.4</v>
      </c>
      <c r="AA10" s="166">
        <f t="shared" si="2"/>
        <v>25747.15</v>
      </c>
      <c r="AB10" s="166">
        <f t="shared" si="2"/>
        <v>17219.03</v>
      </c>
      <c r="AC10" s="166">
        <f t="shared" si="2"/>
        <v>13761.81</v>
      </c>
      <c r="AD10" s="166">
        <f t="shared" si="2"/>
        <v>8856.36</v>
      </c>
      <c r="AE10" s="166">
        <f t="shared" si="2"/>
        <v>11607.13</v>
      </c>
      <c r="AF10" s="166">
        <f t="shared" si="2"/>
        <v>22434.14</v>
      </c>
      <c r="AG10" s="386">
        <f>SUM(B10:AF10)</f>
        <v>445614.21</v>
      </c>
    </row>
    <row r="11">
      <c r="A11" s="145"/>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387"/>
    </row>
    <row r="12">
      <c r="A12" s="391" t="s">
        <v>157</v>
      </c>
      <c r="B12" s="129"/>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c r="AD12" s="129"/>
      <c r="AE12" s="129"/>
      <c r="AF12" s="129"/>
      <c r="AG12" s="387"/>
    </row>
    <row r="13">
      <c r="A13" s="392" t="s">
        <v>79</v>
      </c>
      <c r="B13" s="336">
        <f>Summary!B113</f>
        <v>3291</v>
      </c>
      <c r="C13" s="336">
        <f>Summary!C113</f>
        <v>2157</v>
      </c>
      <c r="D13" s="336">
        <f>Summary!D113</f>
        <v>1863</v>
      </c>
      <c r="E13" s="255">
        <f>Summary!E113</f>
        <v>1730</v>
      </c>
      <c r="F13" s="255">
        <f>Summary!F113</f>
        <v>2039</v>
      </c>
      <c r="G13" s="255">
        <f>Summary!G113</f>
        <v>2372</v>
      </c>
      <c r="H13" s="255">
        <f>Summary!H113</f>
        <v>2533</v>
      </c>
      <c r="I13" s="255">
        <f>Summary!I113</f>
        <v>15403</v>
      </c>
      <c r="J13" s="255">
        <f>Summary!J113</f>
        <v>10690</v>
      </c>
      <c r="K13" s="255">
        <f>Summary!K113</f>
        <v>2023</v>
      </c>
      <c r="L13" s="255">
        <f>Summary!L113</f>
        <v>1791</v>
      </c>
      <c r="M13" s="255">
        <f>Summary!M113</f>
        <v>2144</v>
      </c>
      <c r="N13" s="255">
        <f>Summary!N113</f>
        <v>1807</v>
      </c>
      <c r="O13" s="255">
        <f>Summary!O113</f>
        <v>1841</v>
      </c>
      <c r="P13" s="255">
        <f>Summary!P113</f>
        <v>2569</v>
      </c>
      <c r="Q13" s="255">
        <f>Summary!Q113</f>
        <v>3026</v>
      </c>
      <c r="R13" s="255">
        <f>Summary!R113</f>
        <v>1955</v>
      </c>
      <c r="S13" s="255">
        <f>Summary!S113</f>
        <v>1438</v>
      </c>
      <c r="T13" s="255">
        <f>Summary!T113</f>
        <v>2181</v>
      </c>
      <c r="U13" s="255">
        <f>Summary!U113</f>
        <v>2324</v>
      </c>
      <c r="V13" s="255">
        <f>Summary!V113</f>
        <v>1608</v>
      </c>
      <c r="W13" s="255">
        <f>Summary!W113</f>
        <v>1516</v>
      </c>
      <c r="X13" s="255">
        <f>Summary!X113</f>
        <v>2649</v>
      </c>
      <c r="Y13" s="255">
        <f>Summary!Y113</f>
        <v>4489</v>
      </c>
      <c r="Z13" s="255">
        <f>Summary!Z113</f>
        <v>2900</v>
      </c>
      <c r="AA13" s="255">
        <f>Summary!AA113</f>
        <v>4089</v>
      </c>
      <c r="AB13" s="255">
        <f>Summary!AB113</f>
        <v>2794</v>
      </c>
      <c r="AC13" s="255">
        <f>Summary!AC113</f>
        <v>1973</v>
      </c>
      <c r="AD13" s="255">
        <f>Summary!AD113</f>
        <v>2025</v>
      </c>
      <c r="AE13" s="255">
        <f>Summary!AE113</f>
        <v>2255</v>
      </c>
      <c r="AF13" s="255">
        <f>Summary!AF113</f>
        <v>4081</v>
      </c>
      <c r="AG13" s="386">
        <f t="shared" ref="AG13:AG15" si="3">SUM(B13:AF13)</f>
        <v>95556</v>
      </c>
    </row>
    <row r="14">
      <c r="A14" s="381" t="s">
        <v>1127</v>
      </c>
      <c r="B14" s="393">
        <f>B9*'Data - P&amp;L'!$C$48</f>
        <v>1193.0955</v>
      </c>
      <c r="C14" s="393">
        <f>C9*'Data - P&amp;L'!$C$48</f>
        <v>1014.7605</v>
      </c>
      <c r="D14" s="393">
        <f>D9*'Data - P&amp;L'!$C$48</f>
        <v>1154.82</v>
      </c>
      <c r="E14" s="393">
        <f>E9*'Data - P&amp;L'!$C$48</f>
        <v>751.6725</v>
      </c>
      <c r="F14" s="393">
        <f>F9*'Data - P&amp;L'!$C$48</f>
        <v>424.266</v>
      </c>
      <c r="G14" s="393">
        <f>G9*'Data - P&amp;L'!$C$48</f>
        <v>810.2625</v>
      </c>
      <c r="H14" s="393">
        <f>H9*'Data - P&amp;L'!$C$48</f>
        <v>817.038</v>
      </c>
      <c r="I14" s="393">
        <f>I9*'Data - P&amp;L'!$C$48</f>
        <v>14020.269</v>
      </c>
      <c r="J14" s="393">
        <f>J9*'Data - P&amp;L'!$C$48</f>
        <v>12064.9755</v>
      </c>
      <c r="K14" s="393">
        <f>K9*'Data - P&amp;L'!$C$48</f>
        <v>3883.6275</v>
      </c>
      <c r="L14" s="393">
        <f>L9*'Data - P&amp;L'!$C$48</f>
        <v>923.0175</v>
      </c>
      <c r="M14" s="393">
        <f>M9*'Data - P&amp;L'!$C$48</f>
        <v>863.2875</v>
      </c>
      <c r="N14" s="393">
        <f>N9*'Data - P&amp;L'!$C$48</f>
        <v>798.0225</v>
      </c>
      <c r="O14" s="393">
        <f>O9*'Data - P&amp;L'!$C$48</f>
        <v>983.3895</v>
      </c>
      <c r="P14" s="393">
        <f>P9*'Data - P&amp;L'!$C$48</f>
        <v>933.816</v>
      </c>
      <c r="Q14" s="393">
        <f>Q9*'Data - P&amp;L'!$C$48</f>
        <v>1987.4295</v>
      </c>
      <c r="R14" s="393">
        <f>R9*'Data - P&amp;L'!$C$48</f>
        <v>1145.772</v>
      </c>
      <c r="S14" s="393">
        <f>S9*'Data - P&amp;L'!$C$48</f>
        <v>1075.779</v>
      </c>
      <c r="T14" s="393">
        <f>T9*'Data - P&amp;L'!$C$48</f>
        <v>832.8045</v>
      </c>
      <c r="U14" s="393">
        <f>U9*'Data - P&amp;L'!$C$48</f>
        <v>938.7975</v>
      </c>
      <c r="V14" s="393">
        <f>V9*'Data - P&amp;L'!$C$48</f>
        <v>787.2165</v>
      </c>
      <c r="W14" s="393">
        <f>W9*'Data - P&amp;L'!$C$48</f>
        <v>1011.7395</v>
      </c>
      <c r="X14" s="393">
        <f>X9*'Data - P&amp;L'!$C$48</f>
        <v>773.388</v>
      </c>
      <c r="Y14" s="393">
        <f>Y9*'Data - P&amp;L'!$C$48</f>
        <v>1362.582</v>
      </c>
      <c r="Z14" s="393">
        <f>Z9*'Data - P&amp;L'!$C$48</f>
        <v>1346.46</v>
      </c>
      <c r="AA14" s="393">
        <f>AA9*'Data - P&amp;L'!$C$48</f>
        <v>3862.0725</v>
      </c>
      <c r="AB14" s="393">
        <f>AB9*'Data - P&amp;L'!$C$48</f>
        <v>2582.8545</v>
      </c>
      <c r="AC14" s="393">
        <f>AC9*'Data - P&amp;L'!$C$48</f>
        <v>2064.2715</v>
      </c>
      <c r="AD14" s="393">
        <f>AD9*'Data - P&amp;L'!$C$48</f>
        <v>1328.454</v>
      </c>
      <c r="AE14" s="393">
        <f>AE9*'Data - P&amp;L'!$C$48</f>
        <v>1741.0695</v>
      </c>
      <c r="AF14" s="393">
        <f>AF9*'Data - P&amp;L'!$C$48</f>
        <v>3365.121</v>
      </c>
      <c r="AG14" s="386">
        <f t="shared" si="3"/>
        <v>66842.1315</v>
      </c>
    </row>
    <row r="15">
      <c r="A15" s="385" t="s">
        <v>156</v>
      </c>
      <c r="B15" s="166">
        <f t="shared" ref="B15:AF15" si="4">SUM(B13:B14)</f>
        <v>4484.0955</v>
      </c>
      <c r="C15" s="166">
        <f t="shared" si="4"/>
        <v>3171.7605</v>
      </c>
      <c r="D15" s="166">
        <f t="shared" si="4"/>
        <v>3017.82</v>
      </c>
      <c r="E15" s="166">
        <f t="shared" si="4"/>
        <v>2481.6725</v>
      </c>
      <c r="F15" s="166">
        <f t="shared" si="4"/>
        <v>2463.266</v>
      </c>
      <c r="G15" s="166">
        <f t="shared" si="4"/>
        <v>3182.2625</v>
      </c>
      <c r="H15" s="166">
        <f t="shared" si="4"/>
        <v>3350.038</v>
      </c>
      <c r="I15" s="166">
        <f t="shared" si="4"/>
        <v>29423.269</v>
      </c>
      <c r="J15" s="166">
        <f t="shared" si="4"/>
        <v>22754.9755</v>
      </c>
      <c r="K15" s="166">
        <f t="shared" si="4"/>
        <v>5906.6275</v>
      </c>
      <c r="L15" s="166">
        <f t="shared" si="4"/>
        <v>2714.0175</v>
      </c>
      <c r="M15" s="166">
        <f t="shared" si="4"/>
        <v>3007.2875</v>
      </c>
      <c r="N15" s="166">
        <f t="shared" si="4"/>
        <v>2605.0225</v>
      </c>
      <c r="O15" s="166">
        <f t="shared" si="4"/>
        <v>2824.3895</v>
      </c>
      <c r="P15" s="166">
        <f t="shared" si="4"/>
        <v>3502.816</v>
      </c>
      <c r="Q15" s="166">
        <f t="shared" si="4"/>
        <v>5013.4295</v>
      </c>
      <c r="R15" s="166">
        <f t="shared" si="4"/>
        <v>3100.772</v>
      </c>
      <c r="S15" s="166">
        <f t="shared" si="4"/>
        <v>2513.779</v>
      </c>
      <c r="T15" s="166">
        <f t="shared" si="4"/>
        <v>3013.8045</v>
      </c>
      <c r="U15" s="166">
        <f t="shared" si="4"/>
        <v>3262.7975</v>
      </c>
      <c r="V15" s="166">
        <f t="shared" si="4"/>
        <v>2395.2165</v>
      </c>
      <c r="W15" s="166">
        <f t="shared" si="4"/>
        <v>2527.7395</v>
      </c>
      <c r="X15" s="166">
        <f t="shared" si="4"/>
        <v>3422.388</v>
      </c>
      <c r="Y15" s="166">
        <f t="shared" si="4"/>
        <v>5851.582</v>
      </c>
      <c r="Z15" s="166">
        <f t="shared" si="4"/>
        <v>4246.46</v>
      </c>
      <c r="AA15" s="166">
        <f t="shared" si="4"/>
        <v>7951.0725</v>
      </c>
      <c r="AB15" s="166">
        <f t="shared" si="4"/>
        <v>5376.8545</v>
      </c>
      <c r="AC15" s="166">
        <f t="shared" si="4"/>
        <v>4037.2715</v>
      </c>
      <c r="AD15" s="172">
        <f t="shared" si="4"/>
        <v>3353.454</v>
      </c>
      <c r="AE15" s="172">
        <f t="shared" si="4"/>
        <v>3996.0695</v>
      </c>
      <c r="AF15" s="172">
        <f t="shared" si="4"/>
        <v>7446.121</v>
      </c>
      <c r="AG15" s="386">
        <f t="shared" si="3"/>
        <v>162398.1315</v>
      </c>
    </row>
    <row r="16">
      <c r="A16" s="145"/>
      <c r="B16" s="129"/>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c r="AD16" s="129"/>
      <c r="AE16" s="129"/>
      <c r="AF16" s="129"/>
      <c r="AG16" s="387"/>
    </row>
    <row r="17">
      <c r="A17" s="394"/>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379"/>
    </row>
    <row r="18">
      <c r="A18" s="145"/>
      <c r="B18" s="129"/>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c r="AD18" s="129"/>
      <c r="AE18" s="129"/>
      <c r="AF18" s="129"/>
      <c r="AG18" s="395"/>
    </row>
    <row r="19">
      <c r="A19" s="396" t="s">
        <v>59</v>
      </c>
      <c r="B19" s="193"/>
      <c r="C19" s="193"/>
      <c r="D19" s="193"/>
      <c r="E19" s="193"/>
      <c r="F19" s="193"/>
      <c r="G19" s="193"/>
      <c r="H19" s="193"/>
      <c r="I19" s="193"/>
      <c r="J19" s="193"/>
      <c r="K19" s="193"/>
      <c r="L19" s="193"/>
      <c r="M19" s="193"/>
      <c r="N19" s="193"/>
      <c r="O19" s="193"/>
      <c r="P19" s="193"/>
      <c r="Q19" s="193"/>
      <c r="R19" s="193"/>
      <c r="S19" s="193"/>
      <c r="T19" s="193"/>
      <c r="U19" s="193"/>
      <c r="V19" s="193"/>
      <c r="W19" s="193"/>
      <c r="X19" s="193"/>
      <c r="Y19" s="193"/>
      <c r="Z19" s="193"/>
      <c r="AA19" s="193"/>
      <c r="AB19" s="193"/>
      <c r="AC19" s="193"/>
      <c r="AD19" s="193"/>
      <c r="AE19" s="193"/>
      <c r="AF19" s="193"/>
      <c r="AG19" s="397"/>
    </row>
    <row r="20">
      <c r="A20" s="398" t="s">
        <v>1128</v>
      </c>
      <c r="B20" s="195">
        <f>Summary!B26</f>
        <v>7233</v>
      </c>
      <c r="C20" s="195">
        <f>Summary!C26</f>
        <v>6157</v>
      </c>
      <c r="D20" s="195">
        <f>Summary!D26</f>
        <v>6993.56</v>
      </c>
      <c r="E20" s="195">
        <f>Summary!E26</f>
        <v>4539.12</v>
      </c>
      <c r="F20" s="195">
        <f>Summary!F26</f>
        <v>2332</v>
      </c>
      <c r="G20" s="195">
        <f>Summary!G26</f>
        <v>4840.56</v>
      </c>
      <c r="H20" s="195">
        <f>Summary!H26</f>
        <v>4898.12</v>
      </c>
      <c r="I20" s="195">
        <f>Summary!I26</f>
        <v>86106.86</v>
      </c>
      <c r="J20" s="195">
        <f>Summary!J26</f>
        <v>74056.8</v>
      </c>
      <c r="K20" s="195">
        <f>Summary!K26</f>
        <v>23666.54</v>
      </c>
      <c r="L20" s="195">
        <f>Summary!L26</f>
        <v>5581.46</v>
      </c>
      <c r="M20" s="195">
        <f>Summary!M26</f>
        <v>5121.31</v>
      </c>
      <c r="N20" s="195">
        <f>Summary!N26</f>
        <v>4583.31</v>
      </c>
      <c r="O20" s="195">
        <f>Summary!O26</f>
        <v>5864.9</v>
      </c>
      <c r="P20" s="195">
        <f>Summary!P26</f>
        <v>5648.83</v>
      </c>
      <c r="Q20" s="195">
        <f>Summary!Q26</f>
        <v>12202.86</v>
      </c>
      <c r="R20" s="195">
        <f>Summary!R26</f>
        <v>6977.94</v>
      </c>
      <c r="S20" s="195">
        <f>Summary!S26</f>
        <v>6400.65</v>
      </c>
      <c r="T20" s="195">
        <f>Summary!T26</f>
        <v>4855.8</v>
      </c>
      <c r="U20" s="195">
        <f>Summary!U26</f>
        <v>5597.88</v>
      </c>
      <c r="V20" s="195">
        <f>Summary!V26</f>
        <v>4804.65</v>
      </c>
      <c r="W20" s="195">
        <f>Summary!W26</f>
        <v>6103.23</v>
      </c>
      <c r="X20" s="195">
        <f>Summary!X26</f>
        <v>4677.63</v>
      </c>
      <c r="Y20" s="195">
        <f>Summary!Y26</f>
        <v>8325.18</v>
      </c>
      <c r="Z20" s="195">
        <f>Summary!Z26</f>
        <v>8135</v>
      </c>
      <c r="AA20" s="195">
        <f>Summary!AA26</f>
        <v>23333.14</v>
      </c>
      <c r="AB20" s="195">
        <f>Summary!AB26</f>
        <v>15867.14</v>
      </c>
      <c r="AC20" s="195">
        <f>Summary!AC26</f>
        <v>12658.76</v>
      </c>
      <c r="AD20" s="195">
        <f>Summary!AD26</f>
        <v>7984.94</v>
      </c>
      <c r="AE20" s="195">
        <f>Summary!AE26</f>
        <v>10435</v>
      </c>
      <c r="AF20" s="195">
        <f>Summary!AF26</f>
        <v>20447.5</v>
      </c>
      <c r="AG20" s="399">
        <f t="shared" ref="AG20:AG25" si="5">SUM(B20:AF20)</f>
        <v>406430.67</v>
      </c>
    </row>
    <row r="21">
      <c r="A21" s="398" t="s">
        <v>1129</v>
      </c>
      <c r="B21" s="195">
        <f>Summary!B27</f>
        <v>213</v>
      </c>
      <c r="C21" s="195">
        <f>Summary!C27</f>
        <v>164</v>
      </c>
      <c r="D21" s="195">
        <f>Summary!D27</f>
        <v>222</v>
      </c>
      <c r="E21" s="195">
        <f>Summary!E27</f>
        <v>154</v>
      </c>
      <c r="F21" s="195">
        <f>Summary!F27</f>
        <v>309</v>
      </c>
      <c r="G21" s="195">
        <f>Summary!G27</f>
        <v>184</v>
      </c>
      <c r="H21" s="195">
        <f>Summary!H27</f>
        <v>203</v>
      </c>
      <c r="I21" s="195">
        <f>Summary!I27</f>
        <v>1207.2</v>
      </c>
      <c r="J21" s="195">
        <f>Summary!J27</f>
        <v>1096</v>
      </c>
      <c r="K21" s="195">
        <f>Summary!K27</f>
        <v>511</v>
      </c>
      <c r="L21" s="195">
        <f>Summary!L27</f>
        <v>162.46</v>
      </c>
      <c r="M21" s="195">
        <f>Summary!M27</f>
        <v>252</v>
      </c>
      <c r="N21" s="195">
        <f>Summary!N27</f>
        <v>375.48</v>
      </c>
      <c r="O21" s="195">
        <f>Summary!O27</f>
        <v>242</v>
      </c>
      <c r="P21" s="195">
        <f>Summary!P27</f>
        <v>144</v>
      </c>
      <c r="Q21" s="195">
        <f>Summary!Q27</f>
        <v>146.2</v>
      </c>
      <c r="R21" s="195">
        <f>Summary!R27</f>
        <v>174</v>
      </c>
      <c r="S21" s="195">
        <f>Summary!S27</f>
        <v>193</v>
      </c>
      <c r="T21" s="195">
        <f>Summary!T27</f>
        <v>300</v>
      </c>
      <c r="U21" s="195">
        <f>Summary!U27</f>
        <v>271</v>
      </c>
      <c r="V21" s="195">
        <f>Summary!V27</f>
        <v>145</v>
      </c>
      <c r="W21" s="195">
        <f>Summary!W27</f>
        <v>220.06</v>
      </c>
      <c r="X21" s="195">
        <f>Summary!X27</f>
        <v>193</v>
      </c>
      <c r="Y21" s="195">
        <f>Summary!Y27</f>
        <v>242</v>
      </c>
      <c r="Z21" s="195">
        <f>Summary!Z27</f>
        <v>242</v>
      </c>
      <c r="AA21" s="195">
        <f>Summary!AA27</f>
        <v>701.33</v>
      </c>
      <c r="AB21" s="195">
        <f>Summary!AB27</f>
        <v>233</v>
      </c>
      <c r="AC21" s="195">
        <f>Summary!AC27</f>
        <v>309</v>
      </c>
      <c r="AD21" s="195">
        <f>Summary!AD27</f>
        <v>289</v>
      </c>
      <c r="AE21" s="195">
        <f>Summary!AE27</f>
        <v>415</v>
      </c>
      <c r="AF21" s="195">
        <f>Summary!AF27</f>
        <v>522</v>
      </c>
      <c r="AG21" s="399">
        <f t="shared" si="5"/>
        <v>10034.73</v>
      </c>
    </row>
    <row r="22">
      <c r="A22" s="398" t="s">
        <v>1130</v>
      </c>
      <c r="B22" s="195">
        <f>Summary!B28</f>
        <v>503.48</v>
      </c>
      <c r="C22" s="195">
        <f>Summary!C28</f>
        <v>439.58</v>
      </c>
      <c r="D22" s="195">
        <f>Summary!D28</f>
        <v>451.32</v>
      </c>
      <c r="E22" s="195">
        <f>Summary!E28</f>
        <v>296.65</v>
      </c>
      <c r="F22" s="195">
        <f>Summary!F28</f>
        <v>175.96</v>
      </c>
      <c r="G22" s="195">
        <f>Summary!G28</f>
        <v>367.96</v>
      </c>
      <c r="H22" s="195">
        <f>Summary!H28</f>
        <v>327.34</v>
      </c>
      <c r="I22" s="195">
        <f>Summary!I28</f>
        <v>6084.31</v>
      </c>
      <c r="J22" s="195">
        <f>Summary!J28</f>
        <v>5208.44</v>
      </c>
      <c r="K22" s="195">
        <f>Summary!K28</f>
        <v>1708.17</v>
      </c>
      <c r="L22" s="195">
        <f>Summary!L28</f>
        <v>390.58</v>
      </c>
      <c r="M22" s="195">
        <f>Summary!M28</f>
        <v>377.7</v>
      </c>
      <c r="N22" s="195">
        <f>Summary!N28</f>
        <v>356.62</v>
      </c>
      <c r="O22" s="195">
        <f>Summary!O28</f>
        <v>444.54</v>
      </c>
      <c r="P22" s="195">
        <f>Summary!P28</f>
        <v>397.33</v>
      </c>
      <c r="Q22" s="195">
        <f>Summary!Q28</f>
        <v>899.67</v>
      </c>
      <c r="R22" s="195">
        <f>Summary!R28</f>
        <v>480.85</v>
      </c>
      <c r="S22" s="195">
        <f>Summary!S28</f>
        <v>524.3</v>
      </c>
      <c r="T22" s="195">
        <f>Summary!T28</f>
        <v>391.74</v>
      </c>
      <c r="U22" s="195">
        <f>Summary!U28</f>
        <v>389.37</v>
      </c>
      <c r="V22" s="195">
        <f>Summary!V28</f>
        <v>298.46</v>
      </c>
      <c r="W22" s="195">
        <f>Summary!W28</f>
        <v>421.24</v>
      </c>
      <c r="X22" s="195">
        <f>Summary!X28</f>
        <v>275.91</v>
      </c>
      <c r="Y22" s="195">
        <f>Summary!Y28</f>
        <v>490.38</v>
      </c>
      <c r="Z22" s="195">
        <f>Summary!Z28</f>
        <v>599.4</v>
      </c>
      <c r="AA22" s="195">
        <f>Summary!AA28</f>
        <v>1694.46</v>
      </c>
      <c r="AB22" s="195">
        <f>Summary!AB28</f>
        <v>1106.21</v>
      </c>
      <c r="AC22" s="195">
        <f>Summary!AC28</f>
        <v>776.62</v>
      </c>
      <c r="AD22" s="195">
        <f>Summary!AD28</f>
        <v>572.79</v>
      </c>
      <c r="AE22" s="195">
        <f>Summary!AE28</f>
        <v>757.13</v>
      </c>
      <c r="AF22" s="195">
        <f>Summary!AF28</f>
        <v>1439.98</v>
      </c>
      <c r="AG22" s="399">
        <f t="shared" si="5"/>
        <v>28648.49</v>
      </c>
    </row>
    <row r="23">
      <c r="A23" s="398" t="s">
        <v>1131</v>
      </c>
      <c r="B23" s="195">
        <f>Summary!B29</f>
        <v>0</v>
      </c>
      <c r="C23" s="195">
        <f>Summary!C29</f>
        <v>0</v>
      </c>
      <c r="D23" s="195">
        <f>Summary!D29</f>
        <v>27.26</v>
      </c>
      <c r="E23" s="195">
        <f>Summary!E29</f>
        <v>21.04</v>
      </c>
      <c r="F23" s="195">
        <f>Summary!F29</f>
        <v>6.99</v>
      </c>
      <c r="G23" s="195">
        <f>Summary!G29</f>
        <v>0.08</v>
      </c>
      <c r="H23" s="195">
        <f>Summary!H29</f>
        <v>0.16</v>
      </c>
      <c r="I23" s="195">
        <f>Summary!I29</f>
        <v>49.97</v>
      </c>
      <c r="J23" s="195">
        <f>Summary!J29</f>
        <v>34.51</v>
      </c>
      <c r="K23" s="195">
        <f>Summary!K29</f>
        <v>0.33</v>
      </c>
      <c r="L23" s="195">
        <f>Summary!L29</f>
        <v>18.78</v>
      </c>
      <c r="M23" s="195">
        <f>Summary!M29</f>
        <v>0.08</v>
      </c>
      <c r="N23" s="195">
        <f>Summary!N29</f>
        <v>0.08</v>
      </c>
      <c r="O23" s="195">
        <f>Summary!O29</f>
        <v>0</v>
      </c>
      <c r="P23" s="195">
        <f>Summary!P29</f>
        <v>30.64</v>
      </c>
      <c r="Q23" s="195">
        <f>Summary!Q29</f>
        <v>0.5</v>
      </c>
      <c r="R23" s="195">
        <f>Summary!R29</f>
        <v>0.75</v>
      </c>
      <c r="S23" s="195">
        <f>Summary!S29</f>
        <v>49.42</v>
      </c>
      <c r="T23" s="195">
        <f>Summary!T29</f>
        <v>0</v>
      </c>
      <c r="U23" s="195">
        <f>Summary!U29</f>
        <v>0.25</v>
      </c>
      <c r="V23" s="195">
        <f>Summary!V29</f>
        <v>0</v>
      </c>
      <c r="W23" s="195">
        <f>Summary!W29</f>
        <v>0.25</v>
      </c>
      <c r="X23" s="195">
        <f>Summary!X29</f>
        <v>0.25</v>
      </c>
      <c r="Y23" s="195">
        <f>Summary!Y29</f>
        <v>17.19</v>
      </c>
      <c r="Z23" s="195">
        <f>Summary!Z29</f>
        <v>0</v>
      </c>
      <c r="AA23" s="195">
        <f>Summary!AA29</f>
        <v>13.28</v>
      </c>
      <c r="AB23" s="195">
        <f>Summary!AB29</f>
        <v>7.74</v>
      </c>
      <c r="AC23" s="195">
        <f>Summary!AC29</f>
        <v>12.64</v>
      </c>
      <c r="AD23" s="195">
        <f>Summary!AD29</f>
        <v>0.33</v>
      </c>
      <c r="AE23" s="195">
        <f>Summary!AE29</f>
        <v>0</v>
      </c>
      <c r="AF23" s="195">
        <f>Summary!AF29</f>
        <v>14.89</v>
      </c>
      <c r="AG23" s="399">
        <f t="shared" si="5"/>
        <v>307.41</v>
      </c>
    </row>
    <row r="24">
      <c r="A24" s="398" t="s">
        <v>1132</v>
      </c>
      <c r="B24" s="195">
        <f>Summary!B30</f>
        <v>4.49</v>
      </c>
      <c r="C24" s="195">
        <f>Summary!C30</f>
        <v>4.49</v>
      </c>
      <c r="D24" s="195">
        <f>Summary!D30</f>
        <v>4.66</v>
      </c>
      <c r="E24" s="195">
        <f>Summary!E30</f>
        <v>0.34</v>
      </c>
      <c r="F24" s="195">
        <f>Summary!F30</f>
        <v>4.49</v>
      </c>
      <c r="G24" s="195">
        <f>Summary!G30</f>
        <v>9.15</v>
      </c>
      <c r="H24" s="195">
        <f>Summary!H30</f>
        <v>18.3</v>
      </c>
      <c r="I24" s="195">
        <f>Summary!I30</f>
        <v>20.12</v>
      </c>
      <c r="J24" s="195">
        <f>Summary!J30</f>
        <v>37.42</v>
      </c>
      <c r="K24" s="195">
        <f>Summary!K30</f>
        <v>4.81</v>
      </c>
      <c r="L24" s="195">
        <f>Summary!L30</f>
        <v>0.17</v>
      </c>
      <c r="M24" s="195">
        <f>Summary!M30</f>
        <v>4.16</v>
      </c>
      <c r="N24" s="195">
        <f>Summary!N30</f>
        <v>4.66</v>
      </c>
      <c r="O24" s="195">
        <f>Summary!O30</f>
        <v>4.49</v>
      </c>
      <c r="P24" s="195">
        <f>Summary!P30</f>
        <v>4.64</v>
      </c>
      <c r="Q24" s="195">
        <f>Summary!Q30</f>
        <v>0.3</v>
      </c>
      <c r="R24" s="195">
        <f>Summary!R30</f>
        <v>4.94</v>
      </c>
      <c r="S24" s="195">
        <f>Summary!S30</f>
        <v>4.49</v>
      </c>
      <c r="T24" s="195">
        <f>Summary!T30</f>
        <v>4.49</v>
      </c>
      <c r="U24" s="195">
        <f>Summary!U30</f>
        <v>0.15</v>
      </c>
      <c r="V24" s="195">
        <f>Summary!V30</f>
        <v>0</v>
      </c>
      <c r="W24" s="195">
        <f>Summary!W30</f>
        <v>0.15</v>
      </c>
      <c r="X24" s="195">
        <f>Summary!X30</f>
        <v>9.13</v>
      </c>
      <c r="Y24" s="195">
        <f>Summary!Y30</f>
        <v>9.13</v>
      </c>
      <c r="Z24" s="195">
        <f>Summary!Z30</f>
        <v>0</v>
      </c>
      <c r="AA24" s="195">
        <f>Summary!AA30</f>
        <v>4.94</v>
      </c>
      <c r="AB24" s="195">
        <f>Summary!AB30</f>
        <v>4.94</v>
      </c>
      <c r="AC24" s="195">
        <f>Summary!AC30</f>
        <v>4.79</v>
      </c>
      <c r="AD24" s="195">
        <f>Summary!AD30</f>
        <v>9.3</v>
      </c>
      <c r="AE24" s="195">
        <f>Summary!AE30</f>
        <v>0</v>
      </c>
      <c r="AF24" s="195">
        <f>Summary!AF30</f>
        <v>9.77</v>
      </c>
      <c r="AG24" s="399">
        <f t="shared" si="5"/>
        <v>192.91</v>
      </c>
    </row>
    <row r="25">
      <c r="A25" s="400" t="s">
        <v>1133</v>
      </c>
      <c r="B25" s="401">
        <f t="shared" ref="B25:AF25" si="6">SUM(B20:B24)</f>
        <v>7953.97</v>
      </c>
      <c r="C25" s="401">
        <f t="shared" si="6"/>
        <v>6765.07</v>
      </c>
      <c r="D25" s="401">
        <f t="shared" si="6"/>
        <v>7698.8</v>
      </c>
      <c r="E25" s="401">
        <f t="shared" si="6"/>
        <v>5011.15</v>
      </c>
      <c r="F25" s="401">
        <f t="shared" si="6"/>
        <v>2828.44</v>
      </c>
      <c r="G25" s="401">
        <f t="shared" si="6"/>
        <v>5401.75</v>
      </c>
      <c r="H25" s="401">
        <f t="shared" si="6"/>
        <v>5446.92</v>
      </c>
      <c r="I25" s="401">
        <f t="shared" si="6"/>
        <v>93468.46</v>
      </c>
      <c r="J25" s="401">
        <f t="shared" si="6"/>
        <v>80433.17</v>
      </c>
      <c r="K25" s="401">
        <f t="shared" si="6"/>
        <v>25890.85</v>
      </c>
      <c r="L25" s="401">
        <f t="shared" si="6"/>
        <v>6153.45</v>
      </c>
      <c r="M25" s="401">
        <f t="shared" si="6"/>
        <v>5755.25</v>
      </c>
      <c r="N25" s="401">
        <f t="shared" si="6"/>
        <v>5320.15</v>
      </c>
      <c r="O25" s="401">
        <f t="shared" si="6"/>
        <v>6555.93</v>
      </c>
      <c r="P25" s="401">
        <f t="shared" si="6"/>
        <v>6225.44</v>
      </c>
      <c r="Q25" s="401">
        <f t="shared" si="6"/>
        <v>13249.53</v>
      </c>
      <c r="R25" s="401">
        <f t="shared" si="6"/>
        <v>7638.48</v>
      </c>
      <c r="S25" s="401">
        <f t="shared" si="6"/>
        <v>7171.86</v>
      </c>
      <c r="T25" s="401">
        <f t="shared" si="6"/>
        <v>5552.03</v>
      </c>
      <c r="U25" s="401">
        <f t="shared" si="6"/>
        <v>6258.65</v>
      </c>
      <c r="V25" s="401">
        <f t="shared" si="6"/>
        <v>5248.11</v>
      </c>
      <c r="W25" s="401">
        <f t="shared" si="6"/>
        <v>6744.93</v>
      </c>
      <c r="X25" s="401">
        <f t="shared" si="6"/>
        <v>5155.92</v>
      </c>
      <c r="Y25" s="401">
        <f t="shared" si="6"/>
        <v>9083.88</v>
      </c>
      <c r="Z25" s="401">
        <f t="shared" si="6"/>
        <v>8976.4</v>
      </c>
      <c r="AA25" s="401">
        <f t="shared" si="6"/>
        <v>25747.15</v>
      </c>
      <c r="AB25" s="401">
        <f t="shared" si="6"/>
        <v>17219.03</v>
      </c>
      <c r="AC25" s="401">
        <f t="shared" si="6"/>
        <v>13761.81</v>
      </c>
      <c r="AD25" s="401">
        <f t="shared" si="6"/>
        <v>8856.36</v>
      </c>
      <c r="AE25" s="401">
        <f t="shared" si="6"/>
        <v>11607.13</v>
      </c>
      <c r="AF25" s="401">
        <f t="shared" si="6"/>
        <v>22434.14</v>
      </c>
      <c r="AG25" s="399">
        <f t="shared" si="5"/>
        <v>445614.21</v>
      </c>
    </row>
    <row r="26">
      <c r="A26" s="145"/>
      <c r="B26" s="129"/>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402"/>
    </row>
    <row r="27">
      <c r="A27" s="396" t="s">
        <v>163</v>
      </c>
      <c r="B27" s="198"/>
      <c r="C27" s="193"/>
      <c r="D27" s="193"/>
      <c r="E27" s="193"/>
      <c r="F27" s="193"/>
      <c r="G27" s="193"/>
      <c r="H27" s="193"/>
      <c r="I27" s="193"/>
      <c r="J27" s="193"/>
      <c r="K27" s="193"/>
      <c r="L27" s="193"/>
      <c r="M27" s="193"/>
      <c r="N27" s="193"/>
      <c r="O27" s="193"/>
      <c r="P27" s="193"/>
      <c r="Q27" s="193"/>
      <c r="R27" s="193"/>
      <c r="S27" s="193"/>
      <c r="T27" s="193"/>
      <c r="U27" s="193"/>
      <c r="V27" s="193"/>
      <c r="W27" s="193"/>
      <c r="X27" s="193"/>
      <c r="Y27" s="193"/>
      <c r="Z27" s="193"/>
      <c r="AA27" s="193"/>
      <c r="AB27" s="193"/>
      <c r="AC27" s="193"/>
      <c r="AD27" s="193"/>
      <c r="AE27" s="193"/>
      <c r="AF27" s="193"/>
      <c r="AG27" s="403"/>
    </row>
    <row r="28">
      <c r="A28" s="404" t="s">
        <v>1134</v>
      </c>
      <c r="B28" s="216">
        <v>14.0</v>
      </c>
      <c r="C28" s="216">
        <v>12.0</v>
      </c>
      <c r="D28" s="216">
        <v>3.0</v>
      </c>
      <c r="E28" s="216">
        <v>4.0</v>
      </c>
      <c r="F28" s="216">
        <v>1.0</v>
      </c>
      <c r="G28" s="216">
        <v>4.0</v>
      </c>
      <c r="H28" s="216">
        <v>3.0</v>
      </c>
      <c r="I28" s="216">
        <v>34.0</v>
      </c>
      <c r="J28" s="216">
        <v>33.0</v>
      </c>
      <c r="K28" s="216">
        <v>10.0</v>
      </c>
      <c r="L28" s="216">
        <v>8.0</v>
      </c>
      <c r="M28" s="216">
        <v>6.0</v>
      </c>
      <c r="N28" s="216">
        <v>5.0</v>
      </c>
      <c r="O28" s="216">
        <v>8.0</v>
      </c>
      <c r="P28" s="216">
        <v>8.0</v>
      </c>
      <c r="Q28" s="216">
        <v>11.0</v>
      </c>
      <c r="R28" s="216">
        <v>11.0</v>
      </c>
      <c r="S28" s="216">
        <v>7.0</v>
      </c>
      <c r="T28" s="216">
        <v>4.0</v>
      </c>
      <c r="U28" s="216">
        <v>7.0</v>
      </c>
      <c r="V28" s="216">
        <v>6.0</v>
      </c>
      <c r="W28" s="216">
        <v>7.0</v>
      </c>
      <c r="X28" s="216">
        <v>10.0</v>
      </c>
      <c r="Y28" s="216">
        <v>8.0</v>
      </c>
      <c r="Z28" s="216">
        <v>7.0</v>
      </c>
      <c r="AA28" s="216">
        <v>30.0</v>
      </c>
      <c r="AB28" s="405">
        <v>24.0</v>
      </c>
      <c r="AC28" s="216">
        <v>19.0</v>
      </c>
      <c r="AD28" s="405">
        <v>11.0</v>
      </c>
      <c r="AE28" s="405">
        <v>10.0</v>
      </c>
      <c r="AF28" s="405">
        <v>11.0</v>
      </c>
      <c r="AG28" s="402">
        <f t="shared" ref="AG28:AG36" si="7">SUM(B28:AF28)</f>
        <v>336</v>
      </c>
    </row>
    <row r="29">
      <c r="A29" s="404" t="s">
        <v>1135</v>
      </c>
      <c r="B29" s="216">
        <v>0.0</v>
      </c>
      <c r="C29" s="216">
        <v>0.0</v>
      </c>
      <c r="D29" s="216">
        <v>0.0</v>
      </c>
      <c r="E29" s="216">
        <v>0.0</v>
      </c>
      <c r="F29" s="216">
        <v>0.0</v>
      </c>
      <c r="G29" s="216">
        <v>0.0</v>
      </c>
      <c r="H29" s="216">
        <v>0.0</v>
      </c>
      <c r="I29" s="216">
        <v>0.0</v>
      </c>
      <c r="J29" s="216">
        <v>0.0</v>
      </c>
      <c r="K29" s="216">
        <v>0.0</v>
      </c>
      <c r="L29" s="216">
        <v>0.0</v>
      </c>
      <c r="M29" s="216">
        <v>0.0</v>
      </c>
      <c r="N29" s="216">
        <v>0.0</v>
      </c>
      <c r="O29" s="216">
        <v>0.0</v>
      </c>
      <c r="P29" s="216">
        <v>0.0</v>
      </c>
      <c r="Q29" s="216">
        <v>0.0</v>
      </c>
      <c r="R29" s="216">
        <v>0.0</v>
      </c>
      <c r="S29" s="216">
        <v>0.0</v>
      </c>
      <c r="T29" s="216">
        <v>0.0</v>
      </c>
      <c r="U29" s="216">
        <v>0.0</v>
      </c>
      <c r="V29" s="216">
        <v>0.0</v>
      </c>
      <c r="W29" s="216">
        <v>0.0</v>
      </c>
      <c r="X29" s="216">
        <v>0.0</v>
      </c>
      <c r="Y29" s="216">
        <v>0.0</v>
      </c>
      <c r="Z29" s="216">
        <v>0.0</v>
      </c>
      <c r="AA29" s="216">
        <v>0.0</v>
      </c>
      <c r="AB29" s="405">
        <v>0.0</v>
      </c>
      <c r="AC29" s="216">
        <v>0.0</v>
      </c>
      <c r="AD29" s="405">
        <v>0.0</v>
      </c>
      <c r="AE29" s="405">
        <v>0.0</v>
      </c>
      <c r="AF29" s="405">
        <v>0.0</v>
      </c>
      <c r="AG29" s="402">
        <f t="shared" si="7"/>
        <v>0</v>
      </c>
    </row>
    <row r="30">
      <c r="A30" s="404" t="s">
        <v>1136</v>
      </c>
      <c r="B30" s="216">
        <v>13.0</v>
      </c>
      <c r="C30" s="216">
        <v>11.0</v>
      </c>
      <c r="D30" s="216">
        <v>21.0</v>
      </c>
      <c r="E30" s="216">
        <v>12.0</v>
      </c>
      <c r="F30" s="216">
        <v>7.0</v>
      </c>
      <c r="G30" s="216">
        <v>13.0</v>
      </c>
      <c r="H30" s="216">
        <v>14.0</v>
      </c>
      <c r="I30" s="216">
        <v>378.0</v>
      </c>
      <c r="J30" s="216">
        <v>324.0</v>
      </c>
      <c r="K30" s="216">
        <v>100.0</v>
      </c>
      <c r="L30" s="216">
        <v>13.0</v>
      </c>
      <c r="M30" s="216">
        <v>13.0</v>
      </c>
      <c r="N30" s="282">
        <v>12.0</v>
      </c>
      <c r="O30" s="216">
        <v>14.0</v>
      </c>
      <c r="P30" s="216">
        <v>14.0</v>
      </c>
      <c r="Q30" s="216">
        <v>37.0</v>
      </c>
      <c r="R30" s="282">
        <v>18.0</v>
      </c>
      <c r="S30" s="282">
        <v>19.0</v>
      </c>
      <c r="T30" s="216">
        <v>16.0</v>
      </c>
      <c r="U30" s="216">
        <v>16.0</v>
      </c>
      <c r="V30" s="216">
        <v>14.0</v>
      </c>
      <c r="W30" s="216">
        <v>19.0</v>
      </c>
      <c r="X30" s="216">
        <v>11.0</v>
      </c>
      <c r="Y30" s="216">
        <v>29.0</v>
      </c>
      <c r="Z30" s="216">
        <v>28.0</v>
      </c>
      <c r="AA30" s="216">
        <v>74.0</v>
      </c>
      <c r="AB30" s="216">
        <v>40.0</v>
      </c>
      <c r="AC30" s="216">
        <v>34.0</v>
      </c>
      <c r="AD30" s="216">
        <v>21.0</v>
      </c>
      <c r="AE30" s="216">
        <v>32.0</v>
      </c>
      <c r="AF30" s="216">
        <v>64.0</v>
      </c>
      <c r="AG30" s="402">
        <f t="shared" si="7"/>
        <v>1431</v>
      </c>
    </row>
    <row r="31">
      <c r="A31" s="404" t="s">
        <v>1137</v>
      </c>
      <c r="B31" s="216">
        <v>0.0</v>
      </c>
      <c r="C31" s="216">
        <v>0.0</v>
      </c>
      <c r="D31" s="216">
        <v>0.0</v>
      </c>
      <c r="E31" s="216">
        <v>0.0</v>
      </c>
      <c r="F31" s="216">
        <v>0.0</v>
      </c>
      <c r="G31" s="216">
        <v>0.0</v>
      </c>
      <c r="H31" s="216">
        <v>0.0</v>
      </c>
      <c r="I31" s="282">
        <v>0.0</v>
      </c>
      <c r="J31" s="282">
        <v>0.0</v>
      </c>
      <c r="K31" s="282">
        <v>0.0</v>
      </c>
      <c r="L31" s="282">
        <v>0.0</v>
      </c>
      <c r="M31" s="282">
        <v>0.0</v>
      </c>
      <c r="N31" s="202">
        <v>0.0</v>
      </c>
      <c r="O31" s="189">
        <v>0.0</v>
      </c>
      <c r="P31" s="282">
        <v>0.0</v>
      </c>
      <c r="Q31" s="282">
        <v>0.0</v>
      </c>
      <c r="R31" s="282">
        <v>0.0</v>
      </c>
      <c r="S31" s="282">
        <v>0.0</v>
      </c>
      <c r="T31" s="130">
        <v>0.0</v>
      </c>
      <c r="U31" s="130">
        <v>0.0</v>
      </c>
      <c r="V31" s="130">
        <v>0.0</v>
      </c>
      <c r="W31" s="130">
        <v>0.0</v>
      </c>
      <c r="X31" s="130">
        <v>0.0</v>
      </c>
      <c r="Y31" s="130">
        <v>0.0</v>
      </c>
      <c r="Z31" s="343">
        <v>0.0</v>
      </c>
      <c r="AA31" s="130">
        <v>0.0</v>
      </c>
      <c r="AB31" s="130">
        <v>0.0</v>
      </c>
      <c r="AC31" s="130">
        <v>0.0</v>
      </c>
      <c r="AD31" s="130">
        <v>0.0</v>
      </c>
      <c r="AE31" s="130">
        <v>0.0</v>
      </c>
      <c r="AF31" s="130">
        <v>0.0</v>
      </c>
      <c r="AG31" s="402">
        <f t="shared" si="7"/>
        <v>0</v>
      </c>
    </row>
    <row r="32">
      <c r="A32" s="404" t="s">
        <v>1138</v>
      </c>
      <c r="B32" s="206"/>
      <c r="C32" s="206"/>
      <c r="D32" s="206"/>
      <c r="E32" s="206"/>
      <c r="F32" s="206"/>
      <c r="G32" s="206"/>
      <c r="H32" s="206"/>
      <c r="I32" s="207"/>
      <c r="J32" s="207"/>
      <c r="K32" s="207"/>
      <c r="L32" s="207"/>
      <c r="M32" s="207"/>
      <c r="N32" s="205"/>
      <c r="O32" s="208"/>
      <c r="P32" s="207"/>
      <c r="Q32" s="207"/>
      <c r="R32" s="207"/>
      <c r="S32" s="207"/>
      <c r="T32" s="235"/>
      <c r="U32" s="235"/>
      <c r="V32" s="235"/>
      <c r="W32" s="235"/>
      <c r="X32" s="235"/>
      <c r="Y32" s="235"/>
      <c r="Z32" s="406"/>
      <c r="AA32" s="235"/>
      <c r="AB32" s="130">
        <v>0.0</v>
      </c>
      <c r="AC32" s="130">
        <v>0.0</v>
      </c>
      <c r="AD32" s="130">
        <v>0.0</v>
      </c>
      <c r="AE32" s="130">
        <v>0.0</v>
      </c>
      <c r="AF32" s="130">
        <v>0.0</v>
      </c>
      <c r="AG32" s="402">
        <f t="shared" si="7"/>
        <v>0</v>
      </c>
    </row>
    <row r="33">
      <c r="A33" s="404" t="s">
        <v>1139</v>
      </c>
      <c r="B33" s="206"/>
      <c r="C33" s="206"/>
      <c r="D33" s="206"/>
      <c r="E33" s="206"/>
      <c r="F33" s="206"/>
      <c r="G33" s="206"/>
      <c r="H33" s="206"/>
      <c r="I33" s="207"/>
      <c r="J33" s="207"/>
      <c r="K33" s="207"/>
      <c r="L33" s="207"/>
      <c r="M33" s="207"/>
      <c r="N33" s="205"/>
      <c r="O33" s="208"/>
      <c r="P33" s="207"/>
      <c r="Q33" s="207"/>
      <c r="R33" s="207"/>
      <c r="S33" s="207"/>
      <c r="T33" s="235"/>
      <c r="U33" s="235"/>
      <c r="V33" s="235"/>
      <c r="W33" s="235"/>
      <c r="X33" s="235"/>
      <c r="Y33" s="235"/>
      <c r="Z33" s="406"/>
      <c r="AA33" s="235"/>
      <c r="AB33" s="130">
        <v>0.0</v>
      </c>
      <c r="AC33" s="130">
        <v>0.0</v>
      </c>
      <c r="AD33" s="130">
        <v>0.0</v>
      </c>
      <c r="AE33" s="130">
        <v>0.0</v>
      </c>
      <c r="AF33" s="130">
        <v>0.0</v>
      </c>
      <c r="AG33" s="402">
        <f t="shared" si="7"/>
        <v>0</v>
      </c>
    </row>
    <row r="34">
      <c r="A34" s="404" t="s">
        <v>1140</v>
      </c>
      <c r="B34" s="206"/>
      <c r="C34" s="206"/>
      <c r="D34" s="206"/>
      <c r="E34" s="206"/>
      <c r="F34" s="206"/>
      <c r="G34" s="206"/>
      <c r="H34" s="206"/>
      <c r="I34" s="207"/>
      <c r="J34" s="207"/>
      <c r="K34" s="207"/>
      <c r="L34" s="207"/>
      <c r="M34" s="207"/>
      <c r="N34" s="205"/>
      <c r="O34" s="208"/>
      <c r="P34" s="207"/>
      <c r="Q34" s="207"/>
      <c r="R34" s="207"/>
      <c r="S34" s="207"/>
      <c r="T34" s="235"/>
      <c r="U34" s="235"/>
      <c r="V34" s="235"/>
      <c r="W34" s="235"/>
      <c r="X34" s="235"/>
      <c r="Y34" s="235"/>
      <c r="Z34" s="406"/>
      <c r="AA34" s="235"/>
      <c r="AB34" s="130">
        <v>6.0</v>
      </c>
      <c r="AC34" s="130">
        <v>3.0</v>
      </c>
      <c r="AD34" s="130">
        <v>3.0</v>
      </c>
      <c r="AE34" s="130">
        <v>3.0</v>
      </c>
      <c r="AF34" s="130">
        <v>15.0</v>
      </c>
      <c r="AG34" s="402">
        <f t="shared" si="7"/>
        <v>30</v>
      </c>
    </row>
    <row r="35">
      <c r="A35" s="404" t="s">
        <v>1141</v>
      </c>
      <c r="B35" s="206"/>
      <c r="C35" s="206"/>
      <c r="D35" s="206"/>
      <c r="E35" s="206"/>
      <c r="F35" s="206"/>
      <c r="G35" s="206"/>
      <c r="H35" s="206"/>
      <c r="I35" s="207"/>
      <c r="J35" s="207"/>
      <c r="K35" s="207"/>
      <c r="L35" s="207"/>
      <c r="M35" s="207"/>
      <c r="N35" s="205"/>
      <c r="O35" s="208"/>
      <c r="P35" s="207"/>
      <c r="Q35" s="207"/>
      <c r="R35" s="207"/>
      <c r="S35" s="207"/>
      <c r="T35" s="235"/>
      <c r="U35" s="235"/>
      <c r="V35" s="235"/>
      <c r="W35" s="235"/>
      <c r="X35" s="235"/>
      <c r="Y35" s="235"/>
      <c r="Z35" s="406"/>
      <c r="AA35" s="235"/>
      <c r="AB35" s="130">
        <v>0.0</v>
      </c>
      <c r="AC35" s="130">
        <v>0.0</v>
      </c>
      <c r="AD35" s="130">
        <v>0.0</v>
      </c>
      <c r="AE35" s="130">
        <v>0.0</v>
      </c>
      <c r="AF35" s="130">
        <v>0.0</v>
      </c>
      <c r="AG35" s="402">
        <f t="shared" si="7"/>
        <v>0</v>
      </c>
    </row>
    <row r="36">
      <c r="A36" s="407" t="s">
        <v>172</v>
      </c>
      <c r="B36" s="408">
        <f t="shared" ref="B36:AF36" si="8">SUM(B28:B35)</f>
        <v>27</v>
      </c>
      <c r="C36" s="408">
        <f t="shared" si="8"/>
        <v>23</v>
      </c>
      <c r="D36" s="408">
        <f t="shared" si="8"/>
        <v>24</v>
      </c>
      <c r="E36" s="408">
        <f t="shared" si="8"/>
        <v>16</v>
      </c>
      <c r="F36" s="408">
        <f t="shared" si="8"/>
        <v>8</v>
      </c>
      <c r="G36" s="408">
        <f t="shared" si="8"/>
        <v>17</v>
      </c>
      <c r="H36" s="408">
        <f t="shared" si="8"/>
        <v>17</v>
      </c>
      <c r="I36" s="408">
        <f t="shared" si="8"/>
        <v>412</v>
      </c>
      <c r="J36" s="408">
        <f t="shared" si="8"/>
        <v>357</v>
      </c>
      <c r="K36" s="408">
        <f t="shared" si="8"/>
        <v>110</v>
      </c>
      <c r="L36" s="408">
        <f t="shared" si="8"/>
        <v>21</v>
      </c>
      <c r="M36" s="408">
        <f t="shared" si="8"/>
        <v>19</v>
      </c>
      <c r="N36" s="408">
        <f t="shared" si="8"/>
        <v>17</v>
      </c>
      <c r="O36" s="408">
        <f t="shared" si="8"/>
        <v>22</v>
      </c>
      <c r="P36" s="408">
        <f t="shared" si="8"/>
        <v>22</v>
      </c>
      <c r="Q36" s="408">
        <f t="shared" si="8"/>
        <v>48</v>
      </c>
      <c r="R36" s="408">
        <f t="shared" si="8"/>
        <v>29</v>
      </c>
      <c r="S36" s="408">
        <f t="shared" si="8"/>
        <v>26</v>
      </c>
      <c r="T36" s="408">
        <f t="shared" si="8"/>
        <v>20</v>
      </c>
      <c r="U36" s="408">
        <f t="shared" si="8"/>
        <v>23</v>
      </c>
      <c r="V36" s="408">
        <f t="shared" si="8"/>
        <v>20</v>
      </c>
      <c r="W36" s="408">
        <f t="shared" si="8"/>
        <v>26</v>
      </c>
      <c r="X36" s="408">
        <f t="shared" si="8"/>
        <v>21</v>
      </c>
      <c r="Y36" s="408">
        <f t="shared" si="8"/>
        <v>37</v>
      </c>
      <c r="Z36" s="408">
        <f t="shared" si="8"/>
        <v>35</v>
      </c>
      <c r="AA36" s="408">
        <f t="shared" si="8"/>
        <v>104</v>
      </c>
      <c r="AB36" s="408">
        <f t="shared" si="8"/>
        <v>70</v>
      </c>
      <c r="AC36" s="408">
        <f t="shared" si="8"/>
        <v>56</v>
      </c>
      <c r="AD36" s="408">
        <f t="shared" si="8"/>
        <v>35</v>
      </c>
      <c r="AE36" s="408">
        <f t="shared" si="8"/>
        <v>45</v>
      </c>
      <c r="AF36" s="408">
        <f t="shared" si="8"/>
        <v>90</v>
      </c>
      <c r="AG36" s="402">
        <f t="shared" si="7"/>
        <v>1797</v>
      </c>
    </row>
    <row r="37">
      <c r="A37" s="385"/>
      <c r="B37" s="152"/>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c r="AA37" s="152"/>
      <c r="AB37" s="152"/>
      <c r="AC37" s="152"/>
      <c r="AD37" s="152"/>
      <c r="AE37" s="152"/>
      <c r="AF37" s="152"/>
      <c r="AG37" s="199"/>
    </row>
    <row r="38">
      <c r="A38" s="404" t="s">
        <v>1142</v>
      </c>
      <c r="B38" s="409"/>
      <c r="C38" s="409"/>
      <c r="D38" s="409"/>
      <c r="E38" s="409"/>
      <c r="F38" s="409"/>
      <c r="G38" s="409"/>
      <c r="H38" s="409"/>
      <c r="I38" s="409"/>
      <c r="J38" s="410"/>
      <c r="K38" s="410"/>
      <c r="L38" s="410"/>
      <c r="M38" s="410"/>
      <c r="N38" s="410"/>
      <c r="O38" s="410"/>
      <c r="P38" s="410"/>
      <c r="Q38" s="410"/>
      <c r="R38" s="410"/>
      <c r="S38" s="410"/>
      <c r="T38" s="410"/>
      <c r="U38" s="410"/>
      <c r="V38" s="410"/>
      <c r="W38" s="410"/>
      <c r="X38" s="410"/>
      <c r="Y38" s="410"/>
      <c r="Z38" s="410"/>
      <c r="AA38" s="410"/>
      <c r="AB38" s="410"/>
      <c r="AC38" s="410"/>
      <c r="AD38" s="411"/>
      <c r="AE38" s="411"/>
      <c r="AF38" s="342">
        <v>2.0</v>
      </c>
      <c r="AG38" s="199">
        <f t="shared" ref="AG38:AG40" si="9">SUM(B38:AF38)</f>
        <v>2</v>
      </c>
    </row>
    <row r="39">
      <c r="A39" s="404" t="s">
        <v>1143</v>
      </c>
      <c r="B39" s="409"/>
      <c r="C39" s="409"/>
      <c r="D39" s="409"/>
      <c r="E39" s="409"/>
      <c r="F39" s="409"/>
      <c r="G39" s="409"/>
      <c r="H39" s="409"/>
      <c r="I39" s="409"/>
      <c r="J39" s="410"/>
      <c r="K39" s="410"/>
      <c r="L39" s="410"/>
      <c r="M39" s="410"/>
      <c r="N39" s="410"/>
      <c r="O39" s="410"/>
      <c r="P39" s="410"/>
      <c r="Q39" s="410"/>
      <c r="R39" s="410"/>
      <c r="S39" s="410"/>
      <c r="T39" s="410"/>
      <c r="U39" s="410"/>
      <c r="V39" s="410"/>
      <c r="W39" s="410"/>
      <c r="X39" s="410"/>
      <c r="Y39" s="410"/>
      <c r="Z39" s="410"/>
      <c r="AA39" s="410"/>
      <c r="AB39" s="410"/>
      <c r="AC39" s="410"/>
      <c r="AD39" s="411"/>
      <c r="AE39" s="411"/>
      <c r="AF39" s="342">
        <v>0.0</v>
      </c>
      <c r="AG39" s="199">
        <f t="shared" si="9"/>
        <v>0</v>
      </c>
    </row>
    <row r="40">
      <c r="A40" s="407" t="s">
        <v>175</v>
      </c>
      <c r="B40" s="210">
        <f t="shared" ref="B40:AF40" si="10">SUM(B38:B39)</f>
        <v>0</v>
      </c>
      <c r="C40" s="210">
        <f t="shared" si="10"/>
        <v>0</v>
      </c>
      <c r="D40" s="210">
        <f t="shared" si="10"/>
        <v>0</v>
      </c>
      <c r="E40" s="210">
        <f t="shared" si="10"/>
        <v>0</v>
      </c>
      <c r="F40" s="210">
        <f t="shared" si="10"/>
        <v>0</v>
      </c>
      <c r="G40" s="210">
        <f t="shared" si="10"/>
        <v>0</v>
      </c>
      <c r="H40" s="210">
        <f t="shared" si="10"/>
        <v>0</v>
      </c>
      <c r="I40" s="210">
        <f t="shared" si="10"/>
        <v>0</v>
      </c>
      <c r="J40" s="210">
        <f t="shared" si="10"/>
        <v>0</v>
      </c>
      <c r="K40" s="210">
        <f t="shared" si="10"/>
        <v>0</v>
      </c>
      <c r="L40" s="210">
        <f t="shared" si="10"/>
        <v>0</v>
      </c>
      <c r="M40" s="210">
        <f t="shared" si="10"/>
        <v>0</v>
      </c>
      <c r="N40" s="210">
        <f t="shared" si="10"/>
        <v>0</v>
      </c>
      <c r="O40" s="210">
        <f t="shared" si="10"/>
        <v>0</v>
      </c>
      <c r="P40" s="210">
        <f t="shared" si="10"/>
        <v>0</v>
      </c>
      <c r="Q40" s="210">
        <f t="shared" si="10"/>
        <v>0</v>
      </c>
      <c r="R40" s="210">
        <f t="shared" si="10"/>
        <v>0</v>
      </c>
      <c r="S40" s="210">
        <f t="shared" si="10"/>
        <v>0</v>
      </c>
      <c r="T40" s="210">
        <f t="shared" si="10"/>
        <v>0</v>
      </c>
      <c r="U40" s="210">
        <f t="shared" si="10"/>
        <v>0</v>
      </c>
      <c r="V40" s="210">
        <f t="shared" si="10"/>
        <v>0</v>
      </c>
      <c r="W40" s="210">
        <f t="shared" si="10"/>
        <v>0</v>
      </c>
      <c r="X40" s="210">
        <f t="shared" si="10"/>
        <v>0</v>
      </c>
      <c r="Y40" s="210">
        <f t="shared" si="10"/>
        <v>0</v>
      </c>
      <c r="Z40" s="210">
        <f t="shared" si="10"/>
        <v>0</v>
      </c>
      <c r="AA40" s="210">
        <f t="shared" si="10"/>
        <v>0</v>
      </c>
      <c r="AB40" s="210">
        <f t="shared" si="10"/>
        <v>0</v>
      </c>
      <c r="AC40" s="210">
        <f t="shared" si="10"/>
        <v>0</v>
      </c>
      <c r="AD40" s="210">
        <f t="shared" si="10"/>
        <v>0</v>
      </c>
      <c r="AE40" s="210">
        <f t="shared" si="10"/>
        <v>0</v>
      </c>
      <c r="AF40" s="210">
        <f t="shared" si="10"/>
        <v>2</v>
      </c>
      <c r="AG40" s="199">
        <f t="shared" si="9"/>
        <v>2</v>
      </c>
    </row>
    <row r="41">
      <c r="A41" s="145"/>
      <c r="B41" s="213"/>
      <c r="C41" s="213"/>
      <c r="D41" s="213"/>
      <c r="E41" s="213"/>
      <c r="F41" s="213"/>
      <c r="G41" s="213"/>
      <c r="H41" s="213"/>
      <c r="I41" s="213"/>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214"/>
    </row>
    <row r="42">
      <c r="A42" s="404" t="s">
        <v>176</v>
      </c>
      <c r="B42" s="216">
        <v>2.0</v>
      </c>
      <c r="C42" s="216">
        <v>3.0</v>
      </c>
      <c r="D42" s="216">
        <v>3.0</v>
      </c>
      <c r="E42" s="216">
        <v>2.0</v>
      </c>
      <c r="F42" s="216">
        <v>4.0</v>
      </c>
      <c r="G42" s="216">
        <v>5.0</v>
      </c>
      <c r="H42" s="216">
        <v>2.0</v>
      </c>
      <c r="I42" s="216">
        <v>15.0</v>
      </c>
      <c r="J42" s="216">
        <v>14.0</v>
      </c>
      <c r="K42" s="216">
        <v>5.0</v>
      </c>
      <c r="L42" s="216">
        <v>3.0</v>
      </c>
      <c r="M42" s="282">
        <v>4.0</v>
      </c>
      <c r="N42" s="282">
        <v>7.0</v>
      </c>
      <c r="O42" s="282">
        <v>5.0</v>
      </c>
      <c r="P42" s="282">
        <v>1.0</v>
      </c>
      <c r="Q42" s="282">
        <v>2.0</v>
      </c>
      <c r="R42" s="282">
        <v>4.0</v>
      </c>
      <c r="S42" s="282">
        <v>6.0</v>
      </c>
      <c r="T42" s="282">
        <v>3.0</v>
      </c>
      <c r="U42" s="282">
        <v>4.0</v>
      </c>
      <c r="V42" s="282">
        <v>1.0</v>
      </c>
      <c r="W42" s="282">
        <v>5.0</v>
      </c>
      <c r="X42" s="282">
        <v>4.0</v>
      </c>
      <c r="Y42" s="282">
        <v>5.0</v>
      </c>
      <c r="Z42" s="282">
        <v>5.0</v>
      </c>
      <c r="AA42" s="282">
        <v>13.0</v>
      </c>
      <c r="AB42" s="282">
        <v>4.0</v>
      </c>
      <c r="AC42" s="282">
        <v>6.0</v>
      </c>
      <c r="AD42" s="282">
        <v>4.0</v>
      </c>
      <c r="AE42" s="282">
        <v>8.0</v>
      </c>
      <c r="AF42" s="282">
        <v>4.0</v>
      </c>
      <c r="AG42" s="402">
        <f t="shared" ref="AG42:AG50" si="11">SUM(B42:AF42)</f>
        <v>153</v>
      </c>
    </row>
    <row r="43">
      <c r="A43" s="404" t="s">
        <v>177</v>
      </c>
      <c r="B43" s="216">
        <v>2.0</v>
      </c>
      <c r="C43" s="216">
        <v>2.0</v>
      </c>
      <c r="D43" s="216">
        <v>3.0</v>
      </c>
      <c r="E43" s="216">
        <v>3.0</v>
      </c>
      <c r="F43" s="216">
        <v>4.0</v>
      </c>
      <c r="G43" s="216">
        <v>0.0</v>
      </c>
      <c r="H43" s="216">
        <v>2.0</v>
      </c>
      <c r="I43" s="216">
        <v>8.0</v>
      </c>
      <c r="J43" s="216">
        <v>11.0</v>
      </c>
      <c r="K43" s="216">
        <v>5.0</v>
      </c>
      <c r="L43" s="216">
        <v>1.0</v>
      </c>
      <c r="M43" s="216">
        <v>1.0</v>
      </c>
      <c r="N43" s="216">
        <v>4.0</v>
      </c>
      <c r="O43" s="216">
        <v>1.0</v>
      </c>
      <c r="P43" s="216">
        <v>4.0</v>
      </c>
      <c r="Q43" s="216">
        <v>3.0</v>
      </c>
      <c r="R43" s="216">
        <v>1.0</v>
      </c>
      <c r="S43" s="216">
        <v>1.0</v>
      </c>
      <c r="T43" s="216">
        <v>3.0</v>
      </c>
      <c r="U43" s="282">
        <v>2.0</v>
      </c>
      <c r="V43" s="282">
        <v>2.0</v>
      </c>
      <c r="W43" s="282">
        <v>3.0</v>
      </c>
      <c r="X43" s="282">
        <v>2.0</v>
      </c>
      <c r="Y43" s="282">
        <v>1.0</v>
      </c>
      <c r="Z43" s="282">
        <v>1.0</v>
      </c>
      <c r="AA43" s="282">
        <v>6.0</v>
      </c>
      <c r="AB43" s="282">
        <v>0.0</v>
      </c>
      <c r="AC43" s="282">
        <v>3.0</v>
      </c>
      <c r="AD43" s="282">
        <v>3.0</v>
      </c>
      <c r="AE43" s="282">
        <v>2.0</v>
      </c>
      <c r="AF43" s="282">
        <v>4.0</v>
      </c>
      <c r="AG43" s="402">
        <f t="shared" si="11"/>
        <v>88</v>
      </c>
    </row>
    <row r="44">
      <c r="A44" s="404" t="s">
        <v>1144</v>
      </c>
      <c r="B44" s="216">
        <v>3.0</v>
      </c>
      <c r="C44" s="216">
        <v>1.0</v>
      </c>
      <c r="D44" s="216">
        <v>2.0</v>
      </c>
      <c r="E44" s="216">
        <v>1.0</v>
      </c>
      <c r="F44" s="216">
        <v>3.0</v>
      </c>
      <c r="G44" s="216">
        <v>1.0</v>
      </c>
      <c r="H44" s="216">
        <v>2.0</v>
      </c>
      <c r="I44" s="216">
        <v>20.0</v>
      </c>
      <c r="J44" s="216">
        <v>18.0</v>
      </c>
      <c r="K44" s="216">
        <v>8.0</v>
      </c>
      <c r="L44" s="216">
        <v>1.0</v>
      </c>
      <c r="M44" s="216">
        <v>3.0</v>
      </c>
      <c r="N44" s="216">
        <v>2.0</v>
      </c>
      <c r="O44" s="216">
        <v>2.0</v>
      </c>
      <c r="P44" s="216">
        <v>1.0</v>
      </c>
      <c r="Q44" s="216">
        <v>1.0</v>
      </c>
      <c r="R44" s="216">
        <v>1.0</v>
      </c>
      <c r="S44" s="216">
        <v>0.0</v>
      </c>
      <c r="T44" s="216">
        <v>4.0</v>
      </c>
      <c r="U44" s="216">
        <v>3.0</v>
      </c>
      <c r="V44" s="216">
        <v>2.0</v>
      </c>
      <c r="W44" s="216">
        <v>0.0</v>
      </c>
      <c r="X44" s="216">
        <v>1.0</v>
      </c>
      <c r="Y44" s="216">
        <v>2.0</v>
      </c>
      <c r="Z44" s="216">
        <v>2.0</v>
      </c>
      <c r="AA44" s="216">
        <v>4.0</v>
      </c>
      <c r="AB44" s="216">
        <v>3.0</v>
      </c>
      <c r="AC44" s="216">
        <v>2.0</v>
      </c>
      <c r="AD44" s="216">
        <v>1.0</v>
      </c>
      <c r="AE44" s="216">
        <v>0.0</v>
      </c>
      <c r="AF44" s="216">
        <v>4.0</v>
      </c>
      <c r="AG44" s="402">
        <f t="shared" si="11"/>
        <v>98</v>
      </c>
    </row>
    <row r="45">
      <c r="A45" s="404" t="s">
        <v>1145</v>
      </c>
      <c r="B45" s="216">
        <v>0.0</v>
      </c>
      <c r="C45" s="216">
        <v>0.0</v>
      </c>
      <c r="D45" s="216">
        <v>0.0</v>
      </c>
      <c r="E45" s="216">
        <v>0.0</v>
      </c>
      <c r="F45" s="216">
        <v>0.0</v>
      </c>
      <c r="G45" s="216">
        <v>0.0</v>
      </c>
      <c r="H45" s="216">
        <v>0.0</v>
      </c>
      <c r="I45" s="216">
        <v>0.0</v>
      </c>
      <c r="J45" s="216">
        <v>0.0</v>
      </c>
      <c r="K45" s="216">
        <v>0.0</v>
      </c>
      <c r="L45" s="216">
        <v>0.0</v>
      </c>
      <c r="M45" s="216">
        <v>0.0</v>
      </c>
      <c r="N45" s="216">
        <v>0.0</v>
      </c>
      <c r="O45" s="216">
        <v>0.0</v>
      </c>
      <c r="P45" s="216">
        <v>0.0</v>
      </c>
      <c r="Q45" s="216">
        <v>0.0</v>
      </c>
      <c r="R45" s="216">
        <v>0.0</v>
      </c>
      <c r="S45" s="216">
        <v>0.0</v>
      </c>
      <c r="T45" s="216">
        <v>0.0</v>
      </c>
      <c r="U45" s="216">
        <v>0.0</v>
      </c>
      <c r="V45" s="216">
        <v>0.0</v>
      </c>
      <c r="W45" s="216">
        <v>0.0</v>
      </c>
      <c r="X45" s="216">
        <v>0.0</v>
      </c>
      <c r="Y45" s="216">
        <v>0.0</v>
      </c>
      <c r="Z45" s="216">
        <v>0.0</v>
      </c>
      <c r="AA45" s="216">
        <v>0.0</v>
      </c>
      <c r="AB45" s="216">
        <v>0.0</v>
      </c>
      <c r="AC45" s="216">
        <v>0.0</v>
      </c>
      <c r="AD45" s="216">
        <v>0.0</v>
      </c>
      <c r="AE45" s="216">
        <v>0.0</v>
      </c>
      <c r="AF45" s="216">
        <v>0.0</v>
      </c>
      <c r="AG45" s="402">
        <f t="shared" si="11"/>
        <v>0</v>
      </c>
    </row>
    <row r="46">
      <c r="A46" s="404" t="s">
        <v>1146</v>
      </c>
      <c r="B46" s="216">
        <v>0.0</v>
      </c>
      <c r="C46" s="216">
        <v>0.0</v>
      </c>
      <c r="D46" s="216">
        <v>0.0</v>
      </c>
      <c r="E46" s="216">
        <v>0.0</v>
      </c>
      <c r="F46" s="216">
        <v>0.0</v>
      </c>
      <c r="G46" s="216">
        <v>0.0</v>
      </c>
      <c r="H46" s="216">
        <v>0.0</v>
      </c>
      <c r="I46" s="216">
        <v>0.0</v>
      </c>
      <c r="J46" s="216">
        <v>0.0</v>
      </c>
      <c r="K46" s="216">
        <v>0.0</v>
      </c>
      <c r="L46" s="216">
        <v>0.0</v>
      </c>
      <c r="M46" s="216">
        <v>0.0</v>
      </c>
      <c r="N46" s="216">
        <v>0.0</v>
      </c>
      <c r="O46" s="216">
        <v>0.0</v>
      </c>
      <c r="P46" s="216">
        <v>0.0</v>
      </c>
      <c r="Q46" s="216">
        <v>0.0</v>
      </c>
      <c r="R46" s="216">
        <v>0.0</v>
      </c>
      <c r="S46" s="216">
        <v>0.0</v>
      </c>
      <c r="T46" s="216">
        <v>0.0</v>
      </c>
      <c r="U46" s="216">
        <v>0.0</v>
      </c>
      <c r="V46" s="216">
        <v>0.0</v>
      </c>
      <c r="W46" s="216">
        <v>0.0</v>
      </c>
      <c r="X46" s="216">
        <v>0.0</v>
      </c>
      <c r="Y46" s="216">
        <v>0.0</v>
      </c>
      <c r="Z46" s="216">
        <v>0.0</v>
      </c>
      <c r="AA46" s="216">
        <v>0.0</v>
      </c>
      <c r="AB46" s="216">
        <v>0.0</v>
      </c>
      <c r="AC46" s="216">
        <v>0.0</v>
      </c>
      <c r="AD46" s="216">
        <v>0.0</v>
      </c>
      <c r="AE46" s="216">
        <v>0.0</v>
      </c>
      <c r="AF46" s="216">
        <v>0.0</v>
      </c>
      <c r="AG46" s="402">
        <f t="shared" si="11"/>
        <v>0</v>
      </c>
    </row>
    <row r="47">
      <c r="A47" s="404" t="s">
        <v>1147</v>
      </c>
      <c r="B47" s="216">
        <v>0.0</v>
      </c>
      <c r="C47" s="216">
        <v>0.0</v>
      </c>
      <c r="D47" s="216">
        <v>0.0</v>
      </c>
      <c r="E47" s="216">
        <v>0.0</v>
      </c>
      <c r="F47" s="216">
        <v>0.0</v>
      </c>
      <c r="G47" s="216">
        <v>0.0</v>
      </c>
      <c r="H47" s="216">
        <v>0.0</v>
      </c>
      <c r="I47" s="216">
        <v>0.0</v>
      </c>
      <c r="J47" s="216">
        <v>0.0</v>
      </c>
      <c r="K47" s="216">
        <v>0.0</v>
      </c>
      <c r="L47" s="216">
        <v>0.0</v>
      </c>
      <c r="M47" s="216">
        <v>0.0</v>
      </c>
      <c r="N47" s="216">
        <v>0.0</v>
      </c>
      <c r="O47" s="216">
        <v>0.0</v>
      </c>
      <c r="P47" s="216">
        <v>0.0</v>
      </c>
      <c r="Q47" s="216">
        <v>0.0</v>
      </c>
      <c r="R47" s="216">
        <v>0.0</v>
      </c>
      <c r="S47" s="216">
        <v>0.0</v>
      </c>
      <c r="T47" s="216">
        <v>0.0</v>
      </c>
      <c r="U47" s="216">
        <v>0.0</v>
      </c>
      <c r="V47" s="216">
        <v>0.0</v>
      </c>
      <c r="W47" s="216">
        <v>0.0</v>
      </c>
      <c r="X47" s="216">
        <v>0.0</v>
      </c>
      <c r="Y47" s="216">
        <v>0.0</v>
      </c>
      <c r="Z47" s="216">
        <v>0.0</v>
      </c>
      <c r="AA47" s="216">
        <v>0.0</v>
      </c>
      <c r="AB47" s="216">
        <v>0.0</v>
      </c>
      <c r="AC47" s="216">
        <v>0.0</v>
      </c>
      <c r="AD47" s="216">
        <v>0.0</v>
      </c>
      <c r="AE47" s="216">
        <v>0.0</v>
      </c>
      <c r="AF47" s="216">
        <v>0.0</v>
      </c>
      <c r="AG47" s="402">
        <f t="shared" si="11"/>
        <v>0</v>
      </c>
    </row>
    <row r="48">
      <c r="A48" s="404" t="s">
        <v>1148</v>
      </c>
      <c r="B48" s="216">
        <v>0.0</v>
      </c>
      <c r="C48" s="216">
        <v>0.0</v>
      </c>
      <c r="D48" s="216">
        <v>0.0</v>
      </c>
      <c r="E48" s="216">
        <v>0.0</v>
      </c>
      <c r="F48" s="216">
        <v>0.0</v>
      </c>
      <c r="G48" s="216">
        <v>0.0</v>
      </c>
      <c r="H48" s="216">
        <v>1.0</v>
      </c>
      <c r="I48" s="216">
        <v>0.0</v>
      </c>
      <c r="J48" s="216">
        <v>0.0</v>
      </c>
      <c r="K48" s="216">
        <v>1.0</v>
      </c>
      <c r="L48" s="216">
        <v>0.0</v>
      </c>
      <c r="M48" s="216">
        <v>0.0</v>
      </c>
      <c r="N48" s="216">
        <v>0.0</v>
      </c>
      <c r="O48" s="216">
        <v>0.0</v>
      </c>
      <c r="P48" s="216">
        <v>0.0</v>
      </c>
      <c r="Q48" s="216">
        <v>0.0</v>
      </c>
      <c r="R48" s="216">
        <v>0.0</v>
      </c>
      <c r="S48" s="216">
        <v>0.0</v>
      </c>
      <c r="T48" s="216">
        <v>0.0</v>
      </c>
      <c r="U48" s="216">
        <v>0.0</v>
      </c>
      <c r="V48" s="216">
        <v>0.0</v>
      </c>
      <c r="W48" s="216">
        <v>0.0</v>
      </c>
      <c r="X48" s="216">
        <v>0.0</v>
      </c>
      <c r="Y48" s="216">
        <v>0.0</v>
      </c>
      <c r="Z48" s="216">
        <v>0.0</v>
      </c>
      <c r="AA48" s="216">
        <v>0.0</v>
      </c>
      <c r="AB48" s="216">
        <v>0.0</v>
      </c>
      <c r="AC48" s="344">
        <v>0.0</v>
      </c>
      <c r="AD48" s="344">
        <v>4.0</v>
      </c>
      <c r="AE48" s="344">
        <v>5.0</v>
      </c>
      <c r="AF48" s="344">
        <v>6.0</v>
      </c>
      <c r="AG48" s="402">
        <f t="shared" si="11"/>
        <v>17</v>
      </c>
    </row>
    <row r="49">
      <c r="A49" s="404" t="s">
        <v>1149</v>
      </c>
      <c r="B49" s="216">
        <v>0.0</v>
      </c>
      <c r="C49" s="216">
        <v>0.0</v>
      </c>
      <c r="D49" s="216">
        <v>0.0</v>
      </c>
      <c r="E49" s="216">
        <v>0.0</v>
      </c>
      <c r="F49" s="216">
        <v>0.0</v>
      </c>
      <c r="G49" s="216">
        <v>0.0</v>
      </c>
      <c r="H49" s="216">
        <v>0.0</v>
      </c>
      <c r="I49" s="216">
        <v>0.0</v>
      </c>
      <c r="J49" s="216">
        <v>0.0</v>
      </c>
      <c r="K49" s="216">
        <v>0.0</v>
      </c>
      <c r="L49" s="216">
        <v>0.0</v>
      </c>
      <c r="M49" s="216">
        <v>0.0</v>
      </c>
      <c r="N49" s="216">
        <v>0.0</v>
      </c>
      <c r="O49" s="216">
        <v>0.0</v>
      </c>
      <c r="P49" s="216">
        <v>0.0</v>
      </c>
      <c r="Q49" s="216">
        <v>0.0</v>
      </c>
      <c r="R49" s="216">
        <v>0.0</v>
      </c>
      <c r="S49" s="216">
        <v>0.0</v>
      </c>
      <c r="T49" s="216">
        <v>0.0</v>
      </c>
      <c r="U49" s="216">
        <v>0.0</v>
      </c>
      <c r="V49" s="216">
        <v>0.0</v>
      </c>
      <c r="W49" s="216">
        <v>0.0</v>
      </c>
      <c r="X49" s="216">
        <v>0.0</v>
      </c>
      <c r="Y49" s="216">
        <v>0.0</v>
      </c>
      <c r="Z49" s="216">
        <v>0.0</v>
      </c>
      <c r="AA49" s="216">
        <v>0.0</v>
      </c>
      <c r="AB49" s="216">
        <v>0.0</v>
      </c>
      <c r="AC49" s="344">
        <v>0.0</v>
      </c>
      <c r="AD49" s="344">
        <v>0.0</v>
      </c>
      <c r="AE49" s="344">
        <v>0.0</v>
      </c>
      <c r="AF49" s="344">
        <v>0.0</v>
      </c>
      <c r="AG49" s="402">
        <f t="shared" si="11"/>
        <v>0</v>
      </c>
    </row>
    <row r="50">
      <c r="A50" s="407" t="s">
        <v>187</v>
      </c>
      <c r="B50" s="408">
        <f t="shared" ref="B50:AF50" si="12">SUM(B42:B49)</f>
        <v>7</v>
      </c>
      <c r="C50" s="408">
        <f t="shared" si="12"/>
        <v>6</v>
      </c>
      <c r="D50" s="408">
        <f t="shared" si="12"/>
        <v>8</v>
      </c>
      <c r="E50" s="408">
        <f t="shared" si="12"/>
        <v>6</v>
      </c>
      <c r="F50" s="408">
        <f t="shared" si="12"/>
        <v>11</v>
      </c>
      <c r="G50" s="408">
        <f t="shared" si="12"/>
        <v>6</v>
      </c>
      <c r="H50" s="408">
        <f t="shared" si="12"/>
        <v>7</v>
      </c>
      <c r="I50" s="408">
        <f t="shared" si="12"/>
        <v>43</v>
      </c>
      <c r="J50" s="408">
        <f t="shared" si="12"/>
        <v>43</v>
      </c>
      <c r="K50" s="408">
        <f t="shared" si="12"/>
        <v>19</v>
      </c>
      <c r="L50" s="408">
        <f t="shared" si="12"/>
        <v>5</v>
      </c>
      <c r="M50" s="408">
        <f t="shared" si="12"/>
        <v>8</v>
      </c>
      <c r="N50" s="408">
        <f t="shared" si="12"/>
        <v>13</v>
      </c>
      <c r="O50" s="408">
        <f t="shared" si="12"/>
        <v>8</v>
      </c>
      <c r="P50" s="408">
        <f t="shared" si="12"/>
        <v>6</v>
      </c>
      <c r="Q50" s="408">
        <f t="shared" si="12"/>
        <v>6</v>
      </c>
      <c r="R50" s="408">
        <f t="shared" si="12"/>
        <v>6</v>
      </c>
      <c r="S50" s="408">
        <f t="shared" si="12"/>
        <v>7</v>
      </c>
      <c r="T50" s="408">
        <f t="shared" si="12"/>
        <v>10</v>
      </c>
      <c r="U50" s="408">
        <f t="shared" si="12"/>
        <v>9</v>
      </c>
      <c r="V50" s="408">
        <f t="shared" si="12"/>
        <v>5</v>
      </c>
      <c r="W50" s="408">
        <f t="shared" si="12"/>
        <v>8</v>
      </c>
      <c r="X50" s="408">
        <f t="shared" si="12"/>
        <v>7</v>
      </c>
      <c r="Y50" s="408">
        <f t="shared" si="12"/>
        <v>8</v>
      </c>
      <c r="Z50" s="408">
        <f t="shared" si="12"/>
        <v>8</v>
      </c>
      <c r="AA50" s="408">
        <f t="shared" si="12"/>
        <v>23</v>
      </c>
      <c r="AB50" s="408">
        <f t="shared" si="12"/>
        <v>7</v>
      </c>
      <c r="AC50" s="408">
        <f t="shared" si="12"/>
        <v>11</v>
      </c>
      <c r="AD50" s="408">
        <f t="shared" si="12"/>
        <v>12</v>
      </c>
      <c r="AE50" s="408">
        <f t="shared" si="12"/>
        <v>15</v>
      </c>
      <c r="AF50" s="408">
        <f t="shared" si="12"/>
        <v>18</v>
      </c>
      <c r="AG50" s="402">
        <f t="shared" si="11"/>
        <v>356</v>
      </c>
    </row>
    <row r="51">
      <c r="A51" s="385"/>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c r="AA51" s="221"/>
      <c r="AB51" s="221"/>
      <c r="AC51" s="221"/>
      <c r="AD51" s="221"/>
      <c r="AE51" s="221"/>
      <c r="AF51" s="221"/>
      <c r="AG51" s="412"/>
    </row>
    <row r="52">
      <c r="A52" s="396" t="s">
        <v>131</v>
      </c>
      <c r="B52" s="413"/>
      <c r="C52" s="413"/>
      <c r="D52" s="413"/>
      <c r="E52" s="413"/>
      <c r="F52" s="413"/>
      <c r="G52" s="413"/>
      <c r="H52" s="413"/>
      <c r="I52" s="413"/>
      <c r="J52" s="413"/>
      <c r="K52" s="413"/>
      <c r="L52" s="413"/>
      <c r="M52" s="413"/>
      <c r="N52" s="413"/>
      <c r="O52" s="413"/>
      <c r="P52" s="413"/>
      <c r="Q52" s="413"/>
      <c r="R52" s="413"/>
      <c r="S52" s="413"/>
      <c r="T52" s="413"/>
      <c r="U52" s="413"/>
      <c r="V52" s="413"/>
      <c r="W52" s="413"/>
      <c r="X52" s="413"/>
      <c r="Y52" s="413"/>
      <c r="Z52" s="413"/>
      <c r="AA52" s="413"/>
      <c r="AB52" s="413"/>
      <c r="AC52" s="413"/>
      <c r="AD52" s="413"/>
      <c r="AE52" s="413"/>
      <c r="AF52" s="413"/>
      <c r="AG52" s="403"/>
    </row>
    <row r="53">
      <c r="A53" s="404" t="s">
        <v>1150</v>
      </c>
      <c r="B53" s="350">
        <v>3346.0</v>
      </c>
      <c r="C53" s="350">
        <v>2868.0</v>
      </c>
      <c r="D53" s="350">
        <v>717.0</v>
      </c>
      <c r="E53" s="350">
        <v>956.0</v>
      </c>
      <c r="F53" s="350">
        <v>239.0</v>
      </c>
      <c r="G53" s="350">
        <v>956.0</v>
      </c>
      <c r="H53" s="350">
        <v>714.56</v>
      </c>
      <c r="I53" s="350">
        <v>6460.76</v>
      </c>
      <c r="J53" s="350">
        <v>6229.38</v>
      </c>
      <c r="K53" s="350">
        <v>2146.6</v>
      </c>
      <c r="L53" s="350">
        <v>1696.9</v>
      </c>
      <c r="M53" s="350">
        <v>1326.45</v>
      </c>
      <c r="N53" s="350">
        <v>1087.45</v>
      </c>
      <c r="O53" s="350">
        <v>1768.6</v>
      </c>
      <c r="P53" s="350">
        <v>1730.45</v>
      </c>
      <c r="Q53" s="350">
        <v>2146.2</v>
      </c>
      <c r="R53" s="350">
        <v>2146.2</v>
      </c>
      <c r="S53" s="350">
        <v>1434.45</v>
      </c>
      <c r="T53" s="350">
        <v>810.3</v>
      </c>
      <c r="U53" s="350">
        <v>1426.83</v>
      </c>
      <c r="V53" s="350">
        <v>1149.75</v>
      </c>
      <c r="W53" s="350">
        <v>1270.2</v>
      </c>
      <c r="X53" s="350">
        <v>1985.28</v>
      </c>
      <c r="Y53" s="350">
        <v>1686.3</v>
      </c>
      <c r="Z53" s="350">
        <v>1443.0</v>
      </c>
      <c r="AA53" s="350">
        <v>5670.0</v>
      </c>
      <c r="AB53" s="350">
        <v>4528.38</v>
      </c>
      <c r="AC53" s="350">
        <v>3583.38</v>
      </c>
      <c r="AD53" s="350">
        <v>2071.38</v>
      </c>
      <c r="AE53" s="350">
        <v>1890.0</v>
      </c>
      <c r="AF53" s="350">
        <v>2031.75</v>
      </c>
      <c r="AG53" s="399">
        <f t="shared" ref="AG53:AG61" si="13">SUM(B53:AF53)</f>
        <v>67516.55</v>
      </c>
    </row>
    <row r="54">
      <c r="A54" s="404" t="s">
        <v>1151</v>
      </c>
      <c r="B54" s="350">
        <v>0.0</v>
      </c>
      <c r="C54" s="350">
        <v>0.0</v>
      </c>
      <c r="D54" s="350">
        <v>0.0</v>
      </c>
      <c r="E54" s="350">
        <v>0.0</v>
      </c>
      <c r="F54" s="350">
        <v>0.0</v>
      </c>
      <c r="G54" s="350">
        <v>0.0</v>
      </c>
      <c r="H54" s="350">
        <v>0.0</v>
      </c>
      <c r="I54" s="350">
        <v>0.0</v>
      </c>
      <c r="J54" s="350">
        <v>0.0</v>
      </c>
      <c r="K54" s="350">
        <v>0.0</v>
      </c>
      <c r="L54" s="350">
        <v>0.0</v>
      </c>
      <c r="M54" s="350">
        <v>0.0</v>
      </c>
      <c r="N54" s="350">
        <v>0.0</v>
      </c>
      <c r="O54" s="350">
        <v>0.0</v>
      </c>
      <c r="P54" s="350">
        <v>0.0</v>
      </c>
      <c r="Q54" s="350">
        <v>0.0</v>
      </c>
      <c r="R54" s="350">
        <v>0.0</v>
      </c>
      <c r="S54" s="350">
        <v>0.0</v>
      </c>
      <c r="T54" s="350">
        <v>0.0</v>
      </c>
      <c r="U54" s="350">
        <v>0.0</v>
      </c>
      <c r="V54" s="350">
        <v>0.0</v>
      </c>
      <c r="W54" s="350">
        <v>0.0</v>
      </c>
      <c r="X54" s="350">
        <v>0.0</v>
      </c>
      <c r="Y54" s="350">
        <v>0.0</v>
      </c>
      <c r="Z54" s="350">
        <v>0.0</v>
      </c>
      <c r="AA54" s="350">
        <v>0.0</v>
      </c>
      <c r="AB54" s="350">
        <v>0.0</v>
      </c>
      <c r="AC54" s="350">
        <v>0.0</v>
      </c>
      <c r="AD54" s="350">
        <v>0.0</v>
      </c>
      <c r="AE54" s="350">
        <v>0.0</v>
      </c>
      <c r="AF54" s="350">
        <v>0.0</v>
      </c>
      <c r="AG54" s="399">
        <f t="shared" si="13"/>
        <v>0</v>
      </c>
    </row>
    <row r="55">
      <c r="A55" s="404" t="s">
        <v>1152</v>
      </c>
      <c r="B55" s="350">
        <v>3887.0</v>
      </c>
      <c r="C55" s="350">
        <v>3289.0</v>
      </c>
      <c r="D55" s="350">
        <v>6276.56</v>
      </c>
      <c r="E55" s="350">
        <v>3583.12</v>
      </c>
      <c r="F55" s="350">
        <v>2093.0</v>
      </c>
      <c r="G55" s="350">
        <v>3884.56</v>
      </c>
      <c r="H55" s="350">
        <v>4183.56</v>
      </c>
      <c r="I55" s="350">
        <v>79646.1</v>
      </c>
      <c r="J55" s="350">
        <v>67827.42</v>
      </c>
      <c r="K55" s="350">
        <v>21519.94</v>
      </c>
      <c r="L55" s="350">
        <v>3884.56</v>
      </c>
      <c r="M55" s="350">
        <v>3794.86</v>
      </c>
      <c r="N55" s="350">
        <v>3495.86</v>
      </c>
      <c r="O55" s="350">
        <v>4096.3</v>
      </c>
      <c r="P55" s="350">
        <v>3918.38</v>
      </c>
      <c r="Q55" s="350">
        <v>10056.66</v>
      </c>
      <c r="R55" s="350">
        <v>4831.74</v>
      </c>
      <c r="S55" s="350">
        <v>4966.2</v>
      </c>
      <c r="T55" s="350">
        <v>4045.5</v>
      </c>
      <c r="U55" s="350">
        <v>4171.05</v>
      </c>
      <c r="V55" s="350">
        <v>3654.9</v>
      </c>
      <c r="W55" s="350">
        <v>4833.03</v>
      </c>
      <c r="X55" s="350">
        <v>2692.35</v>
      </c>
      <c r="Y55" s="350">
        <v>6638.88</v>
      </c>
      <c r="Z55" s="350">
        <v>6692.0</v>
      </c>
      <c r="AA55" s="350">
        <v>17663.14</v>
      </c>
      <c r="AB55" s="350">
        <v>9544.76</v>
      </c>
      <c r="AC55" s="350">
        <v>8178.38</v>
      </c>
      <c r="AD55" s="350">
        <v>5019.0</v>
      </c>
      <c r="AE55" s="350">
        <v>7648.0</v>
      </c>
      <c r="AF55" s="350">
        <v>13863.14</v>
      </c>
      <c r="AG55" s="399">
        <f t="shared" si="13"/>
        <v>329878.95</v>
      </c>
    </row>
    <row r="56">
      <c r="A56" s="404" t="s">
        <v>1153</v>
      </c>
      <c r="B56" s="350">
        <v>0.0</v>
      </c>
      <c r="C56" s="350">
        <v>0.0</v>
      </c>
      <c r="D56" s="350">
        <v>0.0</v>
      </c>
      <c r="E56" s="350">
        <v>0.0</v>
      </c>
      <c r="F56" s="350">
        <v>0.0</v>
      </c>
      <c r="G56" s="350">
        <v>0.0</v>
      </c>
      <c r="H56" s="350">
        <v>0.0</v>
      </c>
      <c r="I56" s="350">
        <v>0.0</v>
      </c>
      <c r="J56" s="350">
        <v>0.0</v>
      </c>
      <c r="K56" s="350">
        <v>0.0</v>
      </c>
      <c r="L56" s="350">
        <v>0.0</v>
      </c>
      <c r="M56" s="350">
        <v>0.0</v>
      </c>
      <c r="N56" s="350">
        <v>0.0</v>
      </c>
      <c r="O56" s="350">
        <v>0.0</v>
      </c>
      <c r="P56" s="350">
        <v>0.0</v>
      </c>
      <c r="Q56" s="350">
        <v>0.0</v>
      </c>
      <c r="R56" s="350">
        <v>0.0</v>
      </c>
      <c r="S56" s="350">
        <v>0.0</v>
      </c>
      <c r="T56" s="350">
        <v>0.0</v>
      </c>
      <c r="U56" s="350">
        <v>0.0</v>
      </c>
      <c r="V56" s="350">
        <v>0.0</v>
      </c>
      <c r="W56" s="350">
        <v>0.0</v>
      </c>
      <c r="X56" s="350">
        <v>0.0</v>
      </c>
      <c r="Y56" s="350">
        <v>0.0</v>
      </c>
      <c r="Z56" s="350">
        <v>0.0</v>
      </c>
      <c r="AA56" s="350">
        <v>0.0</v>
      </c>
      <c r="AB56" s="350">
        <v>0.0</v>
      </c>
      <c r="AC56" s="350">
        <v>0.0</v>
      </c>
      <c r="AD56" s="350">
        <v>0.0</v>
      </c>
      <c r="AE56" s="350">
        <v>0.0</v>
      </c>
      <c r="AF56" s="350">
        <v>0.0</v>
      </c>
      <c r="AG56" s="399">
        <f t="shared" si="13"/>
        <v>0</v>
      </c>
    </row>
    <row r="57">
      <c r="A57" s="404" t="s">
        <v>1154</v>
      </c>
      <c r="B57" s="257"/>
      <c r="C57" s="257"/>
      <c r="D57" s="257"/>
      <c r="E57" s="257"/>
      <c r="F57" s="257"/>
      <c r="G57" s="257"/>
      <c r="H57" s="257"/>
      <c r="I57" s="257"/>
      <c r="J57" s="257"/>
      <c r="K57" s="257"/>
      <c r="L57" s="257"/>
      <c r="M57" s="257"/>
      <c r="N57" s="257"/>
      <c r="O57" s="257"/>
      <c r="P57" s="257"/>
      <c r="Q57" s="257"/>
      <c r="R57" s="257"/>
      <c r="S57" s="257"/>
      <c r="T57" s="257"/>
      <c r="U57" s="257"/>
      <c r="V57" s="257"/>
      <c r="W57" s="257"/>
      <c r="X57" s="257"/>
      <c r="Y57" s="257"/>
      <c r="Z57" s="257"/>
      <c r="AA57" s="257"/>
      <c r="AB57" s="350">
        <v>0.0</v>
      </c>
      <c r="AC57" s="350">
        <v>0.0</v>
      </c>
      <c r="AD57" s="350">
        <v>0.0</v>
      </c>
      <c r="AE57" s="350">
        <v>0.0</v>
      </c>
      <c r="AF57" s="350">
        <v>0.0</v>
      </c>
      <c r="AG57" s="399">
        <f t="shared" si="13"/>
        <v>0</v>
      </c>
    </row>
    <row r="58">
      <c r="A58" s="404" t="s">
        <v>1155</v>
      </c>
      <c r="B58" s="257"/>
      <c r="C58" s="257"/>
      <c r="D58" s="257"/>
      <c r="E58" s="257"/>
      <c r="F58" s="257"/>
      <c r="G58" s="257"/>
      <c r="H58" s="257"/>
      <c r="I58" s="257"/>
      <c r="J58" s="257"/>
      <c r="K58" s="257"/>
      <c r="L58" s="257"/>
      <c r="M58" s="257"/>
      <c r="N58" s="257"/>
      <c r="O58" s="257"/>
      <c r="P58" s="257"/>
      <c r="Q58" s="257"/>
      <c r="R58" s="257"/>
      <c r="S58" s="257"/>
      <c r="T58" s="257"/>
      <c r="U58" s="257"/>
      <c r="V58" s="257"/>
      <c r="W58" s="257"/>
      <c r="X58" s="257"/>
      <c r="Y58" s="257"/>
      <c r="Z58" s="257"/>
      <c r="AA58" s="257"/>
      <c r="AB58" s="350">
        <v>0.0</v>
      </c>
      <c r="AC58" s="350">
        <v>0.0</v>
      </c>
      <c r="AD58" s="350">
        <v>0.0</v>
      </c>
      <c r="AE58" s="350">
        <v>0.0</v>
      </c>
      <c r="AF58" s="350">
        <v>0.0</v>
      </c>
      <c r="AG58" s="399">
        <f t="shared" si="13"/>
        <v>0</v>
      </c>
    </row>
    <row r="59">
      <c r="A59" s="404" t="s">
        <v>1156</v>
      </c>
      <c r="B59" s="257"/>
      <c r="C59" s="257"/>
      <c r="D59" s="257"/>
      <c r="E59" s="257"/>
      <c r="F59" s="257"/>
      <c r="G59" s="257"/>
      <c r="H59" s="257"/>
      <c r="I59" s="257"/>
      <c r="J59" s="257"/>
      <c r="K59" s="257"/>
      <c r="L59" s="257"/>
      <c r="M59" s="257"/>
      <c r="N59" s="257"/>
      <c r="O59" s="257"/>
      <c r="P59" s="257"/>
      <c r="Q59" s="257"/>
      <c r="R59" s="257"/>
      <c r="S59" s="257"/>
      <c r="T59" s="257"/>
      <c r="U59" s="257"/>
      <c r="V59" s="257"/>
      <c r="W59" s="257"/>
      <c r="X59" s="257"/>
      <c r="Y59" s="257"/>
      <c r="Z59" s="257"/>
      <c r="AA59" s="257"/>
      <c r="AB59" s="350">
        <v>1794.0</v>
      </c>
      <c r="AC59" s="350">
        <v>897.0</v>
      </c>
      <c r="AD59" s="350">
        <v>894.56</v>
      </c>
      <c r="AE59" s="350">
        <v>897.0</v>
      </c>
      <c r="AF59" s="350">
        <v>4336.05</v>
      </c>
      <c r="AG59" s="399">
        <f t="shared" si="13"/>
        <v>8818.61</v>
      </c>
    </row>
    <row r="60">
      <c r="A60" s="404" t="s">
        <v>1157</v>
      </c>
      <c r="B60" s="257"/>
      <c r="C60" s="257"/>
      <c r="D60" s="257"/>
      <c r="E60" s="257"/>
      <c r="F60" s="257"/>
      <c r="G60" s="257"/>
      <c r="H60" s="257"/>
      <c r="I60" s="257"/>
      <c r="J60" s="257"/>
      <c r="K60" s="257"/>
      <c r="L60" s="257"/>
      <c r="M60" s="257"/>
      <c r="N60" s="257"/>
      <c r="O60" s="257"/>
      <c r="P60" s="257"/>
      <c r="Q60" s="257"/>
      <c r="R60" s="257"/>
      <c r="S60" s="257"/>
      <c r="T60" s="257"/>
      <c r="U60" s="257"/>
      <c r="V60" s="257"/>
      <c r="W60" s="257"/>
      <c r="X60" s="257"/>
      <c r="Y60" s="257"/>
      <c r="Z60" s="257"/>
      <c r="AA60" s="257"/>
      <c r="AB60" s="350">
        <v>0.0</v>
      </c>
      <c r="AC60" s="350">
        <v>0.0</v>
      </c>
      <c r="AD60" s="350">
        <v>0.0</v>
      </c>
      <c r="AE60" s="350">
        <v>0.0</v>
      </c>
      <c r="AF60" s="350">
        <v>0.0</v>
      </c>
      <c r="AG60" s="399">
        <f t="shared" si="13"/>
        <v>0</v>
      </c>
    </row>
    <row r="61">
      <c r="A61" s="407" t="s">
        <v>172</v>
      </c>
      <c r="B61" s="414">
        <f t="shared" ref="B61:AF61" si="14">SUM(B53:B60)</f>
        <v>7233</v>
      </c>
      <c r="C61" s="414">
        <f t="shared" si="14"/>
        <v>6157</v>
      </c>
      <c r="D61" s="414">
        <f t="shared" si="14"/>
        <v>6993.56</v>
      </c>
      <c r="E61" s="414">
        <f t="shared" si="14"/>
        <v>4539.12</v>
      </c>
      <c r="F61" s="414">
        <f t="shared" si="14"/>
        <v>2332</v>
      </c>
      <c r="G61" s="414">
        <f t="shared" si="14"/>
        <v>4840.56</v>
      </c>
      <c r="H61" s="414">
        <f t="shared" si="14"/>
        <v>4898.12</v>
      </c>
      <c r="I61" s="414">
        <f t="shared" si="14"/>
        <v>86106.86</v>
      </c>
      <c r="J61" s="414">
        <f t="shared" si="14"/>
        <v>74056.8</v>
      </c>
      <c r="K61" s="414">
        <f t="shared" si="14"/>
        <v>23666.54</v>
      </c>
      <c r="L61" s="414">
        <f t="shared" si="14"/>
        <v>5581.46</v>
      </c>
      <c r="M61" s="414">
        <f t="shared" si="14"/>
        <v>5121.31</v>
      </c>
      <c r="N61" s="414">
        <f t="shared" si="14"/>
        <v>4583.31</v>
      </c>
      <c r="O61" s="414">
        <f t="shared" si="14"/>
        <v>5864.9</v>
      </c>
      <c r="P61" s="414">
        <f t="shared" si="14"/>
        <v>5648.83</v>
      </c>
      <c r="Q61" s="414">
        <f t="shared" si="14"/>
        <v>12202.86</v>
      </c>
      <c r="R61" s="414">
        <f t="shared" si="14"/>
        <v>6977.94</v>
      </c>
      <c r="S61" s="414">
        <f t="shared" si="14"/>
        <v>6400.65</v>
      </c>
      <c r="T61" s="414">
        <f t="shared" si="14"/>
        <v>4855.8</v>
      </c>
      <c r="U61" s="414">
        <f t="shared" si="14"/>
        <v>5597.88</v>
      </c>
      <c r="V61" s="414">
        <f t="shared" si="14"/>
        <v>4804.65</v>
      </c>
      <c r="W61" s="414">
        <f t="shared" si="14"/>
        <v>6103.23</v>
      </c>
      <c r="X61" s="414">
        <f t="shared" si="14"/>
        <v>4677.63</v>
      </c>
      <c r="Y61" s="414">
        <f t="shared" si="14"/>
        <v>8325.18</v>
      </c>
      <c r="Z61" s="414">
        <f t="shared" si="14"/>
        <v>8135</v>
      </c>
      <c r="AA61" s="414">
        <f t="shared" si="14"/>
        <v>23333.14</v>
      </c>
      <c r="AB61" s="414">
        <f t="shared" si="14"/>
        <v>15867.14</v>
      </c>
      <c r="AC61" s="414">
        <f t="shared" si="14"/>
        <v>12658.76</v>
      </c>
      <c r="AD61" s="414">
        <f t="shared" si="14"/>
        <v>7984.94</v>
      </c>
      <c r="AE61" s="414">
        <f t="shared" si="14"/>
        <v>10435</v>
      </c>
      <c r="AF61" s="414">
        <f t="shared" si="14"/>
        <v>20230.94</v>
      </c>
      <c r="AG61" s="399">
        <f t="shared" si="13"/>
        <v>406214.11</v>
      </c>
    </row>
    <row r="62">
      <c r="A62" s="385"/>
      <c r="B62" s="152"/>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c r="AA62" s="152"/>
      <c r="AB62" s="152"/>
      <c r="AC62" s="152"/>
      <c r="AD62" s="152"/>
      <c r="AE62" s="152"/>
      <c r="AF62" s="152"/>
      <c r="AG62" s="199"/>
    </row>
    <row r="63">
      <c r="A63" s="404" t="s">
        <v>1158</v>
      </c>
      <c r="B63" s="409"/>
      <c r="C63" s="409"/>
      <c r="D63" s="409"/>
      <c r="E63" s="409"/>
      <c r="F63" s="409"/>
      <c r="G63" s="409"/>
      <c r="H63" s="409"/>
      <c r="I63" s="409"/>
      <c r="J63" s="410"/>
      <c r="K63" s="410"/>
      <c r="L63" s="410"/>
      <c r="M63" s="410"/>
      <c r="N63" s="410"/>
      <c r="O63" s="410"/>
      <c r="P63" s="410"/>
      <c r="Q63" s="410"/>
      <c r="R63" s="410"/>
      <c r="S63" s="410"/>
      <c r="T63" s="410"/>
      <c r="U63" s="410"/>
      <c r="V63" s="410"/>
      <c r="W63" s="410"/>
      <c r="X63" s="410"/>
      <c r="Y63" s="410"/>
      <c r="Z63" s="410"/>
      <c r="AA63" s="410"/>
      <c r="AB63" s="410"/>
      <c r="AC63" s="410"/>
      <c r="AD63" s="411"/>
      <c r="AE63" s="411"/>
      <c r="AF63" s="247">
        <v>216.56</v>
      </c>
      <c r="AG63" s="245">
        <f t="shared" ref="AG63:AG65" si="15">SUM(B63:AF63)</f>
        <v>216.56</v>
      </c>
    </row>
    <row r="64">
      <c r="A64" s="404" t="s">
        <v>1159</v>
      </c>
      <c r="B64" s="409"/>
      <c r="C64" s="409"/>
      <c r="D64" s="409"/>
      <c r="E64" s="409"/>
      <c r="F64" s="409"/>
      <c r="G64" s="409"/>
      <c r="H64" s="409"/>
      <c r="I64" s="409"/>
      <c r="J64" s="410"/>
      <c r="K64" s="410"/>
      <c r="L64" s="410"/>
      <c r="M64" s="410"/>
      <c r="N64" s="410"/>
      <c r="O64" s="410"/>
      <c r="P64" s="410"/>
      <c r="Q64" s="410"/>
      <c r="R64" s="410"/>
      <c r="S64" s="410"/>
      <c r="T64" s="410"/>
      <c r="U64" s="410"/>
      <c r="V64" s="410"/>
      <c r="W64" s="410"/>
      <c r="X64" s="410"/>
      <c r="Y64" s="410"/>
      <c r="Z64" s="410"/>
      <c r="AA64" s="410"/>
      <c r="AB64" s="410"/>
      <c r="AC64" s="410"/>
      <c r="AD64" s="411"/>
      <c r="AE64" s="411"/>
      <c r="AF64" s="247">
        <v>0.0</v>
      </c>
      <c r="AG64" s="245">
        <f t="shared" si="15"/>
        <v>0</v>
      </c>
    </row>
    <row r="65">
      <c r="A65" s="407" t="s">
        <v>175</v>
      </c>
      <c r="B65" s="414">
        <f t="shared" ref="B65:AF65" si="16">SUM(B63:B64)</f>
        <v>0</v>
      </c>
      <c r="C65" s="414">
        <f t="shared" si="16"/>
        <v>0</v>
      </c>
      <c r="D65" s="414">
        <f t="shared" si="16"/>
        <v>0</v>
      </c>
      <c r="E65" s="414">
        <f t="shared" si="16"/>
        <v>0</v>
      </c>
      <c r="F65" s="414">
        <f t="shared" si="16"/>
        <v>0</v>
      </c>
      <c r="G65" s="414">
        <f t="shared" si="16"/>
        <v>0</v>
      </c>
      <c r="H65" s="414">
        <f t="shared" si="16"/>
        <v>0</v>
      </c>
      <c r="I65" s="414">
        <f t="shared" si="16"/>
        <v>0</v>
      </c>
      <c r="J65" s="414">
        <f t="shared" si="16"/>
        <v>0</v>
      </c>
      <c r="K65" s="414">
        <f t="shared" si="16"/>
        <v>0</v>
      </c>
      <c r="L65" s="414">
        <f t="shared" si="16"/>
        <v>0</v>
      </c>
      <c r="M65" s="414">
        <f t="shared" si="16"/>
        <v>0</v>
      </c>
      <c r="N65" s="414">
        <f t="shared" si="16"/>
        <v>0</v>
      </c>
      <c r="O65" s="414">
        <f t="shared" si="16"/>
        <v>0</v>
      </c>
      <c r="P65" s="414">
        <f t="shared" si="16"/>
        <v>0</v>
      </c>
      <c r="Q65" s="414">
        <f t="shared" si="16"/>
        <v>0</v>
      </c>
      <c r="R65" s="414">
        <f t="shared" si="16"/>
        <v>0</v>
      </c>
      <c r="S65" s="414">
        <f t="shared" si="16"/>
        <v>0</v>
      </c>
      <c r="T65" s="414">
        <f t="shared" si="16"/>
        <v>0</v>
      </c>
      <c r="U65" s="414">
        <f t="shared" si="16"/>
        <v>0</v>
      </c>
      <c r="V65" s="414">
        <f t="shared" si="16"/>
        <v>0</v>
      </c>
      <c r="W65" s="414">
        <f t="shared" si="16"/>
        <v>0</v>
      </c>
      <c r="X65" s="414">
        <f t="shared" si="16"/>
        <v>0</v>
      </c>
      <c r="Y65" s="414">
        <f t="shared" si="16"/>
        <v>0</v>
      </c>
      <c r="Z65" s="414">
        <f t="shared" si="16"/>
        <v>0</v>
      </c>
      <c r="AA65" s="414">
        <f t="shared" si="16"/>
        <v>0</v>
      </c>
      <c r="AB65" s="414">
        <f t="shared" si="16"/>
        <v>0</v>
      </c>
      <c r="AC65" s="414">
        <f t="shared" si="16"/>
        <v>0</v>
      </c>
      <c r="AD65" s="414">
        <f t="shared" si="16"/>
        <v>0</v>
      </c>
      <c r="AE65" s="414">
        <f t="shared" si="16"/>
        <v>0</v>
      </c>
      <c r="AF65" s="414">
        <f t="shared" si="16"/>
        <v>216.56</v>
      </c>
      <c r="AG65" s="245">
        <f t="shared" si="15"/>
        <v>216.56</v>
      </c>
    </row>
    <row r="66">
      <c r="A66" s="145"/>
      <c r="B66" s="221"/>
      <c r="C66" s="221"/>
      <c r="D66" s="221"/>
      <c r="E66" s="221"/>
      <c r="F66" s="221"/>
      <c r="G66" s="221"/>
      <c r="H66" s="221"/>
      <c r="I66" s="221"/>
      <c r="J66" s="221"/>
      <c r="K66" s="221"/>
      <c r="L66" s="221"/>
      <c r="M66" s="221"/>
      <c r="N66" s="221"/>
      <c r="O66" s="221"/>
      <c r="P66" s="221"/>
      <c r="Q66" s="221"/>
      <c r="R66" s="221"/>
      <c r="S66" s="221"/>
      <c r="T66" s="221"/>
      <c r="U66" s="221"/>
      <c r="V66" s="221"/>
      <c r="W66" s="221"/>
      <c r="X66" s="221"/>
      <c r="Y66" s="221"/>
      <c r="Z66" s="221"/>
      <c r="AA66" s="221"/>
      <c r="AB66" s="221"/>
      <c r="AC66" s="221"/>
      <c r="AD66" s="221"/>
      <c r="AE66" s="221"/>
      <c r="AF66" s="221"/>
      <c r="AG66" s="412"/>
    </row>
    <row r="67">
      <c r="A67" s="404" t="s">
        <v>176</v>
      </c>
      <c r="B67" s="350">
        <v>58.0</v>
      </c>
      <c r="C67" s="350">
        <v>87.0</v>
      </c>
      <c r="D67" s="350">
        <v>87.0</v>
      </c>
      <c r="E67" s="350">
        <v>58.0</v>
      </c>
      <c r="F67" s="350">
        <v>116.0</v>
      </c>
      <c r="G67" s="350">
        <v>145.0</v>
      </c>
      <c r="H67" s="350">
        <v>58.0</v>
      </c>
      <c r="I67" s="350">
        <v>423.4</v>
      </c>
      <c r="J67" s="350">
        <v>359.6</v>
      </c>
      <c r="K67" s="350">
        <v>133.4</v>
      </c>
      <c r="L67" s="350">
        <v>104.46</v>
      </c>
      <c r="M67" s="350">
        <v>116.0</v>
      </c>
      <c r="N67" s="350">
        <v>221.48</v>
      </c>
      <c r="O67" s="350">
        <v>145.0</v>
      </c>
      <c r="P67" s="350">
        <v>29.0</v>
      </c>
      <c r="Q67" s="350">
        <v>58.0</v>
      </c>
      <c r="R67" s="350">
        <v>116.0</v>
      </c>
      <c r="S67" s="350">
        <v>174.0</v>
      </c>
      <c r="T67" s="350">
        <v>87.0</v>
      </c>
      <c r="U67" s="350">
        <v>116.0</v>
      </c>
      <c r="V67" s="350">
        <v>29.0</v>
      </c>
      <c r="W67" s="350">
        <v>163.06</v>
      </c>
      <c r="X67" s="350">
        <v>116.0</v>
      </c>
      <c r="Y67" s="350">
        <v>145.0</v>
      </c>
      <c r="Z67" s="350">
        <v>145.0</v>
      </c>
      <c r="AA67" s="350">
        <v>431.33</v>
      </c>
      <c r="AB67" s="350">
        <v>116.0</v>
      </c>
      <c r="AC67" s="350">
        <v>174.0</v>
      </c>
      <c r="AD67" s="350">
        <v>116.0</v>
      </c>
      <c r="AE67" s="350">
        <v>232.0</v>
      </c>
      <c r="AF67" s="350">
        <v>116.0</v>
      </c>
      <c r="AG67" s="399">
        <f t="shared" ref="AG67:AG75" si="17">SUM(B67:AF67)</f>
        <v>4475.73</v>
      </c>
    </row>
    <row r="68">
      <c r="A68" s="404" t="s">
        <v>177</v>
      </c>
      <c r="B68" s="350">
        <v>38.0</v>
      </c>
      <c r="C68" s="350">
        <v>38.0</v>
      </c>
      <c r="D68" s="350">
        <v>57.0</v>
      </c>
      <c r="E68" s="350">
        <v>57.0</v>
      </c>
      <c r="F68" s="350">
        <v>76.0</v>
      </c>
      <c r="G68" s="350">
        <v>0.0</v>
      </c>
      <c r="H68" s="350">
        <v>38.0</v>
      </c>
      <c r="I68" s="350">
        <v>152.0</v>
      </c>
      <c r="J68" s="350">
        <v>174.8</v>
      </c>
      <c r="K68" s="350">
        <v>91.2</v>
      </c>
      <c r="L68" s="350">
        <v>19.0</v>
      </c>
      <c r="M68" s="350">
        <v>19.0</v>
      </c>
      <c r="N68" s="350">
        <v>76.0</v>
      </c>
      <c r="O68" s="350">
        <v>19.0</v>
      </c>
      <c r="P68" s="350">
        <v>76.0</v>
      </c>
      <c r="Q68" s="350">
        <v>57.0</v>
      </c>
      <c r="R68" s="350">
        <v>19.0</v>
      </c>
      <c r="S68" s="350">
        <v>19.0</v>
      </c>
      <c r="T68" s="350">
        <v>57.0</v>
      </c>
      <c r="U68" s="350">
        <v>38.0</v>
      </c>
      <c r="V68" s="350">
        <v>38.0</v>
      </c>
      <c r="W68" s="350">
        <v>57.0</v>
      </c>
      <c r="X68" s="350">
        <v>38.0</v>
      </c>
      <c r="Y68" s="350">
        <v>19.0</v>
      </c>
      <c r="Z68" s="350">
        <v>19.0</v>
      </c>
      <c r="AA68" s="350">
        <v>114.0</v>
      </c>
      <c r="AB68" s="350">
        <v>0.0</v>
      </c>
      <c r="AC68" s="350">
        <v>57.0</v>
      </c>
      <c r="AD68" s="350">
        <v>57.0</v>
      </c>
      <c r="AE68" s="350">
        <v>38.0</v>
      </c>
      <c r="AF68" s="350">
        <v>76.0</v>
      </c>
      <c r="AG68" s="399">
        <f t="shared" si="17"/>
        <v>1634</v>
      </c>
    </row>
    <row r="69">
      <c r="A69" s="404" t="s">
        <v>1160</v>
      </c>
      <c r="B69" s="350">
        <v>117.0</v>
      </c>
      <c r="C69" s="350">
        <v>39.0</v>
      </c>
      <c r="D69" s="350">
        <v>78.0</v>
      </c>
      <c r="E69" s="350">
        <v>39.0</v>
      </c>
      <c r="F69" s="350">
        <v>117.0</v>
      </c>
      <c r="G69" s="350">
        <v>39.0</v>
      </c>
      <c r="H69" s="350">
        <v>78.0</v>
      </c>
      <c r="I69" s="350">
        <v>631.8</v>
      </c>
      <c r="J69" s="350">
        <v>561.6</v>
      </c>
      <c r="K69" s="350">
        <v>257.4</v>
      </c>
      <c r="L69" s="350">
        <v>39.0</v>
      </c>
      <c r="M69" s="350">
        <v>117.0</v>
      </c>
      <c r="N69" s="350">
        <v>78.0</v>
      </c>
      <c r="O69" s="350">
        <v>78.0</v>
      </c>
      <c r="P69" s="350">
        <v>39.0</v>
      </c>
      <c r="Q69" s="350">
        <v>31.2</v>
      </c>
      <c r="R69" s="350">
        <v>39.0</v>
      </c>
      <c r="S69" s="350">
        <v>0.0</v>
      </c>
      <c r="T69" s="350">
        <v>156.0</v>
      </c>
      <c r="U69" s="350">
        <v>117.0</v>
      </c>
      <c r="V69" s="350">
        <v>78.0</v>
      </c>
      <c r="W69" s="350">
        <v>0.0</v>
      </c>
      <c r="X69" s="350">
        <v>39.0</v>
      </c>
      <c r="Y69" s="350">
        <v>78.0</v>
      </c>
      <c r="Z69" s="350">
        <v>78.0</v>
      </c>
      <c r="AA69" s="350">
        <v>156.0</v>
      </c>
      <c r="AB69" s="350">
        <v>117.0</v>
      </c>
      <c r="AC69" s="350">
        <v>78.0</v>
      </c>
      <c r="AD69" s="350">
        <v>0.0</v>
      </c>
      <c r="AE69" s="350">
        <v>0.0</v>
      </c>
      <c r="AF69" s="350">
        <v>156.0</v>
      </c>
      <c r="AG69" s="399">
        <f t="shared" si="17"/>
        <v>3432</v>
      </c>
    </row>
    <row r="70">
      <c r="A70" s="404" t="s">
        <v>1161</v>
      </c>
      <c r="B70" s="350">
        <v>0.0</v>
      </c>
      <c r="C70" s="350">
        <v>0.0</v>
      </c>
      <c r="D70" s="350">
        <v>0.0</v>
      </c>
      <c r="E70" s="350">
        <v>0.0</v>
      </c>
      <c r="F70" s="350">
        <v>0.0</v>
      </c>
      <c r="G70" s="350">
        <v>0.0</v>
      </c>
      <c r="H70" s="350">
        <v>0.0</v>
      </c>
      <c r="I70" s="350">
        <v>0.0</v>
      </c>
      <c r="J70" s="350">
        <v>0.0</v>
      </c>
      <c r="K70" s="350">
        <v>0.0</v>
      </c>
      <c r="L70" s="350">
        <v>0.0</v>
      </c>
      <c r="M70" s="350">
        <v>0.0</v>
      </c>
      <c r="N70" s="350">
        <v>0.0</v>
      </c>
      <c r="O70" s="350">
        <v>0.0</v>
      </c>
      <c r="P70" s="350">
        <v>0.0</v>
      </c>
      <c r="Q70" s="350">
        <v>0.0</v>
      </c>
      <c r="R70" s="350">
        <v>0.0</v>
      </c>
      <c r="S70" s="350">
        <v>0.0</v>
      </c>
      <c r="T70" s="350">
        <v>0.0</v>
      </c>
      <c r="U70" s="350">
        <v>0.0</v>
      </c>
      <c r="V70" s="350">
        <v>0.0</v>
      </c>
      <c r="W70" s="350">
        <v>0.0</v>
      </c>
      <c r="X70" s="350">
        <v>0.0</v>
      </c>
      <c r="Y70" s="350">
        <v>0.0</v>
      </c>
      <c r="Z70" s="350">
        <v>0.0</v>
      </c>
      <c r="AA70" s="350">
        <v>0.0</v>
      </c>
      <c r="AB70" s="350">
        <v>0.0</v>
      </c>
      <c r="AC70" s="350">
        <v>0.0</v>
      </c>
      <c r="AD70" s="350">
        <v>0.0</v>
      </c>
      <c r="AE70" s="350">
        <v>0.0</v>
      </c>
      <c r="AF70" s="350">
        <v>0.0</v>
      </c>
      <c r="AG70" s="399">
        <f t="shared" si="17"/>
        <v>0</v>
      </c>
    </row>
    <row r="71">
      <c r="A71" s="404" t="s">
        <v>1162</v>
      </c>
      <c r="B71" s="350">
        <v>0.0</v>
      </c>
      <c r="C71" s="350">
        <v>0.0</v>
      </c>
      <c r="D71" s="350">
        <v>0.0</v>
      </c>
      <c r="E71" s="350">
        <v>0.0</v>
      </c>
      <c r="F71" s="350">
        <v>0.0</v>
      </c>
      <c r="G71" s="350">
        <v>0.0</v>
      </c>
      <c r="H71" s="350">
        <v>0.0</v>
      </c>
      <c r="I71" s="350">
        <v>0.0</v>
      </c>
      <c r="J71" s="350">
        <v>0.0</v>
      </c>
      <c r="K71" s="350">
        <v>0.0</v>
      </c>
      <c r="L71" s="350">
        <v>0.0</v>
      </c>
      <c r="M71" s="350">
        <v>0.0</v>
      </c>
      <c r="N71" s="350">
        <v>0.0</v>
      </c>
      <c r="O71" s="350">
        <v>0.0</v>
      </c>
      <c r="P71" s="350">
        <v>0.0</v>
      </c>
      <c r="Q71" s="350">
        <v>0.0</v>
      </c>
      <c r="R71" s="350">
        <v>0.0</v>
      </c>
      <c r="S71" s="350">
        <v>0.0</v>
      </c>
      <c r="T71" s="350">
        <v>0.0</v>
      </c>
      <c r="U71" s="350">
        <v>0.0</v>
      </c>
      <c r="V71" s="350">
        <v>0.0</v>
      </c>
      <c r="W71" s="350">
        <v>0.0</v>
      </c>
      <c r="X71" s="350">
        <v>0.0</v>
      </c>
      <c r="Y71" s="350">
        <v>0.0</v>
      </c>
      <c r="Z71" s="350">
        <v>0.0</v>
      </c>
      <c r="AA71" s="350">
        <v>0.0</v>
      </c>
      <c r="AB71" s="350">
        <v>0.0</v>
      </c>
      <c r="AC71" s="350">
        <v>0.0</v>
      </c>
      <c r="AD71" s="350">
        <v>0.0</v>
      </c>
      <c r="AE71" s="350">
        <v>0.0</v>
      </c>
      <c r="AF71" s="350">
        <v>0.0</v>
      </c>
      <c r="AG71" s="399">
        <f t="shared" si="17"/>
        <v>0</v>
      </c>
    </row>
    <row r="72">
      <c r="A72" s="404" t="s">
        <v>1163</v>
      </c>
      <c r="B72" s="350">
        <v>0.0</v>
      </c>
      <c r="C72" s="350">
        <v>0.0</v>
      </c>
      <c r="D72" s="350">
        <v>0.0</v>
      </c>
      <c r="E72" s="350">
        <v>0.0</v>
      </c>
      <c r="F72" s="350">
        <v>0.0</v>
      </c>
      <c r="G72" s="350">
        <v>0.0</v>
      </c>
      <c r="H72" s="350">
        <v>0.0</v>
      </c>
      <c r="I72" s="350">
        <v>0.0</v>
      </c>
      <c r="J72" s="350">
        <v>0.0</v>
      </c>
      <c r="K72" s="350">
        <v>0.0</v>
      </c>
      <c r="L72" s="350">
        <v>0.0</v>
      </c>
      <c r="M72" s="350">
        <v>0.0</v>
      </c>
      <c r="N72" s="350">
        <v>0.0</v>
      </c>
      <c r="O72" s="350">
        <v>0.0</v>
      </c>
      <c r="P72" s="350">
        <v>0.0</v>
      </c>
      <c r="Q72" s="350">
        <v>0.0</v>
      </c>
      <c r="R72" s="350">
        <v>0.0</v>
      </c>
      <c r="S72" s="350">
        <v>0.0</v>
      </c>
      <c r="T72" s="350">
        <v>0.0</v>
      </c>
      <c r="U72" s="350">
        <v>0.0</v>
      </c>
      <c r="V72" s="350">
        <v>0.0</v>
      </c>
      <c r="W72" s="350">
        <v>0.0</v>
      </c>
      <c r="X72" s="350">
        <v>0.0</v>
      </c>
      <c r="Y72" s="350">
        <v>0.0</v>
      </c>
      <c r="Z72" s="350">
        <v>0.0</v>
      </c>
      <c r="AA72" s="350">
        <v>0.0</v>
      </c>
      <c r="AB72" s="350">
        <v>0.0</v>
      </c>
      <c r="AC72" s="350">
        <v>0.0</v>
      </c>
      <c r="AD72" s="350">
        <v>0.0</v>
      </c>
      <c r="AE72" s="350">
        <v>0.0</v>
      </c>
      <c r="AF72" s="350">
        <v>0.0</v>
      </c>
      <c r="AG72" s="399">
        <f t="shared" si="17"/>
        <v>0</v>
      </c>
    </row>
    <row r="73">
      <c r="A73" s="404" t="s">
        <v>1164</v>
      </c>
      <c r="B73" s="350">
        <v>0.0</v>
      </c>
      <c r="C73" s="350">
        <v>0.0</v>
      </c>
      <c r="D73" s="350">
        <v>0.0</v>
      </c>
      <c r="E73" s="350">
        <v>0.0</v>
      </c>
      <c r="F73" s="350">
        <v>0.0</v>
      </c>
      <c r="G73" s="350">
        <v>0.0</v>
      </c>
      <c r="H73" s="350">
        <v>29.0</v>
      </c>
      <c r="I73" s="350">
        <v>0.0</v>
      </c>
      <c r="J73" s="350">
        <v>0.0</v>
      </c>
      <c r="K73" s="350">
        <v>29.0</v>
      </c>
      <c r="L73" s="350">
        <v>0.0</v>
      </c>
      <c r="M73" s="350">
        <v>0.0</v>
      </c>
      <c r="N73" s="350">
        <v>0.0</v>
      </c>
      <c r="O73" s="350">
        <v>0.0</v>
      </c>
      <c r="P73" s="350">
        <v>0.0</v>
      </c>
      <c r="Q73" s="350">
        <v>0.0</v>
      </c>
      <c r="R73" s="350">
        <v>0.0</v>
      </c>
      <c r="S73" s="350">
        <v>0.0</v>
      </c>
      <c r="T73" s="350">
        <v>0.0</v>
      </c>
      <c r="U73" s="350">
        <v>0.0</v>
      </c>
      <c r="V73" s="350">
        <v>0.0</v>
      </c>
      <c r="W73" s="350">
        <v>0.0</v>
      </c>
      <c r="X73" s="350">
        <v>0.0</v>
      </c>
      <c r="Y73" s="350">
        <v>0.0</v>
      </c>
      <c r="Z73" s="350">
        <v>0.0</v>
      </c>
      <c r="AA73" s="350">
        <v>0.0</v>
      </c>
      <c r="AB73" s="350">
        <v>0.0</v>
      </c>
      <c r="AC73" s="350">
        <v>0.0</v>
      </c>
      <c r="AD73" s="350">
        <v>116.0</v>
      </c>
      <c r="AE73" s="350">
        <v>145.0</v>
      </c>
      <c r="AF73" s="350">
        <v>174.0</v>
      </c>
      <c r="AG73" s="399">
        <f t="shared" si="17"/>
        <v>493</v>
      </c>
    </row>
    <row r="74">
      <c r="A74" s="404" t="s">
        <v>1165</v>
      </c>
      <c r="B74" s="350">
        <v>0.0</v>
      </c>
      <c r="C74" s="350">
        <v>0.0</v>
      </c>
      <c r="D74" s="350">
        <v>0.0</v>
      </c>
      <c r="E74" s="350">
        <v>0.0</v>
      </c>
      <c r="F74" s="350">
        <v>0.0</v>
      </c>
      <c r="G74" s="350">
        <v>0.0</v>
      </c>
      <c r="H74" s="350">
        <v>0.0</v>
      </c>
      <c r="I74" s="350">
        <v>0.0</v>
      </c>
      <c r="J74" s="350">
        <v>0.0</v>
      </c>
      <c r="K74" s="350">
        <v>0.0</v>
      </c>
      <c r="L74" s="350">
        <v>0.0</v>
      </c>
      <c r="M74" s="350">
        <v>0.0</v>
      </c>
      <c r="N74" s="350">
        <v>0.0</v>
      </c>
      <c r="O74" s="350">
        <v>0.0</v>
      </c>
      <c r="P74" s="350">
        <v>0.0</v>
      </c>
      <c r="Q74" s="350">
        <v>0.0</v>
      </c>
      <c r="R74" s="350">
        <v>0.0</v>
      </c>
      <c r="S74" s="350">
        <v>0.0</v>
      </c>
      <c r="T74" s="350">
        <v>0.0</v>
      </c>
      <c r="U74" s="350">
        <v>0.0</v>
      </c>
      <c r="V74" s="350">
        <v>0.0</v>
      </c>
      <c r="W74" s="350">
        <v>0.0</v>
      </c>
      <c r="X74" s="350">
        <v>0.0</v>
      </c>
      <c r="Y74" s="350">
        <v>0.0</v>
      </c>
      <c r="Z74" s="350">
        <v>0.0</v>
      </c>
      <c r="AA74" s="350">
        <v>0.0</v>
      </c>
      <c r="AB74" s="350">
        <v>0.0</v>
      </c>
      <c r="AC74" s="350">
        <v>0.0</v>
      </c>
      <c r="AD74" s="350">
        <v>0.0</v>
      </c>
      <c r="AE74" s="350">
        <v>0.0</v>
      </c>
      <c r="AF74" s="350">
        <v>0.0</v>
      </c>
      <c r="AG74" s="399">
        <f t="shared" si="17"/>
        <v>0</v>
      </c>
    </row>
    <row r="75">
      <c r="A75" s="407" t="s">
        <v>187</v>
      </c>
      <c r="B75" s="414">
        <f t="shared" ref="B75:AF75" si="18">SUM(B67:B74)</f>
        <v>213</v>
      </c>
      <c r="C75" s="414">
        <f t="shared" si="18"/>
        <v>164</v>
      </c>
      <c r="D75" s="414">
        <f t="shared" si="18"/>
        <v>222</v>
      </c>
      <c r="E75" s="414">
        <f t="shared" si="18"/>
        <v>154</v>
      </c>
      <c r="F75" s="414">
        <f t="shared" si="18"/>
        <v>309</v>
      </c>
      <c r="G75" s="414">
        <f t="shared" si="18"/>
        <v>184</v>
      </c>
      <c r="H75" s="414">
        <f t="shared" si="18"/>
        <v>203</v>
      </c>
      <c r="I75" s="414">
        <f t="shared" si="18"/>
        <v>1207.2</v>
      </c>
      <c r="J75" s="414">
        <f t="shared" si="18"/>
        <v>1096</v>
      </c>
      <c r="K75" s="414">
        <f t="shared" si="18"/>
        <v>511</v>
      </c>
      <c r="L75" s="414">
        <f t="shared" si="18"/>
        <v>162.46</v>
      </c>
      <c r="M75" s="414">
        <f t="shared" si="18"/>
        <v>252</v>
      </c>
      <c r="N75" s="414">
        <f t="shared" si="18"/>
        <v>375.48</v>
      </c>
      <c r="O75" s="414">
        <f t="shared" si="18"/>
        <v>242</v>
      </c>
      <c r="P75" s="414">
        <f t="shared" si="18"/>
        <v>144</v>
      </c>
      <c r="Q75" s="414">
        <f t="shared" si="18"/>
        <v>146.2</v>
      </c>
      <c r="R75" s="414">
        <f t="shared" si="18"/>
        <v>174</v>
      </c>
      <c r="S75" s="414">
        <f t="shared" si="18"/>
        <v>193</v>
      </c>
      <c r="T75" s="414">
        <f t="shared" si="18"/>
        <v>300</v>
      </c>
      <c r="U75" s="414">
        <f t="shared" si="18"/>
        <v>271</v>
      </c>
      <c r="V75" s="414">
        <f t="shared" si="18"/>
        <v>145</v>
      </c>
      <c r="W75" s="414">
        <f t="shared" si="18"/>
        <v>220.06</v>
      </c>
      <c r="X75" s="414">
        <f t="shared" si="18"/>
        <v>193</v>
      </c>
      <c r="Y75" s="414">
        <f t="shared" si="18"/>
        <v>242</v>
      </c>
      <c r="Z75" s="414">
        <f t="shared" si="18"/>
        <v>242</v>
      </c>
      <c r="AA75" s="414">
        <f t="shared" si="18"/>
        <v>701.33</v>
      </c>
      <c r="AB75" s="414">
        <f t="shared" si="18"/>
        <v>233</v>
      </c>
      <c r="AC75" s="414">
        <f t="shared" si="18"/>
        <v>309</v>
      </c>
      <c r="AD75" s="414">
        <f t="shared" si="18"/>
        <v>289</v>
      </c>
      <c r="AE75" s="414">
        <f t="shared" si="18"/>
        <v>415</v>
      </c>
      <c r="AF75" s="414">
        <f t="shared" si="18"/>
        <v>522</v>
      </c>
      <c r="AG75" s="399">
        <f t="shared" si="17"/>
        <v>10034.73</v>
      </c>
    </row>
    <row r="76">
      <c r="A76" s="415"/>
      <c r="AG76" s="402"/>
    </row>
    <row r="77" hidden="1" collapsed="1">
      <c r="A77" s="416" t="s">
        <v>1166</v>
      </c>
      <c r="B77" s="174"/>
      <c r="C77" s="174"/>
      <c r="D77" s="174"/>
      <c r="E77" s="174"/>
      <c r="F77" s="174"/>
      <c r="G77" s="174"/>
      <c r="H77" s="174"/>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c r="AF77" s="129"/>
      <c r="AG77" s="402">
        <f t="shared" ref="AG77:AG139" si="19">SUM(B77:AF77)</f>
        <v>0</v>
      </c>
    </row>
    <row r="78" hidden="1" outlineLevel="1">
      <c r="A78" s="417" t="s">
        <v>1167</v>
      </c>
      <c r="B78" s="418"/>
      <c r="C78" s="418"/>
      <c r="D78" s="418"/>
      <c r="E78" s="418"/>
      <c r="F78" s="418"/>
      <c r="G78" s="418"/>
      <c r="H78" s="236"/>
      <c r="I78" s="236"/>
      <c r="J78" s="236"/>
      <c r="K78" s="236"/>
      <c r="L78" s="236"/>
      <c r="M78" s="418"/>
      <c r="N78" s="236"/>
      <c r="O78" s="236"/>
      <c r="P78" s="236"/>
      <c r="Q78" s="236"/>
      <c r="R78" s="418"/>
      <c r="S78" s="418"/>
      <c r="T78" s="236"/>
      <c r="U78" s="236"/>
      <c r="V78" s="236"/>
      <c r="W78" s="236"/>
      <c r="X78" s="236"/>
      <c r="Y78" s="236"/>
      <c r="Z78" s="236"/>
      <c r="AA78" s="236"/>
      <c r="AB78" s="236"/>
      <c r="AC78" s="236"/>
      <c r="AD78" s="236"/>
      <c r="AE78" s="236"/>
      <c r="AF78" s="236"/>
      <c r="AG78" s="386">
        <f t="shared" si="19"/>
        <v>0</v>
      </c>
    </row>
    <row r="79" hidden="1" outlineLevel="1">
      <c r="A79" s="417" t="s">
        <v>1168</v>
      </c>
      <c r="B79" s="418"/>
      <c r="C79" s="418"/>
      <c r="D79" s="418"/>
      <c r="E79" s="418"/>
      <c r="F79" s="418"/>
      <c r="G79" s="418"/>
      <c r="H79" s="236"/>
      <c r="I79" s="236"/>
      <c r="J79" s="236"/>
      <c r="K79" s="236"/>
      <c r="L79" s="236"/>
      <c r="M79" s="418"/>
      <c r="N79" s="236"/>
      <c r="O79" s="236"/>
      <c r="P79" s="236"/>
      <c r="Q79" s="236"/>
      <c r="R79" s="418"/>
      <c r="S79" s="418"/>
      <c r="T79" s="236"/>
      <c r="U79" s="236"/>
      <c r="V79" s="236"/>
      <c r="W79" s="236"/>
      <c r="X79" s="236"/>
      <c r="Y79" s="236"/>
      <c r="Z79" s="236"/>
      <c r="AA79" s="236"/>
      <c r="AB79" s="236"/>
      <c r="AC79" s="236"/>
      <c r="AD79" s="236"/>
      <c r="AE79" s="236"/>
      <c r="AF79" s="236"/>
      <c r="AG79" s="386">
        <f t="shared" si="19"/>
        <v>0</v>
      </c>
    </row>
    <row r="80" hidden="1" outlineLevel="1">
      <c r="A80" s="419" t="s">
        <v>1169</v>
      </c>
      <c r="B80" s="236"/>
      <c r="C80" s="236"/>
      <c r="D80" s="236"/>
      <c r="E80" s="236"/>
      <c r="F80" s="236"/>
      <c r="G80" s="236"/>
      <c r="H80" s="236"/>
      <c r="I80" s="236"/>
      <c r="J80" s="236"/>
      <c r="K80" s="236"/>
      <c r="L80" s="236"/>
      <c r="M80" s="236"/>
      <c r="N80" s="236"/>
      <c r="O80" s="236"/>
      <c r="P80" s="236"/>
      <c r="Q80" s="236"/>
      <c r="R80" s="236"/>
      <c r="S80" s="236"/>
      <c r="T80" s="236"/>
      <c r="U80" s="236"/>
      <c r="V80" s="236"/>
      <c r="W80" s="236"/>
      <c r="X80" s="236"/>
      <c r="Y80" s="236"/>
      <c r="Z80" s="236"/>
      <c r="AA80" s="236"/>
      <c r="AB80" s="236">
        <f t="shared" ref="AB80:AD80" si="20">AB31</f>
        <v>0</v>
      </c>
      <c r="AC80" s="236">
        <f t="shared" si="20"/>
        <v>0</v>
      </c>
      <c r="AD80" s="236">
        <f t="shared" si="20"/>
        <v>0</v>
      </c>
      <c r="AE80" s="236"/>
      <c r="AF80" s="236"/>
      <c r="AG80" s="386">
        <f t="shared" si="19"/>
        <v>0</v>
      </c>
    </row>
    <row r="81" hidden="1" outlineLevel="1">
      <c r="A81" s="419" t="s">
        <v>1170</v>
      </c>
      <c r="B81" s="418"/>
      <c r="C81" s="418"/>
      <c r="D81" s="418"/>
      <c r="E81" s="418"/>
      <c r="F81" s="418"/>
      <c r="G81" s="418"/>
      <c r="H81" s="236"/>
      <c r="I81" s="236"/>
      <c r="J81" s="236"/>
      <c r="K81" s="236"/>
      <c r="L81" s="236"/>
      <c r="M81" s="418"/>
      <c r="N81" s="236"/>
      <c r="O81" s="236"/>
      <c r="P81" s="236"/>
      <c r="Q81" s="236"/>
      <c r="R81" s="418"/>
      <c r="S81" s="418"/>
      <c r="T81" s="236"/>
      <c r="U81" s="236"/>
      <c r="V81" s="236"/>
      <c r="W81" s="236"/>
      <c r="X81" s="236"/>
      <c r="Y81" s="236"/>
      <c r="Z81" s="236"/>
      <c r="AA81" s="236"/>
      <c r="AB81" s="236"/>
      <c r="AC81" s="236"/>
      <c r="AD81" s="236"/>
      <c r="AE81" s="236"/>
      <c r="AF81" s="236"/>
      <c r="AG81" s="386">
        <f t="shared" si="19"/>
        <v>0</v>
      </c>
    </row>
    <row r="82" hidden="1" outlineLevel="1">
      <c r="A82" s="419" t="s">
        <v>1171</v>
      </c>
      <c r="B82" s="418"/>
      <c r="C82" s="418"/>
      <c r="D82" s="418"/>
      <c r="E82" s="418"/>
      <c r="F82" s="418"/>
      <c r="G82" s="418"/>
      <c r="H82" s="236"/>
      <c r="I82" s="236"/>
      <c r="J82" s="236"/>
      <c r="K82" s="236"/>
      <c r="L82" s="236"/>
      <c r="M82" s="418"/>
      <c r="N82" s="236"/>
      <c r="O82" s="236"/>
      <c r="P82" s="236"/>
      <c r="Q82" s="236"/>
      <c r="R82" s="418"/>
      <c r="S82" s="418"/>
      <c r="T82" s="236"/>
      <c r="U82" s="236"/>
      <c r="V82" s="236"/>
      <c r="W82" s="236"/>
      <c r="X82" s="236"/>
      <c r="Y82" s="236"/>
      <c r="Z82" s="236"/>
      <c r="AA82" s="236"/>
      <c r="AB82" s="236"/>
      <c r="AC82" s="236"/>
      <c r="AD82" s="236"/>
      <c r="AE82" s="236"/>
      <c r="AF82" s="236"/>
      <c r="AG82" s="386">
        <f t="shared" si="19"/>
        <v>0</v>
      </c>
    </row>
    <row r="83" hidden="1" outlineLevel="1">
      <c r="A83" s="419" t="s">
        <v>1172</v>
      </c>
      <c r="B83" s="418"/>
      <c r="C83" s="418"/>
      <c r="D83" s="418"/>
      <c r="E83" s="418"/>
      <c r="F83" s="418"/>
      <c r="G83" s="418"/>
      <c r="H83" s="236"/>
      <c r="I83" s="236"/>
      <c r="J83" s="236"/>
      <c r="K83" s="236"/>
      <c r="L83" s="236"/>
      <c r="M83" s="418"/>
      <c r="N83" s="236"/>
      <c r="O83" s="236"/>
      <c r="P83" s="236"/>
      <c r="Q83" s="236"/>
      <c r="R83" s="418"/>
      <c r="S83" s="418"/>
      <c r="T83" s="236"/>
      <c r="U83" s="236"/>
      <c r="V83" s="236"/>
      <c r="W83" s="236"/>
      <c r="X83" s="236"/>
      <c r="Y83" s="236"/>
      <c r="Z83" s="236"/>
      <c r="AA83" s="236"/>
      <c r="AB83" s="236"/>
      <c r="AC83" s="236"/>
      <c r="AD83" s="236"/>
      <c r="AE83" s="236"/>
      <c r="AF83" s="236"/>
      <c r="AG83" s="386">
        <f t="shared" si="19"/>
        <v>0</v>
      </c>
    </row>
    <row r="84" hidden="1" outlineLevel="1">
      <c r="A84" s="419" t="s">
        <v>1173</v>
      </c>
      <c r="B84" s="420"/>
      <c r="C84" s="420"/>
      <c r="D84" s="144"/>
      <c r="E84" s="421"/>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386">
        <f t="shared" si="19"/>
        <v>0</v>
      </c>
    </row>
    <row r="85" hidden="1" outlineLevel="1">
      <c r="A85" s="419" t="s">
        <v>1174</v>
      </c>
      <c r="B85" s="422"/>
      <c r="C85" s="144"/>
      <c r="D85" s="420"/>
      <c r="E85" s="421"/>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386">
        <f t="shared" si="19"/>
        <v>0</v>
      </c>
    </row>
    <row r="86" hidden="1" outlineLevel="1">
      <c r="A86" s="423" t="s">
        <v>1175</v>
      </c>
      <c r="B86" s="424">
        <f>B78+B82+B84</f>
        <v>0</v>
      </c>
      <c r="C86" s="424">
        <f t="shared" ref="C86:AD86" si="21">SUM(C78:C85)</f>
        <v>0</v>
      </c>
      <c r="D86" s="424">
        <f t="shared" si="21"/>
        <v>0</v>
      </c>
      <c r="E86" s="424">
        <f t="shared" si="21"/>
        <v>0</v>
      </c>
      <c r="F86" s="424">
        <f t="shared" si="21"/>
        <v>0</v>
      </c>
      <c r="G86" s="424">
        <f t="shared" si="21"/>
        <v>0</v>
      </c>
      <c r="H86" s="424">
        <f t="shared" si="21"/>
        <v>0</v>
      </c>
      <c r="I86" s="424">
        <f t="shared" si="21"/>
        <v>0</v>
      </c>
      <c r="J86" s="424">
        <f t="shared" si="21"/>
        <v>0</v>
      </c>
      <c r="K86" s="424">
        <f t="shared" si="21"/>
        <v>0</v>
      </c>
      <c r="L86" s="424">
        <f t="shared" si="21"/>
        <v>0</v>
      </c>
      <c r="M86" s="424">
        <f t="shared" si="21"/>
        <v>0</v>
      </c>
      <c r="N86" s="424">
        <f t="shared" si="21"/>
        <v>0</v>
      </c>
      <c r="O86" s="424">
        <f t="shared" si="21"/>
        <v>0</v>
      </c>
      <c r="P86" s="424">
        <f t="shared" si="21"/>
        <v>0</v>
      </c>
      <c r="Q86" s="424">
        <f t="shared" si="21"/>
        <v>0</v>
      </c>
      <c r="R86" s="424">
        <f t="shared" si="21"/>
        <v>0</v>
      </c>
      <c r="S86" s="424">
        <f t="shared" si="21"/>
        <v>0</v>
      </c>
      <c r="T86" s="424">
        <f t="shared" si="21"/>
        <v>0</v>
      </c>
      <c r="U86" s="424">
        <f t="shared" si="21"/>
        <v>0</v>
      </c>
      <c r="V86" s="424">
        <f t="shared" si="21"/>
        <v>0</v>
      </c>
      <c r="W86" s="424">
        <f t="shared" si="21"/>
        <v>0</v>
      </c>
      <c r="X86" s="424">
        <f t="shared" si="21"/>
        <v>0</v>
      </c>
      <c r="Y86" s="424">
        <f t="shared" si="21"/>
        <v>0</v>
      </c>
      <c r="Z86" s="424">
        <f t="shared" si="21"/>
        <v>0</v>
      </c>
      <c r="AA86" s="424">
        <f t="shared" si="21"/>
        <v>0</v>
      </c>
      <c r="AB86" s="424">
        <f t="shared" si="21"/>
        <v>0</v>
      </c>
      <c r="AC86" s="424">
        <f t="shared" si="21"/>
        <v>0</v>
      </c>
      <c r="AD86" s="424">
        <f t="shared" si="21"/>
        <v>0</v>
      </c>
      <c r="AE86" s="424"/>
      <c r="AF86" s="424"/>
      <c r="AG86" s="386">
        <f t="shared" si="19"/>
        <v>0</v>
      </c>
    </row>
    <row r="87" hidden="1" outlineLevel="1">
      <c r="A87" s="423" t="s">
        <v>1176</v>
      </c>
      <c r="B87" s="424">
        <f t="shared" ref="B87:AD87" si="22">B80+B83+B85</f>
        <v>0</v>
      </c>
      <c r="C87" s="424">
        <f t="shared" si="22"/>
        <v>0</v>
      </c>
      <c r="D87" s="424">
        <f t="shared" si="22"/>
        <v>0</v>
      </c>
      <c r="E87" s="424">
        <f t="shared" si="22"/>
        <v>0</v>
      </c>
      <c r="F87" s="424">
        <f t="shared" si="22"/>
        <v>0</v>
      </c>
      <c r="G87" s="424">
        <f t="shared" si="22"/>
        <v>0</v>
      </c>
      <c r="H87" s="424">
        <f t="shared" si="22"/>
        <v>0</v>
      </c>
      <c r="I87" s="424">
        <f t="shared" si="22"/>
        <v>0</v>
      </c>
      <c r="J87" s="424">
        <f t="shared" si="22"/>
        <v>0</v>
      </c>
      <c r="K87" s="424">
        <f t="shared" si="22"/>
        <v>0</v>
      </c>
      <c r="L87" s="424">
        <f t="shared" si="22"/>
        <v>0</v>
      </c>
      <c r="M87" s="424">
        <f t="shared" si="22"/>
        <v>0</v>
      </c>
      <c r="N87" s="424">
        <f t="shared" si="22"/>
        <v>0</v>
      </c>
      <c r="O87" s="424">
        <f t="shared" si="22"/>
        <v>0</v>
      </c>
      <c r="P87" s="424">
        <f t="shared" si="22"/>
        <v>0</v>
      </c>
      <c r="Q87" s="424">
        <f t="shared" si="22"/>
        <v>0</v>
      </c>
      <c r="R87" s="424">
        <f t="shared" si="22"/>
        <v>0</v>
      </c>
      <c r="S87" s="424">
        <f t="shared" si="22"/>
        <v>0</v>
      </c>
      <c r="T87" s="424">
        <f t="shared" si="22"/>
        <v>0</v>
      </c>
      <c r="U87" s="424">
        <f t="shared" si="22"/>
        <v>0</v>
      </c>
      <c r="V87" s="424">
        <f t="shared" si="22"/>
        <v>0</v>
      </c>
      <c r="W87" s="424">
        <f t="shared" si="22"/>
        <v>0</v>
      </c>
      <c r="X87" s="424">
        <f t="shared" si="22"/>
        <v>0</v>
      </c>
      <c r="Y87" s="424">
        <f t="shared" si="22"/>
        <v>0</v>
      </c>
      <c r="Z87" s="424">
        <f t="shared" si="22"/>
        <v>0</v>
      </c>
      <c r="AA87" s="424">
        <f t="shared" si="22"/>
        <v>0</v>
      </c>
      <c r="AB87" s="424">
        <f t="shared" si="22"/>
        <v>0</v>
      </c>
      <c r="AC87" s="424">
        <f t="shared" si="22"/>
        <v>0</v>
      </c>
      <c r="AD87" s="424">
        <f t="shared" si="22"/>
        <v>0</v>
      </c>
      <c r="AE87" s="424"/>
      <c r="AF87" s="424"/>
      <c r="AG87" s="386">
        <f t="shared" si="19"/>
        <v>0</v>
      </c>
    </row>
    <row r="88" ht="21.0" hidden="1" customHeight="1" outlineLevel="1">
      <c r="A88" s="425"/>
      <c r="B88" s="174"/>
      <c r="C88" s="174"/>
      <c r="D88" s="174"/>
      <c r="E88" s="174"/>
      <c r="F88" s="174"/>
      <c r="G88" s="174"/>
      <c r="H88" s="174"/>
      <c r="I88" s="129"/>
      <c r="J88" s="129"/>
      <c r="K88" s="129"/>
      <c r="L88" s="129"/>
      <c r="M88" s="129"/>
      <c r="N88" s="129"/>
      <c r="O88" s="129"/>
      <c r="P88" s="129"/>
      <c r="Q88" s="129"/>
      <c r="R88" s="129"/>
      <c r="S88" s="129"/>
      <c r="T88" s="129"/>
      <c r="U88" s="129"/>
      <c r="V88" s="129"/>
      <c r="W88" s="129"/>
      <c r="X88" s="129"/>
      <c r="Y88" s="129"/>
      <c r="Z88" s="129"/>
      <c r="AA88" s="129"/>
      <c r="AB88" s="129"/>
      <c r="AC88" s="129"/>
      <c r="AD88" s="129"/>
      <c r="AE88" s="129"/>
      <c r="AF88" s="129"/>
      <c r="AG88" s="386">
        <f t="shared" si="19"/>
        <v>0</v>
      </c>
    </row>
    <row r="89" hidden="1" outlineLevel="1">
      <c r="A89" s="417" t="s">
        <v>1177</v>
      </c>
      <c r="B89" s="418"/>
      <c r="C89" s="418"/>
      <c r="D89" s="418"/>
      <c r="E89" s="418"/>
      <c r="F89" s="418"/>
      <c r="G89" s="418"/>
      <c r="H89" s="236"/>
      <c r="I89" s="236"/>
      <c r="J89" s="236"/>
      <c r="K89" s="236"/>
      <c r="L89" s="236"/>
      <c r="M89" s="418"/>
      <c r="N89" s="236"/>
      <c r="O89" s="236"/>
      <c r="P89" s="236"/>
      <c r="Q89" s="236"/>
      <c r="R89" s="418"/>
      <c r="S89" s="418"/>
      <c r="T89" s="236"/>
      <c r="U89" s="138"/>
      <c r="V89" s="138"/>
      <c r="W89" s="236"/>
      <c r="X89" s="236"/>
      <c r="Y89" s="236"/>
      <c r="Z89" s="236"/>
      <c r="AA89" s="236"/>
      <c r="AB89" s="236"/>
      <c r="AC89" s="236"/>
      <c r="AD89" s="236"/>
      <c r="AE89" s="236"/>
      <c r="AF89" s="236"/>
      <c r="AG89" s="386">
        <f t="shared" si="19"/>
        <v>0</v>
      </c>
    </row>
    <row r="90" hidden="1" outlineLevel="1">
      <c r="A90" s="417" t="s">
        <v>1178</v>
      </c>
      <c r="B90" s="418"/>
      <c r="C90" s="418"/>
      <c r="D90" s="418"/>
      <c r="E90" s="418"/>
      <c r="F90" s="418"/>
      <c r="G90" s="418"/>
      <c r="H90" s="236"/>
      <c r="I90" s="236"/>
      <c r="J90" s="236"/>
      <c r="K90" s="236"/>
      <c r="L90" s="236"/>
      <c r="M90" s="418"/>
      <c r="N90" s="236"/>
      <c r="O90" s="236"/>
      <c r="P90" s="236"/>
      <c r="Q90" s="236"/>
      <c r="R90" s="418"/>
      <c r="S90" s="418"/>
      <c r="T90" s="236"/>
      <c r="U90" s="236"/>
      <c r="V90" s="138"/>
      <c r="W90" s="138"/>
      <c r="X90" s="138"/>
      <c r="Y90" s="236"/>
      <c r="Z90" s="236"/>
      <c r="AA90" s="236"/>
      <c r="AB90" s="236"/>
      <c r="AC90" s="236"/>
      <c r="AD90" s="236"/>
      <c r="AE90" s="236"/>
      <c r="AF90" s="236"/>
      <c r="AG90" s="386">
        <f t="shared" si="19"/>
        <v>0</v>
      </c>
    </row>
    <row r="91" hidden="1" outlineLevel="1">
      <c r="A91" s="419" t="s">
        <v>1179</v>
      </c>
      <c r="B91" s="418"/>
      <c r="C91" s="418"/>
      <c r="D91" s="418"/>
      <c r="E91" s="418"/>
      <c r="F91" s="418"/>
      <c r="G91" s="418"/>
      <c r="H91" s="236"/>
      <c r="I91" s="236"/>
      <c r="J91" s="236"/>
      <c r="K91" s="236"/>
      <c r="L91" s="236"/>
      <c r="M91" s="418"/>
      <c r="N91" s="236"/>
      <c r="O91" s="236"/>
      <c r="P91" s="236"/>
      <c r="Q91" s="236"/>
      <c r="R91" s="418"/>
      <c r="S91" s="418"/>
      <c r="T91" s="236"/>
      <c r="U91" s="138"/>
      <c r="V91" s="138"/>
      <c r="W91" s="236"/>
      <c r="X91" s="236"/>
      <c r="Y91" s="236"/>
      <c r="Z91" s="236"/>
      <c r="AA91" s="236"/>
      <c r="AB91" s="236"/>
      <c r="AC91" s="236"/>
      <c r="AD91" s="236"/>
      <c r="AE91" s="236"/>
      <c r="AF91" s="236"/>
      <c r="AG91" s="386">
        <f t="shared" si="19"/>
        <v>0</v>
      </c>
    </row>
    <row r="92" hidden="1" outlineLevel="1">
      <c r="A92" s="417" t="s">
        <v>1180</v>
      </c>
      <c r="B92" s="418"/>
      <c r="C92" s="418"/>
      <c r="D92" s="418"/>
      <c r="E92" s="418"/>
      <c r="F92" s="418"/>
      <c r="G92" s="418"/>
      <c r="H92" s="236"/>
      <c r="I92" s="236"/>
      <c r="J92" s="236"/>
      <c r="K92" s="236"/>
      <c r="L92" s="236"/>
      <c r="M92" s="418"/>
      <c r="N92" s="236"/>
      <c r="O92" s="236"/>
      <c r="P92" s="236"/>
      <c r="Q92" s="236"/>
      <c r="R92" s="418"/>
      <c r="S92" s="418"/>
      <c r="T92" s="236"/>
      <c r="U92" s="143"/>
      <c r="V92" s="143"/>
      <c r="W92" s="236"/>
      <c r="X92" s="138"/>
      <c r="Y92" s="236"/>
      <c r="Z92" s="236"/>
      <c r="AA92" s="236"/>
      <c r="AB92" s="236"/>
      <c r="AC92" s="236"/>
      <c r="AD92" s="236"/>
      <c r="AE92" s="236"/>
      <c r="AF92" s="236"/>
      <c r="AG92" s="386">
        <f t="shared" si="19"/>
        <v>0</v>
      </c>
    </row>
    <row r="93" hidden="1" outlineLevel="1">
      <c r="A93" s="417" t="s">
        <v>1181</v>
      </c>
      <c r="B93" s="418"/>
      <c r="C93" s="418"/>
      <c r="D93" s="418"/>
      <c r="E93" s="418"/>
      <c r="F93" s="418"/>
      <c r="G93" s="418"/>
      <c r="H93" s="236"/>
      <c r="I93" s="236"/>
      <c r="J93" s="236"/>
      <c r="K93" s="236"/>
      <c r="L93" s="236"/>
      <c r="M93" s="418"/>
      <c r="N93" s="236"/>
      <c r="O93" s="236"/>
      <c r="P93" s="236"/>
      <c r="Q93" s="236"/>
      <c r="R93" s="418"/>
      <c r="S93" s="418"/>
      <c r="T93" s="236"/>
      <c r="U93" s="143"/>
      <c r="V93" s="143"/>
      <c r="W93" s="236"/>
      <c r="X93" s="236"/>
      <c r="Y93" s="236"/>
      <c r="Z93" s="236"/>
      <c r="AA93" s="236"/>
      <c r="AB93" s="236"/>
      <c r="AC93" s="236"/>
      <c r="AD93" s="236"/>
      <c r="AE93" s="236"/>
      <c r="AF93" s="236"/>
      <c r="AG93" s="386">
        <f t="shared" si="19"/>
        <v>0</v>
      </c>
    </row>
    <row r="94" hidden="1" outlineLevel="1">
      <c r="A94" s="426" t="s">
        <v>1182</v>
      </c>
      <c r="B94" s="424">
        <f t="shared" ref="B94:AD94" si="23">SUM(B89:B93)</f>
        <v>0</v>
      </c>
      <c r="C94" s="424">
        <f t="shared" si="23"/>
        <v>0</v>
      </c>
      <c r="D94" s="424">
        <f t="shared" si="23"/>
        <v>0</v>
      </c>
      <c r="E94" s="424">
        <f t="shared" si="23"/>
        <v>0</v>
      </c>
      <c r="F94" s="424">
        <f t="shared" si="23"/>
        <v>0</v>
      </c>
      <c r="G94" s="424">
        <f t="shared" si="23"/>
        <v>0</v>
      </c>
      <c r="H94" s="424">
        <f t="shared" si="23"/>
        <v>0</v>
      </c>
      <c r="I94" s="424">
        <f t="shared" si="23"/>
        <v>0</v>
      </c>
      <c r="J94" s="424">
        <f t="shared" si="23"/>
        <v>0</v>
      </c>
      <c r="K94" s="424">
        <f t="shared" si="23"/>
        <v>0</v>
      </c>
      <c r="L94" s="424">
        <f t="shared" si="23"/>
        <v>0</v>
      </c>
      <c r="M94" s="424">
        <f t="shared" si="23"/>
        <v>0</v>
      </c>
      <c r="N94" s="424">
        <f t="shared" si="23"/>
        <v>0</v>
      </c>
      <c r="O94" s="424">
        <f t="shared" si="23"/>
        <v>0</v>
      </c>
      <c r="P94" s="424">
        <f t="shared" si="23"/>
        <v>0</v>
      </c>
      <c r="Q94" s="424">
        <f t="shared" si="23"/>
        <v>0</v>
      </c>
      <c r="R94" s="424">
        <f t="shared" si="23"/>
        <v>0</v>
      </c>
      <c r="S94" s="424">
        <f t="shared" si="23"/>
        <v>0</v>
      </c>
      <c r="T94" s="424">
        <f t="shared" si="23"/>
        <v>0</v>
      </c>
      <c r="U94" s="424">
        <f t="shared" si="23"/>
        <v>0</v>
      </c>
      <c r="V94" s="424">
        <f t="shared" si="23"/>
        <v>0</v>
      </c>
      <c r="W94" s="424">
        <f t="shared" si="23"/>
        <v>0</v>
      </c>
      <c r="X94" s="424">
        <f t="shared" si="23"/>
        <v>0</v>
      </c>
      <c r="Y94" s="424">
        <f t="shared" si="23"/>
        <v>0</v>
      </c>
      <c r="Z94" s="424">
        <f t="shared" si="23"/>
        <v>0</v>
      </c>
      <c r="AA94" s="424">
        <f t="shared" si="23"/>
        <v>0</v>
      </c>
      <c r="AB94" s="424">
        <f t="shared" si="23"/>
        <v>0</v>
      </c>
      <c r="AC94" s="424">
        <f t="shared" si="23"/>
        <v>0</v>
      </c>
      <c r="AD94" s="424">
        <f t="shared" si="23"/>
        <v>0</v>
      </c>
      <c r="AE94" s="424"/>
      <c r="AF94" s="424"/>
      <c r="AG94" s="386">
        <f t="shared" si="19"/>
        <v>0</v>
      </c>
    </row>
    <row r="95" hidden="1" outlineLevel="1">
      <c r="A95" s="425"/>
      <c r="B95" s="174"/>
      <c r="C95" s="174"/>
      <c r="D95" s="174"/>
      <c r="E95" s="174"/>
      <c r="F95" s="174"/>
      <c r="G95" s="174"/>
      <c r="H95" s="174"/>
      <c r="I95" s="129"/>
      <c r="J95" s="129"/>
      <c r="K95" s="129"/>
      <c r="L95" s="129"/>
      <c r="M95" s="129"/>
      <c r="N95" s="129"/>
      <c r="O95" s="129"/>
      <c r="P95" s="129"/>
      <c r="Q95" s="129"/>
      <c r="R95" s="129"/>
      <c r="S95" s="129"/>
      <c r="T95" s="129"/>
      <c r="U95" s="129"/>
      <c r="V95" s="129"/>
      <c r="W95" s="129"/>
      <c r="X95" s="129"/>
      <c r="Y95" s="129"/>
      <c r="Z95" s="129"/>
      <c r="AA95" s="129"/>
      <c r="AB95" s="129"/>
      <c r="AC95" s="129"/>
      <c r="AD95" s="129"/>
      <c r="AE95" s="129"/>
      <c r="AF95" s="129"/>
      <c r="AG95" s="386">
        <f t="shared" si="19"/>
        <v>0</v>
      </c>
    </row>
    <row r="96" hidden="1" outlineLevel="1">
      <c r="A96" s="419" t="s">
        <v>1183</v>
      </c>
      <c r="B96" s="418"/>
      <c r="C96" s="418"/>
      <c r="D96" s="418"/>
      <c r="E96" s="418"/>
      <c r="F96" s="418"/>
      <c r="G96" s="418"/>
      <c r="H96" s="236"/>
      <c r="I96" s="236"/>
      <c r="J96" s="236"/>
      <c r="K96" s="236"/>
      <c r="L96" s="236"/>
      <c r="M96" s="418"/>
      <c r="N96" s="236"/>
      <c r="O96" s="236"/>
      <c r="P96" s="236"/>
      <c r="Q96" s="236"/>
      <c r="R96" s="418"/>
      <c r="S96" s="418"/>
      <c r="T96" s="236"/>
      <c r="U96" s="236"/>
      <c r="V96" s="236"/>
      <c r="W96" s="236"/>
      <c r="X96" s="236"/>
      <c r="Y96" s="236"/>
      <c r="Z96" s="236"/>
      <c r="AA96" s="236"/>
      <c r="AB96" s="236"/>
      <c r="AC96" s="236"/>
      <c r="AD96" s="236"/>
      <c r="AE96" s="236"/>
      <c r="AF96" s="236"/>
      <c r="AG96" s="386">
        <f t="shared" si="19"/>
        <v>0</v>
      </c>
    </row>
    <row r="97" hidden="1" outlineLevel="1">
      <c r="A97" s="419" t="s">
        <v>1184</v>
      </c>
      <c r="B97" s="418"/>
      <c r="C97" s="418"/>
      <c r="D97" s="418"/>
      <c r="E97" s="418"/>
      <c r="F97" s="418"/>
      <c r="G97" s="418"/>
      <c r="H97" s="236"/>
      <c r="I97" s="236"/>
      <c r="J97" s="236"/>
      <c r="K97" s="236"/>
      <c r="L97" s="236"/>
      <c r="M97" s="418"/>
      <c r="N97" s="236"/>
      <c r="O97" s="236"/>
      <c r="P97" s="236"/>
      <c r="Q97" s="236"/>
      <c r="R97" s="418"/>
      <c r="S97" s="418"/>
      <c r="T97" s="236"/>
      <c r="U97" s="236"/>
      <c r="V97" s="236"/>
      <c r="W97" s="236"/>
      <c r="X97" s="236"/>
      <c r="Y97" s="236"/>
      <c r="Z97" s="236"/>
      <c r="AA97" s="236"/>
      <c r="AB97" s="236"/>
      <c r="AC97" s="236"/>
      <c r="AD97" s="236"/>
      <c r="AE97" s="236"/>
      <c r="AF97" s="236"/>
      <c r="AG97" s="386">
        <f t="shared" si="19"/>
        <v>0</v>
      </c>
    </row>
    <row r="98" hidden="1" outlineLevel="1">
      <c r="A98" s="419" t="s">
        <v>1185</v>
      </c>
      <c r="B98" s="418"/>
      <c r="C98" s="418"/>
      <c r="D98" s="418"/>
      <c r="E98" s="418"/>
      <c r="F98" s="418"/>
      <c r="G98" s="418"/>
      <c r="H98" s="236"/>
      <c r="I98" s="236"/>
      <c r="J98" s="236"/>
      <c r="K98" s="236"/>
      <c r="L98" s="236"/>
      <c r="M98" s="418"/>
      <c r="N98" s="236"/>
      <c r="O98" s="236"/>
      <c r="P98" s="236"/>
      <c r="Q98" s="236"/>
      <c r="R98" s="418"/>
      <c r="S98" s="418"/>
      <c r="T98" s="236"/>
      <c r="U98" s="236"/>
      <c r="V98" s="236"/>
      <c r="W98" s="236"/>
      <c r="X98" s="236"/>
      <c r="Y98" s="236"/>
      <c r="Z98" s="236"/>
      <c r="AA98" s="236"/>
      <c r="AB98" s="236"/>
      <c r="AC98" s="236"/>
      <c r="AD98" s="236"/>
      <c r="AE98" s="236"/>
      <c r="AF98" s="236"/>
      <c r="AG98" s="386">
        <f t="shared" si="19"/>
        <v>0</v>
      </c>
    </row>
    <row r="99" hidden="1" outlineLevel="1">
      <c r="A99" s="419" t="s">
        <v>1186</v>
      </c>
      <c r="B99" s="418"/>
      <c r="C99" s="418"/>
      <c r="D99" s="418"/>
      <c r="E99" s="418"/>
      <c r="F99" s="418"/>
      <c r="G99" s="418"/>
      <c r="H99" s="236"/>
      <c r="I99" s="236"/>
      <c r="J99" s="236"/>
      <c r="K99" s="236"/>
      <c r="L99" s="236"/>
      <c r="M99" s="418"/>
      <c r="N99" s="236"/>
      <c r="O99" s="236"/>
      <c r="P99" s="236"/>
      <c r="Q99" s="236"/>
      <c r="R99" s="418"/>
      <c r="S99" s="418"/>
      <c r="T99" s="236"/>
      <c r="U99" s="236"/>
      <c r="V99" s="236"/>
      <c r="W99" s="236"/>
      <c r="X99" s="236"/>
      <c r="Y99" s="236"/>
      <c r="Z99" s="236"/>
      <c r="AA99" s="236"/>
      <c r="AB99" s="236"/>
      <c r="AC99" s="236"/>
      <c r="AD99" s="236"/>
      <c r="AE99" s="236"/>
      <c r="AF99" s="236"/>
      <c r="AG99" s="386">
        <f t="shared" si="19"/>
        <v>0</v>
      </c>
    </row>
    <row r="100" hidden="1" outlineLevel="1">
      <c r="A100" s="419" t="s">
        <v>1187</v>
      </c>
      <c r="B100" s="418"/>
      <c r="C100" s="418"/>
      <c r="D100" s="418"/>
      <c r="E100" s="418"/>
      <c r="F100" s="418"/>
      <c r="G100" s="418"/>
      <c r="H100" s="236"/>
      <c r="I100" s="236"/>
      <c r="J100" s="236"/>
      <c r="K100" s="236"/>
      <c r="L100" s="236"/>
      <c r="M100" s="418"/>
      <c r="N100" s="236"/>
      <c r="O100" s="236"/>
      <c r="P100" s="236"/>
      <c r="Q100" s="236"/>
      <c r="R100" s="418"/>
      <c r="S100" s="418"/>
      <c r="T100" s="236"/>
      <c r="U100" s="236"/>
      <c r="V100" s="236"/>
      <c r="W100" s="236"/>
      <c r="X100" s="236"/>
      <c r="Y100" s="236"/>
      <c r="Z100" s="236"/>
      <c r="AA100" s="236"/>
      <c r="AB100" s="236"/>
      <c r="AC100" s="236"/>
      <c r="AD100" s="236"/>
      <c r="AE100" s="236"/>
      <c r="AF100" s="236"/>
      <c r="AG100" s="386">
        <f t="shared" si="19"/>
        <v>0</v>
      </c>
    </row>
    <row r="101" hidden="1" outlineLevel="1">
      <c r="A101" s="427" t="s">
        <v>1188</v>
      </c>
      <c r="B101" s="424">
        <f t="shared" ref="B101:AD101" si="24">SUM(B96:B100)</f>
        <v>0</v>
      </c>
      <c r="C101" s="424">
        <f t="shared" si="24"/>
        <v>0</v>
      </c>
      <c r="D101" s="424">
        <f t="shared" si="24"/>
        <v>0</v>
      </c>
      <c r="E101" s="424">
        <f t="shared" si="24"/>
        <v>0</v>
      </c>
      <c r="F101" s="424">
        <f t="shared" si="24"/>
        <v>0</v>
      </c>
      <c r="G101" s="424">
        <f t="shared" si="24"/>
        <v>0</v>
      </c>
      <c r="H101" s="424">
        <f t="shared" si="24"/>
        <v>0</v>
      </c>
      <c r="I101" s="424">
        <f t="shared" si="24"/>
        <v>0</v>
      </c>
      <c r="J101" s="424">
        <f t="shared" si="24"/>
        <v>0</v>
      </c>
      <c r="K101" s="424">
        <f t="shared" si="24"/>
        <v>0</v>
      </c>
      <c r="L101" s="424">
        <f t="shared" si="24"/>
        <v>0</v>
      </c>
      <c r="M101" s="424">
        <f t="shared" si="24"/>
        <v>0</v>
      </c>
      <c r="N101" s="424">
        <f t="shared" si="24"/>
        <v>0</v>
      </c>
      <c r="O101" s="424">
        <f t="shared" si="24"/>
        <v>0</v>
      </c>
      <c r="P101" s="424">
        <f t="shared" si="24"/>
        <v>0</v>
      </c>
      <c r="Q101" s="424">
        <f t="shared" si="24"/>
        <v>0</v>
      </c>
      <c r="R101" s="424">
        <f t="shared" si="24"/>
        <v>0</v>
      </c>
      <c r="S101" s="424">
        <f t="shared" si="24"/>
        <v>0</v>
      </c>
      <c r="T101" s="424">
        <f t="shared" si="24"/>
        <v>0</v>
      </c>
      <c r="U101" s="424">
        <f t="shared" si="24"/>
        <v>0</v>
      </c>
      <c r="V101" s="424">
        <f t="shared" si="24"/>
        <v>0</v>
      </c>
      <c r="W101" s="424">
        <f t="shared" si="24"/>
        <v>0</v>
      </c>
      <c r="X101" s="424">
        <f t="shared" si="24"/>
        <v>0</v>
      </c>
      <c r="Y101" s="424">
        <f t="shared" si="24"/>
        <v>0</v>
      </c>
      <c r="Z101" s="424">
        <f t="shared" si="24"/>
        <v>0</v>
      </c>
      <c r="AA101" s="424">
        <f t="shared" si="24"/>
        <v>0</v>
      </c>
      <c r="AB101" s="424">
        <f t="shared" si="24"/>
        <v>0</v>
      </c>
      <c r="AC101" s="424">
        <f t="shared" si="24"/>
        <v>0</v>
      </c>
      <c r="AD101" s="424">
        <f t="shared" si="24"/>
        <v>0</v>
      </c>
      <c r="AE101" s="424"/>
      <c r="AF101" s="424"/>
      <c r="AG101" s="386">
        <f t="shared" si="19"/>
        <v>0</v>
      </c>
    </row>
    <row r="102" hidden="1" outlineLevel="1">
      <c r="A102" s="425"/>
      <c r="B102" s="174"/>
      <c r="C102" s="174"/>
      <c r="D102" s="174"/>
      <c r="E102" s="174"/>
      <c r="F102" s="174"/>
      <c r="G102" s="174"/>
      <c r="H102" s="174"/>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386">
        <f t="shared" si="19"/>
        <v>0</v>
      </c>
    </row>
    <row r="103" hidden="1" outlineLevel="1">
      <c r="A103" s="419" t="s">
        <v>1189</v>
      </c>
      <c r="B103" s="420"/>
      <c r="C103" s="421"/>
      <c r="D103" s="421"/>
      <c r="E103" s="421"/>
      <c r="F103" s="421"/>
      <c r="G103" s="421"/>
      <c r="H103" s="421"/>
      <c r="I103" s="421"/>
      <c r="J103" s="421"/>
      <c r="K103" s="421"/>
      <c r="L103" s="421"/>
      <c r="M103" s="421"/>
      <c r="N103" s="421"/>
      <c r="O103" s="421"/>
      <c r="P103" s="421"/>
      <c r="Q103" s="421"/>
      <c r="R103" s="421"/>
      <c r="S103" s="421"/>
      <c r="T103" s="421"/>
      <c r="U103" s="421"/>
      <c r="V103" s="421"/>
      <c r="W103" s="421"/>
      <c r="X103" s="421"/>
      <c r="Y103" s="421"/>
      <c r="Z103" s="421"/>
      <c r="AA103" s="421"/>
      <c r="AB103" s="421"/>
      <c r="AC103" s="421"/>
      <c r="AD103" s="421"/>
      <c r="AE103" s="421"/>
      <c r="AF103" s="421"/>
      <c r="AG103" s="386">
        <f t="shared" si="19"/>
        <v>0</v>
      </c>
    </row>
    <row r="104" hidden="1" outlineLevel="1">
      <c r="A104" s="419" t="s">
        <v>1190</v>
      </c>
      <c r="B104" s="420"/>
      <c r="C104" s="428"/>
      <c r="D104" s="144"/>
      <c r="E104" s="421"/>
      <c r="F104" s="421"/>
      <c r="G104" s="421"/>
      <c r="H104" s="421"/>
      <c r="I104" s="421"/>
      <c r="J104" s="421"/>
      <c r="K104" s="421"/>
      <c r="L104" s="421"/>
      <c r="M104" s="421"/>
      <c r="N104" s="421"/>
      <c r="O104" s="421"/>
      <c r="P104" s="421"/>
      <c r="Q104" s="421"/>
      <c r="R104" s="421"/>
      <c r="S104" s="421"/>
      <c r="T104" s="421"/>
      <c r="U104" s="421"/>
      <c r="V104" s="421"/>
      <c r="W104" s="421"/>
      <c r="X104" s="421"/>
      <c r="Y104" s="421"/>
      <c r="Z104" s="421"/>
      <c r="AA104" s="421"/>
      <c r="AB104" s="421"/>
      <c r="AC104" s="421"/>
      <c r="AD104" s="421"/>
      <c r="AE104" s="421"/>
      <c r="AF104" s="421"/>
      <c r="AG104" s="386">
        <f t="shared" si="19"/>
        <v>0</v>
      </c>
    </row>
    <row r="105" hidden="1" outlineLevel="1">
      <c r="A105" s="419" t="s">
        <v>1191</v>
      </c>
      <c r="B105" s="420"/>
      <c r="C105" s="421"/>
      <c r="D105" s="421"/>
      <c r="E105" s="421"/>
      <c r="F105" s="421"/>
      <c r="G105" s="421"/>
      <c r="H105" s="421"/>
      <c r="I105" s="421"/>
      <c r="J105" s="421"/>
      <c r="K105" s="421"/>
      <c r="L105" s="421"/>
      <c r="M105" s="421"/>
      <c r="N105" s="421"/>
      <c r="O105" s="421"/>
      <c r="P105" s="421"/>
      <c r="Q105" s="421"/>
      <c r="R105" s="421"/>
      <c r="S105" s="421"/>
      <c r="T105" s="421"/>
      <c r="U105" s="421"/>
      <c r="V105" s="421"/>
      <c r="W105" s="421"/>
      <c r="X105" s="421"/>
      <c r="Y105" s="421"/>
      <c r="Z105" s="421"/>
      <c r="AA105" s="421"/>
      <c r="AB105" s="421"/>
      <c r="AC105" s="421"/>
      <c r="AD105" s="421"/>
      <c r="AE105" s="421"/>
      <c r="AF105" s="421"/>
      <c r="AG105" s="386">
        <f t="shared" si="19"/>
        <v>0</v>
      </c>
    </row>
    <row r="106" hidden="1" outlineLevel="1">
      <c r="A106" s="419" t="s">
        <v>1192</v>
      </c>
      <c r="B106" s="420"/>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21"/>
      <c r="AD106" s="421"/>
      <c r="AE106" s="421"/>
      <c r="AF106" s="421"/>
      <c r="AG106" s="386">
        <f t="shared" si="19"/>
        <v>0</v>
      </c>
    </row>
    <row r="107" hidden="1" outlineLevel="1">
      <c r="A107" s="419" t="s">
        <v>1193</v>
      </c>
      <c r="B107" s="421"/>
      <c r="C107" s="428"/>
      <c r="D107" s="421"/>
      <c r="E107" s="421"/>
      <c r="F107" s="421"/>
      <c r="G107" s="421"/>
      <c r="H107" s="421"/>
      <c r="I107" s="421"/>
      <c r="J107" s="421"/>
      <c r="K107" s="421"/>
      <c r="L107" s="421"/>
      <c r="M107" s="421"/>
      <c r="N107" s="421"/>
      <c r="O107" s="421"/>
      <c r="P107" s="421"/>
      <c r="Q107" s="421"/>
      <c r="R107" s="421"/>
      <c r="S107" s="421"/>
      <c r="T107" s="421"/>
      <c r="U107" s="421"/>
      <c r="V107" s="421"/>
      <c r="W107" s="421"/>
      <c r="X107" s="421"/>
      <c r="Y107" s="421"/>
      <c r="Z107" s="421"/>
      <c r="AA107" s="421"/>
      <c r="AB107" s="421"/>
      <c r="AC107" s="421"/>
      <c r="AD107" s="421"/>
      <c r="AE107" s="421"/>
      <c r="AF107" s="421"/>
      <c r="AG107" s="386">
        <f t="shared" si="19"/>
        <v>0</v>
      </c>
    </row>
    <row r="108" hidden="1" outlineLevel="1">
      <c r="A108" s="427" t="s">
        <v>1194</v>
      </c>
      <c r="B108" s="424">
        <f>SUM(B103:B107)</f>
        <v>0</v>
      </c>
      <c r="C108" s="424">
        <f>SUM(C103:C106)</f>
        <v>0</v>
      </c>
      <c r="D108" s="424">
        <f t="shared" ref="D108:F108" si="25">SUM(D103:D107)</f>
        <v>0</v>
      </c>
      <c r="E108" s="424">
        <f t="shared" si="25"/>
        <v>0</v>
      </c>
      <c r="F108" s="424">
        <f t="shared" si="25"/>
        <v>0</v>
      </c>
      <c r="G108" s="424">
        <f t="shared" ref="G108:V108" si="26">SUM(G103:G106)</f>
        <v>0</v>
      </c>
      <c r="H108" s="424">
        <f t="shared" si="26"/>
        <v>0</v>
      </c>
      <c r="I108" s="424">
        <f t="shared" si="26"/>
        <v>0</v>
      </c>
      <c r="J108" s="424">
        <f t="shared" si="26"/>
        <v>0</v>
      </c>
      <c r="K108" s="424">
        <f t="shared" si="26"/>
        <v>0</v>
      </c>
      <c r="L108" s="424">
        <f t="shared" si="26"/>
        <v>0</v>
      </c>
      <c r="M108" s="424">
        <f t="shared" si="26"/>
        <v>0</v>
      </c>
      <c r="N108" s="424">
        <f t="shared" si="26"/>
        <v>0</v>
      </c>
      <c r="O108" s="424">
        <f t="shared" si="26"/>
        <v>0</v>
      </c>
      <c r="P108" s="424">
        <f t="shared" si="26"/>
        <v>0</v>
      </c>
      <c r="Q108" s="424">
        <f t="shared" si="26"/>
        <v>0</v>
      </c>
      <c r="R108" s="424">
        <f t="shared" si="26"/>
        <v>0</v>
      </c>
      <c r="S108" s="424">
        <f t="shared" si="26"/>
        <v>0</v>
      </c>
      <c r="T108" s="424">
        <f t="shared" si="26"/>
        <v>0</v>
      </c>
      <c r="U108" s="424">
        <f t="shared" si="26"/>
        <v>0</v>
      </c>
      <c r="V108" s="424">
        <f t="shared" si="26"/>
        <v>0</v>
      </c>
      <c r="W108" s="424">
        <f>SUM(W103:W107)</f>
        <v>0</v>
      </c>
      <c r="X108" s="424">
        <f t="shared" ref="X108:AD108" si="27">SUM(X103:X106)</f>
        <v>0</v>
      </c>
      <c r="Y108" s="424">
        <f t="shared" si="27"/>
        <v>0</v>
      </c>
      <c r="Z108" s="424">
        <f t="shared" si="27"/>
        <v>0</v>
      </c>
      <c r="AA108" s="424">
        <f t="shared" si="27"/>
        <v>0</v>
      </c>
      <c r="AB108" s="424">
        <f t="shared" si="27"/>
        <v>0</v>
      </c>
      <c r="AC108" s="424">
        <f t="shared" si="27"/>
        <v>0</v>
      </c>
      <c r="AD108" s="424">
        <f t="shared" si="27"/>
        <v>0</v>
      </c>
      <c r="AE108" s="424"/>
      <c r="AF108" s="424"/>
      <c r="AG108" s="386">
        <f t="shared" si="19"/>
        <v>0</v>
      </c>
    </row>
    <row r="109" hidden="1" outlineLevel="1">
      <c r="A109" s="425"/>
      <c r="B109" s="174"/>
      <c r="C109" s="174"/>
      <c r="D109" s="174"/>
      <c r="E109" s="174"/>
      <c r="F109" s="174"/>
      <c r="G109" s="174"/>
      <c r="H109" s="174"/>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386">
        <f t="shared" si="19"/>
        <v>0</v>
      </c>
    </row>
    <row r="110" hidden="1" collapsed="1">
      <c r="A110" s="416" t="s">
        <v>1195</v>
      </c>
      <c r="B110" s="174"/>
      <c r="C110" s="174"/>
      <c r="D110" s="174"/>
      <c r="E110" s="174"/>
      <c r="F110" s="174"/>
      <c r="G110" s="174"/>
      <c r="H110" s="174"/>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386">
        <f t="shared" si="19"/>
        <v>0</v>
      </c>
    </row>
    <row r="111" hidden="1" outlineLevel="1">
      <c r="A111" s="429" t="s">
        <v>1196</v>
      </c>
      <c r="B111" s="430"/>
      <c r="C111" s="430"/>
      <c r="D111" s="430"/>
      <c r="E111" s="430"/>
      <c r="F111" s="430"/>
      <c r="G111" s="430"/>
      <c r="H111" s="250"/>
      <c r="I111" s="250"/>
      <c r="J111" s="250"/>
      <c r="K111" s="250"/>
      <c r="L111" s="250"/>
      <c r="M111" s="430"/>
      <c r="N111" s="250"/>
      <c r="O111" s="250"/>
      <c r="P111" s="250"/>
      <c r="Q111" s="250"/>
      <c r="R111" s="430"/>
      <c r="S111" s="430"/>
      <c r="T111" s="250"/>
      <c r="U111" s="250"/>
      <c r="V111" s="250"/>
      <c r="W111" s="250"/>
      <c r="X111" s="250"/>
      <c r="Y111" s="250"/>
      <c r="Z111" s="250"/>
      <c r="AA111" s="250"/>
      <c r="AB111" s="250"/>
      <c r="AC111" s="250"/>
      <c r="AD111" s="250"/>
      <c r="AE111" s="250"/>
      <c r="AF111" s="250"/>
      <c r="AG111" s="386">
        <f t="shared" si="19"/>
        <v>0</v>
      </c>
    </row>
    <row r="112" hidden="1" outlineLevel="1">
      <c r="A112" s="431" t="s">
        <v>1197</v>
      </c>
      <c r="B112" s="250"/>
      <c r="C112" s="250"/>
      <c r="D112" s="250"/>
      <c r="E112" s="432"/>
      <c r="F112" s="432"/>
      <c r="G112" s="432"/>
      <c r="H112" s="432"/>
      <c r="I112" s="432"/>
      <c r="J112" s="432"/>
      <c r="K112" s="432"/>
      <c r="L112" s="432"/>
      <c r="M112" s="432"/>
      <c r="N112" s="432"/>
      <c r="O112" s="432"/>
      <c r="P112" s="432"/>
      <c r="Q112" s="432"/>
      <c r="R112" s="432"/>
      <c r="S112" s="432"/>
      <c r="T112" s="432"/>
      <c r="U112" s="432"/>
      <c r="V112" s="432"/>
      <c r="W112" s="432"/>
      <c r="X112" s="432"/>
      <c r="Y112" s="432"/>
      <c r="Z112" s="250"/>
      <c r="AA112" s="250"/>
      <c r="AB112" s="250">
        <f t="shared" ref="AB112:AD112" si="28">AB9</f>
        <v>17219.03</v>
      </c>
      <c r="AC112" s="250">
        <f t="shared" si="28"/>
        <v>13761.81</v>
      </c>
      <c r="AD112" s="250">
        <f t="shared" si="28"/>
        <v>8856.36</v>
      </c>
      <c r="AE112" s="250"/>
      <c r="AF112" s="250"/>
      <c r="AG112" s="386">
        <f t="shared" si="19"/>
        <v>39837.2</v>
      </c>
    </row>
    <row r="113" hidden="1" outlineLevel="1">
      <c r="A113" s="431" t="s">
        <v>1171</v>
      </c>
      <c r="B113" s="430"/>
      <c r="C113" s="430"/>
      <c r="D113" s="430"/>
      <c r="E113" s="430"/>
      <c r="F113" s="430"/>
      <c r="G113" s="430"/>
      <c r="H113" s="250"/>
      <c r="I113" s="250"/>
      <c r="J113" s="250"/>
      <c r="K113" s="250"/>
      <c r="L113" s="250"/>
      <c r="M113" s="430"/>
      <c r="N113" s="252"/>
      <c r="O113" s="250"/>
      <c r="P113" s="430"/>
      <c r="Q113" s="250"/>
      <c r="R113" s="250"/>
      <c r="S113" s="430"/>
      <c r="T113" s="250"/>
      <c r="U113" s="250"/>
      <c r="V113" s="430"/>
      <c r="W113" s="250"/>
      <c r="X113" s="250"/>
      <c r="Y113" s="250"/>
      <c r="Z113" s="250"/>
      <c r="AA113" s="250"/>
      <c r="AB113" s="250"/>
      <c r="AC113" s="250"/>
      <c r="AD113" s="250"/>
      <c r="AE113" s="250"/>
      <c r="AF113" s="250"/>
      <c r="AG113" s="386">
        <f t="shared" si="19"/>
        <v>0</v>
      </c>
    </row>
    <row r="114" hidden="1" outlineLevel="1">
      <c r="A114" s="431" t="s">
        <v>1172</v>
      </c>
      <c r="B114" s="430"/>
      <c r="C114" s="430"/>
      <c r="D114" s="430"/>
      <c r="E114" s="430"/>
      <c r="F114" s="430"/>
      <c r="G114" s="430"/>
      <c r="H114" s="250"/>
      <c r="I114" s="250"/>
      <c r="J114" s="250"/>
      <c r="K114" s="250"/>
      <c r="L114" s="250"/>
      <c r="M114" s="430"/>
      <c r="N114" s="250"/>
      <c r="O114" s="250"/>
      <c r="P114" s="250"/>
      <c r="Q114" s="430"/>
      <c r="R114" s="430"/>
      <c r="S114" s="433"/>
      <c r="T114" s="250"/>
      <c r="U114" s="250"/>
      <c r="V114" s="250"/>
      <c r="W114" s="250"/>
      <c r="X114" s="250"/>
      <c r="Y114" s="250"/>
      <c r="Z114" s="250"/>
      <c r="AA114" s="250"/>
      <c r="AB114" s="250"/>
      <c r="AC114" s="250"/>
      <c r="AD114" s="250"/>
      <c r="AE114" s="250"/>
      <c r="AF114" s="250"/>
      <c r="AG114" s="386">
        <f t="shared" si="19"/>
        <v>0</v>
      </c>
    </row>
    <row r="115" ht="20.25" hidden="1" customHeight="1" outlineLevel="1">
      <c r="A115" s="431" t="s">
        <v>1173</v>
      </c>
      <c r="B115" s="434"/>
      <c r="C115" s="161"/>
      <c r="D115" s="161"/>
      <c r="E115" s="161"/>
      <c r="F115" s="161"/>
      <c r="G115" s="161"/>
      <c r="H115" s="161"/>
      <c r="I115" s="161"/>
      <c r="J115" s="434"/>
      <c r="K115" s="434"/>
      <c r="L115" s="434"/>
      <c r="M115" s="434"/>
      <c r="N115" s="434"/>
      <c r="O115" s="434"/>
      <c r="P115" s="434"/>
      <c r="Q115" s="434"/>
      <c r="R115" s="434"/>
      <c r="S115" s="434"/>
      <c r="T115" s="434"/>
      <c r="U115" s="434"/>
      <c r="V115" s="434"/>
      <c r="W115" s="161"/>
      <c r="X115" s="434"/>
      <c r="Y115" s="434"/>
      <c r="Z115" s="434"/>
      <c r="AA115" s="434"/>
      <c r="AB115" s="434"/>
      <c r="AC115" s="434"/>
      <c r="AD115" s="434"/>
      <c r="AE115" s="434"/>
      <c r="AF115" s="434"/>
      <c r="AG115" s="386">
        <f t="shared" si="19"/>
        <v>0</v>
      </c>
    </row>
    <row r="116" hidden="1" outlineLevel="1">
      <c r="A116" s="431" t="s">
        <v>1174</v>
      </c>
      <c r="B116" s="434"/>
      <c r="C116" s="161"/>
      <c r="D116" s="434"/>
      <c r="E116" s="161"/>
      <c r="F116" s="161"/>
      <c r="G116" s="161"/>
      <c r="H116" s="161"/>
      <c r="I116" s="161"/>
      <c r="J116" s="434"/>
      <c r="K116" s="434"/>
      <c r="L116" s="434"/>
      <c r="M116" s="434"/>
      <c r="N116" s="434"/>
      <c r="O116" s="434"/>
      <c r="P116" s="434"/>
      <c r="Q116" s="434"/>
      <c r="R116" s="434"/>
      <c r="S116" s="434"/>
      <c r="T116" s="434"/>
      <c r="U116" s="434"/>
      <c r="V116" s="434"/>
      <c r="W116" s="434"/>
      <c r="X116" s="434"/>
      <c r="Y116" s="434"/>
      <c r="Z116" s="434"/>
      <c r="AA116" s="434"/>
      <c r="AB116" s="434"/>
      <c r="AC116" s="434"/>
      <c r="AD116" s="434"/>
      <c r="AE116" s="434"/>
      <c r="AF116" s="434"/>
      <c r="AG116" s="386">
        <f t="shared" si="19"/>
        <v>0</v>
      </c>
    </row>
    <row r="117" hidden="1" outlineLevel="1">
      <c r="A117" s="435" t="s">
        <v>1175</v>
      </c>
      <c r="B117" s="436">
        <f t="shared" ref="B117:AD117" si="29">B111+B113+B115</f>
        <v>0</v>
      </c>
      <c r="C117" s="436">
        <f t="shared" si="29"/>
        <v>0</v>
      </c>
      <c r="D117" s="436">
        <f t="shared" si="29"/>
        <v>0</v>
      </c>
      <c r="E117" s="436">
        <f t="shared" si="29"/>
        <v>0</v>
      </c>
      <c r="F117" s="436">
        <f t="shared" si="29"/>
        <v>0</v>
      </c>
      <c r="G117" s="436">
        <f t="shared" si="29"/>
        <v>0</v>
      </c>
      <c r="H117" s="436">
        <f t="shared" si="29"/>
        <v>0</v>
      </c>
      <c r="I117" s="436">
        <f t="shared" si="29"/>
        <v>0</v>
      </c>
      <c r="J117" s="436">
        <f t="shared" si="29"/>
        <v>0</v>
      </c>
      <c r="K117" s="436">
        <f t="shared" si="29"/>
        <v>0</v>
      </c>
      <c r="L117" s="436">
        <f t="shared" si="29"/>
        <v>0</v>
      </c>
      <c r="M117" s="436">
        <f t="shared" si="29"/>
        <v>0</v>
      </c>
      <c r="N117" s="436">
        <f t="shared" si="29"/>
        <v>0</v>
      </c>
      <c r="O117" s="436">
        <f t="shared" si="29"/>
        <v>0</v>
      </c>
      <c r="P117" s="436">
        <f t="shared" si="29"/>
        <v>0</v>
      </c>
      <c r="Q117" s="436">
        <f t="shared" si="29"/>
        <v>0</v>
      </c>
      <c r="R117" s="436">
        <f t="shared" si="29"/>
        <v>0</v>
      </c>
      <c r="S117" s="436">
        <f t="shared" si="29"/>
        <v>0</v>
      </c>
      <c r="T117" s="436">
        <f t="shared" si="29"/>
        <v>0</v>
      </c>
      <c r="U117" s="436">
        <f t="shared" si="29"/>
        <v>0</v>
      </c>
      <c r="V117" s="436">
        <f t="shared" si="29"/>
        <v>0</v>
      </c>
      <c r="W117" s="436">
        <f t="shared" si="29"/>
        <v>0</v>
      </c>
      <c r="X117" s="436">
        <f t="shared" si="29"/>
        <v>0</v>
      </c>
      <c r="Y117" s="436">
        <f t="shared" si="29"/>
        <v>0</v>
      </c>
      <c r="Z117" s="436">
        <f t="shared" si="29"/>
        <v>0</v>
      </c>
      <c r="AA117" s="436">
        <f t="shared" si="29"/>
        <v>0</v>
      </c>
      <c r="AB117" s="436">
        <f t="shared" si="29"/>
        <v>0</v>
      </c>
      <c r="AC117" s="436">
        <f t="shared" si="29"/>
        <v>0</v>
      </c>
      <c r="AD117" s="436">
        <f t="shared" si="29"/>
        <v>0</v>
      </c>
      <c r="AE117" s="436"/>
      <c r="AF117" s="436"/>
      <c r="AG117" s="386">
        <f t="shared" si="19"/>
        <v>0</v>
      </c>
    </row>
    <row r="118" hidden="1" outlineLevel="1">
      <c r="A118" s="435" t="s">
        <v>1176</v>
      </c>
      <c r="B118" s="436">
        <f t="shared" ref="B118:AD118" si="30">B112+B114+B116</f>
        <v>0</v>
      </c>
      <c r="C118" s="436">
        <f t="shared" si="30"/>
        <v>0</v>
      </c>
      <c r="D118" s="436">
        <f t="shared" si="30"/>
        <v>0</v>
      </c>
      <c r="E118" s="436">
        <f t="shared" si="30"/>
        <v>0</v>
      </c>
      <c r="F118" s="436">
        <f t="shared" si="30"/>
        <v>0</v>
      </c>
      <c r="G118" s="436">
        <f t="shared" si="30"/>
        <v>0</v>
      </c>
      <c r="H118" s="436">
        <f t="shared" si="30"/>
        <v>0</v>
      </c>
      <c r="I118" s="436">
        <f t="shared" si="30"/>
        <v>0</v>
      </c>
      <c r="J118" s="436">
        <f t="shared" si="30"/>
        <v>0</v>
      </c>
      <c r="K118" s="436">
        <f t="shared" si="30"/>
        <v>0</v>
      </c>
      <c r="L118" s="436">
        <f t="shared" si="30"/>
        <v>0</v>
      </c>
      <c r="M118" s="436">
        <f t="shared" si="30"/>
        <v>0</v>
      </c>
      <c r="N118" s="436">
        <f t="shared" si="30"/>
        <v>0</v>
      </c>
      <c r="O118" s="436">
        <f t="shared" si="30"/>
        <v>0</v>
      </c>
      <c r="P118" s="436">
        <f t="shared" si="30"/>
        <v>0</v>
      </c>
      <c r="Q118" s="436">
        <f t="shared" si="30"/>
        <v>0</v>
      </c>
      <c r="R118" s="436">
        <f t="shared" si="30"/>
        <v>0</v>
      </c>
      <c r="S118" s="436">
        <f t="shared" si="30"/>
        <v>0</v>
      </c>
      <c r="T118" s="436">
        <f t="shared" si="30"/>
        <v>0</v>
      </c>
      <c r="U118" s="436">
        <f t="shared" si="30"/>
        <v>0</v>
      </c>
      <c r="V118" s="436">
        <f t="shared" si="30"/>
        <v>0</v>
      </c>
      <c r="W118" s="436">
        <f t="shared" si="30"/>
        <v>0</v>
      </c>
      <c r="X118" s="436">
        <f t="shared" si="30"/>
        <v>0</v>
      </c>
      <c r="Y118" s="436">
        <f t="shared" si="30"/>
        <v>0</v>
      </c>
      <c r="Z118" s="436">
        <f t="shared" si="30"/>
        <v>0</v>
      </c>
      <c r="AA118" s="436">
        <f t="shared" si="30"/>
        <v>0</v>
      </c>
      <c r="AB118" s="436">
        <f t="shared" si="30"/>
        <v>17219.03</v>
      </c>
      <c r="AC118" s="436">
        <f t="shared" si="30"/>
        <v>13761.81</v>
      </c>
      <c r="AD118" s="436">
        <f t="shared" si="30"/>
        <v>8856.36</v>
      </c>
      <c r="AE118" s="436"/>
      <c r="AF118" s="436"/>
      <c r="AG118" s="386">
        <f t="shared" si="19"/>
        <v>39837.2</v>
      </c>
    </row>
    <row r="119" ht="16.5" hidden="1" customHeight="1" outlineLevel="1">
      <c r="A119" s="145"/>
      <c r="B119" s="255"/>
      <c r="C119" s="255"/>
      <c r="D119" s="255"/>
      <c r="E119" s="255"/>
      <c r="F119" s="255"/>
      <c r="G119" s="255"/>
      <c r="H119" s="255"/>
      <c r="I119" s="255"/>
      <c r="J119" s="255"/>
      <c r="K119" s="255"/>
      <c r="L119" s="255"/>
      <c r="M119" s="255"/>
      <c r="N119" s="255"/>
      <c r="O119" s="255"/>
      <c r="P119" s="255"/>
      <c r="Q119" s="255"/>
      <c r="R119" s="255"/>
      <c r="S119" s="255"/>
      <c r="T119" s="255"/>
      <c r="U119" s="255"/>
      <c r="V119" s="255"/>
      <c r="W119" s="255"/>
      <c r="X119" s="255"/>
      <c r="Y119" s="255"/>
      <c r="Z119" s="255"/>
      <c r="AA119" s="255"/>
      <c r="AB119" s="255"/>
      <c r="AC119" s="255"/>
      <c r="AD119" s="255"/>
      <c r="AE119" s="255"/>
      <c r="AF119" s="255"/>
      <c r="AG119" s="386">
        <f t="shared" si="19"/>
        <v>0</v>
      </c>
    </row>
    <row r="120" hidden="1" outlineLevel="1">
      <c r="A120" s="429" t="s">
        <v>1198</v>
      </c>
      <c r="B120" s="437"/>
      <c r="C120" s="438"/>
      <c r="D120" s="437"/>
      <c r="E120" s="437"/>
      <c r="F120" s="437"/>
      <c r="G120" s="437"/>
      <c r="H120" s="258"/>
      <c r="I120" s="249"/>
      <c r="J120" s="258"/>
      <c r="K120" s="258"/>
      <c r="L120" s="258"/>
      <c r="M120" s="437"/>
      <c r="N120" s="258"/>
      <c r="O120" s="258"/>
      <c r="P120" s="258"/>
      <c r="Q120" s="258"/>
      <c r="R120" s="437"/>
      <c r="S120" s="437"/>
      <c r="T120" s="258"/>
      <c r="U120" s="437"/>
      <c r="V120" s="258"/>
      <c r="W120" s="258"/>
      <c r="X120" s="437"/>
      <c r="Y120" s="258"/>
      <c r="Z120" s="258"/>
      <c r="AA120" s="258"/>
      <c r="AB120" s="258"/>
      <c r="AC120" s="258"/>
      <c r="AD120" s="439"/>
      <c r="AE120" s="439"/>
      <c r="AF120" s="439"/>
      <c r="AG120" s="386">
        <f t="shared" si="19"/>
        <v>0</v>
      </c>
    </row>
    <row r="121" hidden="1" outlineLevel="1">
      <c r="A121" s="429" t="s">
        <v>1199</v>
      </c>
      <c r="B121" s="438"/>
      <c r="C121" s="438"/>
      <c r="D121" s="438"/>
      <c r="E121" s="438"/>
      <c r="F121" s="438"/>
      <c r="G121" s="438"/>
      <c r="H121" s="249"/>
      <c r="I121" s="249"/>
      <c r="J121" s="249"/>
      <c r="K121" s="249"/>
      <c r="L121" s="438"/>
      <c r="M121" s="438"/>
      <c r="N121" s="438"/>
      <c r="O121" s="438"/>
      <c r="P121" s="438"/>
      <c r="Q121" s="437"/>
      <c r="R121" s="437"/>
      <c r="S121" s="437"/>
      <c r="T121" s="437"/>
      <c r="U121" s="437"/>
      <c r="V121" s="437"/>
      <c r="W121" s="437"/>
      <c r="X121" s="437"/>
      <c r="Y121" s="437"/>
      <c r="Z121" s="437"/>
      <c r="AA121" s="437"/>
      <c r="AB121" s="437"/>
      <c r="AC121" s="437"/>
      <c r="AD121" s="439"/>
      <c r="AE121" s="439"/>
      <c r="AF121" s="439"/>
      <c r="AG121" s="386">
        <f t="shared" si="19"/>
        <v>0</v>
      </c>
    </row>
    <row r="122" hidden="1" outlineLevel="1">
      <c r="A122" s="431" t="s">
        <v>1179</v>
      </c>
      <c r="B122" s="437"/>
      <c r="C122" s="437"/>
      <c r="D122" s="437"/>
      <c r="E122" s="437"/>
      <c r="F122" s="437"/>
      <c r="G122" s="437"/>
      <c r="H122" s="258"/>
      <c r="I122" s="258"/>
      <c r="J122" s="249"/>
      <c r="K122" s="258"/>
      <c r="L122" s="258"/>
      <c r="M122" s="437"/>
      <c r="N122" s="258"/>
      <c r="O122" s="258"/>
      <c r="P122" s="258"/>
      <c r="Q122" s="258"/>
      <c r="R122" s="437"/>
      <c r="S122" s="437"/>
      <c r="T122" s="258"/>
      <c r="U122" s="258"/>
      <c r="V122" s="258"/>
      <c r="W122" s="258"/>
      <c r="X122" s="258"/>
      <c r="Y122" s="258"/>
      <c r="Z122" s="258"/>
      <c r="AA122" s="258"/>
      <c r="AB122" s="258"/>
      <c r="AC122" s="258"/>
      <c r="AD122" s="439"/>
      <c r="AE122" s="439"/>
      <c r="AF122" s="439"/>
      <c r="AG122" s="386">
        <f t="shared" si="19"/>
        <v>0</v>
      </c>
    </row>
    <row r="123" hidden="1" outlineLevel="1">
      <c r="A123" s="429" t="s">
        <v>1200</v>
      </c>
      <c r="B123" s="437"/>
      <c r="C123" s="437"/>
      <c r="D123" s="437"/>
      <c r="E123" s="437"/>
      <c r="F123" s="437"/>
      <c r="G123" s="437"/>
      <c r="H123" s="258"/>
      <c r="I123" s="258"/>
      <c r="J123" s="258"/>
      <c r="K123" s="258"/>
      <c r="L123" s="258"/>
      <c r="M123" s="437"/>
      <c r="N123" s="258"/>
      <c r="O123" s="258"/>
      <c r="P123" s="258"/>
      <c r="Q123" s="258"/>
      <c r="R123" s="437"/>
      <c r="S123" s="437"/>
      <c r="T123" s="258"/>
      <c r="U123" s="258"/>
      <c r="V123" s="258"/>
      <c r="W123" s="258"/>
      <c r="X123" s="258"/>
      <c r="Y123" s="258"/>
      <c r="Z123" s="258"/>
      <c r="AA123" s="258"/>
      <c r="AB123" s="258"/>
      <c r="AC123" s="258"/>
      <c r="AD123" s="439"/>
      <c r="AE123" s="439"/>
      <c r="AF123" s="439"/>
      <c r="AG123" s="386">
        <f t="shared" si="19"/>
        <v>0</v>
      </c>
    </row>
    <row r="124" hidden="1" outlineLevel="1">
      <c r="A124" s="429" t="s">
        <v>1201</v>
      </c>
      <c r="B124" s="437"/>
      <c r="C124" s="437"/>
      <c r="D124" s="437"/>
      <c r="E124" s="437"/>
      <c r="F124" s="437"/>
      <c r="G124" s="437"/>
      <c r="H124" s="258"/>
      <c r="I124" s="258"/>
      <c r="J124" s="258"/>
      <c r="K124" s="258"/>
      <c r="L124" s="258"/>
      <c r="M124" s="437"/>
      <c r="N124" s="258"/>
      <c r="O124" s="258"/>
      <c r="P124" s="258"/>
      <c r="Q124" s="258"/>
      <c r="R124" s="437"/>
      <c r="S124" s="437"/>
      <c r="T124" s="258"/>
      <c r="U124" s="258"/>
      <c r="V124" s="258"/>
      <c r="W124" s="258"/>
      <c r="X124" s="258"/>
      <c r="Y124" s="258"/>
      <c r="Z124" s="258"/>
      <c r="AA124" s="258"/>
      <c r="AB124" s="258"/>
      <c r="AC124" s="258"/>
      <c r="AD124" s="439"/>
      <c r="AE124" s="439"/>
      <c r="AF124" s="439"/>
      <c r="AG124" s="386">
        <f t="shared" si="19"/>
        <v>0</v>
      </c>
    </row>
    <row r="125" hidden="1" outlineLevel="1">
      <c r="A125" s="440" t="s">
        <v>1202</v>
      </c>
      <c r="B125" s="436">
        <f t="shared" ref="B125:AD125" si="31">SUM(B120:B124)</f>
        <v>0</v>
      </c>
      <c r="C125" s="436">
        <f t="shared" si="31"/>
        <v>0</v>
      </c>
      <c r="D125" s="436">
        <f t="shared" si="31"/>
        <v>0</v>
      </c>
      <c r="E125" s="436">
        <f t="shared" si="31"/>
        <v>0</v>
      </c>
      <c r="F125" s="436">
        <f t="shared" si="31"/>
        <v>0</v>
      </c>
      <c r="G125" s="436">
        <f t="shared" si="31"/>
        <v>0</v>
      </c>
      <c r="H125" s="436">
        <f t="shared" si="31"/>
        <v>0</v>
      </c>
      <c r="I125" s="436">
        <f t="shared" si="31"/>
        <v>0</v>
      </c>
      <c r="J125" s="436">
        <f t="shared" si="31"/>
        <v>0</v>
      </c>
      <c r="K125" s="436">
        <f t="shared" si="31"/>
        <v>0</v>
      </c>
      <c r="L125" s="436">
        <f t="shared" si="31"/>
        <v>0</v>
      </c>
      <c r="M125" s="436">
        <f t="shared" si="31"/>
        <v>0</v>
      </c>
      <c r="N125" s="436">
        <f t="shared" si="31"/>
        <v>0</v>
      </c>
      <c r="O125" s="436">
        <f t="shared" si="31"/>
        <v>0</v>
      </c>
      <c r="P125" s="436">
        <f t="shared" si="31"/>
        <v>0</v>
      </c>
      <c r="Q125" s="436">
        <f t="shared" si="31"/>
        <v>0</v>
      </c>
      <c r="R125" s="436">
        <f t="shared" si="31"/>
        <v>0</v>
      </c>
      <c r="S125" s="436">
        <f t="shared" si="31"/>
        <v>0</v>
      </c>
      <c r="T125" s="436">
        <f t="shared" si="31"/>
        <v>0</v>
      </c>
      <c r="U125" s="436">
        <f t="shared" si="31"/>
        <v>0</v>
      </c>
      <c r="V125" s="436">
        <f t="shared" si="31"/>
        <v>0</v>
      </c>
      <c r="W125" s="436">
        <f t="shared" si="31"/>
        <v>0</v>
      </c>
      <c r="X125" s="436">
        <f t="shared" si="31"/>
        <v>0</v>
      </c>
      <c r="Y125" s="436">
        <f t="shared" si="31"/>
        <v>0</v>
      </c>
      <c r="Z125" s="436">
        <f t="shared" si="31"/>
        <v>0</v>
      </c>
      <c r="AA125" s="436">
        <f t="shared" si="31"/>
        <v>0</v>
      </c>
      <c r="AB125" s="436">
        <f t="shared" si="31"/>
        <v>0</v>
      </c>
      <c r="AC125" s="436">
        <f t="shared" si="31"/>
        <v>0</v>
      </c>
      <c r="AD125" s="436">
        <f t="shared" si="31"/>
        <v>0</v>
      </c>
      <c r="AE125" s="436"/>
      <c r="AF125" s="436"/>
      <c r="AG125" s="386">
        <f t="shared" si="19"/>
        <v>0</v>
      </c>
    </row>
    <row r="126" hidden="1" outlineLevel="1">
      <c r="A126" s="145"/>
      <c r="B126" s="255"/>
      <c r="C126" s="255"/>
      <c r="D126" s="255"/>
      <c r="E126" s="255"/>
      <c r="F126" s="255"/>
      <c r="G126" s="255"/>
      <c r="H126" s="255"/>
      <c r="I126" s="255"/>
      <c r="J126" s="255"/>
      <c r="K126" s="255"/>
      <c r="L126" s="255"/>
      <c r="M126" s="255"/>
      <c r="N126" s="255"/>
      <c r="O126" s="255"/>
      <c r="P126" s="255"/>
      <c r="Q126" s="255"/>
      <c r="R126" s="255"/>
      <c r="S126" s="255"/>
      <c r="T126" s="255"/>
      <c r="U126" s="255"/>
      <c r="V126" s="255"/>
      <c r="W126" s="255"/>
      <c r="X126" s="255"/>
      <c r="Y126" s="255"/>
      <c r="Z126" s="255"/>
      <c r="AA126" s="255"/>
      <c r="AB126" s="255"/>
      <c r="AC126" s="255"/>
      <c r="AD126" s="255"/>
      <c r="AE126" s="255"/>
      <c r="AF126" s="255"/>
      <c r="AG126" s="386">
        <f t="shared" si="19"/>
        <v>0</v>
      </c>
    </row>
    <row r="127" hidden="1" outlineLevel="1">
      <c r="A127" s="431" t="s">
        <v>1183</v>
      </c>
      <c r="B127" s="430"/>
      <c r="C127" s="438"/>
      <c r="D127" s="430"/>
      <c r="E127" s="437"/>
      <c r="F127" s="430"/>
      <c r="G127" s="430"/>
      <c r="H127" s="250"/>
      <c r="I127" s="250"/>
      <c r="J127" s="250"/>
      <c r="K127" s="250"/>
      <c r="L127" s="250"/>
      <c r="M127" s="430"/>
      <c r="N127" s="250"/>
      <c r="O127" s="250"/>
      <c r="P127" s="250"/>
      <c r="Q127" s="250"/>
      <c r="R127" s="430"/>
      <c r="S127" s="430"/>
      <c r="T127" s="250"/>
      <c r="U127" s="250"/>
      <c r="V127" s="250"/>
      <c r="W127" s="250"/>
      <c r="X127" s="250"/>
      <c r="Y127" s="250"/>
      <c r="Z127" s="250"/>
      <c r="AA127" s="250"/>
      <c r="AB127" s="250"/>
      <c r="AC127" s="250"/>
      <c r="AD127" s="250"/>
      <c r="AE127" s="250"/>
      <c r="AF127" s="250"/>
      <c r="AG127" s="386">
        <f t="shared" si="19"/>
        <v>0</v>
      </c>
    </row>
    <row r="128" hidden="1" outlineLevel="1">
      <c r="A128" s="431" t="s">
        <v>1184</v>
      </c>
      <c r="B128" s="430"/>
      <c r="C128" s="438"/>
      <c r="D128" s="430"/>
      <c r="E128" s="438"/>
      <c r="F128" s="430"/>
      <c r="G128" s="430"/>
      <c r="H128" s="250"/>
      <c r="I128" s="250"/>
      <c r="J128" s="250"/>
      <c r="K128" s="250"/>
      <c r="L128" s="250"/>
      <c r="M128" s="430"/>
      <c r="N128" s="250"/>
      <c r="O128" s="250"/>
      <c r="P128" s="250"/>
      <c r="Q128" s="250"/>
      <c r="R128" s="430"/>
      <c r="S128" s="430"/>
      <c r="T128" s="250"/>
      <c r="U128" s="250"/>
      <c r="V128" s="250"/>
      <c r="W128" s="250"/>
      <c r="X128" s="250"/>
      <c r="Y128" s="250"/>
      <c r="Z128" s="250"/>
      <c r="AA128" s="250"/>
      <c r="AB128" s="250"/>
      <c r="AC128" s="250"/>
      <c r="AD128" s="250"/>
      <c r="AE128" s="250"/>
      <c r="AF128" s="250"/>
      <c r="AG128" s="386">
        <f t="shared" si="19"/>
        <v>0</v>
      </c>
    </row>
    <row r="129" hidden="1" outlineLevel="1">
      <c r="A129" s="431" t="s">
        <v>1185</v>
      </c>
      <c r="B129" s="430"/>
      <c r="C129" s="437"/>
      <c r="D129" s="430"/>
      <c r="E129" s="437"/>
      <c r="F129" s="430"/>
      <c r="G129" s="430"/>
      <c r="H129" s="250"/>
      <c r="I129" s="250"/>
      <c r="J129" s="250"/>
      <c r="K129" s="250"/>
      <c r="L129" s="250"/>
      <c r="M129" s="430"/>
      <c r="N129" s="250"/>
      <c r="O129" s="250"/>
      <c r="P129" s="250"/>
      <c r="Q129" s="250"/>
      <c r="R129" s="430"/>
      <c r="S129" s="430"/>
      <c r="T129" s="250"/>
      <c r="U129" s="250"/>
      <c r="V129" s="250"/>
      <c r="W129" s="258"/>
      <c r="X129" s="250"/>
      <c r="Y129" s="250"/>
      <c r="Z129" s="250"/>
      <c r="AA129" s="250"/>
      <c r="AB129" s="250"/>
      <c r="AC129" s="250"/>
      <c r="AD129" s="250"/>
      <c r="AE129" s="250"/>
      <c r="AF129" s="250"/>
      <c r="AG129" s="386">
        <f t="shared" si="19"/>
        <v>0</v>
      </c>
    </row>
    <row r="130" hidden="1" outlineLevel="1">
      <c r="A130" s="431" t="s">
        <v>1186</v>
      </c>
      <c r="B130" s="430"/>
      <c r="C130" s="437"/>
      <c r="D130" s="430"/>
      <c r="E130" s="437"/>
      <c r="F130" s="430"/>
      <c r="G130" s="430"/>
      <c r="H130" s="250"/>
      <c r="I130" s="250"/>
      <c r="J130" s="250"/>
      <c r="K130" s="250"/>
      <c r="L130" s="250"/>
      <c r="M130" s="430"/>
      <c r="N130" s="250"/>
      <c r="O130" s="250"/>
      <c r="P130" s="250"/>
      <c r="Q130" s="250"/>
      <c r="R130" s="430"/>
      <c r="S130" s="430"/>
      <c r="T130" s="250"/>
      <c r="U130" s="250"/>
      <c r="V130" s="250"/>
      <c r="W130" s="250"/>
      <c r="X130" s="250"/>
      <c r="Y130" s="250"/>
      <c r="Z130" s="250"/>
      <c r="AA130" s="250"/>
      <c r="AB130" s="250"/>
      <c r="AC130" s="250"/>
      <c r="AD130" s="250"/>
      <c r="AE130" s="250"/>
      <c r="AF130" s="250"/>
      <c r="AG130" s="386">
        <f t="shared" si="19"/>
        <v>0</v>
      </c>
    </row>
    <row r="131" hidden="1" outlineLevel="1">
      <c r="A131" s="431" t="s">
        <v>1187</v>
      </c>
      <c r="B131" s="430"/>
      <c r="C131" s="437"/>
      <c r="D131" s="430"/>
      <c r="E131" s="437"/>
      <c r="F131" s="430"/>
      <c r="G131" s="430"/>
      <c r="H131" s="250"/>
      <c r="I131" s="250"/>
      <c r="J131" s="250"/>
      <c r="K131" s="250"/>
      <c r="L131" s="250"/>
      <c r="M131" s="430"/>
      <c r="N131" s="250"/>
      <c r="O131" s="250"/>
      <c r="P131" s="250"/>
      <c r="Q131" s="250"/>
      <c r="R131" s="430"/>
      <c r="S131" s="430"/>
      <c r="T131" s="250"/>
      <c r="U131" s="250"/>
      <c r="V131" s="250"/>
      <c r="W131" s="250"/>
      <c r="X131" s="250"/>
      <c r="Y131" s="250"/>
      <c r="Z131" s="250"/>
      <c r="AA131" s="250"/>
      <c r="AB131" s="250"/>
      <c r="AC131" s="250"/>
      <c r="AD131" s="250"/>
      <c r="AE131" s="250"/>
      <c r="AF131" s="250"/>
      <c r="AG131" s="386">
        <f t="shared" si="19"/>
        <v>0</v>
      </c>
    </row>
    <row r="132" hidden="1" outlineLevel="1">
      <c r="A132" s="441" t="s">
        <v>1188</v>
      </c>
      <c r="B132" s="436">
        <f t="shared" ref="B132:AD132" si="32">SUM(B127:B131)</f>
        <v>0</v>
      </c>
      <c r="C132" s="436">
        <f t="shared" si="32"/>
        <v>0</v>
      </c>
      <c r="D132" s="436">
        <f t="shared" si="32"/>
        <v>0</v>
      </c>
      <c r="E132" s="436">
        <f t="shared" si="32"/>
        <v>0</v>
      </c>
      <c r="F132" s="436">
        <f t="shared" si="32"/>
        <v>0</v>
      </c>
      <c r="G132" s="436">
        <f t="shared" si="32"/>
        <v>0</v>
      </c>
      <c r="H132" s="436">
        <f t="shared" si="32"/>
        <v>0</v>
      </c>
      <c r="I132" s="436">
        <f t="shared" si="32"/>
        <v>0</v>
      </c>
      <c r="J132" s="436">
        <f t="shared" si="32"/>
        <v>0</v>
      </c>
      <c r="K132" s="436">
        <f t="shared" si="32"/>
        <v>0</v>
      </c>
      <c r="L132" s="436">
        <f t="shared" si="32"/>
        <v>0</v>
      </c>
      <c r="M132" s="436">
        <f t="shared" si="32"/>
        <v>0</v>
      </c>
      <c r="N132" s="436">
        <f t="shared" si="32"/>
        <v>0</v>
      </c>
      <c r="O132" s="436">
        <f t="shared" si="32"/>
        <v>0</v>
      </c>
      <c r="P132" s="436">
        <f t="shared" si="32"/>
        <v>0</v>
      </c>
      <c r="Q132" s="436">
        <f t="shared" si="32"/>
        <v>0</v>
      </c>
      <c r="R132" s="436">
        <f t="shared" si="32"/>
        <v>0</v>
      </c>
      <c r="S132" s="436">
        <f t="shared" si="32"/>
        <v>0</v>
      </c>
      <c r="T132" s="436">
        <f t="shared" si="32"/>
        <v>0</v>
      </c>
      <c r="U132" s="436">
        <f t="shared" si="32"/>
        <v>0</v>
      </c>
      <c r="V132" s="436">
        <f t="shared" si="32"/>
        <v>0</v>
      </c>
      <c r="W132" s="436">
        <f t="shared" si="32"/>
        <v>0</v>
      </c>
      <c r="X132" s="436">
        <f t="shared" si="32"/>
        <v>0</v>
      </c>
      <c r="Y132" s="436">
        <f t="shared" si="32"/>
        <v>0</v>
      </c>
      <c r="Z132" s="436">
        <f t="shared" si="32"/>
        <v>0</v>
      </c>
      <c r="AA132" s="436">
        <f t="shared" si="32"/>
        <v>0</v>
      </c>
      <c r="AB132" s="436">
        <f t="shared" si="32"/>
        <v>0</v>
      </c>
      <c r="AC132" s="436">
        <f t="shared" si="32"/>
        <v>0</v>
      </c>
      <c r="AD132" s="436">
        <f t="shared" si="32"/>
        <v>0</v>
      </c>
      <c r="AE132" s="436"/>
      <c r="AF132" s="436"/>
      <c r="AG132" s="386">
        <f t="shared" si="19"/>
        <v>0</v>
      </c>
    </row>
    <row r="133" hidden="1" outlineLevel="1">
      <c r="A133" s="145"/>
      <c r="B133" s="255"/>
      <c r="C133" s="255"/>
      <c r="D133" s="255"/>
      <c r="E133" s="255"/>
      <c r="F133" s="255"/>
      <c r="G133" s="255"/>
      <c r="H133" s="255"/>
      <c r="I133" s="255"/>
      <c r="J133" s="255"/>
      <c r="K133" s="255"/>
      <c r="L133" s="255"/>
      <c r="M133" s="255"/>
      <c r="N133" s="255"/>
      <c r="O133" s="255"/>
      <c r="P133" s="255"/>
      <c r="Q133" s="255"/>
      <c r="R133" s="255"/>
      <c r="S133" s="255"/>
      <c r="T133" s="255"/>
      <c r="U133" s="255"/>
      <c r="V133" s="255"/>
      <c r="W133" s="255"/>
      <c r="X133" s="255"/>
      <c r="Y133" s="255"/>
      <c r="Z133" s="255"/>
      <c r="AA133" s="255"/>
      <c r="AB133" s="255"/>
      <c r="AC133" s="255"/>
      <c r="AD133" s="255"/>
      <c r="AE133" s="255"/>
      <c r="AF133" s="255"/>
      <c r="AG133" s="386">
        <f t="shared" si="19"/>
        <v>0</v>
      </c>
    </row>
    <row r="134" hidden="1" outlineLevel="1">
      <c r="A134" s="431" t="s">
        <v>1189</v>
      </c>
      <c r="B134" s="434"/>
      <c r="C134" s="161"/>
      <c r="D134" s="434"/>
      <c r="E134" s="161"/>
      <c r="F134" s="161"/>
      <c r="G134" s="161"/>
      <c r="H134" s="161"/>
      <c r="I134" s="161"/>
      <c r="J134" s="434"/>
      <c r="K134" s="434"/>
      <c r="L134" s="434"/>
      <c r="M134" s="434"/>
      <c r="N134" s="434"/>
      <c r="O134" s="434"/>
      <c r="P134" s="434"/>
      <c r="Q134" s="434"/>
      <c r="R134" s="434"/>
      <c r="S134" s="434"/>
      <c r="T134" s="434"/>
      <c r="U134" s="434"/>
      <c r="V134" s="434"/>
      <c r="W134" s="434"/>
      <c r="X134" s="434"/>
      <c r="Y134" s="434"/>
      <c r="Z134" s="434"/>
      <c r="AA134" s="434"/>
      <c r="AB134" s="434"/>
      <c r="AC134" s="434"/>
      <c r="AD134" s="434"/>
      <c r="AE134" s="434"/>
      <c r="AF134" s="434"/>
      <c r="AG134" s="386">
        <f t="shared" si="19"/>
        <v>0</v>
      </c>
    </row>
    <row r="135" hidden="1" outlineLevel="1">
      <c r="A135" s="431" t="s">
        <v>1190</v>
      </c>
      <c r="B135" s="434"/>
      <c r="C135" s="434"/>
      <c r="D135" s="161"/>
      <c r="E135" s="161"/>
      <c r="F135" s="161"/>
      <c r="G135" s="161"/>
      <c r="H135" s="161"/>
      <c r="I135" s="161"/>
      <c r="J135" s="434"/>
      <c r="K135" s="434"/>
      <c r="L135" s="434"/>
      <c r="M135" s="434"/>
      <c r="N135" s="434"/>
      <c r="O135" s="434"/>
      <c r="P135" s="434"/>
      <c r="Q135" s="434"/>
      <c r="R135" s="434"/>
      <c r="S135" s="434"/>
      <c r="T135" s="434"/>
      <c r="U135" s="434"/>
      <c r="V135" s="434"/>
      <c r="W135" s="434"/>
      <c r="X135" s="434"/>
      <c r="Y135" s="434"/>
      <c r="Z135" s="434"/>
      <c r="AA135" s="434"/>
      <c r="AB135" s="434"/>
      <c r="AC135" s="434"/>
      <c r="AD135" s="434"/>
      <c r="AE135" s="434"/>
      <c r="AF135" s="434"/>
      <c r="AG135" s="386">
        <f t="shared" si="19"/>
        <v>0</v>
      </c>
    </row>
    <row r="136" hidden="1" outlineLevel="1">
      <c r="A136" s="431" t="s">
        <v>1191</v>
      </c>
      <c r="B136" s="434"/>
      <c r="C136" s="161"/>
      <c r="D136" s="434"/>
      <c r="E136" s="161"/>
      <c r="F136" s="161"/>
      <c r="G136" s="161"/>
      <c r="H136" s="161"/>
      <c r="I136" s="161"/>
      <c r="J136" s="434"/>
      <c r="K136" s="434"/>
      <c r="L136" s="434"/>
      <c r="M136" s="434"/>
      <c r="N136" s="434"/>
      <c r="O136" s="434"/>
      <c r="P136" s="434"/>
      <c r="Q136" s="434"/>
      <c r="R136" s="434"/>
      <c r="S136" s="434"/>
      <c r="T136" s="434"/>
      <c r="U136" s="434"/>
      <c r="V136" s="434"/>
      <c r="W136" s="434"/>
      <c r="X136" s="434"/>
      <c r="Y136" s="434"/>
      <c r="Z136" s="434"/>
      <c r="AA136" s="434"/>
      <c r="AB136" s="434"/>
      <c r="AC136" s="434"/>
      <c r="AD136" s="434"/>
      <c r="AE136" s="434"/>
      <c r="AF136" s="434"/>
      <c r="AG136" s="386">
        <f t="shared" si="19"/>
        <v>0</v>
      </c>
    </row>
    <row r="137" hidden="1" outlineLevel="1">
      <c r="A137" s="431" t="s">
        <v>1192</v>
      </c>
      <c r="B137" s="434"/>
      <c r="C137" s="161"/>
      <c r="D137" s="434"/>
      <c r="E137" s="161"/>
      <c r="F137" s="161"/>
      <c r="G137" s="161"/>
      <c r="H137" s="161"/>
      <c r="I137" s="161"/>
      <c r="J137" s="434"/>
      <c r="K137" s="434"/>
      <c r="L137" s="434"/>
      <c r="M137" s="434"/>
      <c r="N137" s="434"/>
      <c r="O137" s="434"/>
      <c r="P137" s="434"/>
      <c r="Q137" s="434"/>
      <c r="R137" s="434"/>
      <c r="S137" s="434"/>
      <c r="T137" s="434"/>
      <c r="U137" s="434"/>
      <c r="V137" s="434"/>
      <c r="W137" s="434"/>
      <c r="X137" s="434"/>
      <c r="Y137" s="434"/>
      <c r="Z137" s="434"/>
      <c r="AA137" s="434"/>
      <c r="AB137" s="434"/>
      <c r="AC137" s="434"/>
      <c r="AD137" s="434"/>
      <c r="AE137" s="434"/>
      <c r="AF137" s="434"/>
      <c r="AG137" s="386">
        <f t="shared" si="19"/>
        <v>0</v>
      </c>
    </row>
    <row r="138" hidden="1" outlineLevel="1">
      <c r="A138" s="431" t="s">
        <v>1193</v>
      </c>
      <c r="B138" s="161"/>
      <c r="C138" s="434"/>
      <c r="D138" s="434"/>
      <c r="E138" s="161"/>
      <c r="F138" s="161"/>
      <c r="G138" s="161"/>
      <c r="H138" s="161"/>
      <c r="I138" s="161"/>
      <c r="J138" s="434"/>
      <c r="K138" s="434"/>
      <c r="L138" s="434"/>
      <c r="M138" s="434"/>
      <c r="N138" s="434"/>
      <c r="O138" s="434"/>
      <c r="P138" s="434"/>
      <c r="Q138" s="434"/>
      <c r="R138" s="434"/>
      <c r="S138" s="434"/>
      <c r="T138" s="434"/>
      <c r="U138" s="434"/>
      <c r="V138" s="434"/>
      <c r="W138" s="161"/>
      <c r="X138" s="434"/>
      <c r="Y138" s="434"/>
      <c r="Z138" s="434"/>
      <c r="AA138" s="434"/>
      <c r="AB138" s="434"/>
      <c r="AC138" s="434"/>
      <c r="AD138" s="434"/>
      <c r="AE138" s="434"/>
      <c r="AF138" s="434"/>
      <c r="AG138" s="386">
        <f t="shared" si="19"/>
        <v>0</v>
      </c>
    </row>
    <row r="139" hidden="1" outlineLevel="1">
      <c r="A139" s="441" t="s">
        <v>1194</v>
      </c>
      <c r="B139" s="436">
        <f t="shared" ref="B139:AD139" si="33">SUM(B134:B138)</f>
        <v>0</v>
      </c>
      <c r="C139" s="436">
        <f t="shared" si="33"/>
        <v>0</v>
      </c>
      <c r="D139" s="436">
        <f t="shared" si="33"/>
        <v>0</v>
      </c>
      <c r="E139" s="436">
        <f t="shared" si="33"/>
        <v>0</v>
      </c>
      <c r="F139" s="436">
        <f t="shared" si="33"/>
        <v>0</v>
      </c>
      <c r="G139" s="436">
        <f t="shared" si="33"/>
        <v>0</v>
      </c>
      <c r="H139" s="436">
        <f t="shared" si="33"/>
        <v>0</v>
      </c>
      <c r="I139" s="436">
        <f t="shared" si="33"/>
        <v>0</v>
      </c>
      <c r="J139" s="436">
        <f t="shared" si="33"/>
        <v>0</v>
      </c>
      <c r="K139" s="436">
        <f t="shared" si="33"/>
        <v>0</v>
      </c>
      <c r="L139" s="436">
        <f t="shared" si="33"/>
        <v>0</v>
      </c>
      <c r="M139" s="436">
        <f t="shared" si="33"/>
        <v>0</v>
      </c>
      <c r="N139" s="436">
        <f t="shared" si="33"/>
        <v>0</v>
      </c>
      <c r="O139" s="436">
        <f t="shared" si="33"/>
        <v>0</v>
      </c>
      <c r="P139" s="436">
        <f t="shared" si="33"/>
        <v>0</v>
      </c>
      <c r="Q139" s="436">
        <f t="shared" si="33"/>
        <v>0</v>
      </c>
      <c r="R139" s="436">
        <f t="shared" si="33"/>
        <v>0</v>
      </c>
      <c r="S139" s="436">
        <f t="shared" si="33"/>
        <v>0</v>
      </c>
      <c r="T139" s="436">
        <f t="shared" si="33"/>
        <v>0</v>
      </c>
      <c r="U139" s="436">
        <f t="shared" si="33"/>
        <v>0</v>
      </c>
      <c r="V139" s="436">
        <f t="shared" si="33"/>
        <v>0</v>
      </c>
      <c r="W139" s="436">
        <f t="shared" si="33"/>
        <v>0</v>
      </c>
      <c r="X139" s="436">
        <f t="shared" si="33"/>
        <v>0</v>
      </c>
      <c r="Y139" s="436">
        <f t="shared" si="33"/>
        <v>0</v>
      </c>
      <c r="Z139" s="436">
        <f t="shared" si="33"/>
        <v>0</v>
      </c>
      <c r="AA139" s="436">
        <f t="shared" si="33"/>
        <v>0</v>
      </c>
      <c r="AB139" s="436">
        <f t="shared" si="33"/>
        <v>0</v>
      </c>
      <c r="AC139" s="436">
        <f t="shared" si="33"/>
        <v>0</v>
      </c>
      <c r="AD139" s="436">
        <f t="shared" si="33"/>
        <v>0</v>
      </c>
      <c r="AE139" s="436"/>
      <c r="AF139" s="436"/>
      <c r="AG139" s="386">
        <f t="shared" si="19"/>
        <v>0</v>
      </c>
    </row>
    <row r="140">
      <c r="A140" s="415"/>
      <c r="AG140" s="386"/>
    </row>
    <row r="141">
      <c r="A141" s="415"/>
      <c r="AG141" s="386"/>
    </row>
    <row r="142">
      <c r="A142" s="396" t="s">
        <v>1203</v>
      </c>
      <c r="B142" s="231"/>
      <c r="C142" s="231"/>
      <c r="D142" s="231"/>
      <c r="E142" s="231"/>
      <c r="F142" s="231"/>
      <c r="G142" s="231"/>
      <c r="H142" s="231"/>
      <c r="I142" s="193"/>
      <c r="J142" s="193"/>
      <c r="K142" s="193"/>
      <c r="L142" s="193"/>
      <c r="M142" s="193"/>
      <c r="N142" s="193"/>
      <c r="O142" s="193"/>
      <c r="P142" s="193"/>
      <c r="Q142" s="193"/>
      <c r="R142" s="193"/>
      <c r="S142" s="193"/>
      <c r="T142" s="193"/>
      <c r="U142" s="193"/>
      <c r="V142" s="193"/>
      <c r="W142" s="193"/>
      <c r="X142" s="193"/>
      <c r="Y142" s="193"/>
      <c r="Z142" s="193"/>
      <c r="AA142" s="193"/>
      <c r="AB142" s="193"/>
      <c r="AC142" s="193"/>
      <c r="AD142" s="193"/>
      <c r="AE142" s="193"/>
      <c r="AF142" s="193"/>
      <c r="AG142" s="442"/>
    </row>
    <row r="143" outlineLevel="1">
      <c r="A143" s="443" t="s">
        <v>1204</v>
      </c>
      <c r="B143" s="212">
        <v>0.0</v>
      </c>
      <c r="C143" s="212">
        <v>0.0</v>
      </c>
      <c r="D143" s="212">
        <v>0.0</v>
      </c>
      <c r="E143" s="212">
        <v>0.0</v>
      </c>
      <c r="F143" s="212">
        <v>0.0</v>
      </c>
      <c r="G143" s="212">
        <v>0.0</v>
      </c>
      <c r="H143" s="212">
        <v>1.0</v>
      </c>
      <c r="I143" s="212">
        <v>3.0</v>
      </c>
      <c r="J143" s="212">
        <v>0.0</v>
      </c>
      <c r="K143" s="212">
        <v>0.0</v>
      </c>
      <c r="L143" s="212">
        <v>0.0</v>
      </c>
      <c r="M143" s="212">
        <v>0.0</v>
      </c>
      <c r="N143" s="212">
        <v>0.0</v>
      </c>
      <c r="O143" s="212">
        <v>0.0</v>
      </c>
      <c r="P143" s="212">
        <v>0.0</v>
      </c>
      <c r="Q143" s="212">
        <v>0.0</v>
      </c>
      <c r="R143" s="212">
        <v>0.0</v>
      </c>
      <c r="S143" s="212">
        <v>0.0</v>
      </c>
      <c r="T143" s="212">
        <v>0.0</v>
      </c>
      <c r="U143" s="212">
        <v>1.0</v>
      </c>
      <c r="V143" s="212">
        <v>0.0</v>
      </c>
      <c r="W143" s="212">
        <v>0.0</v>
      </c>
      <c r="X143" s="212">
        <v>1.0</v>
      </c>
      <c r="Y143" s="212">
        <v>0.0</v>
      </c>
      <c r="Z143" s="212">
        <v>0.0</v>
      </c>
      <c r="AA143" s="212">
        <v>0.0</v>
      </c>
      <c r="AB143" s="212">
        <v>1.0</v>
      </c>
      <c r="AC143" s="212">
        <v>1.0</v>
      </c>
      <c r="AD143" s="212">
        <v>1.0</v>
      </c>
      <c r="AE143" s="212">
        <v>0.0</v>
      </c>
      <c r="AF143" s="212">
        <v>0.0</v>
      </c>
      <c r="AG143" s="386">
        <f t="shared" ref="AG143:AG152" si="34">SUM(B143:AF143)</f>
        <v>9</v>
      </c>
    </row>
    <row r="144" outlineLevel="1">
      <c r="A144" s="443" t="s">
        <v>1205</v>
      </c>
      <c r="B144" s="212">
        <v>0.0</v>
      </c>
      <c r="C144" s="212">
        <v>0.0</v>
      </c>
      <c r="D144" s="212">
        <v>0.0</v>
      </c>
      <c r="E144" s="212">
        <v>0.0</v>
      </c>
      <c r="F144" s="212">
        <v>0.0</v>
      </c>
      <c r="G144" s="212">
        <v>0.0</v>
      </c>
      <c r="H144" s="212">
        <v>0.0</v>
      </c>
      <c r="I144" s="212">
        <v>0.0</v>
      </c>
      <c r="J144" s="212">
        <v>0.0</v>
      </c>
      <c r="K144" s="212">
        <v>0.0</v>
      </c>
      <c r="L144" s="212">
        <v>0.0</v>
      </c>
      <c r="M144" s="212">
        <v>0.0</v>
      </c>
      <c r="N144" s="212">
        <v>0.0</v>
      </c>
      <c r="O144" s="212">
        <v>0.0</v>
      </c>
      <c r="P144" s="212">
        <v>0.0</v>
      </c>
      <c r="Q144" s="212">
        <v>0.0</v>
      </c>
      <c r="R144" s="212">
        <v>0.0</v>
      </c>
      <c r="S144" s="212">
        <v>0.0</v>
      </c>
      <c r="T144" s="212">
        <v>0.0</v>
      </c>
      <c r="U144" s="212">
        <v>0.0</v>
      </c>
      <c r="V144" s="212">
        <v>0.0</v>
      </c>
      <c r="W144" s="212">
        <v>0.0</v>
      </c>
      <c r="X144" s="212">
        <v>0.0</v>
      </c>
      <c r="Y144" s="212">
        <v>0.0</v>
      </c>
      <c r="Z144" s="212">
        <v>0.0</v>
      </c>
      <c r="AA144" s="212">
        <v>0.0</v>
      </c>
      <c r="AB144" s="212">
        <v>0.0</v>
      </c>
      <c r="AC144" s="212">
        <v>0.0</v>
      </c>
      <c r="AD144" s="212">
        <v>0.0</v>
      </c>
      <c r="AE144" s="212">
        <v>0.0</v>
      </c>
      <c r="AF144" s="212">
        <v>0.0</v>
      </c>
      <c r="AG144" s="386">
        <f t="shared" si="34"/>
        <v>0</v>
      </c>
    </row>
    <row r="145" outlineLevel="1">
      <c r="A145" s="443" t="s">
        <v>1206</v>
      </c>
      <c r="B145" s="212">
        <v>0.0</v>
      </c>
      <c r="C145" s="212">
        <v>0.0</v>
      </c>
      <c r="D145" s="212">
        <v>1.0</v>
      </c>
      <c r="E145" s="212">
        <v>2.0</v>
      </c>
      <c r="F145" s="212">
        <v>1.0</v>
      </c>
      <c r="G145" s="212">
        <v>1.0</v>
      </c>
      <c r="H145" s="212">
        <v>2.0</v>
      </c>
      <c r="I145" s="212">
        <v>12.0</v>
      </c>
      <c r="J145" s="212">
        <v>8.0</v>
      </c>
      <c r="K145" s="212">
        <v>0.0</v>
      </c>
      <c r="L145" s="212">
        <v>1.0</v>
      </c>
      <c r="M145" s="212">
        <v>0.0</v>
      </c>
      <c r="N145" s="212">
        <v>1.0</v>
      </c>
      <c r="O145" s="212">
        <v>0.0</v>
      </c>
      <c r="P145" s="212">
        <v>1.0</v>
      </c>
      <c r="Q145" s="212">
        <v>2.0</v>
      </c>
      <c r="R145" s="212">
        <v>2.0</v>
      </c>
      <c r="S145" s="212">
        <v>0.0</v>
      </c>
      <c r="T145" s="212">
        <v>0.0</v>
      </c>
      <c r="U145" s="212">
        <v>0.0</v>
      </c>
      <c r="V145" s="212">
        <v>0.0</v>
      </c>
      <c r="W145" s="212">
        <v>0.0</v>
      </c>
      <c r="X145" s="212">
        <v>1.0</v>
      </c>
      <c r="Y145" s="212">
        <v>0.0</v>
      </c>
      <c r="Z145" s="212">
        <v>0.0</v>
      </c>
      <c r="AA145" s="212">
        <v>2.0</v>
      </c>
      <c r="AB145" s="212">
        <v>1.0</v>
      </c>
      <c r="AC145" s="212">
        <v>1.0</v>
      </c>
      <c r="AD145" s="212">
        <v>0.0</v>
      </c>
      <c r="AE145" s="212">
        <v>0.0</v>
      </c>
      <c r="AF145" s="212">
        <v>3.0</v>
      </c>
      <c r="AG145" s="386">
        <f t="shared" si="34"/>
        <v>42</v>
      </c>
    </row>
    <row r="146" outlineLevel="1">
      <c r="A146" s="443" t="s">
        <v>1207</v>
      </c>
      <c r="B146" s="212">
        <v>0.0</v>
      </c>
      <c r="C146" s="212">
        <v>0.0</v>
      </c>
      <c r="D146" s="212">
        <v>0.0</v>
      </c>
      <c r="E146" s="212">
        <v>0.0</v>
      </c>
      <c r="F146" s="212">
        <v>0.0</v>
      </c>
      <c r="G146" s="212">
        <v>0.0</v>
      </c>
      <c r="H146" s="212">
        <v>0.0</v>
      </c>
      <c r="I146" s="212">
        <v>0.0</v>
      </c>
      <c r="J146" s="212">
        <v>0.0</v>
      </c>
      <c r="K146" s="212">
        <v>0.0</v>
      </c>
      <c r="L146" s="212">
        <v>0.0</v>
      </c>
      <c r="M146" s="212">
        <v>0.0</v>
      </c>
      <c r="N146" s="212">
        <v>0.0</v>
      </c>
      <c r="O146" s="212">
        <v>0.0</v>
      </c>
      <c r="P146" s="212">
        <v>0.0</v>
      </c>
      <c r="Q146" s="212">
        <v>0.0</v>
      </c>
      <c r="R146" s="212">
        <v>0.0</v>
      </c>
      <c r="S146" s="212">
        <v>0.0</v>
      </c>
      <c r="T146" s="212">
        <v>0.0</v>
      </c>
      <c r="U146" s="212">
        <v>0.0</v>
      </c>
      <c r="V146" s="212">
        <v>0.0</v>
      </c>
      <c r="W146" s="212">
        <v>0.0</v>
      </c>
      <c r="X146" s="212">
        <v>0.0</v>
      </c>
      <c r="Y146" s="212">
        <v>0.0</v>
      </c>
      <c r="Z146" s="212">
        <v>0.0</v>
      </c>
      <c r="AA146" s="212">
        <v>0.0</v>
      </c>
      <c r="AB146" s="212">
        <v>0.0</v>
      </c>
      <c r="AC146" s="212">
        <v>0.0</v>
      </c>
      <c r="AD146" s="212">
        <v>0.0</v>
      </c>
      <c r="AE146" s="212">
        <v>0.0</v>
      </c>
      <c r="AF146" s="212">
        <v>0.0</v>
      </c>
      <c r="AG146" s="386">
        <f t="shared" si="34"/>
        <v>0</v>
      </c>
    </row>
    <row r="147" outlineLevel="1">
      <c r="A147" s="444" t="s">
        <v>1208</v>
      </c>
      <c r="B147" s="226"/>
      <c r="C147" s="226"/>
      <c r="D147" s="226"/>
      <c r="E147" s="226"/>
      <c r="F147" s="226"/>
      <c r="G147" s="226"/>
      <c r="H147" s="226"/>
      <c r="I147" s="226"/>
      <c r="J147" s="226"/>
      <c r="K147" s="226"/>
      <c r="L147" s="226"/>
      <c r="M147" s="226"/>
      <c r="N147" s="226"/>
      <c r="O147" s="226"/>
      <c r="P147" s="226"/>
      <c r="Q147" s="226"/>
      <c r="R147" s="226"/>
      <c r="S147" s="226"/>
      <c r="T147" s="226"/>
      <c r="U147" s="226"/>
      <c r="V147" s="226"/>
      <c r="W147" s="226"/>
      <c r="X147" s="226"/>
      <c r="Y147" s="226"/>
      <c r="Z147" s="212">
        <v>0.0</v>
      </c>
      <c r="AA147" s="212">
        <v>0.0</v>
      </c>
      <c r="AB147" s="212">
        <v>0.0</v>
      </c>
      <c r="AC147" s="212">
        <v>0.0</v>
      </c>
      <c r="AD147" s="212">
        <v>0.0</v>
      </c>
      <c r="AE147" s="212">
        <v>0.0</v>
      </c>
      <c r="AF147" s="212">
        <v>0.0</v>
      </c>
      <c r="AG147" s="386">
        <f t="shared" si="34"/>
        <v>0</v>
      </c>
    </row>
    <row r="148" outlineLevel="1">
      <c r="A148" s="444" t="s">
        <v>1209</v>
      </c>
      <c r="B148" s="226"/>
      <c r="C148" s="226"/>
      <c r="D148" s="226"/>
      <c r="E148" s="226"/>
      <c r="F148" s="226"/>
      <c r="G148" s="226"/>
      <c r="H148" s="226"/>
      <c r="I148" s="226"/>
      <c r="J148" s="226"/>
      <c r="K148" s="226"/>
      <c r="L148" s="226"/>
      <c r="M148" s="226"/>
      <c r="N148" s="226"/>
      <c r="O148" s="226"/>
      <c r="P148" s="226"/>
      <c r="Q148" s="226"/>
      <c r="R148" s="226"/>
      <c r="S148" s="226"/>
      <c r="T148" s="226"/>
      <c r="U148" s="226"/>
      <c r="V148" s="226"/>
      <c r="W148" s="226"/>
      <c r="X148" s="226"/>
      <c r="Y148" s="226"/>
      <c r="Z148" s="212">
        <v>0.0</v>
      </c>
      <c r="AA148" s="212">
        <v>0.0</v>
      </c>
      <c r="AB148" s="212">
        <v>0.0</v>
      </c>
      <c r="AC148" s="212">
        <v>0.0</v>
      </c>
      <c r="AD148" s="212">
        <v>0.0</v>
      </c>
      <c r="AE148" s="212">
        <v>0.0</v>
      </c>
      <c r="AF148" s="212">
        <v>0.0</v>
      </c>
      <c r="AG148" s="386">
        <f t="shared" si="34"/>
        <v>0</v>
      </c>
    </row>
    <row r="149" outlineLevel="1">
      <c r="A149" s="444" t="s">
        <v>1210</v>
      </c>
      <c r="B149" s="226"/>
      <c r="C149" s="226"/>
      <c r="D149" s="226"/>
      <c r="E149" s="226"/>
      <c r="F149" s="226"/>
      <c r="G149" s="226"/>
      <c r="H149" s="226"/>
      <c r="I149" s="226"/>
      <c r="J149" s="226"/>
      <c r="K149" s="226"/>
      <c r="L149" s="226"/>
      <c r="M149" s="226"/>
      <c r="N149" s="226"/>
      <c r="O149" s="226"/>
      <c r="P149" s="226"/>
      <c r="Q149" s="226"/>
      <c r="R149" s="226"/>
      <c r="S149" s="226"/>
      <c r="T149" s="226"/>
      <c r="U149" s="226"/>
      <c r="V149" s="226"/>
      <c r="W149" s="226"/>
      <c r="X149" s="226"/>
      <c r="Y149" s="226"/>
      <c r="Z149" s="212">
        <v>0.0</v>
      </c>
      <c r="AA149" s="212">
        <v>0.0</v>
      </c>
      <c r="AB149" s="212">
        <v>0.0</v>
      </c>
      <c r="AC149" s="212">
        <v>1.0</v>
      </c>
      <c r="AD149" s="212">
        <v>0.0</v>
      </c>
      <c r="AE149" s="212">
        <v>0.0</v>
      </c>
      <c r="AF149" s="212">
        <v>1.0</v>
      </c>
      <c r="AG149" s="386">
        <f t="shared" si="34"/>
        <v>2</v>
      </c>
    </row>
    <row r="150" outlineLevel="1">
      <c r="A150" s="444" t="s">
        <v>1211</v>
      </c>
      <c r="B150" s="226"/>
      <c r="C150" s="226"/>
      <c r="D150" s="226"/>
      <c r="E150" s="226"/>
      <c r="F150" s="226"/>
      <c r="G150" s="226"/>
      <c r="H150" s="226"/>
      <c r="I150" s="226"/>
      <c r="J150" s="226"/>
      <c r="K150" s="226"/>
      <c r="L150" s="226"/>
      <c r="M150" s="226"/>
      <c r="N150" s="226"/>
      <c r="O150" s="226"/>
      <c r="P150" s="226"/>
      <c r="Q150" s="226"/>
      <c r="R150" s="226"/>
      <c r="S150" s="226"/>
      <c r="T150" s="226"/>
      <c r="U150" s="226"/>
      <c r="V150" s="226"/>
      <c r="W150" s="226"/>
      <c r="X150" s="226"/>
      <c r="Y150" s="226"/>
      <c r="Z150" s="212">
        <v>0.0</v>
      </c>
      <c r="AA150" s="212">
        <v>0.0</v>
      </c>
      <c r="AB150" s="212">
        <v>0.0</v>
      </c>
      <c r="AC150" s="212">
        <v>0.0</v>
      </c>
      <c r="AD150" s="212">
        <v>0.0</v>
      </c>
      <c r="AE150" s="212">
        <v>0.0</v>
      </c>
      <c r="AF150" s="212">
        <v>0.0</v>
      </c>
      <c r="AG150" s="386">
        <f t="shared" si="34"/>
        <v>0</v>
      </c>
    </row>
    <row r="151" outlineLevel="1">
      <c r="A151" s="445" t="s">
        <v>287</v>
      </c>
      <c r="B151" s="446">
        <f t="shared" ref="B151:AF151" si="35">B143+B144+B147+B148</f>
        <v>0</v>
      </c>
      <c r="C151" s="446">
        <f t="shared" si="35"/>
        <v>0</v>
      </c>
      <c r="D151" s="446">
        <f t="shared" si="35"/>
        <v>0</v>
      </c>
      <c r="E151" s="446">
        <f t="shared" si="35"/>
        <v>0</v>
      </c>
      <c r="F151" s="446">
        <f t="shared" si="35"/>
        <v>0</v>
      </c>
      <c r="G151" s="446">
        <f t="shared" si="35"/>
        <v>0</v>
      </c>
      <c r="H151" s="446">
        <f t="shared" si="35"/>
        <v>1</v>
      </c>
      <c r="I151" s="446">
        <f t="shared" si="35"/>
        <v>3</v>
      </c>
      <c r="J151" s="446">
        <f t="shared" si="35"/>
        <v>0</v>
      </c>
      <c r="K151" s="446">
        <f t="shared" si="35"/>
        <v>0</v>
      </c>
      <c r="L151" s="446">
        <f t="shared" si="35"/>
        <v>0</v>
      </c>
      <c r="M151" s="446">
        <f t="shared" si="35"/>
        <v>0</v>
      </c>
      <c r="N151" s="446">
        <f t="shared" si="35"/>
        <v>0</v>
      </c>
      <c r="O151" s="446">
        <f t="shared" si="35"/>
        <v>0</v>
      </c>
      <c r="P151" s="446">
        <f t="shared" si="35"/>
        <v>0</v>
      </c>
      <c r="Q151" s="446">
        <f t="shared" si="35"/>
        <v>0</v>
      </c>
      <c r="R151" s="446">
        <f t="shared" si="35"/>
        <v>0</v>
      </c>
      <c r="S151" s="446">
        <f t="shared" si="35"/>
        <v>0</v>
      </c>
      <c r="T151" s="446">
        <f t="shared" si="35"/>
        <v>0</v>
      </c>
      <c r="U151" s="446">
        <f t="shared" si="35"/>
        <v>1</v>
      </c>
      <c r="V151" s="446">
        <f t="shared" si="35"/>
        <v>0</v>
      </c>
      <c r="W151" s="446">
        <f t="shared" si="35"/>
        <v>0</v>
      </c>
      <c r="X151" s="446">
        <f t="shared" si="35"/>
        <v>1</v>
      </c>
      <c r="Y151" s="446">
        <f t="shared" si="35"/>
        <v>0</v>
      </c>
      <c r="Z151" s="446">
        <f t="shared" si="35"/>
        <v>0</v>
      </c>
      <c r="AA151" s="446">
        <f t="shared" si="35"/>
        <v>0</v>
      </c>
      <c r="AB151" s="446">
        <f t="shared" si="35"/>
        <v>1</v>
      </c>
      <c r="AC151" s="446">
        <f t="shared" si="35"/>
        <v>1</v>
      </c>
      <c r="AD151" s="446">
        <f t="shared" si="35"/>
        <v>1</v>
      </c>
      <c r="AE151" s="446">
        <f t="shared" si="35"/>
        <v>0</v>
      </c>
      <c r="AF151" s="446">
        <f t="shared" si="35"/>
        <v>0</v>
      </c>
      <c r="AG151" s="386">
        <f t="shared" si="34"/>
        <v>9</v>
      </c>
    </row>
    <row r="152" outlineLevel="1">
      <c r="A152" s="445" t="s">
        <v>288</v>
      </c>
      <c r="B152" s="446">
        <f t="shared" ref="B152:AF152" si="36">B145+B146+B149+B150</f>
        <v>0</v>
      </c>
      <c r="C152" s="446">
        <f t="shared" si="36"/>
        <v>0</v>
      </c>
      <c r="D152" s="446">
        <f t="shared" si="36"/>
        <v>1</v>
      </c>
      <c r="E152" s="446">
        <f t="shared" si="36"/>
        <v>2</v>
      </c>
      <c r="F152" s="446">
        <f t="shared" si="36"/>
        <v>1</v>
      </c>
      <c r="G152" s="446">
        <f t="shared" si="36"/>
        <v>1</v>
      </c>
      <c r="H152" s="446">
        <f t="shared" si="36"/>
        <v>2</v>
      </c>
      <c r="I152" s="446">
        <f t="shared" si="36"/>
        <v>12</v>
      </c>
      <c r="J152" s="446">
        <f t="shared" si="36"/>
        <v>8</v>
      </c>
      <c r="K152" s="446">
        <f t="shared" si="36"/>
        <v>0</v>
      </c>
      <c r="L152" s="446">
        <f t="shared" si="36"/>
        <v>1</v>
      </c>
      <c r="M152" s="446">
        <f t="shared" si="36"/>
        <v>0</v>
      </c>
      <c r="N152" s="446">
        <f t="shared" si="36"/>
        <v>1</v>
      </c>
      <c r="O152" s="446">
        <f t="shared" si="36"/>
        <v>0</v>
      </c>
      <c r="P152" s="446">
        <f t="shared" si="36"/>
        <v>1</v>
      </c>
      <c r="Q152" s="446">
        <f t="shared" si="36"/>
        <v>2</v>
      </c>
      <c r="R152" s="446">
        <f t="shared" si="36"/>
        <v>2</v>
      </c>
      <c r="S152" s="446">
        <f t="shared" si="36"/>
        <v>0</v>
      </c>
      <c r="T152" s="446">
        <f t="shared" si="36"/>
        <v>0</v>
      </c>
      <c r="U152" s="446">
        <f t="shared" si="36"/>
        <v>0</v>
      </c>
      <c r="V152" s="446">
        <f t="shared" si="36"/>
        <v>0</v>
      </c>
      <c r="W152" s="446">
        <f t="shared" si="36"/>
        <v>0</v>
      </c>
      <c r="X152" s="446">
        <f t="shared" si="36"/>
        <v>1</v>
      </c>
      <c r="Y152" s="446">
        <f t="shared" si="36"/>
        <v>0</v>
      </c>
      <c r="Z152" s="446">
        <f t="shared" si="36"/>
        <v>0</v>
      </c>
      <c r="AA152" s="446">
        <f t="shared" si="36"/>
        <v>2</v>
      </c>
      <c r="AB152" s="446">
        <f t="shared" si="36"/>
        <v>1</v>
      </c>
      <c r="AC152" s="446">
        <f t="shared" si="36"/>
        <v>2</v>
      </c>
      <c r="AD152" s="446">
        <f t="shared" si="36"/>
        <v>0</v>
      </c>
      <c r="AE152" s="446">
        <f t="shared" si="36"/>
        <v>0</v>
      </c>
      <c r="AF152" s="446">
        <f t="shared" si="36"/>
        <v>4</v>
      </c>
      <c r="AG152" s="386">
        <f t="shared" si="34"/>
        <v>44</v>
      </c>
    </row>
    <row r="153" outlineLevel="1">
      <c r="A153" s="145"/>
      <c r="B153" s="174"/>
      <c r="C153" s="174"/>
      <c r="D153" s="174"/>
      <c r="E153" s="174"/>
      <c r="F153" s="174"/>
      <c r="G153" s="174"/>
      <c r="H153" s="174"/>
      <c r="I153" s="129"/>
      <c r="J153" s="129"/>
      <c r="K153" s="129"/>
      <c r="L153" s="129"/>
      <c r="M153" s="129"/>
      <c r="N153" s="129"/>
      <c r="O153" s="129"/>
      <c r="P153" s="129"/>
      <c r="Q153" s="130"/>
      <c r="R153" s="130"/>
      <c r="S153" s="130"/>
      <c r="T153" s="130"/>
      <c r="U153" s="129"/>
      <c r="V153" s="129"/>
      <c r="W153" s="129"/>
      <c r="X153" s="129"/>
      <c r="Y153" s="129"/>
      <c r="Z153" s="129"/>
      <c r="AA153" s="129"/>
      <c r="AB153" s="129"/>
      <c r="AC153" s="129"/>
      <c r="AD153" s="129"/>
      <c r="AE153" s="129"/>
      <c r="AF153" s="129"/>
      <c r="AG153" s="386"/>
    </row>
    <row r="154" outlineLevel="1">
      <c r="A154" s="444" t="s">
        <v>1212</v>
      </c>
      <c r="B154" s="226"/>
      <c r="C154" s="226"/>
      <c r="D154" s="226"/>
      <c r="E154" s="226"/>
      <c r="F154" s="226"/>
      <c r="G154" s="226"/>
      <c r="H154" s="226"/>
      <c r="I154" s="226"/>
      <c r="J154" s="226"/>
      <c r="K154" s="226"/>
      <c r="L154" s="226"/>
      <c r="M154" s="226"/>
      <c r="N154" s="226"/>
      <c r="O154" s="226"/>
      <c r="P154" s="226"/>
      <c r="Q154" s="226"/>
      <c r="R154" s="226"/>
      <c r="S154" s="226"/>
      <c r="T154" s="226"/>
      <c r="U154" s="226"/>
      <c r="V154" s="226"/>
      <c r="W154" s="226"/>
      <c r="X154" s="226"/>
      <c r="Y154" s="226"/>
      <c r="Z154" s="409"/>
      <c r="AA154" s="409"/>
      <c r="AB154" s="409"/>
      <c r="AC154" s="409"/>
      <c r="AD154" s="409"/>
      <c r="AE154" s="409"/>
      <c r="AF154" s="212">
        <v>1.0</v>
      </c>
      <c r="AG154" s="386">
        <f t="shared" ref="AG154:AG156" si="37">SUM(B154:AF154)</f>
        <v>1</v>
      </c>
    </row>
    <row r="155" outlineLevel="1">
      <c r="A155" s="444" t="s">
        <v>1213</v>
      </c>
      <c r="B155" s="226"/>
      <c r="C155" s="226"/>
      <c r="D155" s="226"/>
      <c r="E155" s="226"/>
      <c r="F155" s="226"/>
      <c r="G155" s="226"/>
      <c r="H155" s="226"/>
      <c r="I155" s="226"/>
      <c r="J155" s="226"/>
      <c r="K155" s="226"/>
      <c r="L155" s="226"/>
      <c r="M155" s="226"/>
      <c r="N155" s="226"/>
      <c r="O155" s="226"/>
      <c r="P155" s="226"/>
      <c r="Q155" s="226"/>
      <c r="R155" s="226"/>
      <c r="S155" s="226"/>
      <c r="T155" s="226"/>
      <c r="U155" s="226"/>
      <c r="V155" s="226"/>
      <c r="W155" s="226"/>
      <c r="X155" s="226"/>
      <c r="Y155" s="226"/>
      <c r="Z155" s="409"/>
      <c r="AA155" s="409"/>
      <c r="AB155" s="409"/>
      <c r="AC155" s="409"/>
      <c r="AD155" s="409"/>
      <c r="AE155" s="409"/>
      <c r="AF155" s="212">
        <v>0.0</v>
      </c>
      <c r="AG155" s="386">
        <f t="shared" si="37"/>
        <v>0</v>
      </c>
    </row>
    <row r="156" outlineLevel="1">
      <c r="A156" s="445" t="s">
        <v>1214</v>
      </c>
      <c r="B156" s="446">
        <f t="shared" ref="B156:AF156" si="38">B154+B155</f>
        <v>0</v>
      </c>
      <c r="C156" s="446">
        <f t="shared" si="38"/>
        <v>0</v>
      </c>
      <c r="D156" s="446">
        <f t="shared" si="38"/>
        <v>0</v>
      </c>
      <c r="E156" s="446">
        <f t="shared" si="38"/>
        <v>0</v>
      </c>
      <c r="F156" s="446">
        <f t="shared" si="38"/>
        <v>0</v>
      </c>
      <c r="G156" s="446">
        <f t="shared" si="38"/>
        <v>0</v>
      </c>
      <c r="H156" s="446">
        <f t="shared" si="38"/>
        <v>0</v>
      </c>
      <c r="I156" s="446">
        <f t="shared" si="38"/>
        <v>0</v>
      </c>
      <c r="J156" s="446">
        <f t="shared" si="38"/>
        <v>0</v>
      </c>
      <c r="K156" s="446">
        <f t="shared" si="38"/>
        <v>0</v>
      </c>
      <c r="L156" s="446">
        <f t="shared" si="38"/>
        <v>0</v>
      </c>
      <c r="M156" s="446">
        <f t="shared" si="38"/>
        <v>0</v>
      </c>
      <c r="N156" s="446">
        <f t="shared" si="38"/>
        <v>0</v>
      </c>
      <c r="O156" s="446">
        <f t="shared" si="38"/>
        <v>0</v>
      </c>
      <c r="P156" s="446">
        <f t="shared" si="38"/>
        <v>0</v>
      </c>
      <c r="Q156" s="446">
        <f t="shared" si="38"/>
        <v>0</v>
      </c>
      <c r="R156" s="446">
        <f t="shared" si="38"/>
        <v>0</v>
      </c>
      <c r="S156" s="446">
        <f t="shared" si="38"/>
        <v>0</v>
      </c>
      <c r="T156" s="446">
        <f t="shared" si="38"/>
        <v>0</v>
      </c>
      <c r="U156" s="446">
        <f t="shared" si="38"/>
        <v>0</v>
      </c>
      <c r="V156" s="446">
        <f t="shared" si="38"/>
        <v>0</v>
      </c>
      <c r="W156" s="446">
        <f t="shared" si="38"/>
        <v>0</v>
      </c>
      <c r="X156" s="446">
        <f t="shared" si="38"/>
        <v>0</v>
      </c>
      <c r="Y156" s="446">
        <f t="shared" si="38"/>
        <v>0</v>
      </c>
      <c r="Z156" s="446">
        <f t="shared" si="38"/>
        <v>0</v>
      </c>
      <c r="AA156" s="446">
        <f t="shared" si="38"/>
        <v>0</v>
      </c>
      <c r="AB156" s="446">
        <f t="shared" si="38"/>
        <v>0</v>
      </c>
      <c r="AC156" s="446">
        <f t="shared" si="38"/>
        <v>0</v>
      </c>
      <c r="AD156" s="446">
        <f t="shared" si="38"/>
        <v>0</v>
      </c>
      <c r="AE156" s="446">
        <f t="shared" si="38"/>
        <v>0</v>
      </c>
      <c r="AF156" s="446">
        <f t="shared" si="38"/>
        <v>1</v>
      </c>
      <c r="AG156" s="386">
        <f t="shared" si="37"/>
        <v>1</v>
      </c>
    </row>
    <row r="157" outlineLevel="1">
      <c r="A157" s="145"/>
      <c r="B157" s="174"/>
      <c r="C157" s="174"/>
      <c r="D157" s="174"/>
      <c r="E157" s="174"/>
      <c r="F157" s="174"/>
      <c r="G157" s="174"/>
      <c r="H157" s="174"/>
      <c r="I157" s="129"/>
      <c r="J157" s="129"/>
      <c r="K157" s="129"/>
      <c r="L157" s="129"/>
      <c r="M157" s="129"/>
      <c r="N157" s="129"/>
      <c r="O157" s="129"/>
      <c r="P157" s="129"/>
      <c r="Q157" s="130"/>
      <c r="R157" s="130"/>
      <c r="S157" s="130"/>
      <c r="T157" s="130"/>
      <c r="U157" s="129"/>
      <c r="V157" s="129"/>
      <c r="W157" s="129"/>
      <c r="X157" s="129"/>
      <c r="Y157" s="129"/>
      <c r="Z157" s="129"/>
      <c r="AA157" s="129"/>
      <c r="AB157" s="129"/>
      <c r="AC157" s="129"/>
      <c r="AD157" s="129"/>
      <c r="AE157" s="129"/>
      <c r="AF157" s="129"/>
      <c r="AG157" s="402"/>
    </row>
    <row r="158" outlineLevel="1">
      <c r="A158" s="443" t="s">
        <v>290</v>
      </c>
      <c r="B158" s="212">
        <v>0.0</v>
      </c>
      <c r="C158" s="212">
        <v>0.0</v>
      </c>
      <c r="D158" s="212">
        <v>0.0</v>
      </c>
      <c r="E158" s="212">
        <v>0.0</v>
      </c>
      <c r="F158" s="212">
        <v>0.0</v>
      </c>
      <c r="G158" s="212">
        <v>1.0</v>
      </c>
      <c r="H158" s="212">
        <v>0.0</v>
      </c>
      <c r="I158" s="212">
        <v>1.0</v>
      </c>
      <c r="J158" s="212">
        <v>2.0</v>
      </c>
      <c r="K158" s="130">
        <v>0.0</v>
      </c>
      <c r="L158" s="130">
        <v>0.0</v>
      </c>
      <c r="M158" s="212">
        <v>1.0</v>
      </c>
      <c r="N158" s="212">
        <v>0.0</v>
      </c>
      <c r="O158" s="212">
        <v>0.0</v>
      </c>
      <c r="P158" s="212">
        <v>0.0</v>
      </c>
      <c r="Q158" s="212">
        <v>0.0</v>
      </c>
      <c r="R158" s="212">
        <v>1.0</v>
      </c>
      <c r="S158" s="212">
        <v>0.0</v>
      </c>
      <c r="T158" s="212">
        <v>0.0</v>
      </c>
      <c r="U158" s="212">
        <v>1.0</v>
      </c>
      <c r="V158" s="212">
        <v>0.0</v>
      </c>
      <c r="W158" s="212">
        <v>0.0</v>
      </c>
      <c r="X158" s="212">
        <v>0.0</v>
      </c>
      <c r="Y158" s="212">
        <v>0.0</v>
      </c>
      <c r="Z158" s="212">
        <v>1.0</v>
      </c>
      <c r="AA158" s="212">
        <v>0.0</v>
      </c>
      <c r="AB158" s="212">
        <v>0.0</v>
      </c>
      <c r="AC158" s="212">
        <v>1.0</v>
      </c>
      <c r="AD158" s="212">
        <v>0.0</v>
      </c>
      <c r="AE158" s="212">
        <v>0.0</v>
      </c>
      <c r="AF158" s="212">
        <v>1.0</v>
      </c>
      <c r="AG158" s="386">
        <f t="shared" ref="AG158:AG166" si="39">SUM(B158:AF158)</f>
        <v>10</v>
      </c>
    </row>
    <row r="159" outlineLevel="1">
      <c r="A159" s="443" t="s">
        <v>291</v>
      </c>
      <c r="B159" s="212">
        <v>0.0</v>
      </c>
      <c r="C159" s="212">
        <v>0.0</v>
      </c>
      <c r="D159" s="212">
        <v>0.0</v>
      </c>
      <c r="E159" s="212">
        <v>0.0</v>
      </c>
      <c r="F159" s="212">
        <v>0.0</v>
      </c>
      <c r="G159" s="212">
        <v>0.0</v>
      </c>
      <c r="H159" s="212">
        <v>0.0</v>
      </c>
      <c r="I159" s="212">
        <v>0.0</v>
      </c>
      <c r="J159" s="212">
        <v>0.0</v>
      </c>
      <c r="K159" s="130">
        <v>0.0</v>
      </c>
      <c r="L159" s="130">
        <v>0.0</v>
      </c>
      <c r="M159" s="212">
        <v>0.0</v>
      </c>
      <c r="N159" s="212">
        <v>0.0</v>
      </c>
      <c r="O159" s="212">
        <v>0.0</v>
      </c>
      <c r="P159" s="212">
        <v>0.0</v>
      </c>
      <c r="Q159" s="212">
        <v>0.0</v>
      </c>
      <c r="R159" s="212">
        <v>0.0</v>
      </c>
      <c r="S159" s="212">
        <v>0.0</v>
      </c>
      <c r="T159" s="212">
        <v>1.0</v>
      </c>
      <c r="U159" s="212">
        <v>0.0</v>
      </c>
      <c r="V159" s="212">
        <v>0.0</v>
      </c>
      <c r="W159" s="212">
        <v>0.0</v>
      </c>
      <c r="X159" s="212">
        <v>0.0</v>
      </c>
      <c r="Y159" s="212">
        <v>0.0</v>
      </c>
      <c r="Z159" s="212">
        <v>0.0</v>
      </c>
      <c r="AA159" s="212">
        <v>0.0</v>
      </c>
      <c r="AB159" s="212">
        <v>0.0</v>
      </c>
      <c r="AC159" s="212">
        <v>0.0</v>
      </c>
      <c r="AD159" s="212">
        <v>0.0</v>
      </c>
      <c r="AE159" s="212">
        <v>0.0</v>
      </c>
      <c r="AF159" s="212">
        <v>0.0</v>
      </c>
      <c r="AG159" s="386">
        <f t="shared" si="39"/>
        <v>1</v>
      </c>
    </row>
    <row r="160" outlineLevel="1">
      <c r="A160" s="443" t="s">
        <v>1215</v>
      </c>
      <c r="B160" s="212">
        <v>0.0</v>
      </c>
      <c r="C160" s="212">
        <v>0.0</v>
      </c>
      <c r="D160" s="212">
        <v>0.0</v>
      </c>
      <c r="E160" s="212">
        <v>0.0</v>
      </c>
      <c r="F160" s="212">
        <v>0.0</v>
      </c>
      <c r="G160" s="212">
        <v>0.0</v>
      </c>
      <c r="H160" s="212">
        <v>0.0</v>
      </c>
      <c r="I160" s="212">
        <v>2.0</v>
      </c>
      <c r="J160" s="212">
        <v>0.0</v>
      </c>
      <c r="K160" s="130">
        <v>0.0</v>
      </c>
      <c r="L160" s="130">
        <v>0.0</v>
      </c>
      <c r="M160" s="212">
        <v>1.0</v>
      </c>
      <c r="N160" s="212">
        <v>0.0</v>
      </c>
      <c r="O160" s="212">
        <v>0.0</v>
      </c>
      <c r="P160" s="212">
        <v>0.0</v>
      </c>
      <c r="Q160" s="212">
        <v>0.0</v>
      </c>
      <c r="R160" s="212">
        <v>0.0</v>
      </c>
      <c r="S160" s="212">
        <v>0.0</v>
      </c>
      <c r="T160" s="212">
        <v>1.0</v>
      </c>
      <c r="U160" s="212">
        <v>0.0</v>
      </c>
      <c r="V160" s="212">
        <v>0.0</v>
      </c>
      <c r="W160" s="212">
        <v>0.0</v>
      </c>
      <c r="X160" s="212">
        <v>0.0</v>
      </c>
      <c r="Y160" s="212">
        <v>0.0</v>
      </c>
      <c r="Z160" s="212">
        <v>0.0</v>
      </c>
      <c r="AA160" s="212">
        <v>0.0</v>
      </c>
      <c r="AB160" s="212">
        <v>0.0</v>
      </c>
      <c r="AC160" s="212">
        <v>0.0</v>
      </c>
      <c r="AD160" s="212">
        <v>0.0</v>
      </c>
      <c r="AE160" s="212">
        <v>0.0</v>
      </c>
      <c r="AF160" s="212">
        <v>0.0</v>
      </c>
      <c r="AG160" s="386">
        <f t="shared" si="39"/>
        <v>4</v>
      </c>
    </row>
    <row r="161" outlineLevel="1">
      <c r="A161" s="443" t="s">
        <v>1216</v>
      </c>
      <c r="B161" s="212">
        <v>0.0</v>
      </c>
      <c r="C161" s="212">
        <v>0.0</v>
      </c>
      <c r="D161" s="212">
        <v>0.0</v>
      </c>
      <c r="E161" s="212">
        <v>0.0</v>
      </c>
      <c r="F161" s="212">
        <v>0.0</v>
      </c>
      <c r="G161" s="212">
        <v>0.0</v>
      </c>
      <c r="H161" s="212">
        <v>0.0</v>
      </c>
      <c r="I161" s="212">
        <v>0.0</v>
      </c>
      <c r="J161" s="212">
        <v>0.0</v>
      </c>
      <c r="K161" s="130">
        <v>0.0</v>
      </c>
      <c r="L161" s="130">
        <v>0.0</v>
      </c>
      <c r="M161" s="212">
        <v>0.0</v>
      </c>
      <c r="N161" s="212">
        <v>0.0</v>
      </c>
      <c r="O161" s="212">
        <v>0.0</v>
      </c>
      <c r="P161" s="212">
        <v>0.0</v>
      </c>
      <c r="Q161" s="212">
        <v>0.0</v>
      </c>
      <c r="R161" s="212">
        <v>0.0</v>
      </c>
      <c r="S161" s="212">
        <v>0.0</v>
      </c>
      <c r="T161" s="212">
        <v>0.0</v>
      </c>
      <c r="U161" s="212">
        <v>0.0</v>
      </c>
      <c r="V161" s="212">
        <v>0.0</v>
      </c>
      <c r="W161" s="212">
        <v>0.0</v>
      </c>
      <c r="X161" s="212">
        <v>0.0</v>
      </c>
      <c r="Y161" s="212">
        <v>0.0</v>
      </c>
      <c r="Z161" s="212">
        <v>0.0</v>
      </c>
      <c r="AA161" s="212">
        <v>0.0</v>
      </c>
      <c r="AB161" s="212">
        <v>0.0</v>
      </c>
      <c r="AC161" s="212">
        <v>0.0</v>
      </c>
      <c r="AD161" s="212">
        <v>0.0</v>
      </c>
      <c r="AE161" s="212">
        <v>0.0</v>
      </c>
      <c r="AF161" s="212">
        <v>0.0</v>
      </c>
      <c r="AG161" s="386">
        <f t="shared" si="39"/>
        <v>0</v>
      </c>
    </row>
    <row r="162" outlineLevel="1">
      <c r="A162" s="443" t="s">
        <v>1217</v>
      </c>
      <c r="B162" s="212">
        <v>0.0</v>
      </c>
      <c r="C162" s="212">
        <v>0.0</v>
      </c>
      <c r="D162" s="212">
        <v>0.0</v>
      </c>
      <c r="E162" s="212">
        <v>0.0</v>
      </c>
      <c r="F162" s="212">
        <v>0.0</v>
      </c>
      <c r="G162" s="212">
        <v>0.0</v>
      </c>
      <c r="H162" s="212">
        <v>0.0</v>
      </c>
      <c r="I162" s="212">
        <v>0.0</v>
      </c>
      <c r="J162" s="212">
        <v>0.0</v>
      </c>
      <c r="K162" s="130">
        <v>0.0</v>
      </c>
      <c r="L162" s="130">
        <v>0.0</v>
      </c>
      <c r="M162" s="212">
        <v>0.0</v>
      </c>
      <c r="N162" s="212">
        <v>0.0</v>
      </c>
      <c r="O162" s="212">
        <v>0.0</v>
      </c>
      <c r="P162" s="212">
        <v>0.0</v>
      </c>
      <c r="Q162" s="212">
        <v>0.0</v>
      </c>
      <c r="R162" s="212">
        <v>0.0</v>
      </c>
      <c r="S162" s="212">
        <v>0.0</v>
      </c>
      <c r="T162" s="212">
        <v>0.0</v>
      </c>
      <c r="U162" s="212">
        <v>0.0</v>
      </c>
      <c r="V162" s="212">
        <v>0.0</v>
      </c>
      <c r="W162" s="212">
        <v>0.0</v>
      </c>
      <c r="X162" s="212">
        <v>0.0</v>
      </c>
      <c r="Y162" s="212">
        <v>0.0</v>
      </c>
      <c r="Z162" s="212">
        <v>0.0</v>
      </c>
      <c r="AA162" s="212">
        <v>0.0</v>
      </c>
      <c r="AB162" s="212">
        <v>0.0</v>
      </c>
      <c r="AC162" s="212">
        <v>0.0</v>
      </c>
      <c r="AD162" s="212">
        <v>0.0</v>
      </c>
      <c r="AE162" s="212">
        <v>0.0</v>
      </c>
      <c r="AF162" s="212">
        <v>0.0</v>
      </c>
      <c r="AG162" s="386">
        <f t="shared" si="39"/>
        <v>0</v>
      </c>
    </row>
    <row r="163" outlineLevel="1">
      <c r="A163" s="443" t="s">
        <v>1218</v>
      </c>
      <c r="B163" s="212">
        <v>0.0</v>
      </c>
      <c r="C163" s="212">
        <v>0.0</v>
      </c>
      <c r="D163" s="212">
        <v>0.0</v>
      </c>
      <c r="E163" s="212">
        <v>0.0</v>
      </c>
      <c r="F163" s="212">
        <v>0.0</v>
      </c>
      <c r="G163" s="212">
        <v>0.0</v>
      </c>
      <c r="H163" s="212">
        <v>0.0</v>
      </c>
      <c r="I163" s="212">
        <v>0.0</v>
      </c>
      <c r="J163" s="212">
        <v>0.0</v>
      </c>
      <c r="K163" s="130">
        <v>0.0</v>
      </c>
      <c r="L163" s="130">
        <v>0.0</v>
      </c>
      <c r="M163" s="212">
        <v>0.0</v>
      </c>
      <c r="N163" s="212">
        <v>0.0</v>
      </c>
      <c r="O163" s="212">
        <v>0.0</v>
      </c>
      <c r="P163" s="212">
        <v>0.0</v>
      </c>
      <c r="Q163" s="212">
        <v>0.0</v>
      </c>
      <c r="R163" s="212">
        <v>0.0</v>
      </c>
      <c r="S163" s="212">
        <v>0.0</v>
      </c>
      <c r="T163" s="212">
        <v>0.0</v>
      </c>
      <c r="U163" s="212">
        <v>0.0</v>
      </c>
      <c r="V163" s="212">
        <v>0.0</v>
      </c>
      <c r="W163" s="212">
        <v>0.0</v>
      </c>
      <c r="X163" s="212">
        <v>0.0</v>
      </c>
      <c r="Y163" s="212">
        <v>0.0</v>
      </c>
      <c r="Z163" s="212">
        <v>0.0</v>
      </c>
      <c r="AA163" s="212">
        <v>0.0</v>
      </c>
      <c r="AB163" s="212">
        <v>0.0</v>
      </c>
      <c r="AC163" s="212">
        <v>0.0</v>
      </c>
      <c r="AD163" s="212">
        <v>0.0</v>
      </c>
      <c r="AE163" s="212">
        <v>0.0</v>
      </c>
      <c r="AF163" s="212">
        <v>0.0</v>
      </c>
      <c r="AG163" s="386">
        <f t="shared" si="39"/>
        <v>0</v>
      </c>
    </row>
    <row r="164" outlineLevel="1">
      <c r="A164" s="443" t="s">
        <v>1219</v>
      </c>
      <c r="B164" s="212">
        <v>0.0</v>
      </c>
      <c r="C164" s="212">
        <v>0.0</v>
      </c>
      <c r="D164" s="212">
        <v>0.0</v>
      </c>
      <c r="E164" s="212">
        <v>0.0</v>
      </c>
      <c r="F164" s="212">
        <v>0.0</v>
      </c>
      <c r="G164" s="212">
        <v>0.0</v>
      </c>
      <c r="H164" s="212">
        <v>0.0</v>
      </c>
      <c r="I164" s="212">
        <v>0.0</v>
      </c>
      <c r="J164" s="212">
        <v>0.0</v>
      </c>
      <c r="K164" s="130">
        <v>0.0</v>
      </c>
      <c r="L164" s="130">
        <v>0.0</v>
      </c>
      <c r="M164" s="212">
        <v>0.0</v>
      </c>
      <c r="N164" s="212">
        <v>0.0</v>
      </c>
      <c r="O164" s="212">
        <v>0.0</v>
      </c>
      <c r="P164" s="212">
        <v>0.0</v>
      </c>
      <c r="Q164" s="212">
        <v>0.0</v>
      </c>
      <c r="R164" s="212">
        <v>0.0</v>
      </c>
      <c r="S164" s="212">
        <v>0.0</v>
      </c>
      <c r="T164" s="212">
        <v>0.0</v>
      </c>
      <c r="U164" s="212">
        <v>0.0</v>
      </c>
      <c r="V164" s="212">
        <v>0.0</v>
      </c>
      <c r="W164" s="212">
        <v>0.0</v>
      </c>
      <c r="X164" s="212">
        <v>0.0</v>
      </c>
      <c r="Y164" s="212">
        <v>0.0</v>
      </c>
      <c r="Z164" s="212">
        <v>0.0</v>
      </c>
      <c r="AA164" s="212">
        <v>0.0</v>
      </c>
      <c r="AB164" s="212">
        <v>0.0</v>
      </c>
      <c r="AC164" s="212">
        <v>0.0</v>
      </c>
      <c r="AD164" s="212">
        <v>0.0</v>
      </c>
      <c r="AE164" s="212">
        <v>0.0</v>
      </c>
      <c r="AF164" s="212">
        <v>1.0</v>
      </c>
      <c r="AG164" s="386">
        <f t="shared" si="39"/>
        <v>1</v>
      </c>
    </row>
    <row r="165" outlineLevel="1">
      <c r="A165" s="443" t="s">
        <v>1220</v>
      </c>
      <c r="B165" s="212">
        <v>0.0</v>
      </c>
      <c r="C165" s="212">
        <v>0.0</v>
      </c>
      <c r="D165" s="212">
        <v>0.0</v>
      </c>
      <c r="E165" s="212">
        <v>0.0</v>
      </c>
      <c r="F165" s="212">
        <v>0.0</v>
      </c>
      <c r="G165" s="212">
        <v>0.0</v>
      </c>
      <c r="H165" s="212">
        <v>0.0</v>
      </c>
      <c r="I165" s="212">
        <v>0.0</v>
      </c>
      <c r="J165" s="212">
        <v>0.0</v>
      </c>
      <c r="K165" s="130">
        <v>0.0</v>
      </c>
      <c r="L165" s="130">
        <v>0.0</v>
      </c>
      <c r="M165" s="212">
        <v>0.0</v>
      </c>
      <c r="N165" s="212">
        <v>0.0</v>
      </c>
      <c r="O165" s="212">
        <v>0.0</v>
      </c>
      <c r="P165" s="212">
        <v>0.0</v>
      </c>
      <c r="Q165" s="212">
        <v>0.0</v>
      </c>
      <c r="R165" s="212">
        <v>0.0</v>
      </c>
      <c r="S165" s="212">
        <v>0.0</v>
      </c>
      <c r="T165" s="212">
        <v>0.0</v>
      </c>
      <c r="U165" s="212">
        <v>0.0</v>
      </c>
      <c r="V165" s="212">
        <v>0.0</v>
      </c>
      <c r="W165" s="212">
        <v>0.0</v>
      </c>
      <c r="X165" s="212">
        <v>0.0</v>
      </c>
      <c r="Y165" s="212">
        <v>0.0</v>
      </c>
      <c r="Z165" s="212">
        <v>0.0</v>
      </c>
      <c r="AA165" s="212">
        <v>0.0</v>
      </c>
      <c r="AB165" s="212">
        <v>0.0</v>
      </c>
      <c r="AC165" s="212">
        <v>0.0</v>
      </c>
      <c r="AD165" s="212">
        <v>0.0</v>
      </c>
      <c r="AE165" s="212">
        <v>0.0</v>
      </c>
      <c r="AF165" s="212">
        <v>0.0</v>
      </c>
      <c r="AG165" s="386">
        <f t="shared" si="39"/>
        <v>0</v>
      </c>
    </row>
    <row r="166" outlineLevel="1">
      <c r="A166" s="447" t="s">
        <v>187</v>
      </c>
      <c r="B166" s="446">
        <f t="shared" ref="B166:AF166" si="40">SUM(B158:B165)</f>
        <v>0</v>
      </c>
      <c r="C166" s="446">
        <f t="shared" si="40"/>
        <v>0</v>
      </c>
      <c r="D166" s="446">
        <f t="shared" si="40"/>
        <v>0</v>
      </c>
      <c r="E166" s="446">
        <f t="shared" si="40"/>
        <v>0</v>
      </c>
      <c r="F166" s="446">
        <f t="shared" si="40"/>
        <v>0</v>
      </c>
      <c r="G166" s="446">
        <f t="shared" si="40"/>
        <v>1</v>
      </c>
      <c r="H166" s="446">
        <f t="shared" si="40"/>
        <v>0</v>
      </c>
      <c r="I166" s="446">
        <f t="shared" si="40"/>
        <v>3</v>
      </c>
      <c r="J166" s="446">
        <f t="shared" si="40"/>
        <v>2</v>
      </c>
      <c r="K166" s="446">
        <f t="shared" si="40"/>
        <v>0</v>
      </c>
      <c r="L166" s="446">
        <f t="shared" si="40"/>
        <v>0</v>
      </c>
      <c r="M166" s="446">
        <f t="shared" si="40"/>
        <v>2</v>
      </c>
      <c r="N166" s="446">
        <f t="shared" si="40"/>
        <v>0</v>
      </c>
      <c r="O166" s="446">
        <f t="shared" si="40"/>
        <v>0</v>
      </c>
      <c r="P166" s="446">
        <f t="shared" si="40"/>
        <v>0</v>
      </c>
      <c r="Q166" s="446">
        <f t="shared" si="40"/>
        <v>0</v>
      </c>
      <c r="R166" s="446">
        <f t="shared" si="40"/>
        <v>1</v>
      </c>
      <c r="S166" s="446">
        <f t="shared" si="40"/>
        <v>0</v>
      </c>
      <c r="T166" s="446">
        <f t="shared" si="40"/>
        <v>2</v>
      </c>
      <c r="U166" s="446">
        <f t="shared" si="40"/>
        <v>1</v>
      </c>
      <c r="V166" s="446">
        <f t="shared" si="40"/>
        <v>0</v>
      </c>
      <c r="W166" s="446">
        <f t="shared" si="40"/>
        <v>0</v>
      </c>
      <c r="X166" s="446">
        <f t="shared" si="40"/>
        <v>0</v>
      </c>
      <c r="Y166" s="446">
        <f t="shared" si="40"/>
        <v>0</v>
      </c>
      <c r="Z166" s="446">
        <f t="shared" si="40"/>
        <v>1</v>
      </c>
      <c r="AA166" s="446">
        <f t="shared" si="40"/>
        <v>0</v>
      </c>
      <c r="AB166" s="446">
        <f t="shared" si="40"/>
        <v>0</v>
      </c>
      <c r="AC166" s="446">
        <f t="shared" si="40"/>
        <v>1</v>
      </c>
      <c r="AD166" s="446">
        <f t="shared" si="40"/>
        <v>0</v>
      </c>
      <c r="AE166" s="446">
        <f t="shared" si="40"/>
        <v>0</v>
      </c>
      <c r="AF166" s="446">
        <f t="shared" si="40"/>
        <v>2</v>
      </c>
      <c r="AG166" s="386">
        <f t="shared" si="39"/>
        <v>16</v>
      </c>
    </row>
    <row r="167">
      <c r="A167" s="415"/>
      <c r="AG167" s="448"/>
    </row>
    <row r="168">
      <c r="A168" s="396" t="s">
        <v>1221</v>
      </c>
      <c r="B168" s="219"/>
      <c r="C168" s="219"/>
      <c r="D168" s="219"/>
      <c r="E168" s="219"/>
      <c r="F168" s="219"/>
      <c r="G168" s="219"/>
      <c r="H168" s="219"/>
      <c r="I168" s="219"/>
      <c r="J168" s="219"/>
      <c r="K168" s="219"/>
      <c r="L168" s="219"/>
      <c r="M168" s="219"/>
      <c r="N168" s="219"/>
      <c r="O168" s="219"/>
      <c r="P168" s="219"/>
      <c r="Q168" s="219"/>
      <c r="R168" s="219"/>
      <c r="S168" s="219"/>
      <c r="T168" s="219"/>
      <c r="U168" s="219"/>
      <c r="V168" s="219"/>
      <c r="W168" s="219"/>
      <c r="X168" s="219"/>
      <c r="Y168" s="219"/>
      <c r="Z168" s="219"/>
      <c r="AA168" s="219"/>
      <c r="AB168" s="219"/>
      <c r="AC168" s="219"/>
      <c r="AD168" s="219"/>
      <c r="AE168" s="219"/>
      <c r="AF168" s="219"/>
      <c r="AG168" s="442"/>
    </row>
    <row r="169" outlineLevel="1">
      <c r="A169" s="443" t="s">
        <v>1222</v>
      </c>
      <c r="B169" s="212">
        <v>0.0</v>
      </c>
      <c r="C169" s="212">
        <v>0.0</v>
      </c>
      <c r="D169" s="212">
        <v>0.0</v>
      </c>
      <c r="E169" s="212">
        <v>0.0</v>
      </c>
      <c r="F169" s="212">
        <v>0.0</v>
      </c>
      <c r="G169" s="212">
        <v>0.0</v>
      </c>
      <c r="H169" s="212">
        <v>0.0</v>
      </c>
      <c r="I169" s="212">
        <v>0.0</v>
      </c>
      <c r="J169" s="212">
        <v>0.0</v>
      </c>
      <c r="K169" s="212">
        <v>0.0</v>
      </c>
      <c r="L169" s="212">
        <v>0.0</v>
      </c>
      <c r="M169" s="212">
        <v>0.0</v>
      </c>
      <c r="N169" s="212">
        <v>0.0</v>
      </c>
      <c r="O169" s="212">
        <v>0.0</v>
      </c>
      <c r="P169" s="212">
        <v>0.0</v>
      </c>
      <c r="Q169" s="212">
        <v>1.0</v>
      </c>
      <c r="R169" s="212">
        <v>2.0</v>
      </c>
      <c r="S169" s="212">
        <v>0.0</v>
      </c>
      <c r="T169" s="212">
        <v>0.0</v>
      </c>
      <c r="U169" s="212">
        <v>0.0</v>
      </c>
      <c r="V169" s="212">
        <v>1.0</v>
      </c>
      <c r="W169" s="212">
        <v>0.0</v>
      </c>
      <c r="X169" s="212">
        <v>0.0</v>
      </c>
      <c r="Y169" s="212">
        <v>0.0</v>
      </c>
      <c r="Z169" s="212">
        <v>0.0</v>
      </c>
      <c r="AA169" s="212">
        <v>0.0</v>
      </c>
      <c r="AB169" s="212">
        <v>2.0</v>
      </c>
      <c r="AC169" s="212">
        <v>1.0</v>
      </c>
      <c r="AD169" s="212">
        <v>2.0</v>
      </c>
      <c r="AE169" s="212">
        <v>0.0</v>
      </c>
      <c r="AF169" s="212">
        <v>0.0</v>
      </c>
      <c r="AG169" s="386">
        <f t="shared" ref="AG169:AG178" si="41">SUM(B169:AF169)</f>
        <v>9</v>
      </c>
    </row>
    <row r="170" outlineLevel="1">
      <c r="A170" s="443" t="s">
        <v>1223</v>
      </c>
      <c r="B170" s="212">
        <v>0.0</v>
      </c>
      <c r="C170" s="212">
        <v>0.0</v>
      </c>
      <c r="D170" s="212">
        <v>0.0</v>
      </c>
      <c r="E170" s="212">
        <v>0.0</v>
      </c>
      <c r="F170" s="212">
        <v>0.0</v>
      </c>
      <c r="G170" s="212">
        <v>0.0</v>
      </c>
      <c r="H170" s="212">
        <v>0.0</v>
      </c>
      <c r="I170" s="212">
        <v>0.0</v>
      </c>
      <c r="J170" s="212">
        <v>0.0</v>
      </c>
      <c r="K170" s="212">
        <v>0.0</v>
      </c>
      <c r="L170" s="212">
        <v>0.0</v>
      </c>
      <c r="M170" s="212">
        <v>0.0</v>
      </c>
      <c r="N170" s="212">
        <v>0.0</v>
      </c>
      <c r="O170" s="212">
        <v>0.0</v>
      </c>
      <c r="P170" s="212">
        <v>0.0</v>
      </c>
      <c r="Q170" s="212">
        <v>0.0</v>
      </c>
      <c r="R170" s="212">
        <v>0.0</v>
      </c>
      <c r="S170" s="212">
        <v>0.0</v>
      </c>
      <c r="T170" s="212">
        <v>0.0</v>
      </c>
      <c r="U170" s="212">
        <v>0.0</v>
      </c>
      <c r="V170" s="212">
        <v>0.0</v>
      </c>
      <c r="W170" s="212">
        <v>0.0</v>
      </c>
      <c r="X170" s="212">
        <v>0.0</v>
      </c>
      <c r="Y170" s="212">
        <v>0.0</v>
      </c>
      <c r="Z170" s="212">
        <v>0.0</v>
      </c>
      <c r="AA170" s="212">
        <v>0.0</v>
      </c>
      <c r="AB170" s="212">
        <v>0.0</v>
      </c>
      <c r="AC170" s="212">
        <v>0.0</v>
      </c>
      <c r="AD170" s="212">
        <v>0.0</v>
      </c>
      <c r="AE170" s="212">
        <v>0.0</v>
      </c>
      <c r="AF170" s="212">
        <v>0.0</v>
      </c>
      <c r="AG170" s="386">
        <f t="shared" si="41"/>
        <v>0</v>
      </c>
    </row>
    <row r="171" outlineLevel="1">
      <c r="A171" s="443" t="s">
        <v>1224</v>
      </c>
      <c r="B171" s="212">
        <v>3.0</v>
      </c>
      <c r="C171" s="212">
        <v>1.0</v>
      </c>
      <c r="D171" s="212">
        <v>1.0</v>
      </c>
      <c r="E171" s="212">
        <v>1.0</v>
      </c>
      <c r="F171" s="130">
        <v>1.0</v>
      </c>
      <c r="G171" s="212">
        <v>1.0</v>
      </c>
      <c r="H171" s="212">
        <v>0.0</v>
      </c>
      <c r="I171" s="212">
        <v>1.0</v>
      </c>
      <c r="J171" s="212">
        <v>1.0</v>
      </c>
      <c r="K171" s="212">
        <v>2.0</v>
      </c>
      <c r="L171" s="212">
        <v>2.0</v>
      </c>
      <c r="M171" s="212">
        <v>0.0</v>
      </c>
      <c r="N171" s="212">
        <v>2.0</v>
      </c>
      <c r="O171" s="212">
        <v>2.0</v>
      </c>
      <c r="P171" s="212">
        <v>5.0</v>
      </c>
      <c r="Q171" s="212">
        <v>0.0</v>
      </c>
      <c r="R171" s="212">
        <v>1.0</v>
      </c>
      <c r="S171" s="212">
        <v>0.0</v>
      </c>
      <c r="T171" s="212">
        <v>4.0</v>
      </c>
      <c r="U171" s="212">
        <v>1.0</v>
      </c>
      <c r="V171" s="212">
        <v>1.0</v>
      </c>
      <c r="W171" s="212">
        <v>0.0</v>
      </c>
      <c r="X171" s="212">
        <v>0.0</v>
      </c>
      <c r="Y171" s="212">
        <v>0.0</v>
      </c>
      <c r="Z171" s="212">
        <v>2.0</v>
      </c>
      <c r="AA171" s="212">
        <v>1.0</v>
      </c>
      <c r="AB171" s="212">
        <v>0.0</v>
      </c>
      <c r="AC171" s="212">
        <v>0.0</v>
      </c>
      <c r="AD171" s="212">
        <v>1.0</v>
      </c>
      <c r="AE171" s="212">
        <v>2.0</v>
      </c>
      <c r="AF171" s="212">
        <v>2.0</v>
      </c>
      <c r="AG171" s="386">
        <f t="shared" si="41"/>
        <v>38</v>
      </c>
    </row>
    <row r="172" outlineLevel="1">
      <c r="A172" s="443" t="s">
        <v>1225</v>
      </c>
      <c r="B172" s="212">
        <v>0.0</v>
      </c>
      <c r="C172" s="212">
        <v>0.0</v>
      </c>
      <c r="D172" s="212">
        <v>0.0</v>
      </c>
      <c r="E172" s="212">
        <v>0.0</v>
      </c>
      <c r="F172" s="212">
        <v>0.0</v>
      </c>
      <c r="G172" s="212">
        <v>0.0</v>
      </c>
      <c r="H172" s="212">
        <v>0.0</v>
      </c>
      <c r="I172" s="212">
        <v>0.0</v>
      </c>
      <c r="J172" s="212">
        <v>0.0</v>
      </c>
      <c r="K172" s="212">
        <v>0.0</v>
      </c>
      <c r="L172" s="212">
        <v>0.0</v>
      </c>
      <c r="M172" s="212">
        <v>0.0</v>
      </c>
      <c r="N172" s="212">
        <v>0.0</v>
      </c>
      <c r="O172" s="212">
        <v>0.0</v>
      </c>
      <c r="P172" s="212">
        <v>0.0</v>
      </c>
      <c r="Q172" s="212">
        <v>0.0</v>
      </c>
      <c r="R172" s="212">
        <v>0.0</v>
      </c>
      <c r="S172" s="212">
        <v>0.0</v>
      </c>
      <c r="T172" s="212">
        <v>0.0</v>
      </c>
      <c r="U172" s="212">
        <v>0.0</v>
      </c>
      <c r="V172" s="212">
        <v>0.0</v>
      </c>
      <c r="W172" s="212">
        <v>0.0</v>
      </c>
      <c r="X172" s="212">
        <v>0.0</v>
      </c>
      <c r="Y172" s="212">
        <v>0.0</v>
      </c>
      <c r="Z172" s="212">
        <v>0.0</v>
      </c>
      <c r="AA172" s="212">
        <v>0.0</v>
      </c>
      <c r="AB172" s="212">
        <v>0.0</v>
      </c>
      <c r="AC172" s="212">
        <v>0.0</v>
      </c>
      <c r="AD172" s="212">
        <v>0.0</v>
      </c>
      <c r="AE172" s="212">
        <v>0.0</v>
      </c>
      <c r="AF172" s="212">
        <v>0.0</v>
      </c>
      <c r="AG172" s="386">
        <f t="shared" si="41"/>
        <v>0</v>
      </c>
    </row>
    <row r="173" outlineLevel="1">
      <c r="A173" s="444" t="s">
        <v>1226</v>
      </c>
      <c r="B173" s="226"/>
      <c r="C173" s="226"/>
      <c r="D173" s="226"/>
      <c r="E173" s="226"/>
      <c r="F173" s="226"/>
      <c r="G173" s="226"/>
      <c r="H173" s="226"/>
      <c r="I173" s="226"/>
      <c r="J173" s="226"/>
      <c r="K173" s="226"/>
      <c r="L173" s="226"/>
      <c r="M173" s="226"/>
      <c r="N173" s="226"/>
      <c r="O173" s="226"/>
      <c r="P173" s="226"/>
      <c r="Q173" s="226"/>
      <c r="R173" s="226"/>
      <c r="S173" s="226"/>
      <c r="T173" s="226"/>
      <c r="U173" s="226"/>
      <c r="V173" s="226"/>
      <c r="W173" s="226"/>
      <c r="X173" s="226"/>
      <c r="Y173" s="226"/>
      <c r="Z173" s="212">
        <v>0.0</v>
      </c>
      <c r="AA173" s="212">
        <v>0.0</v>
      </c>
      <c r="AB173" s="212">
        <v>0.0</v>
      </c>
      <c r="AC173" s="212">
        <v>0.0</v>
      </c>
      <c r="AD173" s="212">
        <v>0.0</v>
      </c>
      <c r="AE173" s="212">
        <v>0.0</v>
      </c>
      <c r="AF173" s="212">
        <v>0.0</v>
      </c>
      <c r="AG173" s="386">
        <f t="shared" si="41"/>
        <v>0</v>
      </c>
    </row>
    <row r="174" outlineLevel="1">
      <c r="A174" s="444" t="s">
        <v>1227</v>
      </c>
      <c r="B174" s="226"/>
      <c r="C174" s="226"/>
      <c r="D174" s="226"/>
      <c r="E174" s="226"/>
      <c r="F174" s="226"/>
      <c r="G174" s="226"/>
      <c r="H174" s="226"/>
      <c r="I174" s="226"/>
      <c r="J174" s="226"/>
      <c r="K174" s="226"/>
      <c r="L174" s="226"/>
      <c r="M174" s="226"/>
      <c r="N174" s="226"/>
      <c r="O174" s="226"/>
      <c r="P174" s="226"/>
      <c r="Q174" s="226"/>
      <c r="R174" s="226"/>
      <c r="S174" s="226"/>
      <c r="T174" s="226"/>
      <c r="U174" s="226"/>
      <c r="V174" s="226"/>
      <c r="W174" s="226"/>
      <c r="X174" s="226"/>
      <c r="Y174" s="226"/>
      <c r="Z174" s="212">
        <v>0.0</v>
      </c>
      <c r="AA174" s="212">
        <v>0.0</v>
      </c>
      <c r="AB174" s="212">
        <v>0.0</v>
      </c>
      <c r="AC174" s="212">
        <v>0.0</v>
      </c>
      <c r="AD174" s="212">
        <v>0.0</v>
      </c>
      <c r="AE174" s="212">
        <v>0.0</v>
      </c>
      <c r="AF174" s="212">
        <v>0.0</v>
      </c>
      <c r="AG174" s="386">
        <f t="shared" si="41"/>
        <v>0</v>
      </c>
    </row>
    <row r="175" outlineLevel="1">
      <c r="A175" s="444" t="s">
        <v>1228</v>
      </c>
      <c r="B175" s="226"/>
      <c r="C175" s="226"/>
      <c r="D175" s="226"/>
      <c r="E175" s="226"/>
      <c r="F175" s="226"/>
      <c r="G175" s="226"/>
      <c r="H175" s="226"/>
      <c r="I175" s="226"/>
      <c r="J175" s="226"/>
      <c r="K175" s="226"/>
      <c r="L175" s="226"/>
      <c r="M175" s="226"/>
      <c r="N175" s="226"/>
      <c r="O175" s="226"/>
      <c r="P175" s="226"/>
      <c r="Q175" s="226"/>
      <c r="R175" s="226"/>
      <c r="S175" s="226"/>
      <c r="T175" s="226"/>
      <c r="U175" s="226"/>
      <c r="V175" s="226"/>
      <c r="W175" s="226"/>
      <c r="X175" s="226"/>
      <c r="Y175" s="226"/>
      <c r="Z175" s="212">
        <v>0.0</v>
      </c>
      <c r="AA175" s="212">
        <v>0.0</v>
      </c>
      <c r="AB175" s="212">
        <v>0.0</v>
      </c>
      <c r="AC175" s="212">
        <v>0.0</v>
      </c>
      <c r="AD175" s="212">
        <v>0.0</v>
      </c>
      <c r="AE175" s="212">
        <v>0.0</v>
      </c>
      <c r="AF175" s="212">
        <v>0.0</v>
      </c>
      <c r="AG175" s="386">
        <f t="shared" si="41"/>
        <v>0</v>
      </c>
    </row>
    <row r="176" outlineLevel="1">
      <c r="A176" s="444" t="s">
        <v>1229</v>
      </c>
      <c r="B176" s="226"/>
      <c r="C176" s="226"/>
      <c r="D176" s="226"/>
      <c r="E176" s="226"/>
      <c r="F176" s="226"/>
      <c r="G176" s="226"/>
      <c r="H176" s="226"/>
      <c r="I176" s="226"/>
      <c r="J176" s="226"/>
      <c r="K176" s="226"/>
      <c r="L176" s="226"/>
      <c r="M176" s="226"/>
      <c r="N176" s="226"/>
      <c r="O176" s="226"/>
      <c r="P176" s="226"/>
      <c r="Q176" s="226"/>
      <c r="R176" s="226"/>
      <c r="S176" s="226"/>
      <c r="T176" s="226"/>
      <c r="U176" s="226"/>
      <c r="V176" s="226"/>
      <c r="W176" s="226"/>
      <c r="X176" s="226"/>
      <c r="Y176" s="226"/>
      <c r="Z176" s="212">
        <v>0.0</v>
      </c>
      <c r="AA176" s="212">
        <v>0.0</v>
      </c>
      <c r="AB176" s="212">
        <v>0.0</v>
      </c>
      <c r="AC176" s="212">
        <v>0.0</v>
      </c>
      <c r="AD176" s="212">
        <v>0.0</v>
      </c>
      <c r="AE176" s="212">
        <v>0.0</v>
      </c>
      <c r="AF176" s="212">
        <v>0.0</v>
      </c>
      <c r="AG176" s="386">
        <f t="shared" si="41"/>
        <v>0</v>
      </c>
    </row>
    <row r="177" outlineLevel="1">
      <c r="A177" s="445" t="s">
        <v>287</v>
      </c>
      <c r="B177" s="446">
        <f t="shared" ref="B177:AF177" si="42">B169+B170+B173+B174</f>
        <v>0</v>
      </c>
      <c r="C177" s="446">
        <f t="shared" si="42"/>
        <v>0</v>
      </c>
      <c r="D177" s="446">
        <f t="shared" si="42"/>
        <v>0</v>
      </c>
      <c r="E177" s="446">
        <f t="shared" si="42"/>
        <v>0</v>
      </c>
      <c r="F177" s="446">
        <f t="shared" si="42"/>
        <v>0</v>
      </c>
      <c r="G177" s="446">
        <f t="shared" si="42"/>
        <v>0</v>
      </c>
      <c r="H177" s="446">
        <f t="shared" si="42"/>
        <v>0</v>
      </c>
      <c r="I177" s="446">
        <f t="shared" si="42"/>
        <v>0</v>
      </c>
      <c r="J177" s="446">
        <f t="shared" si="42"/>
        <v>0</v>
      </c>
      <c r="K177" s="446">
        <f t="shared" si="42"/>
        <v>0</v>
      </c>
      <c r="L177" s="446">
        <f t="shared" si="42"/>
        <v>0</v>
      </c>
      <c r="M177" s="446">
        <f t="shared" si="42"/>
        <v>0</v>
      </c>
      <c r="N177" s="446">
        <f t="shared" si="42"/>
        <v>0</v>
      </c>
      <c r="O177" s="446">
        <f t="shared" si="42"/>
        <v>0</v>
      </c>
      <c r="P177" s="446">
        <f t="shared" si="42"/>
        <v>0</v>
      </c>
      <c r="Q177" s="446">
        <f t="shared" si="42"/>
        <v>1</v>
      </c>
      <c r="R177" s="446">
        <f t="shared" si="42"/>
        <v>2</v>
      </c>
      <c r="S177" s="446">
        <f t="shared" si="42"/>
        <v>0</v>
      </c>
      <c r="T177" s="446">
        <f t="shared" si="42"/>
        <v>0</v>
      </c>
      <c r="U177" s="446">
        <f t="shared" si="42"/>
        <v>0</v>
      </c>
      <c r="V177" s="446">
        <f t="shared" si="42"/>
        <v>1</v>
      </c>
      <c r="W177" s="446">
        <f t="shared" si="42"/>
        <v>0</v>
      </c>
      <c r="X177" s="446">
        <f t="shared" si="42"/>
        <v>0</v>
      </c>
      <c r="Y177" s="446">
        <f t="shared" si="42"/>
        <v>0</v>
      </c>
      <c r="Z177" s="446">
        <f t="shared" si="42"/>
        <v>0</v>
      </c>
      <c r="AA177" s="446">
        <f t="shared" si="42"/>
        <v>0</v>
      </c>
      <c r="AB177" s="446">
        <f t="shared" si="42"/>
        <v>2</v>
      </c>
      <c r="AC177" s="446">
        <f t="shared" si="42"/>
        <v>1</v>
      </c>
      <c r="AD177" s="446">
        <f t="shared" si="42"/>
        <v>2</v>
      </c>
      <c r="AE177" s="446">
        <f t="shared" si="42"/>
        <v>0</v>
      </c>
      <c r="AF177" s="446">
        <f t="shared" si="42"/>
        <v>0</v>
      </c>
      <c r="AG177" s="386">
        <f t="shared" si="41"/>
        <v>9</v>
      </c>
    </row>
    <row r="178" outlineLevel="1">
      <c r="A178" s="445" t="s">
        <v>288</v>
      </c>
      <c r="B178" s="446">
        <f t="shared" ref="B178:AF178" si="43">B171+B172+B175+B176</f>
        <v>3</v>
      </c>
      <c r="C178" s="446">
        <f t="shared" si="43"/>
        <v>1</v>
      </c>
      <c r="D178" s="446">
        <f t="shared" si="43"/>
        <v>1</v>
      </c>
      <c r="E178" s="446">
        <f t="shared" si="43"/>
        <v>1</v>
      </c>
      <c r="F178" s="446">
        <f t="shared" si="43"/>
        <v>1</v>
      </c>
      <c r="G178" s="446">
        <f t="shared" si="43"/>
        <v>1</v>
      </c>
      <c r="H178" s="446">
        <f t="shared" si="43"/>
        <v>0</v>
      </c>
      <c r="I178" s="446">
        <f t="shared" si="43"/>
        <v>1</v>
      </c>
      <c r="J178" s="446">
        <f t="shared" si="43"/>
        <v>1</v>
      </c>
      <c r="K178" s="446">
        <f t="shared" si="43"/>
        <v>2</v>
      </c>
      <c r="L178" s="446">
        <f t="shared" si="43"/>
        <v>2</v>
      </c>
      <c r="M178" s="446">
        <f t="shared" si="43"/>
        <v>0</v>
      </c>
      <c r="N178" s="446">
        <f t="shared" si="43"/>
        <v>2</v>
      </c>
      <c r="O178" s="446">
        <f t="shared" si="43"/>
        <v>2</v>
      </c>
      <c r="P178" s="446">
        <f t="shared" si="43"/>
        <v>5</v>
      </c>
      <c r="Q178" s="446">
        <f t="shared" si="43"/>
        <v>0</v>
      </c>
      <c r="R178" s="446">
        <f t="shared" si="43"/>
        <v>1</v>
      </c>
      <c r="S178" s="446">
        <f t="shared" si="43"/>
        <v>0</v>
      </c>
      <c r="T178" s="446">
        <f t="shared" si="43"/>
        <v>4</v>
      </c>
      <c r="U178" s="446">
        <f t="shared" si="43"/>
        <v>1</v>
      </c>
      <c r="V178" s="446">
        <f t="shared" si="43"/>
        <v>1</v>
      </c>
      <c r="W178" s="446">
        <f t="shared" si="43"/>
        <v>0</v>
      </c>
      <c r="X178" s="446">
        <f t="shared" si="43"/>
        <v>0</v>
      </c>
      <c r="Y178" s="446">
        <f t="shared" si="43"/>
        <v>0</v>
      </c>
      <c r="Z178" s="446">
        <f t="shared" si="43"/>
        <v>2</v>
      </c>
      <c r="AA178" s="446">
        <f t="shared" si="43"/>
        <v>1</v>
      </c>
      <c r="AB178" s="446">
        <f t="shared" si="43"/>
        <v>0</v>
      </c>
      <c r="AC178" s="446">
        <f t="shared" si="43"/>
        <v>0</v>
      </c>
      <c r="AD178" s="446">
        <f t="shared" si="43"/>
        <v>1</v>
      </c>
      <c r="AE178" s="446">
        <f t="shared" si="43"/>
        <v>2</v>
      </c>
      <c r="AF178" s="446">
        <f t="shared" si="43"/>
        <v>2</v>
      </c>
      <c r="AG178" s="386">
        <f t="shared" si="41"/>
        <v>38</v>
      </c>
    </row>
    <row r="179" outlineLevel="1">
      <c r="A179" s="145"/>
      <c r="AG179" s="386"/>
    </row>
    <row r="180" outlineLevel="1">
      <c r="A180" s="444" t="s">
        <v>1230</v>
      </c>
      <c r="B180" s="226"/>
      <c r="C180" s="226"/>
      <c r="D180" s="226"/>
      <c r="E180" s="226"/>
      <c r="F180" s="226"/>
      <c r="G180" s="226"/>
      <c r="H180" s="226"/>
      <c r="I180" s="226"/>
      <c r="J180" s="226"/>
      <c r="K180" s="226"/>
      <c r="L180" s="226"/>
      <c r="M180" s="226"/>
      <c r="N180" s="226"/>
      <c r="O180" s="226"/>
      <c r="P180" s="226"/>
      <c r="Q180" s="226"/>
      <c r="R180" s="226"/>
      <c r="S180" s="226"/>
      <c r="T180" s="226"/>
      <c r="U180" s="226"/>
      <c r="V180" s="226"/>
      <c r="W180" s="226"/>
      <c r="X180" s="226"/>
      <c r="Y180" s="226"/>
      <c r="Z180" s="409"/>
      <c r="AA180" s="409"/>
      <c r="AB180" s="409"/>
      <c r="AC180" s="409"/>
      <c r="AD180" s="409"/>
      <c r="AE180" s="409"/>
      <c r="AF180" s="212">
        <v>0.0</v>
      </c>
      <c r="AG180" s="386">
        <f t="shared" ref="AG180:AG182" si="44">SUM(B180:AF180)</f>
        <v>0</v>
      </c>
    </row>
    <row r="181" outlineLevel="1">
      <c r="A181" s="444" t="s">
        <v>1231</v>
      </c>
      <c r="B181" s="226"/>
      <c r="C181" s="226"/>
      <c r="D181" s="226"/>
      <c r="E181" s="226"/>
      <c r="F181" s="226"/>
      <c r="G181" s="226"/>
      <c r="H181" s="226"/>
      <c r="I181" s="226"/>
      <c r="J181" s="226"/>
      <c r="K181" s="226"/>
      <c r="L181" s="226"/>
      <c r="M181" s="226"/>
      <c r="N181" s="226"/>
      <c r="O181" s="226"/>
      <c r="P181" s="226"/>
      <c r="Q181" s="226"/>
      <c r="R181" s="226"/>
      <c r="S181" s="226"/>
      <c r="T181" s="226"/>
      <c r="U181" s="226"/>
      <c r="V181" s="226"/>
      <c r="W181" s="226"/>
      <c r="X181" s="226"/>
      <c r="Y181" s="226"/>
      <c r="Z181" s="409"/>
      <c r="AA181" s="409"/>
      <c r="AB181" s="409"/>
      <c r="AC181" s="409"/>
      <c r="AD181" s="409"/>
      <c r="AE181" s="409"/>
      <c r="AF181" s="212">
        <v>0.0</v>
      </c>
      <c r="AG181" s="386">
        <f t="shared" si="44"/>
        <v>0</v>
      </c>
    </row>
    <row r="182" outlineLevel="1">
      <c r="A182" s="445" t="s">
        <v>1214</v>
      </c>
      <c r="B182" s="446">
        <f t="shared" ref="B182:AF182" si="45">B180+B181</f>
        <v>0</v>
      </c>
      <c r="C182" s="446">
        <f t="shared" si="45"/>
        <v>0</v>
      </c>
      <c r="D182" s="446">
        <f t="shared" si="45"/>
        <v>0</v>
      </c>
      <c r="E182" s="446">
        <f t="shared" si="45"/>
        <v>0</v>
      </c>
      <c r="F182" s="446">
        <f t="shared" si="45"/>
        <v>0</v>
      </c>
      <c r="G182" s="446">
        <f t="shared" si="45"/>
        <v>0</v>
      </c>
      <c r="H182" s="446">
        <f t="shared" si="45"/>
        <v>0</v>
      </c>
      <c r="I182" s="446">
        <f t="shared" si="45"/>
        <v>0</v>
      </c>
      <c r="J182" s="446">
        <f t="shared" si="45"/>
        <v>0</v>
      </c>
      <c r="K182" s="446">
        <f t="shared" si="45"/>
        <v>0</v>
      </c>
      <c r="L182" s="446">
        <f t="shared" si="45"/>
        <v>0</v>
      </c>
      <c r="M182" s="446">
        <f t="shared" si="45"/>
        <v>0</v>
      </c>
      <c r="N182" s="446">
        <f t="shared" si="45"/>
        <v>0</v>
      </c>
      <c r="O182" s="446">
        <f t="shared" si="45"/>
        <v>0</v>
      </c>
      <c r="P182" s="446">
        <f t="shared" si="45"/>
        <v>0</v>
      </c>
      <c r="Q182" s="446">
        <f t="shared" si="45"/>
        <v>0</v>
      </c>
      <c r="R182" s="446">
        <f t="shared" si="45"/>
        <v>0</v>
      </c>
      <c r="S182" s="446">
        <f t="shared" si="45"/>
        <v>0</v>
      </c>
      <c r="T182" s="446">
        <f t="shared" si="45"/>
        <v>0</v>
      </c>
      <c r="U182" s="446">
        <f t="shared" si="45"/>
        <v>0</v>
      </c>
      <c r="V182" s="446">
        <f t="shared" si="45"/>
        <v>0</v>
      </c>
      <c r="W182" s="446">
        <f t="shared" si="45"/>
        <v>0</v>
      </c>
      <c r="X182" s="446">
        <f t="shared" si="45"/>
        <v>0</v>
      </c>
      <c r="Y182" s="446">
        <f t="shared" si="45"/>
        <v>0</v>
      </c>
      <c r="Z182" s="446">
        <f t="shared" si="45"/>
        <v>0</v>
      </c>
      <c r="AA182" s="446">
        <f t="shared" si="45"/>
        <v>0</v>
      </c>
      <c r="AB182" s="446">
        <f t="shared" si="45"/>
        <v>0</v>
      </c>
      <c r="AC182" s="446">
        <f t="shared" si="45"/>
        <v>0</v>
      </c>
      <c r="AD182" s="446">
        <f t="shared" si="45"/>
        <v>0</v>
      </c>
      <c r="AE182" s="446">
        <f t="shared" si="45"/>
        <v>0</v>
      </c>
      <c r="AF182" s="446">
        <f t="shared" si="45"/>
        <v>0</v>
      </c>
      <c r="AG182" s="386">
        <f t="shared" si="44"/>
        <v>0</v>
      </c>
    </row>
    <row r="183" outlineLevel="1">
      <c r="A183" s="145"/>
      <c r="AG183" s="386"/>
    </row>
    <row r="184" outlineLevel="1">
      <c r="A184" s="443" t="s">
        <v>290</v>
      </c>
      <c r="B184" s="212">
        <v>0.0</v>
      </c>
      <c r="C184" s="212">
        <v>2.0</v>
      </c>
      <c r="D184" s="212">
        <v>0.0</v>
      </c>
      <c r="E184" s="212">
        <v>0.0</v>
      </c>
      <c r="F184" s="212">
        <v>1.0</v>
      </c>
      <c r="G184" s="212">
        <v>0.0</v>
      </c>
      <c r="H184" s="212">
        <v>0.0</v>
      </c>
      <c r="I184" s="212">
        <v>0.0</v>
      </c>
      <c r="J184" s="212">
        <v>0.0</v>
      </c>
      <c r="K184" s="212">
        <v>0.0</v>
      </c>
      <c r="L184" s="212">
        <v>0.0</v>
      </c>
      <c r="M184" s="212">
        <v>0.0</v>
      </c>
      <c r="N184" s="212">
        <v>0.0</v>
      </c>
      <c r="O184" s="212">
        <v>0.0</v>
      </c>
      <c r="P184" s="212">
        <v>0.0</v>
      </c>
      <c r="Q184" s="212">
        <v>0.0</v>
      </c>
      <c r="R184" s="212">
        <v>0.0</v>
      </c>
      <c r="S184" s="212">
        <v>0.0</v>
      </c>
      <c r="T184" s="212">
        <v>1.0</v>
      </c>
      <c r="U184" s="212">
        <v>0.0</v>
      </c>
      <c r="V184" s="212">
        <v>0.0</v>
      </c>
      <c r="W184" s="212">
        <v>0.0</v>
      </c>
      <c r="X184" s="212">
        <v>0.0</v>
      </c>
      <c r="Y184" s="212">
        <v>0.0</v>
      </c>
      <c r="Z184" s="212">
        <v>0.0</v>
      </c>
      <c r="AA184" s="212">
        <v>0.0</v>
      </c>
      <c r="AB184" s="212">
        <v>0.0</v>
      </c>
      <c r="AC184" s="212">
        <v>0.0</v>
      </c>
      <c r="AD184" s="212">
        <v>1.0</v>
      </c>
      <c r="AE184" s="212">
        <v>0.0</v>
      </c>
      <c r="AF184" s="212">
        <v>0.0</v>
      </c>
      <c r="AG184" s="386">
        <f t="shared" ref="AG184:AG192" si="46">SUM(B184:AF184)</f>
        <v>5</v>
      </c>
    </row>
    <row r="185" outlineLevel="1">
      <c r="A185" s="443" t="s">
        <v>291</v>
      </c>
      <c r="B185" s="212">
        <v>1.0</v>
      </c>
      <c r="C185" s="212">
        <v>0.0</v>
      </c>
      <c r="D185" s="212">
        <v>0.0</v>
      </c>
      <c r="E185" s="212">
        <v>0.0</v>
      </c>
      <c r="F185" s="212">
        <v>0.0</v>
      </c>
      <c r="G185" s="212">
        <v>0.0</v>
      </c>
      <c r="H185" s="212">
        <v>0.0</v>
      </c>
      <c r="I185" s="212">
        <v>0.0</v>
      </c>
      <c r="J185" s="212">
        <v>0.0</v>
      </c>
      <c r="K185" s="212">
        <v>0.0</v>
      </c>
      <c r="L185" s="212">
        <v>0.0</v>
      </c>
      <c r="M185" s="212">
        <v>0.0</v>
      </c>
      <c r="N185" s="212">
        <v>0.0</v>
      </c>
      <c r="O185" s="212">
        <v>0.0</v>
      </c>
      <c r="P185" s="212">
        <v>0.0</v>
      </c>
      <c r="Q185" s="212">
        <v>0.0</v>
      </c>
      <c r="R185" s="212">
        <v>0.0</v>
      </c>
      <c r="S185" s="212">
        <v>0.0</v>
      </c>
      <c r="T185" s="212">
        <v>0.0</v>
      </c>
      <c r="U185" s="212">
        <v>0.0</v>
      </c>
      <c r="V185" s="212">
        <v>0.0</v>
      </c>
      <c r="W185" s="212">
        <v>1.0</v>
      </c>
      <c r="X185" s="212">
        <v>1.0</v>
      </c>
      <c r="Y185" s="212">
        <v>0.0</v>
      </c>
      <c r="Z185" s="212">
        <v>0.0</v>
      </c>
      <c r="AA185" s="212">
        <v>0.0</v>
      </c>
      <c r="AB185" s="212">
        <v>0.0</v>
      </c>
      <c r="AC185" s="212">
        <v>0.0</v>
      </c>
      <c r="AD185" s="212">
        <v>0.0</v>
      </c>
      <c r="AE185" s="212">
        <v>0.0</v>
      </c>
      <c r="AF185" s="212">
        <v>0.0</v>
      </c>
      <c r="AG185" s="386">
        <f t="shared" si="46"/>
        <v>3</v>
      </c>
    </row>
    <row r="186" outlineLevel="1">
      <c r="A186" s="443" t="s">
        <v>1232</v>
      </c>
      <c r="B186" s="212">
        <v>0.0</v>
      </c>
      <c r="C186" s="212">
        <v>3.0</v>
      </c>
      <c r="D186" s="212">
        <v>0.0</v>
      </c>
      <c r="E186" s="212">
        <v>0.0</v>
      </c>
      <c r="F186" s="212">
        <v>0.0</v>
      </c>
      <c r="G186" s="212">
        <v>0.0</v>
      </c>
      <c r="H186" s="212">
        <v>0.0</v>
      </c>
      <c r="I186" s="212">
        <v>0.0</v>
      </c>
      <c r="J186" s="212">
        <v>0.0</v>
      </c>
      <c r="K186" s="212">
        <v>0.0</v>
      </c>
      <c r="L186" s="212">
        <v>0.0</v>
      </c>
      <c r="M186" s="212">
        <v>0.0</v>
      </c>
      <c r="N186" s="212">
        <v>0.0</v>
      </c>
      <c r="O186" s="212">
        <v>0.0</v>
      </c>
      <c r="P186" s="212">
        <v>0.0</v>
      </c>
      <c r="Q186" s="212">
        <v>0.0</v>
      </c>
      <c r="R186" s="212">
        <v>1.0</v>
      </c>
      <c r="S186" s="212">
        <v>0.0</v>
      </c>
      <c r="T186" s="212">
        <v>0.0</v>
      </c>
      <c r="U186" s="212">
        <v>0.0</v>
      </c>
      <c r="V186" s="212">
        <v>0.0</v>
      </c>
      <c r="W186" s="212">
        <v>0.0</v>
      </c>
      <c r="X186" s="212">
        <v>0.0</v>
      </c>
      <c r="Y186" s="212">
        <v>0.0</v>
      </c>
      <c r="Z186" s="212">
        <v>0.0</v>
      </c>
      <c r="AA186" s="212">
        <v>0.0</v>
      </c>
      <c r="AB186" s="212">
        <v>0.0</v>
      </c>
      <c r="AC186" s="212">
        <v>0.0</v>
      </c>
      <c r="AD186" s="212">
        <v>0.0</v>
      </c>
      <c r="AE186" s="212">
        <v>0.0</v>
      </c>
      <c r="AF186" s="212">
        <v>0.0</v>
      </c>
      <c r="AG186" s="386">
        <f t="shared" si="46"/>
        <v>4</v>
      </c>
    </row>
    <row r="187" outlineLevel="1">
      <c r="A187" s="443" t="s">
        <v>1233</v>
      </c>
      <c r="B187" s="212">
        <v>0.0</v>
      </c>
      <c r="C187" s="212">
        <v>0.0</v>
      </c>
      <c r="D187" s="212">
        <v>0.0</v>
      </c>
      <c r="E187" s="212">
        <v>0.0</v>
      </c>
      <c r="F187" s="212">
        <v>0.0</v>
      </c>
      <c r="G187" s="212">
        <v>0.0</v>
      </c>
      <c r="H187" s="212">
        <v>0.0</v>
      </c>
      <c r="I187" s="212">
        <v>0.0</v>
      </c>
      <c r="J187" s="212">
        <v>0.0</v>
      </c>
      <c r="K187" s="212">
        <v>0.0</v>
      </c>
      <c r="L187" s="212">
        <v>0.0</v>
      </c>
      <c r="M187" s="212">
        <v>0.0</v>
      </c>
      <c r="N187" s="212">
        <v>0.0</v>
      </c>
      <c r="O187" s="212">
        <v>0.0</v>
      </c>
      <c r="P187" s="212">
        <v>0.0</v>
      </c>
      <c r="Q187" s="212">
        <v>0.0</v>
      </c>
      <c r="R187" s="212">
        <v>0.0</v>
      </c>
      <c r="S187" s="212">
        <v>0.0</v>
      </c>
      <c r="T187" s="212">
        <v>0.0</v>
      </c>
      <c r="U187" s="212">
        <v>0.0</v>
      </c>
      <c r="V187" s="212">
        <v>0.0</v>
      </c>
      <c r="W187" s="212">
        <v>0.0</v>
      </c>
      <c r="X187" s="212">
        <v>0.0</v>
      </c>
      <c r="Y187" s="212">
        <v>0.0</v>
      </c>
      <c r="Z187" s="212">
        <v>0.0</v>
      </c>
      <c r="AA187" s="212">
        <v>0.0</v>
      </c>
      <c r="AB187" s="212">
        <v>0.0</v>
      </c>
      <c r="AC187" s="212">
        <v>0.0</v>
      </c>
      <c r="AD187" s="212">
        <v>0.0</v>
      </c>
      <c r="AE187" s="212">
        <v>0.0</v>
      </c>
      <c r="AF187" s="212">
        <v>0.0</v>
      </c>
      <c r="AG187" s="386">
        <f t="shared" si="46"/>
        <v>0</v>
      </c>
    </row>
    <row r="188" outlineLevel="1">
      <c r="A188" s="443" t="s">
        <v>1234</v>
      </c>
      <c r="B188" s="212">
        <v>0.0</v>
      </c>
      <c r="C188" s="212">
        <v>0.0</v>
      </c>
      <c r="D188" s="212">
        <v>0.0</v>
      </c>
      <c r="E188" s="212">
        <v>0.0</v>
      </c>
      <c r="F188" s="212">
        <v>0.0</v>
      </c>
      <c r="G188" s="212">
        <v>0.0</v>
      </c>
      <c r="H188" s="212">
        <v>0.0</v>
      </c>
      <c r="I188" s="212">
        <v>0.0</v>
      </c>
      <c r="J188" s="212">
        <v>0.0</v>
      </c>
      <c r="K188" s="212">
        <v>0.0</v>
      </c>
      <c r="L188" s="212">
        <v>0.0</v>
      </c>
      <c r="M188" s="212">
        <v>0.0</v>
      </c>
      <c r="N188" s="212">
        <v>0.0</v>
      </c>
      <c r="O188" s="212">
        <v>0.0</v>
      </c>
      <c r="P188" s="212">
        <v>0.0</v>
      </c>
      <c r="Q188" s="212">
        <v>0.0</v>
      </c>
      <c r="R188" s="212">
        <v>0.0</v>
      </c>
      <c r="S188" s="212">
        <v>0.0</v>
      </c>
      <c r="T188" s="212">
        <v>0.0</v>
      </c>
      <c r="U188" s="212">
        <v>0.0</v>
      </c>
      <c r="V188" s="212">
        <v>0.0</v>
      </c>
      <c r="W188" s="212">
        <v>0.0</v>
      </c>
      <c r="X188" s="212">
        <v>0.0</v>
      </c>
      <c r="Y188" s="212">
        <v>0.0</v>
      </c>
      <c r="Z188" s="212">
        <v>0.0</v>
      </c>
      <c r="AA188" s="212">
        <v>0.0</v>
      </c>
      <c r="AB188" s="212">
        <v>0.0</v>
      </c>
      <c r="AC188" s="212">
        <v>0.0</v>
      </c>
      <c r="AD188" s="212">
        <v>0.0</v>
      </c>
      <c r="AE188" s="212">
        <v>0.0</v>
      </c>
      <c r="AF188" s="212">
        <v>0.0</v>
      </c>
      <c r="AG188" s="386">
        <f t="shared" si="46"/>
        <v>0</v>
      </c>
    </row>
    <row r="189" outlineLevel="1">
      <c r="A189" s="443" t="s">
        <v>1235</v>
      </c>
      <c r="B189" s="212">
        <v>0.0</v>
      </c>
      <c r="C189" s="212">
        <v>0.0</v>
      </c>
      <c r="D189" s="212">
        <v>0.0</v>
      </c>
      <c r="E189" s="212">
        <v>0.0</v>
      </c>
      <c r="F189" s="212">
        <v>0.0</v>
      </c>
      <c r="G189" s="212">
        <v>0.0</v>
      </c>
      <c r="H189" s="212">
        <v>0.0</v>
      </c>
      <c r="I189" s="212">
        <v>0.0</v>
      </c>
      <c r="J189" s="212">
        <v>0.0</v>
      </c>
      <c r="K189" s="212">
        <v>0.0</v>
      </c>
      <c r="L189" s="212">
        <v>0.0</v>
      </c>
      <c r="M189" s="212">
        <v>0.0</v>
      </c>
      <c r="N189" s="212">
        <v>0.0</v>
      </c>
      <c r="O189" s="212">
        <v>0.0</v>
      </c>
      <c r="P189" s="212">
        <v>0.0</v>
      </c>
      <c r="Q189" s="212">
        <v>0.0</v>
      </c>
      <c r="R189" s="212">
        <v>0.0</v>
      </c>
      <c r="S189" s="212">
        <v>0.0</v>
      </c>
      <c r="T189" s="212">
        <v>0.0</v>
      </c>
      <c r="U189" s="212">
        <v>0.0</v>
      </c>
      <c r="V189" s="212">
        <v>0.0</v>
      </c>
      <c r="W189" s="212">
        <v>0.0</v>
      </c>
      <c r="X189" s="212">
        <v>0.0</v>
      </c>
      <c r="Y189" s="212">
        <v>0.0</v>
      </c>
      <c r="Z189" s="212">
        <v>0.0</v>
      </c>
      <c r="AA189" s="212">
        <v>0.0</v>
      </c>
      <c r="AB189" s="212">
        <v>0.0</v>
      </c>
      <c r="AC189" s="212">
        <v>0.0</v>
      </c>
      <c r="AD189" s="212">
        <v>0.0</v>
      </c>
      <c r="AE189" s="212">
        <v>0.0</v>
      </c>
      <c r="AF189" s="212">
        <v>0.0</v>
      </c>
      <c r="AG189" s="386">
        <f t="shared" si="46"/>
        <v>0</v>
      </c>
    </row>
    <row r="190" outlineLevel="1">
      <c r="A190" s="443" t="s">
        <v>1236</v>
      </c>
      <c r="B190" s="212">
        <v>0.0</v>
      </c>
      <c r="C190" s="212">
        <v>0.0</v>
      </c>
      <c r="D190" s="212">
        <v>0.0</v>
      </c>
      <c r="E190" s="212">
        <v>0.0</v>
      </c>
      <c r="F190" s="212">
        <v>0.0</v>
      </c>
      <c r="G190" s="212">
        <v>0.0</v>
      </c>
      <c r="H190" s="212">
        <v>1.0</v>
      </c>
      <c r="I190" s="212">
        <v>0.0</v>
      </c>
      <c r="J190" s="212">
        <v>0.0</v>
      </c>
      <c r="K190" s="212">
        <v>0.0</v>
      </c>
      <c r="L190" s="212">
        <v>0.0</v>
      </c>
      <c r="M190" s="212">
        <v>0.0</v>
      </c>
      <c r="N190" s="212">
        <v>0.0</v>
      </c>
      <c r="O190" s="212">
        <v>0.0</v>
      </c>
      <c r="P190" s="212">
        <v>0.0</v>
      </c>
      <c r="Q190" s="212">
        <v>0.0</v>
      </c>
      <c r="R190" s="212">
        <v>0.0</v>
      </c>
      <c r="S190" s="212">
        <v>0.0</v>
      </c>
      <c r="T190" s="212">
        <v>0.0</v>
      </c>
      <c r="U190" s="212">
        <v>0.0</v>
      </c>
      <c r="V190" s="212">
        <v>0.0</v>
      </c>
      <c r="W190" s="212">
        <v>0.0</v>
      </c>
      <c r="X190" s="212">
        <v>0.0</v>
      </c>
      <c r="Y190" s="212">
        <v>0.0</v>
      </c>
      <c r="Z190" s="212">
        <v>0.0</v>
      </c>
      <c r="AA190" s="212">
        <v>0.0</v>
      </c>
      <c r="AB190" s="212">
        <v>0.0</v>
      </c>
      <c r="AC190" s="212">
        <v>0.0</v>
      </c>
      <c r="AD190" s="212">
        <v>0.0</v>
      </c>
      <c r="AE190" s="212">
        <v>0.0</v>
      </c>
      <c r="AF190" s="212">
        <v>0.0</v>
      </c>
      <c r="AG190" s="386">
        <f t="shared" si="46"/>
        <v>1</v>
      </c>
    </row>
    <row r="191" outlineLevel="1">
      <c r="A191" s="443" t="s">
        <v>1237</v>
      </c>
      <c r="B191" s="212">
        <v>0.0</v>
      </c>
      <c r="C191" s="212">
        <v>0.0</v>
      </c>
      <c r="D191" s="212">
        <v>0.0</v>
      </c>
      <c r="E191" s="212">
        <v>0.0</v>
      </c>
      <c r="F191" s="212">
        <v>0.0</v>
      </c>
      <c r="G191" s="212">
        <v>0.0</v>
      </c>
      <c r="H191" s="212">
        <v>0.0</v>
      </c>
      <c r="I191" s="212">
        <v>0.0</v>
      </c>
      <c r="J191" s="212">
        <v>0.0</v>
      </c>
      <c r="K191" s="212">
        <v>0.0</v>
      </c>
      <c r="L191" s="212">
        <v>0.0</v>
      </c>
      <c r="M191" s="212">
        <v>0.0</v>
      </c>
      <c r="N191" s="212">
        <v>0.0</v>
      </c>
      <c r="O191" s="212">
        <v>0.0</v>
      </c>
      <c r="P191" s="212">
        <v>0.0</v>
      </c>
      <c r="Q191" s="212">
        <v>0.0</v>
      </c>
      <c r="R191" s="212">
        <v>0.0</v>
      </c>
      <c r="S191" s="212">
        <v>0.0</v>
      </c>
      <c r="T191" s="212">
        <v>0.0</v>
      </c>
      <c r="U191" s="212">
        <v>0.0</v>
      </c>
      <c r="V191" s="212">
        <v>0.0</v>
      </c>
      <c r="W191" s="212">
        <v>0.0</v>
      </c>
      <c r="X191" s="212">
        <v>0.0</v>
      </c>
      <c r="Y191" s="212">
        <v>0.0</v>
      </c>
      <c r="Z191" s="212">
        <v>0.0</v>
      </c>
      <c r="AA191" s="212">
        <v>0.0</v>
      </c>
      <c r="AB191" s="212">
        <v>0.0</v>
      </c>
      <c r="AC191" s="212">
        <v>0.0</v>
      </c>
      <c r="AD191" s="212">
        <v>0.0</v>
      </c>
      <c r="AE191" s="212">
        <v>0.0</v>
      </c>
      <c r="AF191" s="212">
        <v>0.0</v>
      </c>
      <c r="AG191" s="386">
        <f t="shared" si="46"/>
        <v>0</v>
      </c>
    </row>
    <row r="192" outlineLevel="1">
      <c r="A192" s="447" t="s">
        <v>187</v>
      </c>
      <c r="B192" s="446">
        <f t="shared" ref="B192:AF192" si="47">SUM(B184:B191)</f>
        <v>1</v>
      </c>
      <c r="C192" s="446">
        <f t="shared" si="47"/>
        <v>5</v>
      </c>
      <c r="D192" s="446">
        <f t="shared" si="47"/>
        <v>0</v>
      </c>
      <c r="E192" s="446">
        <f t="shared" si="47"/>
        <v>0</v>
      </c>
      <c r="F192" s="446">
        <f t="shared" si="47"/>
        <v>1</v>
      </c>
      <c r="G192" s="446">
        <f t="shared" si="47"/>
        <v>0</v>
      </c>
      <c r="H192" s="446">
        <f t="shared" si="47"/>
        <v>1</v>
      </c>
      <c r="I192" s="446">
        <f t="shared" si="47"/>
        <v>0</v>
      </c>
      <c r="J192" s="446">
        <f t="shared" si="47"/>
        <v>0</v>
      </c>
      <c r="K192" s="446">
        <f t="shared" si="47"/>
        <v>0</v>
      </c>
      <c r="L192" s="446">
        <f t="shared" si="47"/>
        <v>0</v>
      </c>
      <c r="M192" s="446">
        <f t="shared" si="47"/>
        <v>0</v>
      </c>
      <c r="N192" s="446">
        <f t="shared" si="47"/>
        <v>0</v>
      </c>
      <c r="O192" s="446">
        <f t="shared" si="47"/>
        <v>0</v>
      </c>
      <c r="P192" s="446">
        <f t="shared" si="47"/>
        <v>0</v>
      </c>
      <c r="Q192" s="446">
        <f t="shared" si="47"/>
        <v>0</v>
      </c>
      <c r="R192" s="446">
        <f t="shared" si="47"/>
        <v>1</v>
      </c>
      <c r="S192" s="446">
        <f t="shared" si="47"/>
        <v>0</v>
      </c>
      <c r="T192" s="446">
        <f t="shared" si="47"/>
        <v>1</v>
      </c>
      <c r="U192" s="446">
        <f t="shared" si="47"/>
        <v>0</v>
      </c>
      <c r="V192" s="446">
        <f t="shared" si="47"/>
        <v>0</v>
      </c>
      <c r="W192" s="446">
        <f t="shared" si="47"/>
        <v>1</v>
      </c>
      <c r="X192" s="446">
        <f t="shared" si="47"/>
        <v>1</v>
      </c>
      <c r="Y192" s="446">
        <f t="shared" si="47"/>
        <v>0</v>
      </c>
      <c r="Z192" s="446">
        <f t="shared" si="47"/>
        <v>0</v>
      </c>
      <c r="AA192" s="446">
        <f t="shared" si="47"/>
        <v>0</v>
      </c>
      <c r="AB192" s="446">
        <f t="shared" si="47"/>
        <v>0</v>
      </c>
      <c r="AC192" s="446">
        <f t="shared" si="47"/>
        <v>0</v>
      </c>
      <c r="AD192" s="446">
        <f t="shared" si="47"/>
        <v>1</v>
      </c>
      <c r="AE192" s="446">
        <f t="shared" si="47"/>
        <v>0</v>
      </c>
      <c r="AF192" s="446">
        <f t="shared" si="47"/>
        <v>0</v>
      </c>
      <c r="AG192" s="386">
        <f t="shared" si="46"/>
        <v>13</v>
      </c>
    </row>
    <row r="193">
      <c r="A193" s="415"/>
      <c r="AG193" s="448"/>
    </row>
    <row r="194">
      <c r="A194" s="415"/>
      <c r="B194" s="449"/>
      <c r="AG194" s="448"/>
    </row>
    <row r="195">
      <c r="A195" s="396" t="s">
        <v>1238</v>
      </c>
      <c r="B195" s="231"/>
      <c r="C195" s="231"/>
      <c r="D195" s="231"/>
      <c r="E195" s="231"/>
      <c r="F195" s="231"/>
      <c r="G195" s="450"/>
      <c r="H195" s="231"/>
      <c r="I195" s="193"/>
      <c r="J195" s="193"/>
      <c r="K195" s="193"/>
      <c r="L195" s="193"/>
      <c r="M195" s="193"/>
      <c r="N195" s="193"/>
      <c r="O195" s="193"/>
      <c r="P195" s="193"/>
      <c r="Q195" s="193"/>
      <c r="R195" s="193"/>
      <c r="S195" s="193"/>
      <c r="T195" s="193"/>
      <c r="U195" s="193"/>
      <c r="V195" s="193"/>
      <c r="W195" s="193"/>
      <c r="X195" s="451"/>
      <c r="Y195" s="193"/>
      <c r="Z195" s="193"/>
      <c r="AA195" s="193"/>
      <c r="AB195" s="193"/>
      <c r="AC195" s="193"/>
      <c r="AD195" s="193"/>
      <c r="AE195" s="193"/>
      <c r="AF195" s="193"/>
      <c r="AG195" s="442"/>
    </row>
    <row r="196" outlineLevel="1">
      <c r="A196" s="452"/>
      <c r="B196" s="247">
        <v>0.0</v>
      </c>
      <c r="C196" s="247">
        <v>0.0</v>
      </c>
      <c r="D196" s="247">
        <v>299.0</v>
      </c>
      <c r="E196" s="247">
        <f>299+299</f>
        <v>598</v>
      </c>
      <c r="F196" s="247">
        <v>299.0</v>
      </c>
      <c r="G196" s="247">
        <f>+29+299</f>
        <v>328</v>
      </c>
      <c r="H196" s="247">
        <f>299+239+299</f>
        <v>837</v>
      </c>
      <c r="I196" s="247">
        <v>3166.4</v>
      </c>
      <c r="J196" s="247">
        <v>1730.0</v>
      </c>
      <c r="K196" s="247">
        <v>0.0</v>
      </c>
      <c r="L196" s="247">
        <v>299.0</v>
      </c>
      <c r="M196" s="247">
        <f>29+39</f>
        <v>68</v>
      </c>
      <c r="N196" s="247">
        <v>299.0</v>
      </c>
      <c r="O196" s="247">
        <v>0.0</v>
      </c>
      <c r="P196" s="247">
        <v>279.0</v>
      </c>
      <c r="Q196" s="247">
        <f>279+279</f>
        <v>558</v>
      </c>
      <c r="R196" s="247">
        <f>279+279+29</f>
        <v>587</v>
      </c>
      <c r="S196" s="247">
        <v>0.0</v>
      </c>
      <c r="T196" s="247">
        <v>58.0</v>
      </c>
      <c r="U196" s="247">
        <f>219+29</f>
        <v>248</v>
      </c>
      <c r="V196" s="247">
        <v>0.0</v>
      </c>
      <c r="W196" s="247">
        <v>0.0</v>
      </c>
      <c r="X196" s="247">
        <f>279+219</f>
        <v>498</v>
      </c>
      <c r="Y196" s="247">
        <v>0.0</v>
      </c>
      <c r="Z196" s="247">
        <v>29.0</v>
      </c>
      <c r="AA196" s="247">
        <f>239+239</f>
        <v>478</v>
      </c>
      <c r="AB196" s="247">
        <f>239+189</f>
        <v>428</v>
      </c>
      <c r="AC196" s="247">
        <f>299+29+239+189</f>
        <v>756</v>
      </c>
      <c r="AD196" s="247">
        <v>189.0</v>
      </c>
      <c r="AE196" s="247">
        <v>0.0</v>
      </c>
      <c r="AF196" s="247">
        <v>1293.0</v>
      </c>
      <c r="AG196" s="386">
        <f t="shared" ref="AG196:AG200" si="49">SUM(B196:AF196)</f>
        <v>13324.4</v>
      </c>
    </row>
    <row r="197" outlineLevel="1">
      <c r="A197" s="452" t="s">
        <v>1239</v>
      </c>
      <c r="B197" s="453">
        <f t="shared" ref="B197:AF197" si="48">0.29*(B151+B152+B166)</f>
        <v>0</v>
      </c>
      <c r="C197" s="453">
        <f t="shared" si="48"/>
        <v>0</v>
      </c>
      <c r="D197" s="453">
        <f t="shared" si="48"/>
        <v>0.29</v>
      </c>
      <c r="E197" s="453">
        <f t="shared" si="48"/>
        <v>0.58</v>
      </c>
      <c r="F197" s="453">
        <f t="shared" si="48"/>
        <v>0.29</v>
      </c>
      <c r="G197" s="453">
        <f t="shared" si="48"/>
        <v>0.58</v>
      </c>
      <c r="H197" s="453">
        <f t="shared" si="48"/>
        <v>0.87</v>
      </c>
      <c r="I197" s="453">
        <f t="shared" si="48"/>
        <v>5.22</v>
      </c>
      <c r="J197" s="453">
        <f t="shared" si="48"/>
        <v>2.9</v>
      </c>
      <c r="K197" s="453">
        <f t="shared" si="48"/>
        <v>0</v>
      </c>
      <c r="L197" s="453">
        <f t="shared" si="48"/>
        <v>0.29</v>
      </c>
      <c r="M197" s="453">
        <f t="shared" si="48"/>
        <v>0.58</v>
      </c>
      <c r="N197" s="453">
        <f t="shared" si="48"/>
        <v>0.29</v>
      </c>
      <c r="O197" s="453">
        <f t="shared" si="48"/>
        <v>0</v>
      </c>
      <c r="P197" s="453">
        <f t="shared" si="48"/>
        <v>0.29</v>
      </c>
      <c r="Q197" s="453">
        <f t="shared" si="48"/>
        <v>0.58</v>
      </c>
      <c r="R197" s="453">
        <f t="shared" si="48"/>
        <v>0.87</v>
      </c>
      <c r="S197" s="453">
        <f t="shared" si="48"/>
        <v>0</v>
      </c>
      <c r="T197" s="453">
        <f t="shared" si="48"/>
        <v>0.58</v>
      </c>
      <c r="U197" s="453">
        <f t="shared" si="48"/>
        <v>0.58</v>
      </c>
      <c r="V197" s="453">
        <f t="shared" si="48"/>
        <v>0</v>
      </c>
      <c r="W197" s="453">
        <f t="shared" si="48"/>
        <v>0</v>
      </c>
      <c r="X197" s="453">
        <f t="shared" si="48"/>
        <v>0.58</v>
      </c>
      <c r="Y197" s="453">
        <f t="shared" si="48"/>
        <v>0</v>
      </c>
      <c r="Z197" s="453">
        <f t="shared" si="48"/>
        <v>0.29</v>
      </c>
      <c r="AA197" s="453">
        <f t="shared" si="48"/>
        <v>0.58</v>
      </c>
      <c r="AB197" s="453">
        <f t="shared" si="48"/>
        <v>0.58</v>
      </c>
      <c r="AC197" s="453">
        <f t="shared" si="48"/>
        <v>1.16</v>
      </c>
      <c r="AD197" s="453">
        <f t="shared" si="48"/>
        <v>0.29</v>
      </c>
      <c r="AE197" s="453">
        <f t="shared" si="48"/>
        <v>0</v>
      </c>
      <c r="AF197" s="453">
        <f t="shared" si="48"/>
        <v>1.74</v>
      </c>
      <c r="AG197" s="386">
        <f t="shared" si="49"/>
        <v>20.01</v>
      </c>
    </row>
    <row r="198" outlineLevel="1">
      <c r="A198" s="452" t="s">
        <v>1240</v>
      </c>
      <c r="B198" s="247">
        <f t="shared" ref="B198:AF198" si="50">17.58*(B151+B152)</f>
        <v>0</v>
      </c>
      <c r="C198" s="247">
        <f t="shared" si="50"/>
        <v>0</v>
      </c>
      <c r="D198" s="247">
        <f t="shared" si="50"/>
        <v>17.58</v>
      </c>
      <c r="E198" s="247">
        <f t="shared" si="50"/>
        <v>35.16</v>
      </c>
      <c r="F198" s="247">
        <f t="shared" si="50"/>
        <v>17.58</v>
      </c>
      <c r="G198" s="247">
        <f t="shared" si="50"/>
        <v>17.58</v>
      </c>
      <c r="H198" s="247">
        <f t="shared" si="50"/>
        <v>52.74</v>
      </c>
      <c r="I198" s="247">
        <f t="shared" si="50"/>
        <v>263.7</v>
      </c>
      <c r="J198" s="247">
        <f t="shared" si="50"/>
        <v>140.64</v>
      </c>
      <c r="K198" s="247">
        <f t="shared" si="50"/>
        <v>0</v>
      </c>
      <c r="L198" s="247">
        <f t="shared" si="50"/>
        <v>17.58</v>
      </c>
      <c r="M198" s="247">
        <f t="shared" si="50"/>
        <v>0</v>
      </c>
      <c r="N198" s="247">
        <f t="shared" si="50"/>
        <v>17.58</v>
      </c>
      <c r="O198" s="247">
        <f t="shared" si="50"/>
        <v>0</v>
      </c>
      <c r="P198" s="247">
        <f t="shared" si="50"/>
        <v>17.58</v>
      </c>
      <c r="Q198" s="247">
        <f t="shared" si="50"/>
        <v>35.16</v>
      </c>
      <c r="R198" s="247">
        <f t="shared" si="50"/>
        <v>35.16</v>
      </c>
      <c r="S198" s="247">
        <f t="shared" si="50"/>
        <v>0</v>
      </c>
      <c r="T198" s="247">
        <f t="shared" si="50"/>
        <v>0</v>
      </c>
      <c r="U198" s="247">
        <f t="shared" si="50"/>
        <v>17.58</v>
      </c>
      <c r="V198" s="247">
        <f t="shared" si="50"/>
        <v>0</v>
      </c>
      <c r="W198" s="247">
        <f t="shared" si="50"/>
        <v>0</v>
      </c>
      <c r="X198" s="247">
        <f t="shared" si="50"/>
        <v>35.16</v>
      </c>
      <c r="Y198" s="247">
        <f t="shared" si="50"/>
        <v>0</v>
      </c>
      <c r="Z198" s="247">
        <f t="shared" si="50"/>
        <v>0</v>
      </c>
      <c r="AA198" s="247">
        <f t="shared" si="50"/>
        <v>35.16</v>
      </c>
      <c r="AB198" s="247">
        <f t="shared" si="50"/>
        <v>35.16</v>
      </c>
      <c r="AC198" s="247">
        <f t="shared" si="50"/>
        <v>52.74</v>
      </c>
      <c r="AD198" s="247">
        <f t="shared" si="50"/>
        <v>17.58</v>
      </c>
      <c r="AE198" s="247">
        <f t="shared" si="50"/>
        <v>0</v>
      </c>
      <c r="AF198" s="247">
        <f t="shared" si="50"/>
        <v>70.32</v>
      </c>
      <c r="AG198" s="386">
        <f t="shared" si="49"/>
        <v>931.74</v>
      </c>
    </row>
    <row r="199" outlineLevel="1">
      <c r="A199" s="452" t="s">
        <v>1241</v>
      </c>
      <c r="B199" s="247">
        <f t="shared" ref="B199:AF199" si="51">0.17*(B151+B152+B166)</f>
        <v>0</v>
      </c>
      <c r="C199" s="247">
        <f t="shared" si="51"/>
        <v>0</v>
      </c>
      <c r="D199" s="247">
        <f t="shared" si="51"/>
        <v>0.17</v>
      </c>
      <c r="E199" s="247">
        <f t="shared" si="51"/>
        <v>0.34</v>
      </c>
      <c r="F199" s="247">
        <f t="shared" si="51"/>
        <v>0.17</v>
      </c>
      <c r="G199" s="247">
        <f t="shared" si="51"/>
        <v>0.34</v>
      </c>
      <c r="H199" s="247">
        <f t="shared" si="51"/>
        <v>0.51</v>
      </c>
      <c r="I199" s="247">
        <f t="shared" si="51"/>
        <v>3.06</v>
      </c>
      <c r="J199" s="247">
        <f t="shared" si="51"/>
        <v>1.7</v>
      </c>
      <c r="K199" s="247">
        <f t="shared" si="51"/>
        <v>0</v>
      </c>
      <c r="L199" s="247">
        <f t="shared" si="51"/>
        <v>0.17</v>
      </c>
      <c r="M199" s="247">
        <f t="shared" si="51"/>
        <v>0.34</v>
      </c>
      <c r="N199" s="247">
        <f t="shared" si="51"/>
        <v>0.17</v>
      </c>
      <c r="O199" s="247">
        <f t="shared" si="51"/>
        <v>0</v>
      </c>
      <c r="P199" s="247">
        <f t="shared" si="51"/>
        <v>0.17</v>
      </c>
      <c r="Q199" s="247">
        <f t="shared" si="51"/>
        <v>0.34</v>
      </c>
      <c r="R199" s="247">
        <f t="shared" si="51"/>
        <v>0.51</v>
      </c>
      <c r="S199" s="247">
        <f t="shared" si="51"/>
        <v>0</v>
      </c>
      <c r="T199" s="247">
        <f t="shared" si="51"/>
        <v>0.34</v>
      </c>
      <c r="U199" s="247">
        <f t="shared" si="51"/>
        <v>0.34</v>
      </c>
      <c r="V199" s="247">
        <f t="shared" si="51"/>
        <v>0</v>
      </c>
      <c r="W199" s="247">
        <f t="shared" si="51"/>
        <v>0</v>
      </c>
      <c r="X199" s="247">
        <f t="shared" si="51"/>
        <v>0.34</v>
      </c>
      <c r="Y199" s="247">
        <f t="shared" si="51"/>
        <v>0</v>
      </c>
      <c r="Z199" s="247">
        <f t="shared" si="51"/>
        <v>0.17</v>
      </c>
      <c r="AA199" s="247">
        <f t="shared" si="51"/>
        <v>0.34</v>
      </c>
      <c r="AB199" s="247">
        <f t="shared" si="51"/>
        <v>0.34</v>
      </c>
      <c r="AC199" s="247">
        <f t="shared" si="51"/>
        <v>0.68</v>
      </c>
      <c r="AD199" s="247">
        <f t="shared" si="51"/>
        <v>0.17</v>
      </c>
      <c r="AE199" s="247">
        <f t="shared" si="51"/>
        <v>0</v>
      </c>
      <c r="AF199" s="247">
        <f t="shared" si="51"/>
        <v>1.02</v>
      </c>
      <c r="AG199" s="386">
        <f t="shared" si="49"/>
        <v>11.73</v>
      </c>
    </row>
    <row r="200" outlineLevel="1">
      <c r="A200" s="454" t="s">
        <v>1242</v>
      </c>
      <c r="B200" s="455">
        <f t="shared" ref="B200:AF200" si="52">B196+B197+B198</f>
        <v>0</v>
      </c>
      <c r="C200" s="455">
        <f t="shared" si="52"/>
        <v>0</v>
      </c>
      <c r="D200" s="455">
        <f t="shared" si="52"/>
        <v>316.87</v>
      </c>
      <c r="E200" s="455">
        <f t="shared" si="52"/>
        <v>633.74</v>
      </c>
      <c r="F200" s="455">
        <f t="shared" si="52"/>
        <v>316.87</v>
      </c>
      <c r="G200" s="455">
        <f t="shared" si="52"/>
        <v>346.16</v>
      </c>
      <c r="H200" s="455">
        <f t="shared" si="52"/>
        <v>890.61</v>
      </c>
      <c r="I200" s="455">
        <f t="shared" si="52"/>
        <v>3435.32</v>
      </c>
      <c r="J200" s="455">
        <f t="shared" si="52"/>
        <v>1873.54</v>
      </c>
      <c r="K200" s="455">
        <f t="shared" si="52"/>
        <v>0</v>
      </c>
      <c r="L200" s="455">
        <f t="shared" si="52"/>
        <v>316.87</v>
      </c>
      <c r="M200" s="455">
        <f t="shared" si="52"/>
        <v>68.58</v>
      </c>
      <c r="N200" s="455">
        <f t="shared" si="52"/>
        <v>316.87</v>
      </c>
      <c r="O200" s="455">
        <f t="shared" si="52"/>
        <v>0</v>
      </c>
      <c r="P200" s="455">
        <f t="shared" si="52"/>
        <v>296.87</v>
      </c>
      <c r="Q200" s="455">
        <f t="shared" si="52"/>
        <v>593.74</v>
      </c>
      <c r="R200" s="455">
        <f t="shared" si="52"/>
        <v>623.03</v>
      </c>
      <c r="S200" s="455">
        <f t="shared" si="52"/>
        <v>0</v>
      </c>
      <c r="T200" s="455">
        <f t="shared" si="52"/>
        <v>58.58</v>
      </c>
      <c r="U200" s="455">
        <f t="shared" si="52"/>
        <v>266.16</v>
      </c>
      <c r="V200" s="455">
        <f t="shared" si="52"/>
        <v>0</v>
      </c>
      <c r="W200" s="455">
        <f t="shared" si="52"/>
        <v>0</v>
      </c>
      <c r="X200" s="455">
        <f t="shared" si="52"/>
        <v>533.74</v>
      </c>
      <c r="Y200" s="455">
        <f t="shared" si="52"/>
        <v>0</v>
      </c>
      <c r="Z200" s="455">
        <f t="shared" si="52"/>
        <v>29.29</v>
      </c>
      <c r="AA200" s="455">
        <f t="shared" si="52"/>
        <v>513.74</v>
      </c>
      <c r="AB200" s="455">
        <f t="shared" si="52"/>
        <v>463.74</v>
      </c>
      <c r="AC200" s="455">
        <f t="shared" si="52"/>
        <v>809.9</v>
      </c>
      <c r="AD200" s="455">
        <f t="shared" si="52"/>
        <v>206.87</v>
      </c>
      <c r="AE200" s="455">
        <f t="shared" si="52"/>
        <v>0</v>
      </c>
      <c r="AF200" s="455">
        <f t="shared" si="52"/>
        <v>1365.06</v>
      </c>
      <c r="AG200" s="386">
        <f t="shared" si="49"/>
        <v>14276.15</v>
      </c>
    </row>
    <row r="201">
      <c r="A201" s="415"/>
      <c r="AG201" s="448"/>
    </row>
    <row r="202">
      <c r="A202" s="396" t="s">
        <v>1243</v>
      </c>
      <c r="B202" s="274"/>
      <c r="C202" s="274"/>
      <c r="D202" s="274"/>
      <c r="E202" s="274"/>
      <c r="F202" s="456"/>
      <c r="G202" s="274"/>
      <c r="H202" s="274"/>
      <c r="I202" s="243"/>
      <c r="J202" s="274"/>
      <c r="K202" s="274"/>
      <c r="L202" s="274"/>
      <c r="M202" s="274"/>
      <c r="N202" s="274"/>
      <c r="O202" s="274"/>
      <c r="P202" s="274"/>
      <c r="Q202" s="274"/>
      <c r="R202" s="274"/>
      <c r="S202" s="274"/>
      <c r="T202" s="274"/>
      <c r="U202" s="274"/>
      <c r="V202" s="274"/>
      <c r="W202" s="274"/>
      <c r="X202" s="274"/>
      <c r="Y202" s="274"/>
      <c r="Z202" s="274"/>
      <c r="AA202" s="274"/>
      <c r="AB202" s="274"/>
      <c r="AC202" s="274"/>
      <c r="AD202" s="274"/>
      <c r="AE202" s="274"/>
      <c r="AF202" s="274"/>
      <c r="AG202" s="457"/>
    </row>
    <row r="203" outlineLevel="1">
      <c r="A203" s="452" t="s">
        <v>1244</v>
      </c>
      <c r="B203" s="247">
        <v>0.0</v>
      </c>
      <c r="C203" s="247">
        <v>291.01</v>
      </c>
      <c r="D203" s="247">
        <v>7.99</v>
      </c>
      <c r="E203" s="247">
        <v>160.35</v>
      </c>
      <c r="F203" s="247">
        <v>0.0</v>
      </c>
      <c r="G203" s="247">
        <v>259.15</v>
      </c>
      <c r="H203" s="247">
        <v>182.65</v>
      </c>
      <c r="I203" s="247">
        <v>259.15</v>
      </c>
      <c r="J203" s="355">
        <v>259.15</v>
      </c>
      <c r="K203" s="247">
        <v>518.3</v>
      </c>
      <c r="L203" s="247">
        <v>433.04</v>
      </c>
      <c r="M203" s="355">
        <v>165.65</v>
      </c>
      <c r="N203" s="355">
        <v>275.87</v>
      </c>
      <c r="O203" s="247">
        <v>375.76</v>
      </c>
      <c r="P203" s="247">
        <v>700.95</v>
      </c>
      <c r="Q203" s="247">
        <v>649.95</v>
      </c>
      <c r="R203" s="247">
        <v>182.65</v>
      </c>
      <c r="S203" s="247">
        <v>390.8</v>
      </c>
      <c r="T203" s="247">
        <v>365.3</v>
      </c>
      <c r="U203" s="247">
        <v>191.17</v>
      </c>
      <c r="V203" s="247">
        <v>259.15</v>
      </c>
      <c r="W203" s="247">
        <v>301.99</v>
      </c>
      <c r="X203" s="247">
        <v>360.33</v>
      </c>
      <c r="Y203" s="247">
        <v>267.67</v>
      </c>
      <c r="Z203" s="247">
        <v>649.65</v>
      </c>
      <c r="AA203" s="247">
        <v>467.3</v>
      </c>
      <c r="AB203" s="247">
        <v>777.68</v>
      </c>
      <c r="AC203" s="355">
        <v>509.11</v>
      </c>
      <c r="AD203" s="355">
        <v>771.85</v>
      </c>
      <c r="AE203" s="355">
        <v>206.58</v>
      </c>
      <c r="AF203" s="355">
        <v>581.95</v>
      </c>
      <c r="AG203" s="386">
        <f t="shared" ref="AG203:AG207" si="53">SUM(B203:AF203)</f>
        <v>10822.15</v>
      </c>
    </row>
    <row r="204" outlineLevel="1">
      <c r="A204" s="452" t="s">
        <v>1245</v>
      </c>
      <c r="B204" s="458"/>
      <c r="C204" s="458"/>
      <c r="D204" s="458"/>
      <c r="E204" s="458"/>
      <c r="F204" s="458"/>
      <c r="G204" s="458"/>
      <c r="H204" s="458"/>
      <c r="I204" s="458"/>
      <c r="J204" s="458"/>
      <c r="K204" s="458"/>
      <c r="L204" s="458"/>
      <c r="M204" s="458"/>
      <c r="N204" s="458"/>
      <c r="O204" s="458"/>
      <c r="P204" s="458"/>
      <c r="Q204" s="458"/>
      <c r="R204" s="458"/>
      <c r="S204" s="458"/>
      <c r="T204" s="458"/>
      <c r="U204" s="458"/>
      <c r="V204" s="458"/>
      <c r="W204" s="458"/>
      <c r="X204" s="458"/>
      <c r="Y204" s="458"/>
      <c r="Z204" s="458"/>
      <c r="AA204" s="458"/>
      <c r="AB204" s="458"/>
      <c r="AC204" s="458"/>
      <c r="AD204" s="458"/>
      <c r="AE204" s="458"/>
      <c r="AF204" s="458"/>
      <c r="AG204" s="386">
        <f t="shared" si="53"/>
        <v>0</v>
      </c>
    </row>
    <row r="205" outlineLevel="1">
      <c r="A205" s="443" t="s">
        <v>1246</v>
      </c>
      <c r="B205" s="459"/>
      <c r="C205" s="459"/>
      <c r="D205" s="459"/>
      <c r="E205" s="459"/>
      <c r="F205" s="459"/>
      <c r="G205" s="459"/>
      <c r="H205" s="459"/>
      <c r="I205" s="459"/>
      <c r="J205" s="459"/>
      <c r="K205" s="459"/>
      <c r="L205" s="459"/>
      <c r="M205" s="459"/>
      <c r="N205" s="459"/>
      <c r="O205" s="459"/>
      <c r="P205" s="459"/>
      <c r="Q205" s="459"/>
      <c r="R205" s="459"/>
      <c r="S205" s="459"/>
      <c r="T205" s="459"/>
      <c r="U205" s="459"/>
      <c r="V205" s="459"/>
      <c r="W205" s="459"/>
      <c r="X205" s="459"/>
      <c r="Y205" s="459"/>
      <c r="Z205" s="459"/>
      <c r="AA205" s="459"/>
      <c r="AB205" s="459"/>
      <c r="AC205" s="459"/>
      <c r="AD205" s="459"/>
      <c r="AE205" s="459"/>
      <c r="AF205" s="459"/>
      <c r="AG205" s="386">
        <f t="shared" si="53"/>
        <v>0</v>
      </c>
    </row>
    <row r="206" outlineLevel="1">
      <c r="A206" s="452" t="s">
        <v>1247</v>
      </c>
      <c r="B206" s="459"/>
      <c r="C206" s="459"/>
      <c r="D206" s="459"/>
      <c r="E206" s="459"/>
      <c r="F206" s="459"/>
      <c r="G206" s="459"/>
      <c r="H206" s="459"/>
      <c r="I206" s="459"/>
      <c r="J206" s="459"/>
      <c r="K206" s="459"/>
      <c r="L206" s="459"/>
      <c r="M206" s="459"/>
      <c r="N206" s="459"/>
      <c r="O206" s="459"/>
      <c r="P206" s="459"/>
      <c r="Q206" s="459"/>
      <c r="R206" s="459"/>
      <c r="S206" s="459"/>
      <c r="T206" s="459"/>
      <c r="U206" s="459"/>
      <c r="V206" s="459"/>
      <c r="W206" s="459"/>
      <c r="X206" s="459"/>
      <c r="Y206" s="459"/>
      <c r="Z206" s="459"/>
      <c r="AA206" s="459"/>
      <c r="AB206" s="459"/>
      <c r="AC206" s="459"/>
      <c r="AD206" s="459"/>
      <c r="AE206" s="459"/>
      <c r="AF206" s="459"/>
      <c r="AG206" s="386">
        <f t="shared" si="53"/>
        <v>0</v>
      </c>
    </row>
    <row r="207" outlineLevel="1">
      <c r="A207" s="454" t="s">
        <v>1248</v>
      </c>
      <c r="B207" s="460">
        <f>sum(B203:B206)</f>
        <v>0</v>
      </c>
      <c r="C207" s="460">
        <f t="shared" ref="C207:E207" si="54">sum(C203:C205)</f>
        <v>291.01</v>
      </c>
      <c r="D207" s="460">
        <f t="shared" si="54"/>
        <v>7.99</v>
      </c>
      <c r="E207" s="460">
        <f t="shared" si="54"/>
        <v>160.35</v>
      </c>
      <c r="F207" s="460">
        <f>sum(F203:F206)</f>
        <v>0</v>
      </c>
      <c r="G207" s="460">
        <f t="shared" ref="G207:H207" si="55">sum(G203:G205)</f>
        <v>259.15</v>
      </c>
      <c r="H207" s="460">
        <f t="shared" si="55"/>
        <v>182.65</v>
      </c>
      <c r="I207" s="460">
        <f>sum(I202:I205)</f>
        <v>259.15</v>
      </c>
      <c r="J207" s="460">
        <f t="shared" ref="J207:AF207" si="56">sum(J203:J205)</f>
        <v>259.15</v>
      </c>
      <c r="K207" s="460">
        <f t="shared" si="56"/>
        <v>518.3</v>
      </c>
      <c r="L207" s="460">
        <f t="shared" si="56"/>
        <v>433.04</v>
      </c>
      <c r="M207" s="460">
        <f t="shared" si="56"/>
        <v>165.65</v>
      </c>
      <c r="N207" s="460">
        <f t="shared" si="56"/>
        <v>275.87</v>
      </c>
      <c r="O207" s="460">
        <f t="shared" si="56"/>
        <v>375.76</v>
      </c>
      <c r="P207" s="460">
        <f t="shared" si="56"/>
        <v>700.95</v>
      </c>
      <c r="Q207" s="460">
        <f t="shared" si="56"/>
        <v>649.95</v>
      </c>
      <c r="R207" s="460">
        <f t="shared" si="56"/>
        <v>182.65</v>
      </c>
      <c r="S207" s="460">
        <f t="shared" si="56"/>
        <v>390.8</v>
      </c>
      <c r="T207" s="460">
        <f t="shared" si="56"/>
        <v>365.3</v>
      </c>
      <c r="U207" s="460">
        <f t="shared" si="56"/>
        <v>191.17</v>
      </c>
      <c r="V207" s="460">
        <f t="shared" si="56"/>
        <v>259.15</v>
      </c>
      <c r="W207" s="460">
        <f t="shared" si="56"/>
        <v>301.99</v>
      </c>
      <c r="X207" s="460">
        <f t="shared" si="56"/>
        <v>360.33</v>
      </c>
      <c r="Y207" s="460">
        <f t="shared" si="56"/>
        <v>267.67</v>
      </c>
      <c r="Z207" s="460">
        <f t="shared" si="56"/>
        <v>649.65</v>
      </c>
      <c r="AA207" s="460">
        <f t="shared" si="56"/>
        <v>467.3</v>
      </c>
      <c r="AB207" s="460">
        <f t="shared" si="56"/>
        <v>777.68</v>
      </c>
      <c r="AC207" s="460">
        <f t="shared" si="56"/>
        <v>509.11</v>
      </c>
      <c r="AD207" s="460">
        <f t="shared" si="56"/>
        <v>771.85</v>
      </c>
      <c r="AE207" s="460">
        <f t="shared" si="56"/>
        <v>206.58</v>
      </c>
      <c r="AF207" s="460">
        <f t="shared" si="56"/>
        <v>581.95</v>
      </c>
      <c r="AG207" s="386">
        <f t="shared" si="53"/>
        <v>10822.15</v>
      </c>
    </row>
    <row r="208">
      <c r="A208" s="415"/>
      <c r="B208" s="461"/>
      <c r="C208" s="461"/>
      <c r="D208" s="461"/>
      <c r="E208" s="461"/>
      <c r="F208" s="461"/>
      <c r="G208" s="461"/>
      <c r="H208" s="461"/>
      <c r="I208" s="461"/>
      <c r="J208" s="461"/>
      <c r="K208" s="461"/>
      <c r="L208" s="461"/>
      <c r="M208" s="461"/>
      <c r="N208" s="461"/>
      <c r="O208" s="461"/>
      <c r="P208" s="461"/>
      <c r="Q208" s="461"/>
      <c r="R208" s="461"/>
      <c r="S208" s="461"/>
      <c r="T208" s="461"/>
      <c r="U208" s="461"/>
      <c r="V208" s="461"/>
      <c r="W208" s="461"/>
      <c r="X208" s="461"/>
      <c r="Y208" s="461"/>
      <c r="Z208" s="461"/>
      <c r="AA208" s="461"/>
      <c r="AB208" s="461"/>
      <c r="AC208" s="461"/>
      <c r="AD208" s="461"/>
      <c r="AE208" s="461"/>
      <c r="AF208" s="461"/>
      <c r="AG208" s="448"/>
    </row>
    <row r="209">
      <c r="A209" s="415"/>
      <c r="AG209" s="448"/>
    </row>
    <row r="210">
      <c r="A210" s="462" t="s">
        <v>1249</v>
      </c>
      <c r="B210" s="463"/>
      <c r="AG210" s="448"/>
    </row>
    <row r="211">
      <c r="A211" s="443" t="s">
        <v>1250</v>
      </c>
      <c r="B211" s="212"/>
      <c r="C211" s="212"/>
      <c r="D211" s="212"/>
      <c r="E211" s="212"/>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21"/>
      <c r="AG211" s="402">
        <f t="shared" ref="AG211:AG214" si="57">SUM(B211:AF211)</f>
        <v>0</v>
      </c>
    </row>
    <row r="212">
      <c r="A212" s="443" t="s">
        <v>1251</v>
      </c>
      <c r="B212" s="212"/>
      <c r="C212" s="212"/>
      <c r="D212" s="212"/>
      <c r="E212" s="212"/>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21"/>
      <c r="AG212" s="402">
        <f t="shared" si="57"/>
        <v>0</v>
      </c>
    </row>
    <row r="213">
      <c r="A213" s="443" t="s">
        <v>1252</v>
      </c>
      <c r="B213" s="212"/>
      <c r="C213" s="212"/>
      <c r="D213" s="212"/>
      <c r="E213" s="212"/>
      <c r="F213" s="212"/>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21"/>
      <c r="AG213" s="402">
        <f t="shared" si="57"/>
        <v>0</v>
      </c>
    </row>
    <row r="214">
      <c r="A214" s="443" t="s">
        <v>1253</v>
      </c>
      <c r="B214" s="212"/>
      <c r="C214" s="212"/>
      <c r="D214" s="212"/>
      <c r="E214" s="212"/>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402">
        <f t="shared" si="57"/>
        <v>0</v>
      </c>
    </row>
    <row r="215">
      <c r="A215" s="444" t="s">
        <v>1254</v>
      </c>
      <c r="B215" s="226"/>
      <c r="C215" s="226"/>
      <c r="D215" s="226"/>
      <c r="E215" s="226"/>
      <c r="F215" s="226"/>
      <c r="G215" s="226"/>
      <c r="H215" s="226"/>
      <c r="I215" s="226"/>
      <c r="J215" s="226"/>
      <c r="K215" s="226"/>
      <c r="L215" s="226"/>
      <c r="M215" s="226"/>
      <c r="N215" s="226"/>
      <c r="O215" s="226"/>
      <c r="P215" s="226"/>
      <c r="Q215" s="226"/>
      <c r="R215" s="226"/>
      <c r="S215" s="226"/>
      <c r="T215" s="226"/>
      <c r="U215" s="226"/>
      <c r="V215" s="226"/>
      <c r="W215" s="226"/>
      <c r="X215" s="226"/>
      <c r="Y215" s="226"/>
      <c r="Z215" s="212"/>
      <c r="AA215" s="212"/>
      <c r="AB215" s="212"/>
      <c r="AC215" s="212"/>
      <c r="AD215" s="212"/>
      <c r="AE215" s="212"/>
      <c r="AF215" s="212"/>
      <c r="AG215" s="402"/>
    </row>
    <row r="216">
      <c r="A216" s="444" t="s">
        <v>1255</v>
      </c>
      <c r="B216" s="226"/>
      <c r="C216" s="226"/>
      <c r="D216" s="226"/>
      <c r="E216" s="226"/>
      <c r="F216" s="226"/>
      <c r="G216" s="226"/>
      <c r="H216" s="226"/>
      <c r="I216" s="226"/>
      <c r="J216" s="226"/>
      <c r="K216" s="226"/>
      <c r="L216" s="226"/>
      <c r="M216" s="226"/>
      <c r="N216" s="226"/>
      <c r="O216" s="226"/>
      <c r="P216" s="226"/>
      <c r="Q216" s="226"/>
      <c r="R216" s="226"/>
      <c r="S216" s="226"/>
      <c r="T216" s="226"/>
      <c r="U216" s="226"/>
      <c r="V216" s="226"/>
      <c r="W216" s="226"/>
      <c r="X216" s="226"/>
      <c r="Y216" s="226"/>
      <c r="Z216" s="212"/>
      <c r="AA216" s="212"/>
      <c r="AB216" s="212"/>
      <c r="AC216" s="212"/>
      <c r="AD216" s="212"/>
      <c r="AE216" s="212"/>
      <c r="AF216" s="212"/>
      <c r="AG216" s="402"/>
    </row>
    <row r="217">
      <c r="A217" s="444" t="s">
        <v>1256</v>
      </c>
      <c r="B217" s="226"/>
      <c r="C217" s="226"/>
      <c r="D217" s="226"/>
      <c r="E217" s="226"/>
      <c r="F217" s="226"/>
      <c r="G217" s="226"/>
      <c r="H217" s="226"/>
      <c r="I217" s="226"/>
      <c r="J217" s="226"/>
      <c r="K217" s="226"/>
      <c r="L217" s="226"/>
      <c r="M217" s="226"/>
      <c r="N217" s="226"/>
      <c r="O217" s="226"/>
      <c r="P217" s="226"/>
      <c r="Q217" s="226"/>
      <c r="R217" s="226"/>
      <c r="S217" s="226"/>
      <c r="T217" s="226"/>
      <c r="U217" s="226"/>
      <c r="V217" s="226"/>
      <c r="W217" s="226"/>
      <c r="X217" s="226"/>
      <c r="Y217" s="226"/>
      <c r="Z217" s="212"/>
      <c r="AA217" s="212"/>
      <c r="AB217" s="212"/>
      <c r="AC217" s="212"/>
      <c r="AD217" s="212"/>
      <c r="AE217" s="212"/>
      <c r="AF217" s="212"/>
      <c r="AG217" s="402"/>
    </row>
    <row r="218">
      <c r="A218" s="444" t="s">
        <v>1257</v>
      </c>
      <c r="B218" s="226"/>
      <c r="C218" s="226"/>
      <c r="D218" s="226"/>
      <c r="E218" s="226"/>
      <c r="F218" s="226"/>
      <c r="G218" s="226"/>
      <c r="H218" s="226"/>
      <c r="I218" s="226"/>
      <c r="J218" s="226"/>
      <c r="K218" s="226"/>
      <c r="L218" s="226"/>
      <c r="M218" s="226"/>
      <c r="N218" s="226"/>
      <c r="O218" s="226"/>
      <c r="P218" s="226"/>
      <c r="Q218" s="226"/>
      <c r="R218" s="226"/>
      <c r="S218" s="226"/>
      <c r="T218" s="226"/>
      <c r="U218" s="226"/>
      <c r="V218" s="226"/>
      <c r="W218" s="226"/>
      <c r="X218" s="226"/>
      <c r="Y218" s="226"/>
      <c r="Z218" s="212"/>
      <c r="AA218" s="212"/>
      <c r="AB218" s="212"/>
      <c r="AC218" s="212"/>
      <c r="AD218" s="212"/>
      <c r="AE218" s="212"/>
      <c r="AF218" s="212"/>
      <c r="AG218" s="402"/>
    </row>
    <row r="219">
      <c r="A219" s="290" t="s">
        <v>287</v>
      </c>
      <c r="B219" s="287">
        <f t="shared" ref="B219:AF219" si="58">B211+B212</f>
        <v>0</v>
      </c>
      <c r="C219" s="287">
        <f t="shared" si="58"/>
        <v>0</v>
      </c>
      <c r="D219" s="287">
        <f t="shared" si="58"/>
        <v>0</v>
      </c>
      <c r="E219" s="287">
        <f t="shared" si="58"/>
        <v>0</v>
      </c>
      <c r="F219" s="287">
        <f t="shared" si="58"/>
        <v>0</v>
      </c>
      <c r="G219" s="287">
        <f t="shared" si="58"/>
        <v>0</v>
      </c>
      <c r="H219" s="287">
        <f t="shared" si="58"/>
        <v>0</v>
      </c>
      <c r="I219" s="287">
        <f t="shared" si="58"/>
        <v>0</v>
      </c>
      <c r="J219" s="287">
        <f t="shared" si="58"/>
        <v>0</v>
      </c>
      <c r="K219" s="287">
        <f t="shared" si="58"/>
        <v>0</v>
      </c>
      <c r="L219" s="287">
        <f t="shared" si="58"/>
        <v>0</v>
      </c>
      <c r="M219" s="287">
        <f t="shared" si="58"/>
        <v>0</v>
      </c>
      <c r="N219" s="287">
        <f t="shared" si="58"/>
        <v>0</v>
      </c>
      <c r="O219" s="287">
        <f t="shared" si="58"/>
        <v>0</v>
      </c>
      <c r="P219" s="287">
        <f t="shared" si="58"/>
        <v>0</v>
      </c>
      <c r="Q219" s="287">
        <f t="shared" si="58"/>
        <v>0</v>
      </c>
      <c r="R219" s="287">
        <f t="shared" si="58"/>
        <v>0</v>
      </c>
      <c r="S219" s="287">
        <f t="shared" si="58"/>
        <v>0</v>
      </c>
      <c r="T219" s="287">
        <f t="shared" si="58"/>
        <v>0</v>
      </c>
      <c r="U219" s="287">
        <f t="shared" si="58"/>
        <v>0</v>
      </c>
      <c r="V219" s="287">
        <f t="shared" si="58"/>
        <v>0</v>
      </c>
      <c r="W219" s="287">
        <f t="shared" si="58"/>
        <v>0</v>
      </c>
      <c r="X219" s="287">
        <f t="shared" si="58"/>
        <v>0</v>
      </c>
      <c r="Y219" s="287">
        <f t="shared" si="58"/>
        <v>0</v>
      </c>
      <c r="Z219" s="287">
        <f t="shared" si="58"/>
        <v>0</v>
      </c>
      <c r="AA219" s="287">
        <f t="shared" si="58"/>
        <v>0</v>
      </c>
      <c r="AB219" s="287">
        <f t="shared" si="58"/>
        <v>0</v>
      </c>
      <c r="AC219" s="287">
        <f t="shared" si="58"/>
        <v>0</v>
      </c>
      <c r="AD219" s="287">
        <f t="shared" si="58"/>
        <v>0</v>
      </c>
      <c r="AE219" s="287">
        <f t="shared" si="58"/>
        <v>0</v>
      </c>
      <c r="AF219" s="287">
        <f t="shared" si="58"/>
        <v>0</v>
      </c>
      <c r="AG219" s="402">
        <f t="shared" ref="AG219:AG220" si="60">SUM(B219:AF219)</f>
        <v>0</v>
      </c>
    </row>
    <row r="220">
      <c r="A220" s="290" t="s">
        <v>288</v>
      </c>
      <c r="B220" s="287">
        <f t="shared" ref="B220:AF220" si="59">B213+B214</f>
        <v>0</v>
      </c>
      <c r="C220" s="287">
        <f t="shared" si="59"/>
        <v>0</v>
      </c>
      <c r="D220" s="287">
        <f t="shared" si="59"/>
        <v>0</v>
      </c>
      <c r="E220" s="287">
        <f t="shared" si="59"/>
        <v>0</v>
      </c>
      <c r="F220" s="287">
        <f t="shared" si="59"/>
        <v>0</v>
      </c>
      <c r="G220" s="287">
        <f t="shared" si="59"/>
        <v>0</v>
      </c>
      <c r="H220" s="287">
        <f t="shared" si="59"/>
        <v>0</v>
      </c>
      <c r="I220" s="287">
        <f t="shared" si="59"/>
        <v>0</v>
      </c>
      <c r="J220" s="287">
        <f t="shared" si="59"/>
        <v>0</v>
      </c>
      <c r="K220" s="287">
        <f t="shared" si="59"/>
        <v>0</v>
      </c>
      <c r="L220" s="287">
        <f t="shared" si="59"/>
        <v>0</v>
      </c>
      <c r="M220" s="287">
        <f t="shared" si="59"/>
        <v>0</v>
      </c>
      <c r="N220" s="287">
        <f t="shared" si="59"/>
        <v>0</v>
      </c>
      <c r="O220" s="287">
        <f t="shared" si="59"/>
        <v>0</v>
      </c>
      <c r="P220" s="287">
        <f t="shared" si="59"/>
        <v>0</v>
      </c>
      <c r="Q220" s="287">
        <f t="shared" si="59"/>
        <v>0</v>
      </c>
      <c r="R220" s="287">
        <f t="shared" si="59"/>
        <v>0</v>
      </c>
      <c r="S220" s="287">
        <f t="shared" si="59"/>
        <v>0</v>
      </c>
      <c r="T220" s="287">
        <f t="shared" si="59"/>
        <v>0</v>
      </c>
      <c r="U220" s="287">
        <f t="shared" si="59"/>
        <v>0</v>
      </c>
      <c r="V220" s="287">
        <f t="shared" si="59"/>
        <v>0</v>
      </c>
      <c r="W220" s="287">
        <f t="shared" si="59"/>
        <v>0</v>
      </c>
      <c r="X220" s="287">
        <f t="shared" si="59"/>
        <v>0</v>
      </c>
      <c r="Y220" s="287">
        <f t="shared" si="59"/>
        <v>0</v>
      </c>
      <c r="Z220" s="287">
        <f t="shared" si="59"/>
        <v>0</v>
      </c>
      <c r="AA220" s="287">
        <f t="shared" si="59"/>
        <v>0</v>
      </c>
      <c r="AB220" s="287">
        <f t="shared" si="59"/>
        <v>0</v>
      </c>
      <c r="AC220" s="287">
        <f t="shared" si="59"/>
        <v>0</v>
      </c>
      <c r="AD220" s="287">
        <f t="shared" si="59"/>
        <v>0</v>
      </c>
      <c r="AE220" s="287">
        <f t="shared" si="59"/>
        <v>0</v>
      </c>
      <c r="AF220" s="287">
        <f t="shared" si="59"/>
        <v>0</v>
      </c>
      <c r="AG220" s="402">
        <f t="shared" si="60"/>
        <v>0</v>
      </c>
    </row>
    <row r="221">
      <c r="A221" s="14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c r="AC221" s="225"/>
      <c r="AD221" s="225"/>
      <c r="AE221" s="225"/>
      <c r="AF221" s="225"/>
      <c r="AG221" s="464"/>
    </row>
    <row r="222" outlineLevel="1">
      <c r="A222" s="444" t="s">
        <v>1258</v>
      </c>
      <c r="B222" s="226"/>
      <c r="C222" s="226"/>
      <c r="D222" s="226"/>
      <c r="E222" s="226"/>
      <c r="F222" s="226"/>
      <c r="G222" s="226"/>
      <c r="H222" s="226"/>
      <c r="I222" s="226"/>
      <c r="J222" s="226"/>
      <c r="K222" s="226"/>
      <c r="L222" s="226"/>
      <c r="M222" s="226"/>
      <c r="N222" s="226"/>
      <c r="O222" s="226"/>
      <c r="P222" s="226"/>
      <c r="Q222" s="226"/>
      <c r="R222" s="226"/>
      <c r="S222" s="226"/>
      <c r="T222" s="226"/>
      <c r="U222" s="226"/>
      <c r="V222" s="226"/>
      <c r="W222" s="226"/>
      <c r="X222" s="226"/>
      <c r="Y222" s="226"/>
      <c r="Z222" s="409"/>
      <c r="AA222" s="409"/>
      <c r="AB222" s="409"/>
      <c r="AC222" s="409"/>
      <c r="AD222" s="409"/>
      <c r="AE222" s="409"/>
      <c r="AF222" s="212"/>
      <c r="AG222" s="386"/>
    </row>
    <row r="223" outlineLevel="1">
      <c r="A223" s="444" t="s">
        <v>1259</v>
      </c>
      <c r="B223" s="226"/>
      <c r="C223" s="226"/>
      <c r="D223" s="226"/>
      <c r="E223" s="226"/>
      <c r="F223" s="226"/>
      <c r="G223" s="226"/>
      <c r="H223" s="226"/>
      <c r="I223" s="226"/>
      <c r="J223" s="226"/>
      <c r="K223" s="226"/>
      <c r="L223" s="226"/>
      <c r="M223" s="226"/>
      <c r="N223" s="226"/>
      <c r="O223" s="226"/>
      <c r="P223" s="226"/>
      <c r="Q223" s="226"/>
      <c r="R223" s="226"/>
      <c r="S223" s="226"/>
      <c r="T223" s="226"/>
      <c r="U223" s="226"/>
      <c r="V223" s="226"/>
      <c r="W223" s="226"/>
      <c r="X223" s="226"/>
      <c r="Y223" s="226"/>
      <c r="Z223" s="409"/>
      <c r="AA223" s="409"/>
      <c r="AB223" s="409"/>
      <c r="AC223" s="409"/>
      <c r="AD223" s="409"/>
      <c r="AE223" s="409"/>
      <c r="AF223" s="212"/>
      <c r="AG223" s="386"/>
    </row>
    <row r="224" outlineLevel="1">
      <c r="A224" s="445" t="s">
        <v>1214</v>
      </c>
      <c r="B224" s="446">
        <f t="shared" ref="B224:AF224" si="61">B222+B223</f>
        <v>0</v>
      </c>
      <c r="C224" s="446">
        <f t="shared" si="61"/>
        <v>0</v>
      </c>
      <c r="D224" s="446">
        <f t="shared" si="61"/>
        <v>0</v>
      </c>
      <c r="E224" s="446">
        <f t="shared" si="61"/>
        <v>0</v>
      </c>
      <c r="F224" s="446">
        <f t="shared" si="61"/>
        <v>0</v>
      </c>
      <c r="G224" s="446">
        <f t="shared" si="61"/>
        <v>0</v>
      </c>
      <c r="H224" s="446">
        <f t="shared" si="61"/>
        <v>0</v>
      </c>
      <c r="I224" s="446">
        <f t="shared" si="61"/>
        <v>0</v>
      </c>
      <c r="J224" s="446">
        <f t="shared" si="61"/>
        <v>0</v>
      </c>
      <c r="K224" s="446">
        <f t="shared" si="61"/>
        <v>0</v>
      </c>
      <c r="L224" s="446">
        <f t="shared" si="61"/>
        <v>0</v>
      </c>
      <c r="M224" s="446">
        <f t="shared" si="61"/>
        <v>0</v>
      </c>
      <c r="N224" s="446">
        <f t="shared" si="61"/>
        <v>0</v>
      </c>
      <c r="O224" s="446">
        <f t="shared" si="61"/>
        <v>0</v>
      </c>
      <c r="P224" s="446">
        <f t="shared" si="61"/>
        <v>0</v>
      </c>
      <c r="Q224" s="446">
        <f t="shared" si="61"/>
        <v>0</v>
      </c>
      <c r="R224" s="446">
        <f t="shared" si="61"/>
        <v>0</v>
      </c>
      <c r="S224" s="446">
        <f t="shared" si="61"/>
        <v>0</v>
      </c>
      <c r="T224" s="446">
        <f t="shared" si="61"/>
        <v>0</v>
      </c>
      <c r="U224" s="446">
        <f t="shared" si="61"/>
        <v>0</v>
      </c>
      <c r="V224" s="446">
        <f t="shared" si="61"/>
        <v>0</v>
      </c>
      <c r="W224" s="446">
        <f t="shared" si="61"/>
        <v>0</v>
      </c>
      <c r="X224" s="446">
        <f t="shared" si="61"/>
        <v>0</v>
      </c>
      <c r="Y224" s="446">
        <f t="shared" si="61"/>
        <v>0</v>
      </c>
      <c r="Z224" s="446">
        <f t="shared" si="61"/>
        <v>0</v>
      </c>
      <c r="AA224" s="446">
        <f t="shared" si="61"/>
        <v>0</v>
      </c>
      <c r="AB224" s="446">
        <f t="shared" si="61"/>
        <v>0</v>
      </c>
      <c r="AC224" s="446">
        <f t="shared" si="61"/>
        <v>0</v>
      </c>
      <c r="AD224" s="446">
        <f t="shared" si="61"/>
        <v>0</v>
      </c>
      <c r="AE224" s="446">
        <f t="shared" si="61"/>
        <v>0</v>
      </c>
      <c r="AF224" s="446">
        <f t="shared" si="61"/>
        <v>0</v>
      </c>
      <c r="AG224" s="386">
        <f>SUM(B224:AF224)</f>
        <v>0</v>
      </c>
    </row>
    <row r="225">
      <c r="A225" s="145"/>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225"/>
      <c r="Y225" s="225"/>
      <c r="Z225" s="225"/>
      <c r="AA225" s="225"/>
      <c r="AB225" s="225"/>
      <c r="AC225" s="225"/>
      <c r="AD225" s="225"/>
      <c r="AE225" s="225"/>
      <c r="AF225" s="225"/>
      <c r="AG225" s="464"/>
    </row>
    <row r="226">
      <c r="A226" s="443" t="s">
        <v>290</v>
      </c>
      <c r="B226" s="212"/>
      <c r="C226" s="212"/>
      <c r="D226" s="212"/>
      <c r="E226" s="212"/>
      <c r="F226" s="212"/>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c r="AE226" s="212"/>
      <c r="AF226" s="221"/>
      <c r="AG226" s="402">
        <f t="shared" ref="AG226:AG234" si="62">SUM(B226:AF226)</f>
        <v>0</v>
      </c>
    </row>
    <row r="227">
      <c r="A227" s="443" t="s">
        <v>291</v>
      </c>
      <c r="B227" s="212"/>
      <c r="C227" s="212"/>
      <c r="D227" s="212"/>
      <c r="E227" s="212"/>
      <c r="F227" s="212"/>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c r="AE227" s="212"/>
      <c r="AF227" s="221"/>
      <c r="AG227" s="402">
        <f t="shared" si="62"/>
        <v>0</v>
      </c>
    </row>
    <row r="228">
      <c r="A228" s="443" t="s">
        <v>1260</v>
      </c>
      <c r="B228" s="212"/>
      <c r="C228" s="212"/>
      <c r="D228" s="212"/>
      <c r="E228" s="212"/>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21"/>
      <c r="AG228" s="402">
        <f t="shared" si="62"/>
        <v>0</v>
      </c>
    </row>
    <row r="229">
      <c r="A229" s="443" t="s">
        <v>1261</v>
      </c>
      <c r="B229" s="212"/>
      <c r="C229" s="212"/>
      <c r="D229" s="212"/>
      <c r="E229" s="212"/>
      <c r="F229" s="212"/>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c r="AE229" s="212"/>
      <c r="AF229" s="221"/>
      <c r="AG229" s="402">
        <f t="shared" si="62"/>
        <v>0</v>
      </c>
    </row>
    <row r="230">
      <c r="A230" s="443" t="s">
        <v>1262</v>
      </c>
      <c r="B230" s="212"/>
      <c r="C230" s="212"/>
      <c r="D230" s="212"/>
      <c r="E230" s="212"/>
      <c r="F230" s="212"/>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21"/>
      <c r="AG230" s="402">
        <f t="shared" si="62"/>
        <v>0</v>
      </c>
    </row>
    <row r="231">
      <c r="A231" s="443" t="s">
        <v>1263</v>
      </c>
      <c r="B231" s="212"/>
      <c r="C231" s="212"/>
      <c r="D231" s="212"/>
      <c r="E231" s="212"/>
      <c r="F231" s="212"/>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21"/>
      <c r="AG231" s="402">
        <f t="shared" si="62"/>
        <v>0</v>
      </c>
    </row>
    <row r="232">
      <c r="A232" s="443" t="s">
        <v>1264</v>
      </c>
      <c r="B232" s="21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21"/>
      <c r="AG232" s="402">
        <f t="shared" si="62"/>
        <v>0</v>
      </c>
    </row>
    <row r="233">
      <c r="A233" s="443" t="s">
        <v>1265</v>
      </c>
      <c r="B233" s="212"/>
      <c r="C233" s="212"/>
      <c r="D233" s="212"/>
      <c r="E233" s="212"/>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21"/>
      <c r="AG233" s="402">
        <f t="shared" si="62"/>
        <v>0</v>
      </c>
    </row>
    <row r="234">
      <c r="A234" s="447" t="s">
        <v>187</v>
      </c>
      <c r="B234" s="287"/>
      <c r="C234" s="287"/>
      <c r="D234" s="287"/>
      <c r="E234" s="287"/>
      <c r="F234" s="287"/>
      <c r="G234" s="287"/>
      <c r="H234" s="287"/>
      <c r="I234" s="287"/>
      <c r="J234" s="287"/>
      <c r="K234" s="287"/>
      <c r="L234" s="287"/>
      <c r="M234" s="287"/>
      <c r="N234" s="287"/>
      <c r="O234" s="287"/>
      <c r="P234" s="287"/>
      <c r="Q234" s="287"/>
      <c r="R234" s="287"/>
      <c r="S234" s="287"/>
      <c r="T234" s="287"/>
      <c r="U234" s="287"/>
      <c r="V234" s="287"/>
      <c r="W234" s="287"/>
      <c r="X234" s="287"/>
      <c r="Y234" s="287"/>
      <c r="Z234" s="287"/>
      <c r="AA234" s="287"/>
      <c r="AB234" s="287"/>
      <c r="AC234" s="287"/>
      <c r="AD234" s="287"/>
      <c r="AE234" s="287"/>
      <c r="AF234" s="287">
        <f>SUM(AF226:AF230)</f>
        <v>0</v>
      </c>
      <c r="AG234" s="402">
        <f t="shared" si="62"/>
        <v>0</v>
      </c>
    </row>
    <row r="235">
      <c r="A235" s="465"/>
      <c r="B235" s="212"/>
      <c r="C235" s="212"/>
      <c r="D235" s="212"/>
      <c r="E235" s="212"/>
      <c r="F235" s="212"/>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402"/>
    </row>
    <row r="236">
      <c r="A236" s="447" t="s">
        <v>1266</v>
      </c>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402"/>
    </row>
    <row r="237">
      <c r="A237" s="443" t="s">
        <v>1267</v>
      </c>
      <c r="B237" s="212"/>
      <c r="C237" s="212"/>
      <c r="D237" s="212"/>
      <c r="E237" s="212"/>
      <c r="F237" s="212"/>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21"/>
      <c r="AG237" s="402"/>
    </row>
    <row r="238">
      <c r="A238" s="443" t="s">
        <v>1268</v>
      </c>
      <c r="B238" s="212"/>
      <c r="C238" s="212"/>
      <c r="D238" s="212"/>
      <c r="E238" s="212"/>
      <c r="F238" s="212"/>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21"/>
      <c r="AG238" s="402"/>
    </row>
    <row r="239">
      <c r="A239" s="443" t="s">
        <v>1269</v>
      </c>
      <c r="B239" s="212"/>
      <c r="C239" s="212"/>
      <c r="D239" s="212"/>
      <c r="E239" s="212"/>
      <c r="F239" s="212"/>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6"/>
      <c r="AE239" s="216"/>
      <c r="AF239" s="221"/>
      <c r="AG239" s="402"/>
    </row>
    <row r="240">
      <c r="A240" s="466"/>
      <c r="B240" s="212"/>
      <c r="C240" s="212"/>
      <c r="D240" s="212"/>
      <c r="E240" s="212"/>
      <c r="F240" s="212"/>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402"/>
    </row>
    <row r="241">
      <c r="A241" s="467" t="s">
        <v>1270</v>
      </c>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402">
        <f>SUM(B241:AF241)</f>
        <v>0</v>
      </c>
    </row>
    <row r="242">
      <c r="A242" s="415"/>
      <c r="AG242" s="464"/>
    </row>
    <row r="243">
      <c r="A243" s="462" t="s">
        <v>485</v>
      </c>
      <c r="AG243" s="464"/>
    </row>
    <row r="244">
      <c r="A244" s="447" t="s">
        <v>1271</v>
      </c>
      <c r="B244" s="287">
        <f t="shared" ref="B244:AF244" si="63">B322</f>
        <v>0</v>
      </c>
      <c r="C244" s="287">
        <f t="shared" si="63"/>
        <v>0</v>
      </c>
      <c r="D244" s="287">
        <f t="shared" si="63"/>
        <v>0</v>
      </c>
      <c r="E244" s="287">
        <f t="shared" si="63"/>
        <v>0</v>
      </c>
      <c r="F244" s="287">
        <f t="shared" si="63"/>
        <v>0</v>
      </c>
      <c r="G244" s="287">
        <f t="shared" si="63"/>
        <v>0</v>
      </c>
      <c r="H244" s="287">
        <f t="shared" si="63"/>
        <v>0</v>
      </c>
      <c r="I244" s="287">
        <f t="shared" si="63"/>
        <v>0</v>
      </c>
      <c r="J244" s="287">
        <f t="shared" si="63"/>
        <v>0</v>
      </c>
      <c r="K244" s="287">
        <f t="shared" si="63"/>
        <v>0</v>
      </c>
      <c r="L244" s="287">
        <f t="shared" si="63"/>
        <v>0</v>
      </c>
      <c r="M244" s="287">
        <f t="shared" si="63"/>
        <v>0</v>
      </c>
      <c r="N244" s="287">
        <f t="shared" si="63"/>
        <v>0</v>
      </c>
      <c r="O244" s="287">
        <f t="shared" si="63"/>
        <v>0</v>
      </c>
      <c r="P244" s="287">
        <f t="shared" si="63"/>
        <v>0</v>
      </c>
      <c r="Q244" s="287">
        <f t="shared" si="63"/>
        <v>0</v>
      </c>
      <c r="R244" s="287">
        <f t="shared" si="63"/>
        <v>0</v>
      </c>
      <c r="S244" s="287">
        <f t="shared" si="63"/>
        <v>0</v>
      </c>
      <c r="T244" s="287">
        <f t="shared" si="63"/>
        <v>0</v>
      </c>
      <c r="U244" s="287">
        <f t="shared" si="63"/>
        <v>0</v>
      </c>
      <c r="V244" s="287">
        <f t="shared" si="63"/>
        <v>0</v>
      </c>
      <c r="W244" s="287">
        <f t="shared" si="63"/>
        <v>0</v>
      </c>
      <c r="X244" s="287">
        <f t="shared" si="63"/>
        <v>0</v>
      </c>
      <c r="Y244" s="287">
        <f t="shared" si="63"/>
        <v>0</v>
      </c>
      <c r="Z244" s="287">
        <f t="shared" si="63"/>
        <v>0</v>
      </c>
      <c r="AA244" s="287">
        <f t="shared" si="63"/>
        <v>0</v>
      </c>
      <c r="AB244" s="287">
        <f t="shared" si="63"/>
        <v>0</v>
      </c>
      <c r="AC244" s="287">
        <f t="shared" si="63"/>
        <v>0</v>
      </c>
      <c r="AD244" s="287">
        <f t="shared" si="63"/>
        <v>0</v>
      </c>
      <c r="AE244" s="287">
        <f t="shared" si="63"/>
        <v>0</v>
      </c>
      <c r="AF244" s="287">
        <f t="shared" si="63"/>
        <v>0</v>
      </c>
      <c r="AG244" s="402">
        <f>SUM(B244:AF244)</f>
        <v>0</v>
      </c>
    </row>
    <row r="245">
      <c r="A245" s="415"/>
      <c r="B245" s="449"/>
      <c r="AG245" s="402"/>
    </row>
    <row r="246">
      <c r="A246" s="391" t="s">
        <v>487</v>
      </c>
      <c r="B246" s="129"/>
      <c r="C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c r="AD246" s="129"/>
      <c r="AE246" s="129"/>
      <c r="AF246" s="129"/>
      <c r="AG246" s="448"/>
    </row>
    <row r="247">
      <c r="A247" s="392" t="s">
        <v>488</v>
      </c>
      <c r="B247" s="468">
        <f t="shared" ref="B247:AE247" si="64">B13</f>
        <v>3291</v>
      </c>
      <c r="C247" s="468">
        <f t="shared" si="64"/>
        <v>2157</v>
      </c>
      <c r="D247" s="468">
        <f t="shared" si="64"/>
        <v>1863</v>
      </c>
      <c r="E247" s="468">
        <f t="shared" si="64"/>
        <v>1730</v>
      </c>
      <c r="F247" s="468">
        <f t="shared" si="64"/>
        <v>2039</v>
      </c>
      <c r="G247" s="468">
        <f t="shared" si="64"/>
        <v>2372</v>
      </c>
      <c r="H247" s="468">
        <f t="shared" si="64"/>
        <v>2533</v>
      </c>
      <c r="I247" s="468">
        <f t="shared" si="64"/>
        <v>15403</v>
      </c>
      <c r="J247" s="468">
        <f t="shared" si="64"/>
        <v>10690</v>
      </c>
      <c r="K247" s="468">
        <f t="shared" si="64"/>
        <v>2023</v>
      </c>
      <c r="L247" s="468">
        <f t="shared" si="64"/>
        <v>1791</v>
      </c>
      <c r="M247" s="468">
        <f t="shared" si="64"/>
        <v>2144</v>
      </c>
      <c r="N247" s="468">
        <f t="shared" si="64"/>
        <v>1807</v>
      </c>
      <c r="O247" s="468">
        <f t="shared" si="64"/>
        <v>1841</v>
      </c>
      <c r="P247" s="468">
        <f t="shared" si="64"/>
        <v>2569</v>
      </c>
      <c r="Q247" s="468">
        <f t="shared" si="64"/>
        <v>3026</v>
      </c>
      <c r="R247" s="468">
        <f t="shared" si="64"/>
        <v>1955</v>
      </c>
      <c r="S247" s="468">
        <f t="shared" si="64"/>
        <v>1438</v>
      </c>
      <c r="T247" s="468">
        <f t="shared" si="64"/>
        <v>2181</v>
      </c>
      <c r="U247" s="468">
        <f t="shared" si="64"/>
        <v>2324</v>
      </c>
      <c r="V247" s="468">
        <f t="shared" si="64"/>
        <v>1608</v>
      </c>
      <c r="W247" s="468">
        <f t="shared" si="64"/>
        <v>1516</v>
      </c>
      <c r="X247" s="468">
        <f t="shared" si="64"/>
        <v>2649</v>
      </c>
      <c r="Y247" s="468">
        <f t="shared" si="64"/>
        <v>4489</v>
      </c>
      <c r="Z247" s="468">
        <f t="shared" si="64"/>
        <v>2900</v>
      </c>
      <c r="AA247" s="468">
        <f t="shared" si="64"/>
        <v>4089</v>
      </c>
      <c r="AB247" s="468">
        <f t="shared" si="64"/>
        <v>2794</v>
      </c>
      <c r="AC247" s="468">
        <f t="shared" si="64"/>
        <v>1973</v>
      </c>
      <c r="AD247" s="468">
        <f t="shared" si="64"/>
        <v>2025</v>
      </c>
      <c r="AE247" s="468">
        <f t="shared" si="64"/>
        <v>2255</v>
      </c>
      <c r="AF247" s="468"/>
      <c r="AG247" s="386">
        <f t="shared" ref="AG247:AG263" si="66">SUM(B247:AF247)</f>
        <v>91475</v>
      </c>
    </row>
    <row r="248">
      <c r="A248" s="392" t="s">
        <v>1272</v>
      </c>
      <c r="B248" s="182">
        <f t="shared" ref="B248:AF248" si="65">B14</f>
        <v>1193.0955</v>
      </c>
      <c r="C248" s="182">
        <f t="shared" si="65"/>
        <v>1014.7605</v>
      </c>
      <c r="D248" s="182">
        <f t="shared" si="65"/>
        <v>1154.82</v>
      </c>
      <c r="E248" s="182">
        <f t="shared" si="65"/>
        <v>751.6725</v>
      </c>
      <c r="F248" s="182">
        <f t="shared" si="65"/>
        <v>424.266</v>
      </c>
      <c r="G248" s="182">
        <f t="shared" si="65"/>
        <v>810.2625</v>
      </c>
      <c r="H248" s="182">
        <f t="shared" si="65"/>
        <v>817.038</v>
      </c>
      <c r="I248" s="182">
        <f t="shared" si="65"/>
        <v>14020.269</v>
      </c>
      <c r="J248" s="182">
        <f t="shared" si="65"/>
        <v>12064.9755</v>
      </c>
      <c r="K248" s="182">
        <f t="shared" si="65"/>
        <v>3883.6275</v>
      </c>
      <c r="L248" s="182">
        <f t="shared" si="65"/>
        <v>923.0175</v>
      </c>
      <c r="M248" s="182">
        <f t="shared" si="65"/>
        <v>863.2875</v>
      </c>
      <c r="N248" s="182">
        <f t="shared" si="65"/>
        <v>798.0225</v>
      </c>
      <c r="O248" s="182">
        <f t="shared" si="65"/>
        <v>983.3895</v>
      </c>
      <c r="P248" s="182">
        <f t="shared" si="65"/>
        <v>933.816</v>
      </c>
      <c r="Q248" s="182">
        <f t="shared" si="65"/>
        <v>1987.4295</v>
      </c>
      <c r="R248" s="182">
        <f t="shared" si="65"/>
        <v>1145.772</v>
      </c>
      <c r="S248" s="182">
        <f t="shared" si="65"/>
        <v>1075.779</v>
      </c>
      <c r="T248" s="182">
        <f t="shared" si="65"/>
        <v>832.8045</v>
      </c>
      <c r="U248" s="182">
        <f t="shared" si="65"/>
        <v>938.7975</v>
      </c>
      <c r="V248" s="182">
        <f t="shared" si="65"/>
        <v>787.2165</v>
      </c>
      <c r="W248" s="182">
        <f t="shared" si="65"/>
        <v>1011.7395</v>
      </c>
      <c r="X248" s="182">
        <f t="shared" si="65"/>
        <v>773.388</v>
      </c>
      <c r="Y248" s="182">
        <f t="shared" si="65"/>
        <v>1362.582</v>
      </c>
      <c r="Z248" s="182">
        <f t="shared" si="65"/>
        <v>1346.46</v>
      </c>
      <c r="AA248" s="182">
        <f t="shared" si="65"/>
        <v>3862.0725</v>
      </c>
      <c r="AB248" s="182">
        <f t="shared" si="65"/>
        <v>2582.8545</v>
      </c>
      <c r="AC248" s="182">
        <f t="shared" si="65"/>
        <v>2064.2715</v>
      </c>
      <c r="AD248" s="182">
        <f t="shared" si="65"/>
        <v>1328.454</v>
      </c>
      <c r="AE248" s="182">
        <f t="shared" si="65"/>
        <v>1741.0695</v>
      </c>
      <c r="AF248" s="182">
        <f t="shared" si="65"/>
        <v>3365.121</v>
      </c>
      <c r="AG248" s="386">
        <f t="shared" si="66"/>
        <v>66842.1315</v>
      </c>
    </row>
    <row r="249">
      <c r="A249" s="469" t="s">
        <v>520</v>
      </c>
      <c r="B249" s="182">
        <f>(B28+B29)*'Data - P&amp;L'!$C$3</f>
        <v>1174.18</v>
      </c>
      <c r="C249" s="182">
        <f>(C28+C29)*'Data - P&amp;L'!$C$3</f>
        <v>1006.44</v>
      </c>
      <c r="D249" s="182">
        <f>(D28+D29)*'Data - P&amp;L'!$C$3</f>
        <v>251.61</v>
      </c>
      <c r="E249" s="182">
        <f>(E28+E29)*'Data - P&amp;L'!$C$3</f>
        <v>335.48</v>
      </c>
      <c r="F249" s="182">
        <f>(F28+F29)*'Data - P&amp;L'!$C$3</f>
        <v>83.87</v>
      </c>
      <c r="G249" s="182">
        <f>(G28+G29)*'Data - P&amp;L'!$C$3</f>
        <v>335.48</v>
      </c>
      <c r="H249" s="182">
        <f>(H28+H29)*'Data - P&amp;L'!$C$3</f>
        <v>251.61</v>
      </c>
      <c r="I249" s="182">
        <f>(I28+I29)*'Data - P&amp;L'!$C$3</f>
        <v>2851.58</v>
      </c>
      <c r="J249" s="182">
        <f>(J28+J29)*'Data - P&amp;L'!$C$3</f>
        <v>2767.71</v>
      </c>
      <c r="K249" s="182">
        <f>(K28+K29)*'Data - P&amp;L'!$C$3</f>
        <v>838.7</v>
      </c>
      <c r="L249" s="182">
        <f>(L28+L29)*'Data - P&amp;L'!$C$3</f>
        <v>670.96</v>
      </c>
      <c r="M249" s="182">
        <f>(M28+M29)*'Data - P&amp;L'!$C$3</f>
        <v>503.22</v>
      </c>
      <c r="N249" s="182">
        <f>(N28+N29)*'Data - P&amp;L'!$C$3</f>
        <v>419.35</v>
      </c>
      <c r="O249" s="182">
        <f>(O28+O29)*'Data - P&amp;L'!$C$3</f>
        <v>670.96</v>
      </c>
      <c r="P249" s="182">
        <f>(P28+P29)*'Data - P&amp;L'!$C$3</f>
        <v>670.96</v>
      </c>
      <c r="Q249" s="182">
        <f>(Q28+Q29)*'Data - P&amp;L'!$C$3</f>
        <v>922.57</v>
      </c>
      <c r="R249" s="182">
        <f>(R28+R29)*'Data - P&amp;L'!$C$3</f>
        <v>922.57</v>
      </c>
      <c r="S249" s="182">
        <f>(S28+S29)*'Data - P&amp;L'!$C$3</f>
        <v>587.09</v>
      </c>
      <c r="T249" s="182">
        <f>(T28+T29)*'Data - P&amp;L'!$C$3</f>
        <v>335.48</v>
      </c>
      <c r="U249" s="182">
        <f>(U28+U29)*'Data - P&amp;L'!$C$3</f>
        <v>587.09</v>
      </c>
      <c r="V249" s="182">
        <f>(V28+V29)*'Data - P&amp;L'!$C$3</f>
        <v>503.22</v>
      </c>
      <c r="W249" s="182">
        <f>(W28+W29)*'Data - P&amp;L'!$C$3</f>
        <v>587.09</v>
      </c>
      <c r="X249" s="182">
        <f>(X28+X29)*'Data - P&amp;L'!$C$3</f>
        <v>838.7</v>
      </c>
      <c r="Y249" s="182">
        <f>(Y28+Y29)*'Data - P&amp;L'!$C$3</f>
        <v>670.96</v>
      </c>
      <c r="Z249" s="182">
        <f>(Z28+Z29)*'Data - P&amp;L'!$C$3</f>
        <v>587.09</v>
      </c>
      <c r="AA249" s="182">
        <f>(AA28+AA29)*'Data - P&amp;L'!$C$3</f>
        <v>2516.1</v>
      </c>
      <c r="AB249" s="182">
        <f>(AB28+AB29)*'Data - P&amp;L'!$C$3</f>
        <v>2012.88</v>
      </c>
      <c r="AC249" s="182">
        <f>(AC28+AC29)*'Data - P&amp;L'!$C$3</f>
        <v>1593.53</v>
      </c>
      <c r="AD249" s="182">
        <f>(AD28+AD29)*'Data - P&amp;L'!$C$3</f>
        <v>922.57</v>
      </c>
      <c r="AE249" s="182">
        <f>(AE28+AE29)*'Data - P&amp;L'!$C$3</f>
        <v>838.7</v>
      </c>
      <c r="AF249" s="182">
        <f>(AF28+AF29)*'Data - P&amp;L'!$C$3</f>
        <v>922.57</v>
      </c>
      <c r="AG249" s="386">
        <f t="shared" si="66"/>
        <v>28180.32</v>
      </c>
    </row>
    <row r="250">
      <c r="A250" s="469" t="s">
        <v>521</v>
      </c>
      <c r="B250" s="182">
        <f>(B30+B31)*'Data - P&amp;L'!$C$4</f>
        <v>1242.54</v>
      </c>
      <c r="C250" s="182">
        <f>(C30+C31)*'Data - P&amp;L'!$C$4</f>
        <v>1051.38</v>
      </c>
      <c r="D250" s="182">
        <f>(D30+D31)*'Data - P&amp;L'!$C$4</f>
        <v>2007.18</v>
      </c>
      <c r="E250" s="182">
        <f>(E30+E31)*'Data - P&amp;L'!$C$4</f>
        <v>1146.96</v>
      </c>
      <c r="F250" s="182">
        <f>(F30+F31)*'Data - P&amp;L'!$C$4</f>
        <v>669.06</v>
      </c>
      <c r="G250" s="182">
        <f>(G30+G31)*'Data - P&amp;L'!$C$4</f>
        <v>1242.54</v>
      </c>
      <c r="H250" s="182">
        <f>(H30+H31)*'Data - P&amp;L'!$C$4</f>
        <v>1338.12</v>
      </c>
      <c r="I250" s="182">
        <f>(I30+I31)*'Data - P&amp;L'!$C$4</f>
        <v>36129.24</v>
      </c>
      <c r="J250" s="182">
        <f>(J30+J31)*'Data - P&amp;L'!$C$4</f>
        <v>30967.92</v>
      </c>
      <c r="K250" s="182">
        <f>(K30+K31)*'Data - P&amp;L'!$C$4</f>
        <v>9558</v>
      </c>
      <c r="L250" s="182">
        <f>(L30+L31)*'Data - P&amp;L'!$C$4</f>
        <v>1242.54</v>
      </c>
      <c r="M250" s="182">
        <f>(M30+M31)*'Data - P&amp;L'!$C$4</f>
        <v>1242.54</v>
      </c>
      <c r="N250" s="182">
        <f>(N30+N31)*'Data - P&amp;L'!$C$4</f>
        <v>1146.96</v>
      </c>
      <c r="O250" s="182">
        <f>(O30+O31)*'Data - P&amp;L'!$C$4</f>
        <v>1338.12</v>
      </c>
      <c r="P250" s="182">
        <f>(P30+P31)*'Data - P&amp;L'!$C$4</f>
        <v>1338.12</v>
      </c>
      <c r="Q250" s="182">
        <f>(Q30+Q31)*'Data - P&amp;L'!$C$4</f>
        <v>3536.46</v>
      </c>
      <c r="R250" s="182">
        <f>(R30+R31)*'Data - P&amp;L'!$C$4</f>
        <v>1720.44</v>
      </c>
      <c r="S250" s="182">
        <f>(S30+S31)*'Data - P&amp;L'!$C$4</f>
        <v>1816.02</v>
      </c>
      <c r="T250" s="182">
        <f>(T30+T31)*'Data - P&amp;L'!$C$4</f>
        <v>1529.28</v>
      </c>
      <c r="U250" s="182">
        <f>(U30+U31)*'Data - P&amp;L'!$C$4</f>
        <v>1529.28</v>
      </c>
      <c r="V250" s="182">
        <f>(V30+V31)*'Data - P&amp;L'!$C$4</f>
        <v>1338.12</v>
      </c>
      <c r="W250" s="182">
        <f>(W30+W31)*'Data - P&amp;L'!$C$4</f>
        <v>1816.02</v>
      </c>
      <c r="X250" s="182">
        <f>(X30+X31)*'Data - P&amp;L'!$C$4</f>
        <v>1051.38</v>
      </c>
      <c r="Y250" s="182">
        <f>(Y30+Y31)*'Data - P&amp;L'!$C$4</f>
        <v>2771.82</v>
      </c>
      <c r="Z250" s="182">
        <f>(Z30+Z31)*'Data - P&amp;L'!$C$4</f>
        <v>2676.24</v>
      </c>
      <c r="AA250" s="182">
        <f>(AA30+AA31)*'Data - P&amp;L'!$C$4</f>
        <v>7072.92</v>
      </c>
      <c r="AB250" s="182">
        <f>(AB30+AB31)*'Data - P&amp;L'!$C$4</f>
        <v>3823.2</v>
      </c>
      <c r="AC250" s="182">
        <f>(AC30+AC31)*'Data - P&amp;L'!$C$4</f>
        <v>3249.72</v>
      </c>
      <c r="AD250" s="182">
        <f>(AD30+AD31)*'Data - P&amp;L'!$C$4</f>
        <v>2007.18</v>
      </c>
      <c r="AE250" s="182">
        <f>(AE30+AE31)*'Data - P&amp;L'!$C$4</f>
        <v>3058.56</v>
      </c>
      <c r="AF250" s="182">
        <f>(AF30+AF31)*'Data - P&amp;L'!$C$4</f>
        <v>6117.12</v>
      </c>
      <c r="AG250" s="386">
        <f t="shared" si="66"/>
        <v>136774.98</v>
      </c>
    </row>
    <row r="251">
      <c r="A251" s="469" t="s">
        <v>522</v>
      </c>
      <c r="B251" s="182">
        <f>B42*'Data - P&amp;L'!$C$6</f>
        <v>9.86</v>
      </c>
      <c r="C251" s="182">
        <f>C42*'Data - P&amp;L'!$C$6</f>
        <v>14.79</v>
      </c>
      <c r="D251" s="182">
        <f>D42*'Data - P&amp;L'!$C$6</f>
        <v>14.79</v>
      </c>
      <c r="E251" s="182">
        <f>E42*'Data - P&amp;L'!$C$6</f>
        <v>9.86</v>
      </c>
      <c r="F251" s="182">
        <f>F42*'Data - P&amp;L'!$C$6</f>
        <v>19.72</v>
      </c>
      <c r="G251" s="182">
        <f>G42*'Data - P&amp;L'!$C$6</f>
        <v>24.65</v>
      </c>
      <c r="H251" s="182">
        <f>H42*'Data - P&amp;L'!$C$6</f>
        <v>9.86</v>
      </c>
      <c r="I251" s="182">
        <f>I42*'Data - P&amp;L'!$C$6</f>
        <v>73.95</v>
      </c>
      <c r="J251" s="182">
        <f>J42*'Data - P&amp;L'!$C$6</f>
        <v>69.02</v>
      </c>
      <c r="K251" s="182">
        <f>K42*'Data - P&amp;L'!$C$6</f>
        <v>24.65</v>
      </c>
      <c r="L251" s="182">
        <f>L42*'Data - P&amp;L'!$C$6</f>
        <v>14.79</v>
      </c>
      <c r="M251" s="182">
        <f>M42*'Data - P&amp;L'!$C$6</f>
        <v>19.72</v>
      </c>
      <c r="N251" s="182">
        <f>N42*'Data - P&amp;L'!$C$6</f>
        <v>34.51</v>
      </c>
      <c r="O251" s="182">
        <f>O42*'Data - P&amp;L'!$C$6</f>
        <v>24.65</v>
      </c>
      <c r="P251" s="182">
        <f>P42*'Data - P&amp;L'!$C$6</f>
        <v>4.93</v>
      </c>
      <c r="Q251" s="182">
        <f>Q42*'Data - P&amp;L'!$C$6</f>
        <v>9.86</v>
      </c>
      <c r="R251" s="182">
        <f>R42*'Data - P&amp;L'!$C$6</f>
        <v>19.72</v>
      </c>
      <c r="S251" s="182">
        <f>S42*'Data - P&amp;L'!$C$6</f>
        <v>29.58</v>
      </c>
      <c r="T251" s="182">
        <f>T42*'Data - P&amp;L'!$C$6</f>
        <v>14.79</v>
      </c>
      <c r="U251" s="182">
        <f>U42*'Data - P&amp;L'!$C$6</f>
        <v>19.72</v>
      </c>
      <c r="V251" s="182">
        <f>V42*'Data - P&amp;L'!$C$6</f>
        <v>4.93</v>
      </c>
      <c r="W251" s="182">
        <f>W42*'Data - P&amp;L'!$C$6</f>
        <v>24.65</v>
      </c>
      <c r="X251" s="182">
        <f>X42*'Data - P&amp;L'!$C$6</f>
        <v>19.72</v>
      </c>
      <c r="Y251" s="182">
        <f>Y42*'Data - P&amp;L'!$C$6</f>
        <v>24.65</v>
      </c>
      <c r="Z251" s="182">
        <f>Z42*'Data - P&amp;L'!$C$6</f>
        <v>24.65</v>
      </c>
      <c r="AA251" s="182">
        <f>AA42*'Data - P&amp;L'!$C$6</f>
        <v>64.09</v>
      </c>
      <c r="AB251" s="182">
        <f>AB42*'Data - P&amp;L'!$C$6</f>
        <v>19.72</v>
      </c>
      <c r="AC251" s="182">
        <f>AC42*'Data - P&amp;L'!$C$6</f>
        <v>29.58</v>
      </c>
      <c r="AD251" s="182">
        <f>AD42*'Data - P&amp;L'!$C$6</f>
        <v>19.72</v>
      </c>
      <c r="AE251" s="182">
        <f>AE42*'Data - P&amp;L'!$C$6</f>
        <v>39.44</v>
      </c>
      <c r="AF251" s="182">
        <f>AF42*'Data - P&amp;L'!$C$6</f>
        <v>19.72</v>
      </c>
      <c r="AG251" s="386">
        <f t="shared" si="66"/>
        <v>754.29</v>
      </c>
    </row>
    <row r="252">
      <c r="A252" s="469" t="s">
        <v>523</v>
      </c>
      <c r="B252" s="182">
        <f>B43*'Data - P&amp;L'!$C$8</f>
        <v>2.14</v>
      </c>
      <c r="C252" s="182">
        <f>C43*'Data - P&amp;L'!$C$8</f>
        <v>2.14</v>
      </c>
      <c r="D252" s="182">
        <f>D43*'Data - P&amp;L'!$C$8</f>
        <v>3.21</v>
      </c>
      <c r="E252" s="182">
        <f>E43*'Data - P&amp;L'!$C$8</f>
        <v>3.21</v>
      </c>
      <c r="F252" s="182">
        <f>F43*'Data - P&amp;L'!$C$8</f>
        <v>4.28</v>
      </c>
      <c r="G252" s="182">
        <f>G43*'Data - P&amp;L'!$C$8</f>
        <v>0</v>
      </c>
      <c r="H252" s="182">
        <f>H43*'Data - P&amp;L'!$C$8</f>
        <v>2.14</v>
      </c>
      <c r="I252" s="182">
        <f>I43*'Data - P&amp;L'!$C$8</f>
        <v>8.56</v>
      </c>
      <c r="J252" s="182">
        <f>J43*'Data - P&amp;L'!$C$8</f>
        <v>11.77</v>
      </c>
      <c r="K252" s="182">
        <f>K43*'Data - P&amp;L'!$C$8</f>
        <v>5.35</v>
      </c>
      <c r="L252" s="182">
        <f>L43*'Data - P&amp;L'!$C$8</f>
        <v>1.07</v>
      </c>
      <c r="M252" s="182">
        <f>M43*'Data - P&amp;L'!$C$8</f>
        <v>1.07</v>
      </c>
      <c r="N252" s="182">
        <f>N43*'Data - P&amp;L'!$C$8</f>
        <v>4.28</v>
      </c>
      <c r="O252" s="182">
        <f>O43*'Data - P&amp;L'!$C$8</f>
        <v>1.07</v>
      </c>
      <c r="P252" s="182">
        <f>P43*'Data - P&amp;L'!$C$8</f>
        <v>4.28</v>
      </c>
      <c r="Q252" s="182">
        <f>Q43*'Data - P&amp;L'!$C$8</f>
        <v>3.21</v>
      </c>
      <c r="R252" s="182">
        <f>R43*'Data - P&amp;L'!$C$8</f>
        <v>1.07</v>
      </c>
      <c r="S252" s="182">
        <f>S43*'Data - P&amp;L'!$C$8</f>
        <v>1.07</v>
      </c>
      <c r="T252" s="182">
        <f>T43*'Data - P&amp;L'!$C$8</f>
        <v>3.21</v>
      </c>
      <c r="U252" s="182">
        <f>U43*'Data - P&amp;L'!$C$8</f>
        <v>2.14</v>
      </c>
      <c r="V252" s="182">
        <f>V43*'Data - P&amp;L'!$C$8</f>
        <v>2.14</v>
      </c>
      <c r="W252" s="182">
        <f>W43*'Data - P&amp;L'!$C$8</f>
        <v>3.21</v>
      </c>
      <c r="X252" s="182">
        <f>X43*'Data - P&amp;L'!$C$8</f>
        <v>2.14</v>
      </c>
      <c r="Y252" s="182">
        <f>Y43*'Data - P&amp;L'!$C$8</f>
        <v>1.07</v>
      </c>
      <c r="Z252" s="182">
        <f>Z43*'Data - P&amp;L'!$C$8</f>
        <v>1.07</v>
      </c>
      <c r="AA252" s="182">
        <f>AA43*'Data - P&amp;L'!$C$8</f>
        <v>6.42</v>
      </c>
      <c r="AB252" s="182">
        <f>AB43*'Data - P&amp;L'!$C$8</f>
        <v>0</v>
      </c>
      <c r="AC252" s="182">
        <f>AC43*'Data - P&amp;L'!$C$8</f>
        <v>3.21</v>
      </c>
      <c r="AD252" s="182">
        <f>AD43*'Data - P&amp;L'!$C$8</f>
        <v>3.21</v>
      </c>
      <c r="AE252" s="182">
        <f>AE43*'Data - P&amp;L'!$C$8</f>
        <v>2.14</v>
      </c>
      <c r="AF252" s="182">
        <f>AF43*'Data - P&amp;L'!$C$8</f>
        <v>4.28</v>
      </c>
      <c r="AG252" s="386">
        <f t="shared" si="66"/>
        <v>94.16</v>
      </c>
    </row>
    <row r="253">
      <c r="A253" s="469" t="s">
        <v>524</v>
      </c>
      <c r="B253" s="182">
        <f>(B44+B45)*'Data - P&amp;L'!$C$9</f>
        <v>17.94</v>
      </c>
      <c r="C253" s="182">
        <f>(C44+C45)*'Data - P&amp;L'!$C$9</f>
        <v>5.98</v>
      </c>
      <c r="D253" s="182">
        <f>(D44+D45)*'Data - P&amp;L'!$C$9</f>
        <v>11.96</v>
      </c>
      <c r="E253" s="182">
        <f>(E44+E45)*'Data - P&amp;L'!$C$9</f>
        <v>5.98</v>
      </c>
      <c r="F253" s="182">
        <f>(F44+F45)*'Data - P&amp;L'!$C$9</f>
        <v>17.94</v>
      </c>
      <c r="G253" s="182">
        <f>(G44+G45)*'Data - P&amp;L'!$C$9</f>
        <v>5.98</v>
      </c>
      <c r="H253" s="182">
        <f>(H44+H45)*'Data - P&amp;L'!$C$9</f>
        <v>11.96</v>
      </c>
      <c r="I253" s="182">
        <f>(I44+I45)*'Data - P&amp;L'!$C$9</f>
        <v>119.6</v>
      </c>
      <c r="J253" s="182">
        <f>(J44+J45)*'Data - P&amp;L'!$C$9</f>
        <v>107.64</v>
      </c>
      <c r="K253" s="182">
        <f>(K44+K45)*'Data - P&amp;L'!$C$9</f>
        <v>47.84</v>
      </c>
      <c r="L253" s="182">
        <f>(L44+L45)*'Data - P&amp;L'!$C$9</f>
        <v>5.98</v>
      </c>
      <c r="M253" s="182">
        <f>(M44+M45)*'Data - P&amp;L'!$C$9</f>
        <v>17.94</v>
      </c>
      <c r="N253" s="182">
        <f>(N44+N45)*'Data - P&amp;L'!$C$9</f>
        <v>11.96</v>
      </c>
      <c r="O253" s="182">
        <f>(O44+O45)*'Data - P&amp;L'!$C$9</f>
        <v>11.96</v>
      </c>
      <c r="P253" s="182">
        <f>(P44+P45)*'Data - P&amp;L'!$C$9</f>
        <v>5.98</v>
      </c>
      <c r="Q253" s="182">
        <f>(Q44+Q45)*'Data - P&amp;L'!$C$9</f>
        <v>5.98</v>
      </c>
      <c r="R253" s="182">
        <f>(R44+R45)*'Data - P&amp;L'!$C$9</f>
        <v>5.98</v>
      </c>
      <c r="S253" s="182">
        <f>(S44+S45)*'Data - P&amp;L'!$C$9</f>
        <v>0</v>
      </c>
      <c r="T253" s="182">
        <f>(T44+T45)*'Data - P&amp;L'!$C$9</f>
        <v>23.92</v>
      </c>
      <c r="U253" s="182">
        <f>(U44+U45)*'Data - P&amp;L'!$C$9</f>
        <v>17.94</v>
      </c>
      <c r="V253" s="182">
        <f>(V44+V45)*'Data - P&amp;L'!$C$9</f>
        <v>11.96</v>
      </c>
      <c r="W253" s="182">
        <f>(W44+W45)*'Data - P&amp;L'!$C$9</f>
        <v>0</v>
      </c>
      <c r="X253" s="182">
        <f>(X44+X45)*'Data - P&amp;L'!$C$9</f>
        <v>5.98</v>
      </c>
      <c r="Y253" s="182">
        <f>(Y44+Y45)*'Data - P&amp;L'!$C$9</f>
        <v>11.96</v>
      </c>
      <c r="Z253" s="182">
        <f>(Z44+Z45)*'Data - P&amp;L'!$C$9</f>
        <v>11.96</v>
      </c>
      <c r="AA253" s="182">
        <f>(AA44+AA45)*'Data - P&amp;L'!$C$9</f>
        <v>23.92</v>
      </c>
      <c r="AB253" s="182">
        <f>(AB44+AB45)*'Data - P&amp;L'!$C$9</f>
        <v>17.94</v>
      </c>
      <c r="AC253" s="182">
        <f>(AC44+AC45)*'Data - P&amp;L'!$C$9</f>
        <v>11.96</v>
      </c>
      <c r="AD253" s="182">
        <f>(AD44+AD45)*'Data - P&amp;L'!$C$9</f>
        <v>5.98</v>
      </c>
      <c r="AE253" s="182">
        <f>(AE44+AE45)*'Data - P&amp;L'!$C$9</f>
        <v>0</v>
      </c>
      <c r="AF253" s="182">
        <f>(AF44+AF45)*'Data - P&amp;L'!$C$9</f>
        <v>23.92</v>
      </c>
      <c r="AG253" s="386">
        <f t="shared" si="66"/>
        <v>586.04</v>
      </c>
    </row>
    <row r="254">
      <c r="A254" s="469" t="s">
        <v>525</v>
      </c>
      <c r="B254" s="182">
        <f>(B46+B47)*'Data - P&amp;L'!$C$5</f>
        <v>0</v>
      </c>
      <c r="C254" s="182">
        <f>(C46+C47)*'Data - P&amp;L'!$C$5</f>
        <v>0</v>
      </c>
      <c r="D254" s="182">
        <f>(D46+D47)*'Data - P&amp;L'!$C$5</f>
        <v>0</v>
      </c>
      <c r="E254" s="182">
        <f>(E46+E47)*'Data - P&amp;L'!$C$5</f>
        <v>0</v>
      </c>
      <c r="F254" s="182">
        <f>(F46+F47)*'Data - P&amp;L'!$C$5</f>
        <v>0</v>
      </c>
      <c r="G254" s="182">
        <f>(G46+G47)*'Data - P&amp;L'!$C$5</f>
        <v>0</v>
      </c>
      <c r="H254" s="182">
        <f>(H46+H47)*'Data - P&amp;L'!$C$5</f>
        <v>0</v>
      </c>
      <c r="I254" s="182">
        <f>(I46+I47)*'Data - P&amp;L'!$C$5</f>
        <v>0</v>
      </c>
      <c r="J254" s="182">
        <f>(J46+J47)*'Data - P&amp;L'!$C$5</f>
        <v>0</v>
      </c>
      <c r="K254" s="182">
        <f>(K46+K47)*'Data - P&amp;L'!$C$5</f>
        <v>0</v>
      </c>
      <c r="L254" s="182">
        <f>(L46+L47)*'Data - P&amp;L'!$C$5</f>
        <v>0</v>
      </c>
      <c r="M254" s="182">
        <f>(M46+M47)*'Data - P&amp;L'!$C$5</f>
        <v>0</v>
      </c>
      <c r="N254" s="182">
        <f>(N46+N47)*'Data - P&amp;L'!$C$5</f>
        <v>0</v>
      </c>
      <c r="O254" s="182">
        <f>(O46+O47)*'Data - P&amp;L'!$C$5</f>
        <v>0</v>
      </c>
      <c r="P254" s="182">
        <f>(P46+P47)*'Data - P&amp;L'!$C$5</f>
        <v>0</v>
      </c>
      <c r="Q254" s="182">
        <f>(Q46+Q47)*'Data - P&amp;L'!$C$5</f>
        <v>0</v>
      </c>
      <c r="R254" s="182">
        <f>(R46+R47)*'Data - P&amp;L'!$C$5</f>
        <v>0</v>
      </c>
      <c r="S254" s="182">
        <f>(S46+S47)*'Data - P&amp;L'!$C$5</f>
        <v>0</v>
      </c>
      <c r="T254" s="182">
        <f>(T46+T47)*'Data - P&amp;L'!$C$5</f>
        <v>0</v>
      </c>
      <c r="U254" s="182">
        <f>(U46+U47)*'Data - P&amp;L'!$C$5</f>
        <v>0</v>
      </c>
      <c r="V254" s="182">
        <f>(V46+V47)*'Data - P&amp;L'!$C$5</f>
        <v>0</v>
      </c>
      <c r="W254" s="182">
        <f>(W46+W47)*'Data - P&amp;L'!$C$5</f>
        <v>0</v>
      </c>
      <c r="X254" s="182">
        <f>(X46+X47)*'Data - P&amp;L'!$C$5</f>
        <v>0</v>
      </c>
      <c r="Y254" s="182">
        <f>(Y46+Y47)*'Data - P&amp;L'!$C$5</f>
        <v>0</v>
      </c>
      <c r="Z254" s="182">
        <f>(Z46+Z47)*'Data - P&amp;L'!$C$5</f>
        <v>0</v>
      </c>
      <c r="AA254" s="182">
        <f>(AA46+AA47)*'Data - P&amp;L'!$C$5</f>
        <v>0</v>
      </c>
      <c r="AB254" s="182">
        <f>(AB46+AB47)*'Data - P&amp;L'!$C$5</f>
        <v>0</v>
      </c>
      <c r="AC254" s="182">
        <f>(AC46+AC47)*'Data - P&amp;L'!$C$5</f>
        <v>0</v>
      </c>
      <c r="AD254" s="182">
        <f>(AD46+AD47)*'Data - P&amp;L'!$C$5</f>
        <v>0</v>
      </c>
      <c r="AE254" s="182">
        <f>(AE46+AE47)*'Data - P&amp;L'!$C$5</f>
        <v>0</v>
      </c>
      <c r="AF254" s="182">
        <f>(AF46+AF47)*'Data - P&amp;L'!$C$5</f>
        <v>0</v>
      </c>
      <c r="AG254" s="386">
        <f t="shared" si="66"/>
        <v>0</v>
      </c>
    </row>
    <row r="255">
      <c r="A255" s="469" t="s">
        <v>526</v>
      </c>
      <c r="B255" s="470">
        <f>(B48+B49)*'Data - P&amp;L'!$C$10</f>
        <v>0</v>
      </c>
      <c r="C255" s="470">
        <f>(C48+C49)*'Data - P&amp;L'!$C$10</f>
        <v>0</v>
      </c>
      <c r="D255" s="470">
        <f>(D48+D49)*'Data - P&amp;L'!$C$10</f>
        <v>0</v>
      </c>
      <c r="E255" s="470">
        <f>(E48+E49)*'Data - P&amp;L'!$C$10</f>
        <v>0</v>
      </c>
      <c r="F255" s="470">
        <f>(F48+F49)*'Data - P&amp;L'!$C$10</f>
        <v>0</v>
      </c>
      <c r="G255" s="470">
        <f>(G48+G49)*'Data - P&amp;L'!$C$10</f>
        <v>0</v>
      </c>
      <c r="H255" s="470">
        <f>(H48+H49)*'Data - P&amp;L'!$C$10</f>
        <v>4.21</v>
      </c>
      <c r="I255" s="470">
        <f>(I48+I49)*'Data - P&amp;L'!$C$10</f>
        <v>0</v>
      </c>
      <c r="J255" s="470">
        <f>(J48+J49)*'Data - P&amp;L'!$C$10</f>
        <v>0</v>
      </c>
      <c r="K255" s="470">
        <f>(K48+K49)*'Data - P&amp;L'!$C$10</f>
        <v>4.21</v>
      </c>
      <c r="L255" s="470">
        <f>(L48+L49)*'Data - P&amp;L'!$C$10</f>
        <v>0</v>
      </c>
      <c r="M255" s="470">
        <f>(M48+M49)*'Data - P&amp;L'!$C$10</f>
        <v>0</v>
      </c>
      <c r="N255" s="470">
        <f>(N48+N49)*'Data - P&amp;L'!$C$10</f>
        <v>0</v>
      </c>
      <c r="O255" s="470">
        <f>(O48+O49)*'Data - P&amp;L'!$C$10</f>
        <v>0</v>
      </c>
      <c r="P255" s="470">
        <f>(P48+P49)*'Data - P&amp;L'!$C$10</f>
        <v>0</v>
      </c>
      <c r="Q255" s="470">
        <f>(Q48+Q49)*'Data - P&amp;L'!$C$10</f>
        <v>0</v>
      </c>
      <c r="R255" s="470">
        <f>(R48+R49)*'Data - P&amp;L'!$C$10</f>
        <v>0</v>
      </c>
      <c r="S255" s="470">
        <f>(S48+S49)*'Data - P&amp;L'!$C$10</f>
        <v>0</v>
      </c>
      <c r="T255" s="470">
        <f>(T48+T49)*'Data - P&amp;L'!$C$10</f>
        <v>0</v>
      </c>
      <c r="U255" s="470">
        <f>(U48+U49)*'Data - P&amp;L'!$C$10</f>
        <v>0</v>
      </c>
      <c r="V255" s="470">
        <f>(V48+V49)*'Data - P&amp;L'!$C$10</f>
        <v>0</v>
      </c>
      <c r="W255" s="470">
        <f>(W48+W49)*'Data - P&amp;L'!$C$10</f>
        <v>0</v>
      </c>
      <c r="X255" s="470">
        <f>(X48+X49)*'Data - P&amp;L'!$C$10</f>
        <v>0</v>
      </c>
      <c r="Y255" s="470">
        <f>(Y48+Y49)*'Data - P&amp;L'!$C$10</f>
        <v>0</v>
      </c>
      <c r="Z255" s="470">
        <f>(Z48+Z49)*'Data - P&amp;L'!$C$10</f>
        <v>0</v>
      </c>
      <c r="AA255" s="470">
        <f>(AA48+AA49)*'Data - P&amp;L'!$C$10</f>
        <v>0</v>
      </c>
      <c r="AB255" s="470">
        <f>(AB48+AB49)*'Data - P&amp;L'!$C$10</f>
        <v>0</v>
      </c>
      <c r="AC255" s="470">
        <f>(AC48+AC49)*'Data - P&amp;L'!$C$10</f>
        <v>0</v>
      </c>
      <c r="AD255" s="470">
        <f>(AD48+AD49)*'Data - P&amp;L'!$C$10</f>
        <v>16.84</v>
      </c>
      <c r="AE255" s="470">
        <f>(AE48+AE49)*'Data - P&amp;L'!$C$10</f>
        <v>21.05</v>
      </c>
      <c r="AF255" s="470">
        <f>(AF48+AF49)*'Data - P&amp;L'!$C$10</f>
        <v>25.26</v>
      </c>
      <c r="AG255" s="386">
        <f t="shared" si="66"/>
        <v>71.57</v>
      </c>
    </row>
    <row r="256">
      <c r="A256" s="471" t="s">
        <v>527</v>
      </c>
      <c r="B256" s="182">
        <f>B36*'Data - P&amp;L'!$C$43</f>
        <v>322.38</v>
      </c>
      <c r="C256" s="182">
        <f>C36*'Data - P&amp;L'!$C$43</f>
        <v>274.62</v>
      </c>
      <c r="D256" s="182">
        <f>D36*'Data - P&amp;L'!$C$43</f>
        <v>286.56</v>
      </c>
      <c r="E256" s="182">
        <f>E36*'Data - P&amp;L'!$C$43</f>
        <v>191.04</v>
      </c>
      <c r="F256" s="182">
        <f>F36*'Data - P&amp;L'!$C$43</f>
        <v>95.52</v>
      </c>
      <c r="G256" s="182">
        <f>G36*'Data - P&amp;L'!$C$43</f>
        <v>202.98</v>
      </c>
      <c r="H256" s="182">
        <f>H36*'Data - P&amp;L'!$C$43</f>
        <v>202.98</v>
      </c>
      <c r="I256" s="182">
        <f>I36*'Data - P&amp;L'!$C$43</f>
        <v>4919.28</v>
      </c>
      <c r="J256" s="182">
        <f>J36*'Data - P&amp;L'!$C$43</f>
        <v>4262.58</v>
      </c>
      <c r="K256" s="182">
        <f>K36*'Data - P&amp;L'!$C$43</f>
        <v>1313.4</v>
      </c>
      <c r="L256" s="182">
        <f>L36*'Data - P&amp;L'!$C$43</f>
        <v>250.74</v>
      </c>
      <c r="M256" s="182">
        <f>M36*'Data - P&amp;L'!$C$43</f>
        <v>226.86</v>
      </c>
      <c r="N256" s="182">
        <f>N36*'Data - P&amp;L'!$C$43</f>
        <v>202.98</v>
      </c>
      <c r="O256" s="182">
        <f>O36*'Data - P&amp;L'!$C$43</f>
        <v>262.68</v>
      </c>
      <c r="P256" s="182">
        <f>P36*'Data - P&amp;L'!$C$43</f>
        <v>262.68</v>
      </c>
      <c r="Q256" s="182">
        <f>Q36*'Data - P&amp;L'!$C$43</f>
        <v>573.12</v>
      </c>
      <c r="R256" s="182">
        <f>R36*'Data - P&amp;L'!$C$43</f>
        <v>346.26</v>
      </c>
      <c r="S256" s="182">
        <f>S36*'Data - P&amp;L'!$C$43</f>
        <v>310.44</v>
      </c>
      <c r="T256" s="182">
        <f>T36*'Data - P&amp;L'!$C$43</f>
        <v>238.8</v>
      </c>
      <c r="U256" s="182">
        <f>U36*'Data - P&amp;L'!$C$43</f>
        <v>274.62</v>
      </c>
      <c r="V256" s="182">
        <f>V36*'Data - P&amp;L'!$C$43</f>
        <v>238.8</v>
      </c>
      <c r="W256" s="182">
        <f>W36*'Data - P&amp;L'!$C$43</f>
        <v>310.44</v>
      </c>
      <c r="X256" s="182">
        <f>X36*'Data - P&amp;L'!$C$43</f>
        <v>250.74</v>
      </c>
      <c r="Y256" s="182">
        <f>Y36*'Data - P&amp;L'!$C$43</f>
        <v>441.78</v>
      </c>
      <c r="Z256" s="182">
        <f>Z36*'Data - P&amp;L'!$C$43</f>
        <v>417.9</v>
      </c>
      <c r="AA256" s="182">
        <f>AA36*'Data - P&amp;L'!$C$43</f>
        <v>1241.76</v>
      </c>
      <c r="AB256" s="182">
        <f>AB36*'Data - P&amp;L'!$C$43</f>
        <v>835.8</v>
      </c>
      <c r="AC256" s="182">
        <f>AC36*'Data - P&amp;L'!$C$43</f>
        <v>668.64</v>
      </c>
      <c r="AD256" s="182">
        <f>AD36*'Data - P&amp;L'!$C$43</f>
        <v>417.9</v>
      </c>
      <c r="AE256" s="182">
        <f>AE36*'Data - P&amp;L'!$C$43</f>
        <v>537.3</v>
      </c>
      <c r="AF256" s="182">
        <f>AF36*'Data - P&amp;L'!$C$43</f>
        <v>1074.6</v>
      </c>
      <c r="AG256" s="386">
        <f t="shared" si="66"/>
        <v>21456.18</v>
      </c>
    </row>
    <row r="257">
      <c r="A257" s="472" t="s">
        <v>1273</v>
      </c>
      <c r="B257" s="470">
        <f>(B36*'Data - P&amp;L'!$C$46)+(B36*'Data - P&amp;L'!$C$50)</f>
        <v>646.38</v>
      </c>
      <c r="C257" s="470">
        <f>(C36*'Data - P&amp;L'!$C$46)+(C36*'Data - P&amp;L'!$C$50)</f>
        <v>550.62</v>
      </c>
      <c r="D257" s="470">
        <f>(D36*'Data - P&amp;L'!$C$46)+(D36*'Data - P&amp;L'!$C$50)</f>
        <v>574.56</v>
      </c>
      <c r="E257" s="470">
        <f>(E36*'Data - P&amp;L'!$C$46)+(E36*'Data - P&amp;L'!$C$50)</f>
        <v>383.04</v>
      </c>
      <c r="F257" s="470">
        <f>(F36*'Data - P&amp;L'!$C$46)+(F36*'Data - P&amp;L'!$C$50)</f>
        <v>191.52</v>
      </c>
      <c r="G257" s="470">
        <f>(G36*'Data - P&amp;L'!$C$46)+(G36*'Data - P&amp;L'!$C$50)</f>
        <v>406.98</v>
      </c>
      <c r="H257" s="470">
        <f>(H36*'Data - P&amp;L'!$C$46)+(H36*'Data - P&amp;L'!$C$50)</f>
        <v>406.98</v>
      </c>
      <c r="I257" s="470">
        <f>(I36*'Data - P&amp;L'!$C$46)+(I36*'Data - P&amp;L'!$C$50)</f>
        <v>9863.28</v>
      </c>
      <c r="J257" s="470">
        <f>(J36*'Data - P&amp;L'!$C$46)+(J36*'Data - P&amp;L'!$C$50)</f>
        <v>8546.58</v>
      </c>
      <c r="K257" s="470">
        <f>(K36*'Data - P&amp;L'!$C$46)+(K36*'Data - P&amp;L'!$C$50)</f>
        <v>2633.4</v>
      </c>
      <c r="L257" s="470">
        <f>(L36*'Data - P&amp;L'!$C$46)+(L36*'Data - P&amp;L'!$C$50)</f>
        <v>502.74</v>
      </c>
      <c r="M257" s="470">
        <f>(M36*'Data - P&amp;L'!$C$46)+(M36*'Data - P&amp;L'!$C$50)</f>
        <v>454.86</v>
      </c>
      <c r="N257" s="470">
        <f>(N36*'Data - P&amp;L'!$C$46)+(N36*'Data - P&amp;L'!$C$50)</f>
        <v>406.98</v>
      </c>
      <c r="O257" s="470">
        <f>(O36*'Data - P&amp;L'!$C$46)+(O36*'Data - P&amp;L'!$C$50)</f>
        <v>526.68</v>
      </c>
      <c r="P257" s="470">
        <f>(P36*'Data - P&amp;L'!$C$46)+(P36*'Data - P&amp;L'!$C$50)</f>
        <v>526.68</v>
      </c>
      <c r="Q257" s="470">
        <f>(Q36*'Data - P&amp;L'!$C$46)+(Q36*'Data - P&amp;L'!$C$50)</f>
        <v>1149.12</v>
      </c>
      <c r="R257" s="470">
        <f>(R36*'Data - P&amp;L'!$C$46)+(R36*'Data - P&amp;L'!$C$50)</f>
        <v>694.26</v>
      </c>
      <c r="S257" s="470">
        <f>(S36*'Data - P&amp;L'!$C$46)+(S36*'Data - P&amp;L'!$C$50)</f>
        <v>622.44</v>
      </c>
      <c r="T257" s="470">
        <f>(T36*'Data - P&amp;L'!$C$46)+(T36*'Data - P&amp;L'!$C$50)</f>
        <v>478.8</v>
      </c>
      <c r="U257" s="470">
        <f>(U36*'Data - P&amp;L'!$C$46)+(U36*'Data - P&amp;L'!$C$50)</f>
        <v>550.62</v>
      </c>
      <c r="V257" s="470">
        <f>(V36*'Data - P&amp;L'!$C$46)+(V36*'Data - P&amp;L'!$C$50)</f>
        <v>478.8</v>
      </c>
      <c r="W257" s="470">
        <f>(W36*'Data - P&amp;L'!$C$46)+(W36*'Data - P&amp;L'!$C$50)</f>
        <v>622.44</v>
      </c>
      <c r="X257" s="470">
        <f>(X36*'Data - P&amp;L'!$C$46)+(X36*'Data - P&amp;L'!$C$50)</f>
        <v>502.74</v>
      </c>
      <c r="Y257" s="470">
        <f>(Y36*'Data - P&amp;L'!$C$46)+(Y36*'Data - P&amp;L'!$C$50)</f>
        <v>885.78</v>
      </c>
      <c r="Z257" s="470">
        <f>(Z36*'Data - P&amp;L'!$C$46)+(Z36*'Data - P&amp;L'!$C$50)</f>
        <v>837.9</v>
      </c>
      <c r="AA257" s="470">
        <f>(AA36*'Data - P&amp;L'!$C$46)+(AA36*'Data - P&amp;L'!$C$50)</f>
        <v>2489.76</v>
      </c>
      <c r="AB257" s="470">
        <f>(AB36*'Data - P&amp;L'!$C$46)+(AB36*'Data - P&amp;L'!$C$50)</f>
        <v>1675.8</v>
      </c>
      <c r="AC257" s="470">
        <f>(AC36*'Data - P&amp;L'!$C$46)+(AC36*'Data - P&amp;L'!$C$50)</f>
        <v>1340.64</v>
      </c>
      <c r="AD257" s="470">
        <f>(AD36*'Data - P&amp;L'!$C$46)+(AD36*'Data - P&amp;L'!$C$50)</f>
        <v>837.9</v>
      </c>
      <c r="AE257" s="470">
        <f>(AE36*'Data - P&amp;L'!$C$46)+(AE36*'Data - P&amp;L'!$C$50)</f>
        <v>1077.3</v>
      </c>
      <c r="AF257" s="470">
        <f>(AF36*'Data - P&amp;L'!$C$46)+(AF36*'Data - P&amp;L'!$C$50)</f>
        <v>2154.6</v>
      </c>
      <c r="AG257" s="386">
        <f t="shared" si="66"/>
        <v>43020.18</v>
      </c>
    </row>
    <row r="258">
      <c r="A258" s="472" t="s">
        <v>1274</v>
      </c>
      <c r="B258" s="336">
        <f>B50*'Data - P&amp;L'!$D$43</f>
        <v>10.045</v>
      </c>
      <c r="C258" s="336">
        <f>C50*'Data - P&amp;L'!$D$43</f>
        <v>8.61</v>
      </c>
      <c r="D258" s="336">
        <f>D50*'Data - P&amp;L'!$D$43</f>
        <v>11.48</v>
      </c>
      <c r="E258" s="336">
        <f>E50*'Data - P&amp;L'!$D$43</f>
        <v>8.61</v>
      </c>
      <c r="F258" s="336">
        <f>F50*'Data - P&amp;L'!$D$43</f>
        <v>15.785</v>
      </c>
      <c r="G258" s="336">
        <f>G50*'Data - P&amp;L'!$D$43</f>
        <v>8.61</v>
      </c>
      <c r="H258" s="336">
        <f>H50*'Data - P&amp;L'!$D$43</f>
        <v>10.045</v>
      </c>
      <c r="I258" s="336">
        <f>I50*'Data - P&amp;L'!$D$43</f>
        <v>61.705</v>
      </c>
      <c r="J258" s="336">
        <f>J50*'Data - P&amp;L'!$D$43</f>
        <v>61.705</v>
      </c>
      <c r="K258" s="336">
        <f>K50*'Data - P&amp;L'!$D$43</f>
        <v>27.265</v>
      </c>
      <c r="L258" s="336">
        <f>L50*'Data - P&amp;L'!$D$43</f>
        <v>7.175</v>
      </c>
      <c r="M258" s="336">
        <f>M50*'Data - P&amp;L'!$D$43</f>
        <v>11.48</v>
      </c>
      <c r="N258" s="336">
        <f>N50*'Data - P&amp;L'!$D$43</f>
        <v>18.655</v>
      </c>
      <c r="O258" s="336">
        <f>O50*'Data - P&amp;L'!$D$43</f>
        <v>11.48</v>
      </c>
      <c r="P258" s="336">
        <f>P50*'Data - P&amp;L'!$D$43</f>
        <v>8.61</v>
      </c>
      <c r="Q258" s="336">
        <f>Q50*'Data - P&amp;L'!$D$43</f>
        <v>8.61</v>
      </c>
      <c r="R258" s="336">
        <f>R50*'Data - P&amp;L'!$D$43</f>
        <v>8.61</v>
      </c>
      <c r="S258" s="336">
        <f>S50*'Data - P&amp;L'!$D$43</f>
        <v>10.045</v>
      </c>
      <c r="T258" s="336">
        <f>T50*'Data - P&amp;L'!$D$43</f>
        <v>14.35</v>
      </c>
      <c r="U258" s="336">
        <f>U50*'Data - P&amp;L'!$D$43</f>
        <v>12.915</v>
      </c>
      <c r="V258" s="336">
        <f>V50*'Data - P&amp;L'!$D$43</f>
        <v>7.175</v>
      </c>
      <c r="W258" s="336">
        <f>W50*'Data - P&amp;L'!$D$43</f>
        <v>11.48</v>
      </c>
      <c r="X258" s="336">
        <f>X50*'Data - P&amp;L'!$D$43</f>
        <v>10.045</v>
      </c>
      <c r="Y258" s="336">
        <f>Y50*'Data - P&amp;L'!$D$43</f>
        <v>11.48</v>
      </c>
      <c r="Z258" s="336">
        <f>Z50*'Data - P&amp;L'!$D$43</f>
        <v>11.48</v>
      </c>
      <c r="AA258" s="336">
        <f>AA50*'Data - P&amp;L'!$D$43</f>
        <v>33.005</v>
      </c>
      <c r="AB258" s="336">
        <f>AB50*'Data - P&amp;L'!$D$43</f>
        <v>10.045</v>
      </c>
      <c r="AC258" s="336">
        <f>AC50*'Data - P&amp;L'!$D$43</f>
        <v>15.785</v>
      </c>
      <c r="AD258" s="336">
        <f>AD50*'Data - P&amp;L'!$D$43</f>
        <v>17.22</v>
      </c>
      <c r="AE258" s="336">
        <f>AE50*'Data - P&amp;L'!$D$43</f>
        <v>21.525</v>
      </c>
      <c r="AF258" s="336">
        <f>AF50*'Data - P&amp;L'!$D$43</f>
        <v>25.83</v>
      </c>
      <c r="AG258" s="386">
        <f t="shared" si="66"/>
        <v>510.86</v>
      </c>
    </row>
    <row r="259">
      <c r="A259" s="472" t="s">
        <v>1275</v>
      </c>
      <c r="B259" s="336">
        <f>(B50*'Data - P&amp;L'!$C$47)+(B50*'Data - P&amp;L'!$C$51)</f>
        <v>82.985</v>
      </c>
      <c r="C259" s="336">
        <f>(C50*'Data - P&amp;L'!$C$47)+(C50*'Data - P&amp;L'!$C$51)</f>
        <v>71.13</v>
      </c>
      <c r="D259" s="336">
        <f>(D50*'Data - P&amp;L'!$C$47)+(D50*'Data - P&amp;L'!$C$51)</f>
        <v>94.84</v>
      </c>
      <c r="E259" s="336">
        <f>(E50*'Data - P&amp;L'!$C$47)+(E50*'Data - P&amp;L'!$C$51)</f>
        <v>71.13</v>
      </c>
      <c r="F259" s="336">
        <f>(F50*'Data - P&amp;L'!$C$47)+(F50*'Data - P&amp;L'!$C$51)</f>
        <v>130.405</v>
      </c>
      <c r="G259" s="336">
        <f>(G50*'Data - P&amp;L'!$C$47)+(G50*'Data - P&amp;L'!$C$51)</f>
        <v>71.13</v>
      </c>
      <c r="H259" s="336">
        <f>(H50*'Data - P&amp;L'!$C$47)+(H50*'Data - P&amp;L'!$C$51)</f>
        <v>82.985</v>
      </c>
      <c r="I259" s="336">
        <f>(I50*'Data - P&amp;L'!$C$47)+(I50*'Data - P&amp;L'!$C$51)</f>
        <v>509.765</v>
      </c>
      <c r="J259" s="336">
        <f>(J50*'Data - P&amp;L'!$C$47)+(J50*'Data - P&amp;L'!$C$51)</f>
        <v>509.765</v>
      </c>
      <c r="K259" s="336">
        <f>(K50*'Data - P&amp;L'!$C$47)+(K50*'Data - P&amp;L'!$C$51)</f>
        <v>225.245</v>
      </c>
      <c r="L259" s="336">
        <f>(L50*'Data - P&amp;L'!$C$47)+(L50*'Data - P&amp;L'!$C$51)</f>
        <v>59.275</v>
      </c>
      <c r="M259" s="336">
        <f>(M50*'Data - P&amp;L'!$C$47)+(M50*'Data - P&amp;L'!$C$51)</f>
        <v>94.84</v>
      </c>
      <c r="N259" s="336">
        <f>(N50*'Data - P&amp;L'!$C$47)+(N50*'Data - P&amp;L'!$C$51)</f>
        <v>154.115</v>
      </c>
      <c r="O259" s="336">
        <f>(O50*'Data - P&amp;L'!$C$47)+(O50*'Data - P&amp;L'!$C$51)</f>
        <v>94.84</v>
      </c>
      <c r="P259" s="336">
        <f>(P50*'Data - P&amp;L'!$C$47)+(P50*'Data - P&amp;L'!$C$51)</f>
        <v>71.13</v>
      </c>
      <c r="Q259" s="336">
        <f>(Q50*'Data - P&amp;L'!$C$47)+(Q50*'Data - P&amp;L'!$C$51)</f>
        <v>71.13</v>
      </c>
      <c r="R259" s="336">
        <f>(R50*'Data - P&amp;L'!$C$47)+(R50*'Data - P&amp;L'!$C$51)</f>
        <v>71.13</v>
      </c>
      <c r="S259" s="336">
        <f>(S50*'Data - P&amp;L'!$C$47)+(S50*'Data - P&amp;L'!$C$51)</f>
        <v>82.985</v>
      </c>
      <c r="T259" s="336">
        <f>(T50*'Data - P&amp;L'!$C$47)+(T50*'Data - P&amp;L'!$C$51)</f>
        <v>118.55</v>
      </c>
      <c r="U259" s="336">
        <f>(U50*'Data - P&amp;L'!$C$47)+(U50*'Data - P&amp;L'!$C$51)</f>
        <v>106.695</v>
      </c>
      <c r="V259" s="336">
        <f>(V50*'Data - P&amp;L'!$C$47)+(V50*'Data - P&amp;L'!$C$51)</f>
        <v>59.275</v>
      </c>
      <c r="W259" s="336">
        <f>(W50*'Data - P&amp;L'!$C$47)+(W50*'Data - P&amp;L'!$C$51)</f>
        <v>94.84</v>
      </c>
      <c r="X259" s="336">
        <f>(X50*'Data - P&amp;L'!$C$47)+(X50*'Data - P&amp;L'!$C$51)</f>
        <v>82.985</v>
      </c>
      <c r="Y259" s="336">
        <f>(Y50*'Data - P&amp;L'!$C$47)+(Y50*'Data - P&amp;L'!$C$51)</f>
        <v>94.84</v>
      </c>
      <c r="Z259" s="336">
        <f>(Z50*'Data - P&amp;L'!$C$47)+(Z50*'Data - P&amp;L'!$C$51)</f>
        <v>94.84</v>
      </c>
      <c r="AA259" s="336">
        <f>(AA50*'Data - P&amp;L'!$C$47)+(AA50*'Data - P&amp;L'!$C$51)</f>
        <v>272.665</v>
      </c>
      <c r="AB259" s="336">
        <f>(AB50*'Data - P&amp;L'!$C$47)+(AB50*'Data - P&amp;L'!$C$51)</f>
        <v>82.985</v>
      </c>
      <c r="AC259" s="336">
        <f>(AC50*'Data - P&amp;L'!$C$47)+(AC50*'Data - P&amp;L'!$C$51)</f>
        <v>130.405</v>
      </c>
      <c r="AD259" s="336">
        <f>(AD50*'Data - P&amp;L'!$C$47)+(AD50*'Data - P&amp;L'!$C$51)</f>
        <v>142.26</v>
      </c>
      <c r="AE259" s="336">
        <f>(AE50*'Data - P&amp;L'!$C$47)+(AE50*'Data - P&amp;L'!$C$51)</f>
        <v>177.825</v>
      </c>
      <c r="AF259" s="336">
        <f>(AF50*'Data - P&amp;L'!$C$47)+(AF50*'Data - P&amp;L'!$C$51)</f>
        <v>213.39</v>
      </c>
      <c r="AG259" s="386">
        <f t="shared" si="66"/>
        <v>4220.38</v>
      </c>
    </row>
    <row r="260">
      <c r="A260" s="472" t="s">
        <v>1276</v>
      </c>
      <c r="B260" s="336">
        <f>(B36*'Data - P&amp;L'!$C$44)+(B50*'Data - P&amp;L'!$D$44)</f>
        <v>8.16</v>
      </c>
      <c r="C260" s="336">
        <f>(C36*'Data - P&amp;L'!$C$44)+(C50*'Data - P&amp;L'!$D$44)</f>
        <v>6.96</v>
      </c>
      <c r="D260" s="336">
        <f>(D36*'Data - P&amp;L'!$C$44)+(D50*'Data - P&amp;L'!$D$44)</f>
        <v>7.68</v>
      </c>
      <c r="E260" s="336">
        <f>(E36*'Data - P&amp;L'!$C$44)+(E50*'Data - P&amp;L'!$D$44)</f>
        <v>5.28</v>
      </c>
      <c r="F260" s="336">
        <f>(F36*'Data - P&amp;L'!$C$44)+(F50*'Data - P&amp;L'!$D$44)</f>
        <v>4.56</v>
      </c>
      <c r="G260" s="336">
        <f>(G36*'Data - P&amp;L'!$C$44)+(G50*'Data - P&amp;L'!$D$44)</f>
        <v>5.52</v>
      </c>
      <c r="H260" s="336">
        <f>(H36*'Data - P&amp;L'!$C$44)+(H50*'Data - P&amp;L'!$D$44)</f>
        <v>5.76</v>
      </c>
      <c r="I260" s="336">
        <f>(I36*'Data - P&amp;L'!$C$44)+(I50*'Data - P&amp;L'!$D$44)</f>
        <v>109.2</v>
      </c>
      <c r="J260" s="336">
        <f>(J36*'Data - P&amp;L'!$C$44)+(J50*'Data - P&amp;L'!$D$44)</f>
        <v>96</v>
      </c>
      <c r="K260" s="336">
        <f>(K36*'Data - P&amp;L'!$C$44)+(K50*'Data - P&amp;L'!$D$44)</f>
        <v>30.96</v>
      </c>
      <c r="L260" s="336">
        <f>(L36*'Data - P&amp;L'!$C$44)+(L50*'Data - P&amp;L'!$D$44)</f>
        <v>6.24</v>
      </c>
      <c r="M260" s="336">
        <f>(M36*'Data - P&amp;L'!$C$44)+(M50*'Data - P&amp;L'!$D$44)</f>
        <v>6.48</v>
      </c>
      <c r="N260" s="336">
        <f>(N36*'Data - P&amp;L'!$C$44)+(N50*'Data - P&amp;L'!$D$44)</f>
        <v>7.2</v>
      </c>
      <c r="O260" s="336">
        <f>(O36*'Data - P&amp;L'!$C$44)+(O50*'Data - P&amp;L'!$D$44)</f>
        <v>7.2</v>
      </c>
      <c r="P260" s="336">
        <f>(P36*'Data - P&amp;L'!$C$44)+(P50*'Data - P&amp;L'!$D$44)</f>
        <v>6.72</v>
      </c>
      <c r="Q260" s="336">
        <f>(Q36*'Data - P&amp;L'!$C$44)+(Q50*'Data - P&amp;L'!$D$44)</f>
        <v>12.96</v>
      </c>
      <c r="R260" s="336">
        <f>(R36*'Data - P&amp;L'!$C$44)+(R50*'Data - P&amp;L'!$D$44)</f>
        <v>8.4</v>
      </c>
      <c r="S260" s="336">
        <f>(S36*'Data - P&amp;L'!$C$44)+(S50*'Data - P&amp;L'!$D$44)</f>
        <v>7.92</v>
      </c>
      <c r="T260" s="336">
        <f>(T36*'Data - P&amp;L'!$C$44)+(T50*'Data - P&amp;L'!$D$44)</f>
        <v>7.2</v>
      </c>
      <c r="U260" s="336">
        <f>(U36*'Data - P&amp;L'!$C$44)+(U50*'Data - P&amp;L'!$D$44)</f>
        <v>7.68</v>
      </c>
      <c r="V260" s="336">
        <f>(V36*'Data - P&amp;L'!$C$44)+(V50*'Data - P&amp;L'!$D$44)</f>
        <v>6</v>
      </c>
      <c r="W260" s="336">
        <f>(W36*'Data - P&amp;L'!$C$44)+(W50*'Data - P&amp;L'!$D$44)</f>
        <v>8.16</v>
      </c>
      <c r="X260" s="336">
        <f>(X36*'Data - P&amp;L'!$C$44)+(X50*'Data - P&amp;L'!$D$44)</f>
        <v>6.72</v>
      </c>
      <c r="Y260" s="336">
        <f>(Y36*'Data - P&amp;L'!$C$44)+(Y50*'Data - P&amp;L'!$D$44)</f>
        <v>10.8</v>
      </c>
      <c r="Z260" s="336">
        <f>(Z36*'Data - P&amp;L'!$C$44)+(Z50*'Data - P&amp;L'!$D$44)</f>
        <v>10.32</v>
      </c>
      <c r="AA260" s="336">
        <f>(AA36*'Data - P&amp;L'!$C$44)+(AA50*'Data - P&amp;L'!$D$44)</f>
        <v>30.48</v>
      </c>
      <c r="AB260" s="336">
        <f>(AB36*'Data - P&amp;L'!$C$44)+(AB50*'Data - P&amp;L'!$D$44)</f>
        <v>18.48</v>
      </c>
      <c r="AC260" s="336">
        <f>(AC36*'Data - P&amp;L'!$C$44)+(AC50*'Data - P&amp;L'!$D$44)</f>
        <v>16.08</v>
      </c>
      <c r="AD260" s="336">
        <f>(AD36*'Data - P&amp;L'!$C$44)+(AD50*'Data - P&amp;L'!$D$44)</f>
        <v>11.28</v>
      </c>
      <c r="AE260" s="336">
        <f>(AE36*'Data - P&amp;L'!$C$44)+(AE50*'Data - P&amp;L'!$D$44)</f>
        <v>14.4</v>
      </c>
      <c r="AF260" s="336">
        <f>(AF36*'Data - P&amp;L'!$C$44)+(AF50*'Data - P&amp;L'!$D$44)</f>
        <v>25.92</v>
      </c>
      <c r="AG260" s="386">
        <f t="shared" si="66"/>
        <v>516.72</v>
      </c>
    </row>
    <row r="261">
      <c r="A261" s="473" t="s">
        <v>1277</v>
      </c>
      <c r="B261" s="336">
        <f t="shared" ref="B261:AF261" si="67">B22</f>
        <v>503.48</v>
      </c>
      <c r="C261" s="336">
        <f t="shared" si="67"/>
        <v>439.58</v>
      </c>
      <c r="D261" s="336">
        <f t="shared" si="67"/>
        <v>451.32</v>
      </c>
      <c r="E261" s="336">
        <f t="shared" si="67"/>
        <v>296.65</v>
      </c>
      <c r="F261" s="336">
        <f t="shared" si="67"/>
        <v>175.96</v>
      </c>
      <c r="G261" s="336">
        <f t="shared" si="67"/>
        <v>367.96</v>
      </c>
      <c r="H261" s="336">
        <f t="shared" si="67"/>
        <v>327.34</v>
      </c>
      <c r="I261" s="336">
        <f t="shared" si="67"/>
        <v>6084.31</v>
      </c>
      <c r="J261" s="336">
        <f t="shared" si="67"/>
        <v>5208.44</v>
      </c>
      <c r="K261" s="336">
        <f t="shared" si="67"/>
        <v>1708.17</v>
      </c>
      <c r="L261" s="336">
        <f t="shared" si="67"/>
        <v>390.58</v>
      </c>
      <c r="M261" s="336">
        <f t="shared" si="67"/>
        <v>377.7</v>
      </c>
      <c r="N261" s="336">
        <f t="shared" si="67"/>
        <v>356.62</v>
      </c>
      <c r="O261" s="336">
        <f t="shared" si="67"/>
        <v>444.54</v>
      </c>
      <c r="P261" s="336">
        <f t="shared" si="67"/>
        <v>397.33</v>
      </c>
      <c r="Q261" s="336">
        <f t="shared" si="67"/>
        <v>899.67</v>
      </c>
      <c r="R261" s="336">
        <f t="shared" si="67"/>
        <v>480.85</v>
      </c>
      <c r="S261" s="336">
        <f t="shared" si="67"/>
        <v>524.3</v>
      </c>
      <c r="T261" s="336">
        <f t="shared" si="67"/>
        <v>391.74</v>
      </c>
      <c r="U261" s="336">
        <f t="shared" si="67"/>
        <v>389.37</v>
      </c>
      <c r="V261" s="336">
        <f t="shared" si="67"/>
        <v>298.46</v>
      </c>
      <c r="W261" s="336">
        <f t="shared" si="67"/>
        <v>421.24</v>
      </c>
      <c r="X261" s="336">
        <f t="shared" si="67"/>
        <v>275.91</v>
      </c>
      <c r="Y261" s="336">
        <f t="shared" si="67"/>
        <v>490.38</v>
      </c>
      <c r="Z261" s="336">
        <f t="shared" si="67"/>
        <v>599.4</v>
      </c>
      <c r="AA261" s="336">
        <f t="shared" si="67"/>
        <v>1694.46</v>
      </c>
      <c r="AB261" s="336">
        <f t="shared" si="67"/>
        <v>1106.21</v>
      </c>
      <c r="AC261" s="336">
        <f t="shared" si="67"/>
        <v>776.62</v>
      </c>
      <c r="AD261" s="336">
        <f t="shared" si="67"/>
        <v>572.79</v>
      </c>
      <c r="AE261" s="336">
        <f t="shared" si="67"/>
        <v>757.13</v>
      </c>
      <c r="AF261" s="336">
        <f t="shared" si="67"/>
        <v>1439.98</v>
      </c>
      <c r="AG261" s="386">
        <f t="shared" si="66"/>
        <v>28648.49</v>
      </c>
    </row>
    <row r="262">
      <c r="A262" s="392" t="s">
        <v>1278</v>
      </c>
      <c r="B262" s="310">
        <f t="shared" ref="B262:AF262" si="68">B23</f>
        <v>0</v>
      </c>
      <c r="C262" s="310">
        <f t="shared" si="68"/>
        <v>0</v>
      </c>
      <c r="D262" s="310">
        <f t="shared" si="68"/>
        <v>27.26</v>
      </c>
      <c r="E262" s="310">
        <f t="shared" si="68"/>
        <v>21.04</v>
      </c>
      <c r="F262" s="310">
        <f t="shared" si="68"/>
        <v>6.99</v>
      </c>
      <c r="G262" s="310">
        <f t="shared" si="68"/>
        <v>0.08</v>
      </c>
      <c r="H262" s="310">
        <f t="shared" si="68"/>
        <v>0.16</v>
      </c>
      <c r="I262" s="310">
        <f t="shared" si="68"/>
        <v>49.97</v>
      </c>
      <c r="J262" s="310">
        <f t="shared" si="68"/>
        <v>34.51</v>
      </c>
      <c r="K262" s="310">
        <f t="shared" si="68"/>
        <v>0.33</v>
      </c>
      <c r="L262" s="310">
        <f t="shared" si="68"/>
        <v>18.78</v>
      </c>
      <c r="M262" s="310">
        <f t="shared" si="68"/>
        <v>0.08</v>
      </c>
      <c r="N262" s="310">
        <f t="shared" si="68"/>
        <v>0.08</v>
      </c>
      <c r="O262" s="310">
        <f t="shared" si="68"/>
        <v>0</v>
      </c>
      <c r="P262" s="310">
        <f t="shared" si="68"/>
        <v>30.64</v>
      </c>
      <c r="Q262" s="310">
        <f t="shared" si="68"/>
        <v>0.5</v>
      </c>
      <c r="R262" s="310">
        <f t="shared" si="68"/>
        <v>0.75</v>
      </c>
      <c r="S262" s="310">
        <f t="shared" si="68"/>
        <v>49.42</v>
      </c>
      <c r="T262" s="310">
        <f t="shared" si="68"/>
        <v>0</v>
      </c>
      <c r="U262" s="310">
        <f t="shared" si="68"/>
        <v>0.25</v>
      </c>
      <c r="V262" s="310">
        <f t="shared" si="68"/>
        <v>0</v>
      </c>
      <c r="W262" s="310">
        <f t="shared" si="68"/>
        <v>0.25</v>
      </c>
      <c r="X262" s="310">
        <f t="shared" si="68"/>
        <v>0.25</v>
      </c>
      <c r="Y262" s="310">
        <f t="shared" si="68"/>
        <v>17.19</v>
      </c>
      <c r="Z262" s="310">
        <f t="shared" si="68"/>
        <v>0</v>
      </c>
      <c r="AA262" s="310">
        <f t="shared" si="68"/>
        <v>13.28</v>
      </c>
      <c r="AB262" s="310">
        <f t="shared" si="68"/>
        <v>7.74</v>
      </c>
      <c r="AC262" s="310">
        <f t="shared" si="68"/>
        <v>12.64</v>
      </c>
      <c r="AD262" s="310">
        <f t="shared" si="68"/>
        <v>0.33</v>
      </c>
      <c r="AE262" s="310">
        <f t="shared" si="68"/>
        <v>0</v>
      </c>
      <c r="AF262" s="310">
        <f t="shared" si="68"/>
        <v>14.89</v>
      </c>
      <c r="AG262" s="386">
        <f t="shared" si="66"/>
        <v>307.41</v>
      </c>
    </row>
    <row r="263">
      <c r="A263" s="392" t="s">
        <v>1279</v>
      </c>
      <c r="B263" s="310">
        <f t="shared" ref="B263:AF263" si="69">B24</f>
        <v>4.49</v>
      </c>
      <c r="C263" s="310">
        <f t="shared" si="69"/>
        <v>4.49</v>
      </c>
      <c r="D263" s="310">
        <f t="shared" si="69"/>
        <v>4.66</v>
      </c>
      <c r="E263" s="310">
        <f t="shared" si="69"/>
        <v>0.34</v>
      </c>
      <c r="F263" s="310">
        <f t="shared" si="69"/>
        <v>4.49</v>
      </c>
      <c r="G263" s="310">
        <f t="shared" si="69"/>
        <v>9.15</v>
      </c>
      <c r="H263" s="310">
        <f t="shared" si="69"/>
        <v>18.3</v>
      </c>
      <c r="I263" s="310">
        <f t="shared" si="69"/>
        <v>20.12</v>
      </c>
      <c r="J263" s="310">
        <f t="shared" si="69"/>
        <v>37.42</v>
      </c>
      <c r="K263" s="310">
        <f t="shared" si="69"/>
        <v>4.81</v>
      </c>
      <c r="L263" s="310">
        <f t="shared" si="69"/>
        <v>0.17</v>
      </c>
      <c r="M263" s="310">
        <f t="shared" si="69"/>
        <v>4.16</v>
      </c>
      <c r="N263" s="310">
        <f t="shared" si="69"/>
        <v>4.66</v>
      </c>
      <c r="O263" s="310">
        <f t="shared" si="69"/>
        <v>4.49</v>
      </c>
      <c r="P263" s="310">
        <f t="shared" si="69"/>
        <v>4.64</v>
      </c>
      <c r="Q263" s="310">
        <f t="shared" si="69"/>
        <v>0.3</v>
      </c>
      <c r="R263" s="310">
        <f t="shared" si="69"/>
        <v>4.94</v>
      </c>
      <c r="S263" s="310">
        <f t="shared" si="69"/>
        <v>4.49</v>
      </c>
      <c r="T263" s="310">
        <f t="shared" si="69"/>
        <v>4.49</v>
      </c>
      <c r="U263" s="310">
        <f t="shared" si="69"/>
        <v>0.15</v>
      </c>
      <c r="V263" s="310">
        <f t="shared" si="69"/>
        <v>0</v>
      </c>
      <c r="W263" s="310">
        <f t="shared" si="69"/>
        <v>0.15</v>
      </c>
      <c r="X263" s="310">
        <f t="shared" si="69"/>
        <v>9.13</v>
      </c>
      <c r="Y263" s="310">
        <f t="shared" si="69"/>
        <v>9.13</v>
      </c>
      <c r="Z263" s="310">
        <f t="shared" si="69"/>
        <v>0</v>
      </c>
      <c r="AA263" s="310">
        <f t="shared" si="69"/>
        <v>4.94</v>
      </c>
      <c r="AB263" s="310">
        <f t="shared" si="69"/>
        <v>4.94</v>
      </c>
      <c r="AC263" s="310">
        <f t="shared" si="69"/>
        <v>4.79</v>
      </c>
      <c r="AD263" s="310">
        <f t="shared" si="69"/>
        <v>9.3</v>
      </c>
      <c r="AE263" s="310">
        <f t="shared" si="69"/>
        <v>0</v>
      </c>
      <c r="AF263" s="310">
        <f t="shared" si="69"/>
        <v>9.77</v>
      </c>
      <c r="AG263" s="386">
        <f t="shared" si="66"/>
        <v>192.91</v>
      </c>
    </row>
    <row r="264">
      <c r="A264" s="392"/>
      <c r="B264" s="310"/>
      <c r="C264" s="310"/>
      <c r="D264" s="310"/>
      <c r="E264" s="310"/>
      <c r="F264" s="310"/>
      <c r="G264" s="310"/>
      <c r="H264" s="310"/>
      <c r="I264" s="310"/>
      <c r="J264" s="310"/>
      <c r="K264" s="310"/>
      <c r="L264" s="310"/>
      <c r="M264" s="310"/>
      <c r="N264" s="310"/>
      <c r="O264" s="310"/>
      <c r="P264" s="310"/>
      <c r="Q264" s="310"/>
      <c r="R264" s="310"/>
      <c r="S264" s="310"/>
      <c r="T264" s="310"/>
      <c r="U264" s="310"/>
      <c r="V264" s="310"/>
      <c r="W264" s="310"/>
      <c r="X264" s="310"/>
      <c r="Y264" s="310"/>
      <c r="Z264" s="310"/>
      <c r="AA264" s="310"/>
      <c r="AB264" s="310"/>
      <c r="AC264" s="310"/>
      <c r="AD264" s="310"/>
      <c r="AE264" s="310"/>
      <c r="AF264" s="310"/>
      <c r="AG264" s="386"/>
    </row>
    <row r="265">
      <c r="A265" s="385" t="s">
        <v>1280</v>
      </c>
      <c r="B265" s="310">
        <f t="shared" ref="B265:AF265" si="70">SUM(B247:B263)</f>
        <v>8508.6755</v>
      </c>
      <c r="C265" s="310">
        <f t="shared" si="70"/>
        <v>6608.5005</v>
      </c>
      <c r="D265" s="310">
        <f t="shared" si="70"/>
        <v>6764.93</v>
      </c>
      <c r="E265" s="310">
        <f t="shared" si="70"/>
        <v>4960.2925</v>
      </c>
      <c r="F265" s="310">
        <f t="shared" si="70"/>
        <v>3883.366</v>
      </c>
      <c r="G265" s="310">
        <f t="shared" si="70"/>
        <v>5863.3225</v>
      </c>
      <c r="H265" s="310">
        <f t="shared" si="70"/>
        <v>6022.488</v>
      </c>
      <c r="I265" s="310">
        <f t="shared" si="70"/>
        <v>90223.829</v>
      </c>
      <c r="J265" s="310">
        <f t="shared" si="70"/>
        <v>75436.0355</v>
      </c>
      <c r="K265" s="310">
        <f t="shared" si="70"/>
        <v>22328.9575</v>
      </c>
      <c r="L265" s="310">
        <f t="shared" si="70"/>
        <v>5885.0575</v>
      </c>
      <c r="M265" s="310">
        <f t="shared" si="70"/>
        <v>5968.2375</v>
      </c>
      <c r="N265" s="310">
        <f t="shared" si="70"/>
        <v>5373.3725</v>
      </c>
      <c r="O265" s="310">
        <f t="shared" si="70"/>
        <v>6223.0595</v>
      </c>
      <c r="P265" s="310">
        <f t="shared" si="70"/>
        <v>6835.516</v>
      </c>
      <c r="Q265" s="310">
        <f t="shared" si="70"/>
        <v>12206.9195</v>
      </c>
      <c r="R265" s="310">
        <f t="shared" si="70"/>
        <v>7385.752</v>
      </c>
      <c r="S265" s="310">
        <f t="shared" si="70"/>
        <v>6559.579</v>
      </c>
      <c r="T265" s="310">
        <f t="shared" si="70"/>
        <v>6174.4145</v>
      </c>
      <c r="U265" s="310">
        <f t="shared" si="70"/>
        <v>6761.2675</v>
      </c>
      <c r="V265" s="310">
        <f t="shared" si="70"/>
        <v>5344.0965</v>
      </c>
      <c r="W265" s="310">
        <f t="shared" si="70"/>
        <v>6427.7095</v>
      </c>
      <c r="X265" s="310">
        <f t="shared" si="70"/>
        <v>6478.828</v>
      </c>
      <c r="Y265" s="310">
        <f t="shared" si="70"/>
        <v>11293.422</v>
      </c>
      <c r="Z265" s="310">
        <f t="shared" si="70"/>
        <v>9519.31</v>
      </c>
      <c r="AA265" s="310">
        <f t="shared" si="70"/>
        <v>23414.8725</v>
      </c>
      <c r="AB265" s="310">
        <f t="shared" si="70"/>
        <v>14992.5945</v>
      </c>
      <c r="AC265" s="310">
        <f t="shared" si="70"/>
        <v>11890.8715</v>
      </c>
      <c r="AD265" s="310">
        <f t="shared" si="70"/>
        <v>8337.934</v>
      </c>
      <c r="AE265" s="310">
        <f t="shared" si="70"/>
        <v>10541.4395</v>
      </c>
      <c r="AF265" s="310">
        <f t="shared" si="70"/>
        <v>15436.971</v>
      </c>
      <c r="AG265" s="386">
        <f>SUM(B265:AF265)</f>
        <v>423651.6215</v>
      </c>
    </row>
    <row r="266">
      <c r="A266" s="145"/>
      <c r="B266" s="310"/>
      <c r="C266" s="310"/>
      <c r="D266" s="310"/>
      <c r="E266" s="310"/>
      <c r="F266" s="310"/>
      <c r="G266" s="310"/>
      <c r="H266" s="310"/>
      <c r="I266" s="310"/>
      <c r="J266" s="310"/>
      <c r="K266" s="310"/>
      <c r="L266" s="310"/>
      <c r="M266" s="310"/>
      <c r="N266" s="310"/>
      <c r="O266" s="310"/>
      <c r="P266" s="310"/>
      <c r="Q266" s="310"/>
      <c r="R266" s="310"/>
      <c r="S266" s="310"/>
      <c r="T266" s="310"/>
      <c r="U266" s="310"/>
      <c r="V266" s="310"/>
      <c r="W266" s="310"/>
      <c r="X266" s="310"/>
      <c r="Y266" s="310"/>
      <c r="Z266" s="310"/>
      <c r="AA266" s="310"/>
      <c r="AB266" s="310"/>
      <c r="AC266" s="310"/>
      <c r="AD266" s="310"/>
      <c r="AE266" s="310"/>
      <c r="AF266" s="310"/>
      <c r="AG266" s="386"/>
    </row>
    <row r="267">
      <c r="A267" s="392"/>
      <c r="B267" s="310"/>
      <c r="C267" s="310"/>
      <c r="D267" s="310"/>
      <c r="E267" s="310"/>
      <c r="F267" s="310"/>
      <c r="G267" s="310"/>
      <c r="H267" s="310"/>
      <c r="I267" s="310"/>
      <c r="J267" s="310"/>
      <c r="K267" s="310"/>
      <c r="L267" s="310"/>
      <c r="M267" s="310"/>
      <c r="N267" s="310"/>
      <c r="O267" s="310"/>
      <c r="P267" s="310"/>
      <c r="Q267" s="310"/>
      <c r="R267" s="310"/>
      <c r="S267" s="310"/>
      <c r="T267" s="310"/>
      <c r="U267" s="310"/>
      <c r="V267" s="310"/>
      <c r="W267" s="310"/>
      <c r="X267" s="310"/>
      <c r="Y267" s="310"/>
      <c r="Z267" s="310"/>
      <c r="AA267" s="310"/>
      <c r="AB267" s="310"/>
      <c r="AC267" s="310"/>
      <c r="AD267" s="310"/>
      <c r="AE267" s="310"/>
      <c r="AF267" s="310"/>
      <c r="AG267" s="386"/>
    </row>
    <row r="268">
      <c r="A268" s="474" t="s">
        <v>514</v>
      </c>
      <c r="B268" s="312"/>
      <c r="C268" s="312"/>
      <c r="D268" s="312"/>
      <c r="E268" s="312"/>
      <c r="F268" s="312"/>
      <c r="G268" s="312"/>
      <c r="H268" s="312"/>
      <c r="I268" s="312"/>
      <c r="J268" s="312"/>
      <c r="K268" s="312"/>
      <c r="L268" s="312"/>
      <c r="M268" s="312"/>
      <c r="N268" s="312"/>
      <c r="O268" s="312"/>
      <c r="P268" s="312"/>
      <c r="Q268" s="312"/>
      <c r="R268" s="312"/>
      <c r="S268" s="312"/>
      <c r="T268" s="312"/>
      <c r="U268" s="312"/>
      <c r="V268" s="312"/>
      <c r="W268" s="312"/>
      <c r="X268" s="312"/>
      <c r="Y268" s="312"/>
      <c r="Z268" s="312"/>
      <c r="AA268" s="312"/>
      <c r="AB268" s="312"/>
      <c r="AC268" s="312"/>
      <c r="AD268" s="312"/>
      <c r="AE268" s="312"/>
      <c r="AF268" s="312"/>
      <c r="AG268" s="475"/>
    </row>
    <row r="269">
      <c r="A269" s="476">
        <f>AG25</f>
        <v>445614.21</v>
      </c>
      <c r="B269" s="310"/>
      <c r="C269" s="310"/>
      <c r="D269" s="310"/>
      <c r="E269" s="310"/>
      <c r="F269" s="310"/>
      <c r="G269" s="310"/>
      <c r="H269" s="310"/>
      <c r="I269" s="310"/>
      <c r="J269" s="310"/>
      <c r="K269" s="310"/>
      <c r="L269" s="310"/>
      <c r="M269" s="310"/>
      <c r="N269" s="310"/>
      <c r="O269" s="310"/>
      <c r="P269" s="310"/>
      <c r="Q269" s="310"/>
      <c r="R269" s="310"/>
      <c r="S269" s="310"/>
      <c r="T269" s="310"/>
      <c r="U269" s="310"/>
      <c r="V269" s="310"/>
      <c r="W269" s="310"/>
      <c r="X269" s="310"/>
      <c r="Y269" s="310"/>
      <c r="Z269" s="310"/>
      <c r="AA269" s="310"/>
      <c r="AB269" s="310"/>
      <c r="AC269" s="310"/>
      <c r="AD269" s="310"/>
      <c r="AE269" s="310"/>
      <c r="AF269" s="310"/>
      <c r="AG269" s="386"/>
    </row>
    <row r="270">
      <c r="A270" s="315" t="s">
        <v>515</v>
      </c>
      <c r="B270" s="310">
        <f t="shared" ref="B270:AF270" si="71">B25-B265</f>
        <v>-554.7055</v>
      </c>
      <c r="C270" s="310">
        <f t="shared" si="71"/>
        <v>156.5695</v>
      </c>
      <c r="D270" s="310">
        <f t="shared" si="71"/>
        <v>933.87</v>
      </c>
      <c r="E270" s="310">
        <f t="shared" si="71"/>
        <v>50.8575</v>
      </c>
      <c r="F270" s="310">
        <f t="shared" si="71"/>
        <v>-1054.926</v>
      </c>
      <c r="G270" s="310">
        <f t="shared" si="71"/>
        <v>-461.5725</v>
      </c>
      <c r="H270" s="310">
        <f t="shared" si="71"/>
        <v>-575.568</v>
      </c>
      <c r="I270" s="310">
        <f t="shared" si="71"/>
        <v>3244.631</v>
      </c>
      <c r="J270" s="310">
        <f t="shared" si="71"/>
        <v>4997.1345</v>
      </c>
      <c r="K270" s="310">
        <f t="shared" si="71"/>
        <v>3561.8925</v>
      </c>
      <c r="L270" s="310">
        <f t="shared" si="71"/>
        <v>268.3925</v>
      </c>
      <c r="M270" s="310">
        <f t="shared" si="71"/>
        <v>-212.9875</v>
      </c>
      <c r="N270" s="310">
        <f t="shared" si="71"/>
        <v>-53.2225</v>
      </c>
      <c r="O270" s="310">
        <f t="shared" si="71"/>
        <v>332.8705</v>
      </c>
      <c r="P270" s="310">
        <f t="shared" si="71"/>
        <v>-610.076</v>
      </c>
      <c r="Q270" s="310">
        <f t="shared" si="71"/>
        <v>1042.6105</v>
      </c>
      <c r="R270" s="310">
        <f t="shared" si="71"/>
        <v>252.728</v>
      </c>
      <c r="S270" s="310">
        <f t="shared" si="71"/>
        <v>612.281</v>
      </c>
      <c r="T270" s="310">
        <f t="shared" si="71"/>
        <v>-622.3845</v>
      </c>
      <c r="U270" s="310">
        <f t="shared" si="71"/>
        <v>-502.6175</v>
      </c>
      <c r="V270" s="310">
        <f t="shared" si="71"/>
        <v>-95.9865</v>
      </c>
      <c r="W270" s="310">
        <f t="shared" si="71"/>
        <v>317.2205</v>
      </c>
      <c r="X270" s="310">
        <f t="shared" si="71"/>
        <v>-1322.908</v>
      </c>
      <c r="Y270" s="310">
        <f t="shared" si="71"/>
        <v>-2209.542</v>
      </c>
      <c r="Z270" s="310">
        <f t="shared" si="71"/>
        <v>-542.91</v>
      </c>
      <c r="AA270" s="310">
        <f t="shared" si="71"/>
        <v>2332.2775</v>
      </c>
      <c r="AB270" s="310">
        <f t="shared" si="71"/>
        <v>2226.4355</v>
      </c>
      <c r="AC270" s="310">
        <f t="shared" si="71"/>
        <v>1870.9385</v>
      </c>
      <c r="AD270" s="310">
        <f t="shared" si="71"/>
        <v>518.426</v>
      </c>
      <c r="AE270" s="310">
        <f t="shared" si="71"/>
        <v>1065.6905</v>
      </c>
      <c r="AF270" s="310">
        <f t="shared" si="71"/>
        <v>6997.169</v>
      </c>
      <c r="AG270" s="386">
        <f>SUM(B270:AF270)</f>
        <v>21962.5885</v>
      </c>
    </row>
    <row r="271">
      <c r="A271" s="477">
        <f>SUM(B270:AF270)</f>
        <v>21962.5885</v>
      </c>
      <c r="B271" s="316"/>
      <c r="C271" s="316"/>
      <c r="D271" s="316"/>
      <c r="E271" s="316"/>
      <c r="F271" s="316"/>
      <c r="G271" s="316"/>
      <c r="H271" s="316"/>
      <c r="I271" s="316"/>
      <c r="J271" s="316"/>
      <c r="K271" s="316"/>
      <c r="L271" s="316"/>
      <c r="M271" s="316"/>
      <c r="N271" s="316"/>
      <c r="O271" s="316"/>
      <c r="P271" s="316"/>
      <c r="Q271" s="316"/>
      <c r="R271" s="316"/>
      <c r="S271" s="316"/>
      <c r="T271" s="316"/>
      <c r="U271" s="316"/>
      <c r="V271" s="316"/>
      <c r="W271" s="316"/>
      <c r="X271" s="316"/>
      <c r="Y271" s="316"/>
      <c r="Z271" s="316"/>
      <c r="AA271" s="316"/>
      <c r="AB271" s="316"/>
      <c r="AC271" s="316"/>
      <c r="AD271" s="316"/>
      <c r="AE271" s="316"/>
      <c r="AF271" s="316"/>
      <c r="AG271" s="386"/>
    </row>
    <row r="272">
      <c r="A272" s="315" t="s">
        <v>516</v>
      </c>
      <c r="B272" s="316">
        <f t="shared" ref="B272:AF272" si="72">B270/B25</f>
        <v>-0.06973945087</v>
      </c>
      <c r="C272" s="316">
        <f t="shared" si="72"/>
        <v>0.02314381078</v>
      </c>
      <c r="D272" s="316">
        <f t="shared" si="72"/>
        <v>0.1213007222</v>
      </c>
      <c r="E272" s="316">
        <f t="shared" si="72"/>
        <v>0.01014886802</v>
      </c>
      <c r="F272" s="316">
        <f t="shared" si="72"/>
        <v>-0.3729709663</v>
      </c>
      <c r="G272" s="316">
        <f t="shared" si="72"/>
        <v>-0.08544869718</v>
      </c>
      <c r="H272" s="316">
        <f t="shared" si="72"/>
        <v>-0.1056685246</v>
      </c>
      <c r="I272" s="316">
        <f t="shared" si="72"/>
        <v>0.03471364565</v>
      </c>
      <c r="J272" s="316">
        <f t="shared" si="72"/>
        <v>0.06212778261</v>
      </c>
      <c r="K272" s="316">
        <f t="shared" si="72"/>
        <v>0.1375734091</v>
      </c>
      <c r="L272" s="316">
        <f t="shared" si="72"/>
        <v>0.04361658907</v>
      </c>
      <c r="M272" s="316">
        <f t="shared" si="72"/>
        <v>-0.03700751488</v>
      </c>
      <c r="N272" s="316">
        <f t="shared" si="72"/>
        <v>-0.01000394726</v>
      </c>
      <c r="O272" s="316">
        <f t="shared" si="72"/>
        <v>0.05077395579</v>
      </c>
      <c r="P272" s="316">
        <f t="shared" si="72"/>
        <v>-0.09799724999</v>
      </c>
      <c r="Q272" s="316">
        <f t="shared" si="72"/>
        <v>0.07869037619</v>
      </c>
      <c r="R272" s="316">
        <f t="shared" si="72"/>
        <v>0.03308616374</v>
      </c>
      <c r="S272" s="316">
        <f t="shared" si="72"/>
        <v>0.08537269272</v>
      </c>
      <c r="T272" s="316">
        <f t="shared" si="72"/>
        <v>-0.1121003489</v>
      </c>
      <c r="U272" s="316">
        <f t="shared" si="72"/>
        <v>-0.08030765421</v>
      </c>
      <c r="V272" s="316">
        <f t="shared" si="72"/>
        <v>-0.01828972716</v>
      </c>
      <c r="W272" s="316">
        <f t="shared" si="72"/>
        <v>0.0470309551</v>
      </c>
      <c r="X272" s="316">
        <f t="shared" si="72"/>
        <v>-0.2565803969</v>
      </c>
      <c r="Y272" s="316">
        <f t="shared" si="72"/>
        <v>-0.2432376914</v>
      </c>
      <c r="Z272" s="316">
        <f t="shared" si="72"/>
        <v>-0.0604819304</v>
      </c>
      <c r="AA272" s="316">
        <f t="shared" si="72"/>
        <v>0.09058390929</v>
      </c>
      <c r="AB272" s="316">
        <f t="shared" si="72"/>
        <v>0.1293008665</v>
      </c>
      <c r="AC272" s="316">
        <f t="shared" si="72"/>
        <v>0.1359514846</v>
      </c>
      <c r="AD272" s="316">
        <f t="shared" si="72"/>
        <v>0.05853714167</v>
      </c>
      <c r="AE272" s="316">
        <f t="shared" si="72"/>
        <v>0.09181343709</v>
      </c>
      <c r="AF272" s="316">
        <f t="shared" si="72"/>
        <v>0.3118982497</v>
      </c>
      <c r="AG272" s="386"/>
    </row>
    <row r="273">
      <c r="A273" s="478">
        <f>A271/A269</f>
        <v>0.04928610445</v>
      </c>
      <c r="B273" s="310"/>
      <c r="C273" s="310"/>
      <c r="D273" s="310"/>
      <c r="E273" s="310"/>
      <c r="F273" s="310"/>
      <c r="G273" s="310"/>
      <c r="H273" s="310"/>
      <c r="I273" s="310"/>
      <c r="J273" s="310"/>
      <c r="K273" s="310"/>
      <c r="L273" s="310"/>
      <c r="M273" s="310"/>
      <c r="N273" s="310"/>
      <c r="O273" s="310"/>
      <c r="P273" s="310"/>
      <c r="Q273" s="310"/>
      <c r="R273" s="310"/>
      <c r="S273" s="310"/>
      <c r="T273" s="310"/>
      <c r="U273" s="310"/>
      <c r="V273" s="310"/>
      <c r="W273" s="310"/>
      <c r="X273" s="310"/>
      <c r="Y273" s="310"/>
      <c r="Z273" s="310"/>
      <c r="AA273" s="310"/>
      <c r="AB273" s="310"/>
      <c r="AC273" s="310"/>
      <c r="AD273" s="310"/>
      <c r="AE273" s="310"/>
      <c r="AF273" s="310"/>
      <c r="AG273" s="386"/>
    </row>
    <row r="274">
      <c r="A274" s="318" t="s">
        <v>517</v>
      </c>
      <c r="B274" s="319">
        <f>Summary!B136</f>
        <v>2.416885445</v>
      </c>
      <c r="C274" s="319">
        <f>Summary!C136</f>
        <v>3.13633287</v>
      </c>
      <c r="D274" s="319">
        <f>Summary!D136</f>
        <v>4.132474503</v>
      </c>
      <c r="E274" s="319">
        <f>Summary!E136</f>
        <v>2.896618497</v>
      </c>
      <c r="F274" s="319">
        <f>Summary!F136</f>
        <v>1.387170181</v>
      </c>
      <c r="G274" s="319">
        <f>Summary!G136</f>
        <v>2.277297639</v>
      </c>
      <c r="H274" s="319">
        <f>Summary!H136</f>
        <v>2.150382945</v>
      </c>
      <c r="I274" s="319">
        <f>Summary!I136</f>
        <v>6.068198403</v>
      </c>
      <c r="J274" s="319">
        <f>Summary!J136</f>
        <v>7.524150608</v>
      </c>
      <c r="K274" s="319">
        <f>Summary!K136</f>
        <v>12.79824518</v>
      </c>
      <c r="L274" s="319">
        <f>Summary!L136</f>
        <v>3.435762144</v>
      </c>
      <c r="M274" s="319">
        <f>Summary!M136</f>
        <v>2.684351679</v>
      </c>
      <c r="N274" s="319">
        <f>Summary!N136</f>
        <v>2.944189264</v>
      </c>
      <c r="O274" s="319">
        <f>Summary!O136</f>
        <v>3.561070071</v>
      </c>
      <c r="P274" s="319">
        <f>Summary!P136</f>
        <v>2.42329311</v>
      </c>
      <c r="Q274" s="319">
        <f>Summary!Q136</f>
        <v>4.378562459</v>
      </c>
      <c r="R274" s="319">
        <f>Summary!R136</f>
        <v>3.907150895</v>
      </c>
      <c r="S274" s="319">
        <f>Summary!S136</f>
        <v>4.987385257</v>
      </c>
      <c r="T274" s="319">
        <f>Summary!T136</f>
        <v>2.54563503</v>
      </c>
      <c r="U274" s="319">
        <f>Summary!U136</f>
        <v>2.693050775</v>
      </c>
      <c r="V274" s="319">
        <f>Summary!V136</f>
        <v>3.26375</v>
      </c>
      <c r="W274" s="319">
        <f>Summary!W136</f>
        <v>4.449162269</v>
      </c>
      <c r="X274" s="319">
        <f>Summary!X136</f>
        <v>1.946364666</v>
      </c>
      <c r="Y274" s="319">
        <f>Summary!Y136</f>
        <v>2.023586545</v>
      </c>
      <c r="Z274" s="319">
        <f>Summary!Z136</f>
        <v>3.095310345</v>
      </c>
      <c r="AA274" s="319">
        <f>Summary!AA136</f>
        <v>6.296686231</v>
      </c>
      <c r="AB274" s="319">
        <f>Summary!AB136</f>
        <v>6.162859699</v>
      </c>
      <c r="AC274" s="319">
        <f>Summary!AC136</f>
        <v>6.975068424</v>
      </c>
      <c r="AD274" s="319">
        <f>Summary!AD136</f>
        <v>4.373511111</v>
      </c>
      <c r="AE274" s="319">
        <f>Summary!AE136</f>
        <v>5.147286031</v>
      </c>
      <c r="AF274" s="319">
        <f>Summary!AF136</f>
        <v>5.497216369</v>
      </c>
      <c r="AG274" s="479"/>
    </row>
    <row r="275">
      <c r="A275" s="392"/>
      <c r="B275" s="310"/>
      <c r="C275" s="310"/>
      <c r="D275" s="310"/>
      <c r="E275" s="310"/>
      <c r="F275" s="310"/>
      <c r="G275" s="310"/>
      <c r="H275" s="310"/>
      <c r="I275" s="310"/>
      <c r="J275" s="310"/>
      <c r="K275" s="310"/>
      <c r="L275" s="310"/>
      <c r="M275" s="310"/>
      <c r="N275" s="310"/>
      <c r="O275" s="310"/>
      <c r="P275" s="310"/>
      <c r="Q275" s="310"/>
      <c r="R275" s="310"/>
      <c r="S275" s="310"/>
      <c r="T275" s="310"/>
      <c r="U275" s="310"/>
      <c r="V275" s="310"/>
      <c r="W275" s="310"/>
      <c r="X275" s="310"/>
      <c r="Y275" s="310"/>
      <c r="Z275" s="310"/>
      <c r="AA275" s="310"/>
      <c r="AB275" s="310"/>
      <c r="AC275" s="310"/>
      <c r="AD275" s="310"/>
      <c r="AE275" s="310"/>
      <c r="AF275" s="310"/>
      <c r="AG275" s="386"/>
    </row>
    <row r="276">
      <c r="A276" s="392"/>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c r="AA276" s="310"/>
      <c r="AB276" s="310"/>
      <c r="AC276" s="310"/>
      <c r="AD276" s="310"/>
      <c r="AE276" s="310"/>
      <c r="AF276" s="310"/>
      <c r="AG276" s="386"/>
    </row>
    <row r="277">
      <c r="A277" s="480" t="s">
        <v>1281</v>
      </c>
      <c r="B277" s="321" t="str">
        <f t="shared" ref="B277:AD277" si="73">iferror(#REF!+#REF!+#REF!+#REF!+#REF!,"")</f>
        <v/>
      </c>
      <c r="C277" s="321" t="str">
        <f t="shared" si="73"/>
        <v/>
      </c>
      <c r="D277" s="321" t="str">
        <f t="shared" si="73"/>
        <v/>
      </c>
      <c r="E277" s="321" t="str">
        <f t="shared" si="73"/>
        <v/>
      </c>
      <c r="F277" s="321" t="str">
        <f t="shared" si="73"/>
        <v/>
      </c>
      <c r="G277" s="321" t="str">
        <f t="shared" si="73"/>
        <v/>
      </c>
      <c r="H277" s="321" t="str">
        <f t="shared" si="73"/>
        <v/>
      </c>
      <c r="I277" s="321" t="str">
        <f t="shared" si="73"/>
        <v/>
      </c>
      <c r="J277" s="321" t="str">
        <f t="shared" si="73"/>
        <v/>
      </c>
      <c r="K277" s="321" t="str">
        <f t="shared" si="73"/>
        <v/>
      </c>
      <c r="L277" s="321" t="str">
        <f t="shared" si="73"/>
        <v/>
      </c>
      <c r="M277" s="321" t="str">
        <f t="shared" si="73"/>
        <v/>
      </c>
      <c r="N277" s="321" t="str">
        <f t="shared" si="73"/>
        <v/>
      </c>
      <c r="O277" s="321" t="str">
        <f t="shared" si="73"/>
        <v/>
      </c>
      <c r="P277" s="321" t="str">
        <f t="shared" si="73"/>
        <v/>
      </c>
      <c r="Q277" s="321" t="str">
        <f t="shared" si="73"/>
        <v/>
      </c>
      <c r="R277" s="321" t="str">
        <f t="shared" si="73"/>
        <v/>
      </c>
      <c r="S277" s="321" t="str">
        <f t="shared" si="73"/>
        <v/>
      </c>
      <c r="T277" s="321" t="str">
        <f t="shared" si="73"/>
        <v/>
      </c>
      <c r="U277" s="321" t="str">
        <f t="shared" si="73"/>
        <v/>
      </c>
      <c r="V277" s="321" t="str">
        <f t="shared" si="73"/>
        <v/>
      </c>
      <c r="W277" s="321" t="str">
        <f t="shared" si="73"/>
        <v/>
      </c>
      <c r="X277" s="321" t="str">
        <f t="shared" si="73"/>
        <v/>
      </c>
      <c r="Y277" s="321" t="str">
        <f t="shared" si="73"/>
        <v/>
      </c>
      <c r="Z277" s="321" t="str">
        <f t="shared" si="73"/>
        <v/>
      </c>
      <c r="AA277" s="321" t="str">
        <f t="shared" si="73"/>
        <v/>
      </c>
      <c r="AB277" s="321" t="str">
        <f t="shared" si="73"/>
        <v/>
      </c>
      <c r="AC277" s="321" t="str">
        <f t="shared" si="73"/>
        <v/>
      </c>
      <c r="AD277" s="321" t="str">
        <f t="shared" si="73"/>
        <v/>
      </c>
      <c r="AE277" s="310"/>
      <c r="AF277" s="310"/>
      <c r="AG277" s="386"/>
    </row>
    <row r="278">
      <c r="A278" s="481" t="s">
        <v>1282</v>
      </c>
      <c r="B278" s="322">
        <f t="shared" ref="B278:AF278" si="74">SUM(B279:B287)-B288</f>
        <v>0</v>
      </c>
      <c r="C278" s="322">
        <f t="shared" si="74"/>
        <v>0</v>
      </c>
      <c r="D278" s="322">
        <f t="shared" si="74"/>
        <v>-191.48</v>
      </c>
      <c r="E278" s="322">
        <f t="shared" si="74"/>
        <v>-382.96</v>
      </c>
      <c r="F278" s="322">
        <f t="shared" si="74"/>
        <v>-191.48</v>
      </c>
      <c r="G278" s="322">
        <f t="shared" si="74"/>
        <v>-203.61</v>
      </c>
      <c r="H278" s="322">
        <f t="shared" si="74"/>
        <v>-526.15</v>
      </c>
      <c r="I278" s="322">
        <f t="shared" si="74"/>
        <v>-1536.02</v>
      </c>
      <c r="J278" s="322">
        <f t="shared" si="74"/>
        <v>-836.1</v>
      </c>
      <c r="K278" s="322">
        <f t="shared" si="74"/>
        <v>0</v>
      </c>
      <c r="L278" s="322">
        <f t="shared" si="74"/>
        <v>-191.48</v>
      </c>
      <c r="M278" s="322">
        <f t="shared" si="74"/>
        <v>-33.21</v>
      </c>
      <c r="N278" s="322">
        <f t="shared" si="74"/>
        <v>-191.48</v>
      </c>
      <c r="O278" s="322">
        <f t="shared" si="74"/>
        <v>0</v>
      </c>
      <c r="P278" s="322">
        <f t="shared" si="74"/>
        <v>-171.48</v>
      </c>
      <c r="Q278" s="322">
        <f t="shared" si="74"/>
        <v>-342.96</v>
      </c>
      <c r="R278" s="322">
        <f t="shared" si="74"/>
        <v>-355.09</v>
      </c>
      <c r="S278" s="322">
        <f t="shared" si="74"/>
        <v>0</v>
      </c>
      <c r="T278" s="322">
        <f t="shared" si="74"/>
        <v>-27.07</v>
      </c>
      <c r="U278" s="322">
        <f t="shared" si="74"/>
        <v>-135.32</v>
      </c>
      <c r="V278" s="322">
        <f t="shared" si="74"/>
        <v>0</v>
      </c>
      <c r="W278" s="322">
        <f t="shared" si="74"/>
        <v>0</v>
      </c>
      <c r="X278" s="322">
        <f t="shared" si="74"/>
        <v>-294.67</v>
      </c>
      <c r="Y278" s="322">
        <f t="shared" si="74"/>
        <v>0</v>
      </c>
      <c r="Z278" s="322">
        <f t="shared" si="74"/>
        <v>-12.13</v>
      </c>
      <c r="AA278" s="322">
        <f t="shared" si="74"/>
        <v>-262.96</v>
      </c>
      <c r="AB278" s="322">
        <f t="shared" si="74"/>
        <v>-224.67</v>
      </c>
      <c r="AC278" s="322">
        <f t="shared" si="74"/>
        <v>-523.86</v>
      </c>
      <c r="AD278" s="322">
        <f t="shared" si="74"/>
        <v>-93.19</v>
      </c>
      <c r="AE278" s="322">
        <f t="shared" si="74"/>
        <v>0</v>
      </c>
      <c r="AF278" s="322">
        <f t="shared" si="74"/>
        <v>-925.48</v>
      </c>
      <c r="AG278" s="386">
        <f t="shared" ref="AG278:AG324" si="75">SUM(B278:AF278)</f>
        <v>-7652.85</v>
      </c>
    </row>
    <row r="279">
      <c r="A279" s="443" t="s">
        <v>520</v>
      </c>
      <c r="B279" s="310">
        <f>(B143+B144)*'Data - P&amp;L'!$C$3</f>
        <v>0</v>
      </c>
      <c r="C279" s="310">
        <f>(C143+C144)*'Data - P&amp;L'!$C$3</f>
        <v>0</v>
      </c>
      <c r="D279" s="310">
        <f>(D143+D144)*'Data - P&amp;L'!$C$3</f>
        <v>0</v>
      </c>
      <c r="E279" s="310">
        <f>(E143+E144)*'Data - P&amp;L'!$C$3</f>
        <v>0</v>
      </c>
      <c r="F279" s="310">
        <f>(F143+F144)*'Data - P&amp;L'!$C$3</f>
        <v>0</v>
      </c>
      <c r="G279" s="310">
        <f>(G143+G144)*'Data - P&amp;L'!$C$3</f>
        <v>0</v>
      </c>
      <c r="H279" s="310">
        <f>(H143+H144)*'Data - P&amp;L'!$C$3</f>
        <v>83.87</v>
      </c>
      <c r="I279" s="310">
        <f>(I143+I144)*'Data - P&amp;L'!$C$3</f>
        <v>251.61</v>
      </c>
      <c r="J279" s="310">
        <f>(J143+J144)*'Data - P&amp;L'!$C$3</f>
        <v>0</v>
      </c>
      <c r="K279" s="310">
        <f>(K143+K144)*'Data - P&amp;L'!$C$3</f>
        <v>0</v>
      </c>
      <c r="L279" s="310">
        <f>(L143+L144)*'Data - P&amp;L'!$C$3</f>
        <v>0</v>
      </c>
      <c r="M279" s="310">
        <f>(M143+M144)*'Data - P&amp;L'!$C$3</f>
        <v>0</v>
      </c>
      <c r="N279" s="310">
        <f>(N143+N144)*'Data - P&amp;L'!$C$3</f>
        <v>0</v>
      </c>
      <c r="O279" s="310">
        <f>(O143+O144)*'Data - P&amp;L'!$C$3</f>
        <v>0</v>
      </c>
      <c r="P279" s="310">
        <f>(P143+P144)*'Data - P&amp;L'!$C$3</f>
        <v>0</v>
      </c>
      <c r="Q279" s="310">
        <f>(Q143+Q144)*'Data - P&amp;L'!$C$3</f>
        <v>0</v>
      </c>
      <c r="R279" s="310">
        <f>(R143+R144)*'Data - P&amp;L'!$C$3</f>
        <v>0</v>
      </c>
      <c r="S279" s="310">
        <f>(S143+S144)*'Data - P&amp;L'!$C$3</f>
        <v>0</v>
      </c>
      <c r="T279" s="310">
        <f>(T143+T144)*'Data - P&amp;L'!$C$3</f>
        <v>0</v>
      </c>
      <c r="U279" s="310">
        <f>(U143+U144)*'Data - P&amp;L'!$C$3</f>
        <v>83.87</v>
      </c>
      <c r="V279" s="310">
        <f>(V143+V144)*'Data - P&amp;L'!$C$3</f>
        <v>0</v>
      </c>
      <c r="W279" s="310">
        <f>(W143+W144)*'Data - P&amp;L'!$C$3</f>
        <v>0</v>
      </c>
      <c r="X279" s="310">
        <f>(X143+X144)*'Data - P&amp;L'!$C$3</f>
        <v>83.87</v>
      </c>
      <c r="Y279" s="310">
        <f>(Y143+Y144)*'Data - P&amp;L'!$C$3</f>
        <v>0</v>
      </c>
      <c r="Z279" s="310">
        <f>(Z143+Z144)*'Data - P&amp;L'!$C$3</f>
        <v>0</v>
      </c>
      <c r="AA279" s="310">
        <f>(AA143+AA144)*'Data - P&amp;L'!$C$3</f>
        <v>0</v>
      </c>
      <c r="AB279" s="310">
        <f>(AB143+AB144)*'Data - P&amp;L'!$C$3</f>
        <v>83.87</v>
      </c>
      <c r="AC279" s="310">
        <f>(AC143+AC144)*'Data - P&amp;L'!$C$3</f>
        <v>83.87</v>
      </c>
      <c r="AD279" s="310">
        <f>(AD143+AD144)*'Data - P&amp;L'!$C$3</f>
        <v>83.87</v>
      </c>
      <c r="AE279" s="310">
        <f>(AE143+AE144)*'Data - P&amp;L'!$C$3</f>
        <v>0</v>
      </c>
      <c r="AF279" s="310">
        <f>(AF143+AF144)*'Data - P&amp;L'!$C$3</f>
        <v>0</v>
      </c>
      <c r="AG279" s="386">
        <f t="shared" si="75"/>
        <v>754.83</v>
      </c>
    </row>
    <row r="280">
      <c r="A280" s="443" t="s">
        <v>521</v>
      </c>
      <c r="B280" s="310">
        <f>(B145+B146)*'Data - P&amp;L'!$C$4</f>
        <v>0</v>
      </c>
      <c r="C280" s="310">
        <f>(C145+C146)*'Data - P&amp;L'!$C$4</f>
        <v>0</v>
      </c>
      <c r="D280" s="310">
        <f>(D145+D146)*'Data - P&amp;L'!$C$4</f>
        <v>95.58</v>
      </c>
      <c r="E280" s="310">
        <f>(E145+E146)*'Data - P&amp;L'!$C$4</f>
        <v>191.16</v>
      </c>
      <c r="F280" s="310">
        <f>(F145+F146)*'Data - P&amp;L'!$C$4</f>
        <v>95.58</v>
      </c>
      <c r="G280" s="310">
        <f>(G145+G146)*'Data - P&amp;L'!$C$4</f>
        <v>95.58</v>
      </c>
      <c r="H280" s="310">
        <f>(H145+H146)*'Data - P&amp;L'!$C$4</f>
        <v>191.16</v>
      </c>
      <c r="I280" s="310">
        <f>(I145+I146)*'Data - P&amp;L'!$C$4</f>
        <v>1146.96</v>
      </c>
      <c r="J280" s="310">
        <f>(J145+J146)*'Data - P&amp;L'!$C$4</f>
        <v>764.64</v>
      </c>
      <c r="K280" s="310">
        <f>(K145+K146)*'Data - P&amp;L'!$C$4</f>
        <v>0</v>
      </c>
      <c r="L280" s="310">
        <f>(L145+L146)*'Data - P&amp;L'!$C$4</f>
        <v>95.58</v>
      </c>
      <c r="M280" s="310">
        <f>(M145+M146)*'Data - P&amp;L'!$C$4</f>
        <v>0</v>
      </c>
      <c r="N280" s="310">
        <f>(N145+N146)*'Data - P&amp;L'!$C$4</f>
        <v>95.58</v>
      </c>
      <c r="O280" s="310">
        <f>(O145+O146)*'Data - P&amp;L'!$C$4</f>
        <v>0</v>
      </c>
      <c r="P280" s="310">
        <f>(P145+P146)*'Data - P&amp;L'!$C$4</f>
        <v>95.58</v>
      </c>
      <c r="Q280" s="310">
        <f>(Q145+Q146)*'Data - P&amp;L'!$C$4</f>
        <v>191.16</v>
      </c>
      <c r="R280" s="310">
        <f>(R145+R146)*'Data - P&amp;L'!$C$4</f>
        <v>191.16</v>
      </c>
      <c r="S280" s="310">
        <f>(S145+S146)*'Data - P&amp;L'!$C$4</f>
        <v>0</v>
      </c>
      <c r="T280" s="310">
        <f>(T145+T146)*'Data - P&amp;L'!$C$4</f>
        <v>0</v>
      </c>
      <c r="U280" s="310">
        <f>(U145+U146)*'Data - P&amp;L'!$C$4</f>
        <v>0</v>
      </c>
      <c r="V280" s="310">
        <f>(V145+V146)*'Data - P&amp;L'!$C$4</f>
        <v>0</v>
      </c>
      <c r="W280" s="310">
        <f>(W145+W146)*'Data - P&amp;L'!$C$4</f>
        <v>0</v>
      </c>
      <c r="X280" s="310">
        <f>(X145+X146)*'Data - P&amp;L'!$C$4</f>
        <v>95.58</v>
      </c>
      <c r="Y280" s="310">
        <f>(Y145+Y146)*'Data - P&amp;L'!$C$4</f>
        <v>0</v>
      </c>
      <c r="Z280" s="310">
        <f>(Z145+Z146)*'Data - P&amp;L'!$C$4</f>
        <v>0</v>
      </c>
      <c r="AA280" s="310">
        <f>(AA145+AA146)*'Data - P&amp;L'!$C$4</f>
        <v>191.16</v>
      </c>
      <c r="AB280" s="310">
        <f>(AB145+AB146)*'Data - P&amp;L'!$C$4</f>
        <v>95.58</v>
      </c>
      <c r="AC280" s="310">
        <f>(AC145+AC146)*'Data - P&amp;L'!$C$4</f>
        <v>95.58</v>
      </c>
      <c r="AD280" s="310">
        <f>(AD145+AD146)*'Data - P&amp;L'!$C$4</f>
        <v>0</v>
      </c>
      <c r="AE280" s="310">
        <f>(AE145+AE146)*'Data - P&amp;L'!$C$4</f>
        <v>0</v>
      </c>
      <c r="AF280" s="310">
        <f>(AF145+AF146)*'Data - P&amp;L'!$C$4</f>
        <v>286.74</v>
      </c>
      <c r="AG280" s="386">
        <f t="shared" si="75"/>
        <v>4014.36</v>
      </c>
    </row>
    <row r="281">
      <c r="A281" s="443" t="s">
        <v>522</v>
      </c>
      <c r="B281" s="310">
        <f>(B158)*'Data - P&amp;L'!$C$6</f>
        <v>0</v>
      </c>
      <c r="C281" s="310">
        <f>(C158)*'Data - P&amp;L'!$C$6</f>
        <v>0</v>
      </c>
      <c r="D281" s="310">
        <f>(D158)*'Data - P&amp;L'!$C$6</f>
        <v>0</v>
      </c>
      <c r="E281" s="310">
        <f>(E158)*'Data - P&amp;L'!$C$6</f>
        <v>0</v>
      </c>
      <c r="F281" s="310">
        <f>(F158)*'Data - P&amp;L'!$C$6</f>
        <v>0</v>
      </c>
      <c r="G281" s="310">
        <f>(G158)*'Data - P&amp;L'!$C$6</f>
        <v>4.93</v>
      </c>
      <c r="H281" s="310">
        <f>(H158)*'Data - P&amp;L'!$C$6</f>
        <v>0</v>
      </c>
      <c r="I281" s="310">
        <f>(I158)*'Data - P&amp;L'!$C$6</f>
        <v>4.93</v>
      </c>
      <c r="J281" s="310">
        <f>(J158)*'Data - P&amp;L'!$C$6</f>
        <v>9.86</v>
      </c>
      <c r="K281" s="310">
        <f>(K158)*'Data - P&amp;L'!$C$6</f>
        <v>0</v>
      </c>
      <c r="L281" s="310">
        <f>(L158)*'Data - P&amp;L'!$C$6</f>
        <v>0</v>
      </c>
      <c r="M281" s="310">
        <f>(M158)*'Data - P&amp;L'!$C$6</f>
        <v>4.93</v>
      </c>
      <c r="N281" s="310">
        <f>(N158)*'Data - P&amp;L'!$C$6</f>
        <v>0</v>
      </c>
      <c r="O281" s="310">
        <f>(O158)*'Data - P&amp;L'!$C$6</f>
        <v>0</v>
      </c>
      <c r="P281" s="310">
        <f>(P158)*'Data - P&amp;L'!$C$6</f>
        <v>0</v>
      </c>
      <c r="Q281" s="310">
        <f>(Q158)*'Data - P&amp;L'!$C$6</f>
        <v>0</v>
      </c>
      <c r="R281" s="310">
        <f>(R158)*'Data - P&amp;L'!$C$6</f>
        <v>4.93</v>
      </c>
      <c r="S281" s="310">
        <f>(S158)*'Data - P&amp;L'!$C$6</f>
        <v>0</v>
      </c>
      <c r="T281" s="310">
        <f>(T158)*'Data - P&amp;L'!$C$6</f>
        <v>0</v>
      </c>
      <c r="U281" s="310">
        <f>(U158)*'Data - P&amp;L'!$C$6</f>
        <v>4.93</v>
      </c>
      <c r="V281" s="310">
        <f>(V158)*'Data - P&amp;L'!$C$6</f>
        <v>0</v>
      </c>
      <c r="W281" s="310">
        <f>(W158)*'Data - P&amp;L'!$C$6</f>
        <v>0</v>
      </c>
      <c r="X281" s="310">
        <f>(X158)*'Data - P&amp;L'!$C$6</f>
        <v>0</v>
      </c>
      <c r="Y281" s="310">
        <f>(Y158)*'Data - P&amp;L'!$C$6</f>
        <v>0</v>
      </c>
      <c r="Z281" s="310">
        <f>(Z158)*'Data - P&amp;L'!$C$6</f>
        <v>4.93</v>
      </c>
      <c r="AA281" s="310">
        <f>(AA158)*'Data - P&amp;L'!$C$6</f>
        <v>0</v>
      </c>
      <c r="AB281" s="310">
        <f>(AB158)*'Data - P&amp;L'!$C$6</f>
        <v>0</v>
      </c>
      <c r="AC281" s="310">
        <f>(AC158)*'Data - P&amp;L'!$C$6</f>
        <v>4.93</v>
      </c>
      <c r="AD281" s="310">
        <f>(AD158)*'Data - P&amp;L'!$C$6</f>
        <v>0</v>
      </c>
      <c r="AE281" s="310">
        <f>(AE158)*'Data - P&amp;L'!$C$6</f>
        <v>0</v>
      </c>
      <c r="AF281" s="310">
        <f>(AF158)*'Data - P&amp;L'!$C$6</f>
        <v>4.93</v>
      </c>
      <c r="AG281" s="386">
        <f t="shared" si="75"/>
        <v>49.3</v>
      </c>
    </row>
    <row r="282">
      <c r="A282" s="443" t="s">
        <v>523</v>
      </c>
      <c r="B282" s="310">
        <f>(B159)*'Data - P&amp;L'!$C$8</f>
        <v>0</v>
      </c>
      <c r="C282" s="310">
        <f>(C159)*'Data - P&amp;L'!$C$8</f>
        <v>0</v>
      </c>
      <c r="D282" s="310">
        <f>(D159)*'Data - P&amp;L'!$C$8</f>
        <v>0</v>
      </c>
      <c r="E282" s="310">
        <f>(E159)*'Data - P&amp;L'!$C$8</f>
        <v>0</v>
      </c>
      <c r="F282" s="310">
        <f>(F159)*'Data - P&amp;L'!$C$8</f>
        <v>0</v>
      </c>
      <c r="G282" s="310">
        <f>(G159)*'Data - P&amp;L'!$C$8</f>
        <v>0</v>
      </c>
      <c r="H282" s="310">
        <f>(H159)*'Data - P&amp;L'!$C$8</f>
        <v>0</v>
      </c>
      <c r="I282" s="310">
        <f>(I159)*'Data - P&amp;L'!$C$8</f>
        <v>0</v>
      </c>
      <c r="J282" s="310">
        <f>(J159)*'Data - P&amp;L'!$C$8</f>
        <v>0</v>
      </c>
      <c r="K282" s="310">
        <f>(K159)*'Data - P&amp;L'!$C$8</f>
        <v>0</v>
      </c>
      <c r="L282" s="310">
        <f>(L159)*'Data - P&amp;L'!$C$8</f>
        <v>0</v>
      </c>
      <c r="M282" s="310">
        <f>(M159)*'Data - P&amp;L'!$C$8</f>
        <v>0</v>
      </c>
      <c r="N282" s="310">
        <f>(N159)*'Data - P&amp;L'!$C$8</f>
        <v>0</v>
      </c>
      <c r="O282" s="310">
        <f>(O159)*'Data - P&amp;L'!$C$8</f>
        <v>0</v>
      </c>
      <c r="P282" s="310">
        <f>(P159)*'Data - P&amp;L'!$C$8</f>
        <v>0</v>
      </c>
      <c r="Q282" s="310">
        <f>(Q159)*'Data - P&amp;L'!$C$8</f>
        <v>0</v>
      </c>
      <c r="R282" s="310">
        <f>(R159)*'Data - P&amp;L'!$C$8</f>
        <v>0</v>
      </c>
      <c r="S282" s="310">
        <f>(S159)*'Data - P&amp;L'!$C$8</f>
        <v>0</v>
      </c>
      <c r="T282" s="310">
        <f>(T159)*'Data - P&amp;L'!$C$8</f>
        <v>1.07</v>
      </c>
      <c r="U282" s="310">
        <f>(U159)*'Data - P&amp;L'!$C$8</f>
        <v>0</v>
      </c>
      <c r="V282" s="310">
        <f>(V159)*'Data - P&amp;L'!$C$8</f>
        <v>0</v>
      </c>
      <c r="W282" s="310">
        <f>(W159)*'Data - P&amp;L'!$C$8</f>
        <v>0</v>
      </c>
      <c r="X282" s="310">
        <f>(X159)*'Data - P&amp;L'!$C$8</f>
        <v>0</v>
      </c>
      <c r="Y282" s="310">
        <f>(Y159)*'Data - P&amp;L'!$C$8</f>
        <v>0</v>
      </c>
      <c r="Z282" s="310">
        <f>(Z159)*'Data - P&amp;L'!$C$8</f>
        <v>0</v>
      </c>
      <c r="AA282" s="310">
        <f>(AA159)*'Data - P&amp;L'!$C$8</f>
        <v>0</v>
      </c>
      <c r="AB282" s="310">
        <f>(AB159)*'Data - P&amp;L'!$C$8</f>
        <v>0</v>
      </c>
      <c r="AC282" s="310">
        <f>(AC159)*'Data - P&amp;L'!$C$8</f>
        <v>0</v>
      </c>
      <c r="AD282" s="310">
        <f>(AD159)*'Data - P&amp;L'!$C$8</f>
        <v>0</v>
      </c>
      <c r="AE282" s="310">
        <f>(AE159)*'Data - P&amp;L'!$C$8</f>
        <v>0</v>
      </c>
      <c r="AF282" s="310">
        <f>(AF159)*'Data - P&amp;L'!$C$8</f>
        <v>0</v>
      </c>
      <c r="AG282" s="386">
        <f t="shared" si="75"/>
        <v>1.07</v>
      </c>
    </row>
    <row r="283">
      <c r="A283" s="443" t="s">
        <v>524</v>
      </c>
      <c r="B283" s="310">
        <f>(B160+B161)*'Data - P&amp;L'!$C$9</f>
        <v>0</v>
      </c>
      <c r="C283" s="310">
        <f>(C160+C161)*'Data - P&amp;L'!$C$9</f>
        <v>0</v>
      </c>
      <c r="D283" s="310">
        <f>(D160+D161)*'Data - P&amp;L'!$C$9</f>
        <v>0</v>
      </c>
      <c r="E283" s="310">
        <f>(E160+E161)*'Data - P&amp;L'!$C$9</f>
        <v>0</v>
      </c>
      <c r="F283" s="310">
        <f>(F160+F161)*'Data - P&amp;L'!$C$9</f>
        <v>0</v>
      </c>
      <c r="G283" s="310">
        <f>(G160+G161)*'Data - P&amp;L'!$C$9</f>
        <v>0</v>
      </c>
      <c r="H283" s="310">
        <f>(H160+H161)*'Data - P&amp;L'!$C$9</f>
        <v>0</v>
      </c>
      <c r="I283" s="310">
        <f>(I160+I161)*'Data - P&amp;L'!$C$9</f>
        <v>11.96</v>
      </c>
      <c r="J283" s="310">
        <f>(J160+J161)*'Data - P&amp;L'!$C$9</f>
        <v>0</v>
      </c>
      <c r="K283" s="310">
        <f>(K160+K161)*'Data - P&amp;L'!$C$9</f>
        <v>0</v>
      </c>
      <c r="L283" s="310">
        <f>(L160+L161)*'Data - P&amp;L'!$C$9</f>
        <v>0</v>
      </c>
      <c r="M283" s="310">
        <f>(M160+M161)*'Data - P&amp;L'!$C$9</f>
        <v>5.98</v>
      </c>
      <c r="N283" s="310">
        <f>(N160+N161)*'Data - P&amp;L'!$C$9</f>
        <v>0</v>
      </c>
      <c r="O283" s="310">
        <f>(O160+O161)*'Data - P&amp;L'!$C$9</f>
        <v>0</v>
      </c>
      <c r="P283" s="310">
        <f>(P160+P161)*'Data - P&amp;L'!$C$9</f>
        <v>0</v>
      </c>
      <c r="Q283" s="310">
        <f>(Q160+Q161)*'Data - P&amp;L'!$C$9</f>
        <v>0</v>
      </c>
      <c r="R283" s="310">
        <f>(R160+R161)*'Data - P&amp;L'!$C$9</f>
        <v>0</v>
      </c>
      <c r="S283" s="310">
        <f>(S160+S161)*'Data - P&amp;L'!$C$9</f>
        <v>0</v>
      </c>
      <c r="T283" s="310">
        <f>(T160+T161)*'Data - P&amp;L'!$C$9</f>
        <v>5.98</v>
      </c>
      <c r="U283" s="310">
        <f>(U160+U161)*'Data - P&amp;L'!$C$9</f>
        <v>0</v>
      </c>
      <c r="V283" s="310">
        <f>(V160+V161)*'Data - P&amp;L'!$C$9</f>
        <v>0</v>
      </c>
      <c r="W283" s="310">
        <f>(W160+W161)*'Data - P&amp;L'!$C$9</f>
        <v>0</v>
      </c>
      <c r="X283" s="310">
        <f>(X160+X161)*'Data - P&amp;L'!$C$9</f>
        <v>0</v>
      </c>
      <c r="Y283" s="310">
        <f>(Y160+Y161)*'Data - P&amp;L'!$C$9</f>
        <v>0</v>
      </c>
      <c r="Z283" s="310">
        <f>(Z160+Z161)*'Data - P&amp;L'!$C$9</f>
        <v>0</v>
      </c>
      <c r="AA283" s="310">
        <f>(AA160+AA161)*'Data - P&amp;L'!$C$9</f>
        <v>0</v>
      </c>
      <c r="AB283" s="310">
        <f>(AB160+AB161)*'Data - P&amp;L'!$C$9</f>
        <v>0</v>
      </c>
      <c r="AC283" s="310">
        <f>(AC160+AC161)*'Data - P&amp;L'!$C$9</f>
        <v>0</v>
      </c>
      <c r="AD283" s="310">
        <f>(AD160+AD161)*'Data - P&amp;L'!$C$9</f>
        <v>0</v>
      </c>
      <c r="AE283" s="310">
        <f>(AE160+AE161)*'Data - P&amp;L'!$C$9</f>
        <v>0</v>
      </c>
      <c r="AF283" s="310">
        <f>(AF160+AF161)*'Data - P&amp;L'!$C$9</f>
        <v>0</v>
      </c>
      <c r="AG283" s="386">
        <f t="shared" si="75"/>
        <v>23.92</v>
      </c>
    </row>
    <row r="284">
      <c r="A284" s="443" t="s">
        <v>525</v>
      </c>
      <c r="B284" s="310">
        <f>(B162+B1630)*'Data - P&amp;L'!$C$5</f>
        <v>0</v>
      </c>
      <c r="C284" s="310">
        <f>(C162+C1630)*'Data - P&amp;L'!$C$5</f>
        <v>0</v>
      </c>
      <c r="D284" s="310">
        <f>(D162+D1630)*'Data - P&amp;L'!$C$5</f>
        <v>0</v>
      </c>
      <c r="E284" s="310">
        <f>(E162+E1630)*'Data - P&amp;L'!$C$5</f>
        <v>0</v>
      </c>
      <c r="F284" s="310">
        <f>(F162+F1630)*'Data - P&amp;L'!$C$5</f>
        <v>0</v>
      </c>
      <c r="G284" s="310">
        <f>(G162+G1630)*'Data - P&amp;L'!$C$5</f>
        <v>0</v>
      </c>
      <c r="H284" s="310">
        <f>(H162+H1630)*'Data - P&amp;L'!$C$5</f>
        <v>0</v>
      </c>
      <c r="I284" s="310">
        <f>(I162+I1630)*'Data - P&amp;L'!$C$5</f>
        <v>0</v>
      </c>
      <c r="J284" s="310">
        <f>(J162+J1630)*'Data - P&amp;L'!$C$5</f>
        <v>0</v>
      </c>
      <c r="K284" s="310">
        <f>(K162+K1630)*'Data - P&amp;L'!$C$5</f>
        <v>0</v>
      </c>
      <c r="L284" s="310">
        <f>(L162+L1630)*'Data - P&amp;L'!$C$5</f>
        <v>0</v>
      </c>
      <c r="M284" s="310">
        <f>(M162+M1630)*'Data - P&amp;L'!$C$5</f>
        <v>0</v>
      </c>
      <c r="N284" s="310">
        <f>(N162+N1630)*'Data - P&amp;L'!$C$5</f>
        <v>0</v>
      </c>
      <c r="O284" s="310">
        <f>(O162+O1630)*'Data - P&amp;L'!$C$5</f>
        <v>0</v>
      </c>
      <c r="P284" s="310">
        <f>(P162+P1630)*'Data - P&amp;L'!$C$5</f>
        <v>0</v>
      </c>
      <c r="Q284" s="310">
        <f>(Q162+Q1630)*'Data - P&amp;L'!$C$5</f>
        <v>0</v>
      </c>
      <c r="R284" s="310">
        <f>(R162+R1630)*'Data - P&amp;L'!$C$5</f>
        <v>0</v>
      </c>
      <c r="S284" s="310">
        <f>(S162+S1630)*'Data - P&amp;L'!$C$5</f>
        <v>0</v>
      </c>
      <c r="T284" s="310">
        <f>(T162+T1630)*'Data - P&amp;L'!$C$5</f>
        <v>0</v>
      </c>
      <c r="U284" s="310">
        <f>(U162+U1630)*'Data - P&amp;L'!$C$5</f>
        <v>0</v>
      </c>
      <c r="V284" s="310">
        <f>(V162+V1630)*'Data - P&amp;L'!$C$5</f>
        <v>0</v>
      </c>
      <c r="W284" s="310">
        <f>(W162+W1630)*'Data - P&amp;L'!$C$5</f>
        <v>0</v>
      </c>
      <c r="X284" s="310">
        <f>(X162+X1630)*'Data - P&amp;L'!$C$5</f>
        <v>0</v>
      </c>
      <c r="Y284" s="310">
        <f>(Y162+Y1630)*'Data - P&amp;L'!$C$5</f>
        <v>0</v>
      </c>
      <c r="Z284" s="310">
        <f>(Z162+Z1630)*'Data - P&amp;L'!$C$5</f>
        <v>0</v>
      </c>
      <c r="AA284" s="310">
        <f>(AA162+AA1630)*'Data - P&amp;L'!$C$5</f>
        <v>0</v>
      </c>
      <c r="AB284" s="310">
        <f>(AB162+AB1630)*'Data - P&amp;L'!$C$5</f>
        <v>0</v>
      </c>
      <c r="AC284" s="310">
        <f>(AC162+AC1630)*'Data - P&amp;L'!$C$5</f>
        <v>0</v>
      </c>
      <c r="AD284" s="310">
        <f>(AD162+AD1630)*'Data - P&amp;L'!$C$5</f>
        <v>0</v>
      </c>
      <c r="AE284" s="310">
        <f>(AE162+AE1630)*'Data - P&amp;L'!$C$5</f>
        <v>0</v>
      </c>
      <c r="AF284" s="310">
        <f>(AF162+AF1630)*'Data - P&amp;L'!$C$5</f>
        <v>0</v>
      </c>
      <c r="AG284" s="386">
        <f t="shared" si="75"/>
        <v>0</v>
      </c>
    </row>
    <row r="285">
      <c r="A285" s="443" t="s">
        <v>526</v>
      </c>
      <c r="B285" s="310">
        <f>(B164+B165)*'Data - P&amp;L'!$C$10</f>
        <v>0</v>
      </c>
      <c r="C285" s="310">
        <f>(C164+C165)*'Data - P&amp;L'!$C$10</f>
        <v>0</v>
      </c>
      <c r="D285" s="310">
        <f>(D164+D165)*'Data - P&amp;L'!$C$10</f>
        <v>0</v>
      </c>
      <c r="E285" s="310">
        <f>(E164+E165)*'Data - P&amp;L'!$C$10</f>
        <v>0</v>
      </c>
      <c r="F285" s="310">
        <f>(F164+F165)*'Data - P&amp;L'!$C$10</f>
        <v>0</v>
      </c>
      <c r="G285" s="310">
        <f>(G164+G165)*'Data - P&amp;L'!$C$10</f>
        <v>0</v>
      </c>
      <c r="H285" s="310">
        <f>(H164+H165)*'Data - P&amp;L'!$C$10</f>
        <v>0</v>
      </c>
      <c r="I285" s="310">
        <f>(I164+I165)*'Data - P&amp;L'!$C$10</f>
        <v>0</v>
      </c>
      <c r="J285" s="310">
        <f>(J164+J165)*'Data - P&amp;L'!$C$10</f>
        <v>0</v>
      </c>
      <c r="K285" s="310">
        <f>(K164+K165)*'Data - P&amp;L'!$C$10</f>
        <v>0</v>
      </c>
      <c r="L285" s="310">
        <f>(L164+L165)*'Data - P&amp;L'!$C$10</f>
        <v>0</v>
      </c>
      <c r="M285" s="310">
        <f>(M164+M165)*'Data - P&amp;L'!$C$10</f>
        <v>0</v>
      </c>
      <c r="N285" s="310">
        <f>(N164+N165)*'Data - P&amp;L'!$C$10</f>
        <v>0</v>
      </c>
      <c r="O285" s="310">
        <f>(O164+O165)*'Data - P&amp;L'!$C$10</f>
        <v>0</v>
      </c>
      <c r="P285" s="310">
        <f>(P164+P165)*'Data - P&amp;L'!$C$10</f>
        <v>0</v>
      </c>
      <c r="Q285" s="310">
        <f>(Q164+Q165)*'Data - P&amp;L'!$C$10</f>
        <v>0</v>
      </c>
      <c r="R285" s="310">
        <f>(R164+R165)*'Data - P&amp;L'!$C$10</f>
        <v>0</v>
      </c>
      <c r="S285" s="310">
        <f>(S164+S165)*'Data - P&amp;L'!$C$10</f>
        <v>0</v>
      </c>
      <c r="T285" s="310">
        <f>(T164+T165)*'Data - P&amp;L'!$C$10</f>
        <v>0</v>
      </c>
      <c r="U285" s="310">
        <f>(U164+U165)*'Data - P&amp;L'!$C$10</f>
        <v>0</v>
      </c>
      <c r="V285" s="310">
        <f>(V164+V165)*'Data - P&amp;L'!$C$10</f>
        <v>0</v>
      </c>
      <c r="W285" s="310">
        <f>(W164+W165)*'Data - P&amp;L'!$C$10</f>
        <v>0</v>
      </c>
      <c r="X285" s="310">
        <f>(X164+X165)*'Data - P&amp;L'!$C$10</f>
        <v>0</v>
      </c>
      <c r="Y285" s="310">
        <f>(Y164+Y165)*'Data - P&amp;L'!$C$10</f>
        <v>0</v>
      </c>
      <c r="Z285" s="310">
        <f>(Z164+Z165)*'Data - P&amp;L'!$C$10</f>
        <v>0</v>
      </c>
      <c r="AA285" s="310">
        <f>(AA164+AA165)*'Data - P&amp;L'!$C$10</f>
        <v>0</v>
      </c>
      <c r="AB285" s="310">
        <f>(AB164+AB165)*'Data - P&amp;L'!$C$10</f>
        <v>0</v>
      </c>
      <c r="AC285" s="310">
        <f>(AC164+AC165)*'Data - P&amp;L'!$C$10</f>
        <v>0</v>
      </c>
      <c r="AD285" s="310">
        <f>(AD164+AD165)*'Data - P&amp;L'!$C$10</f>
        <v>0</v>
      </c>
      <c r="AE285" s="310">
        <f>(AE164+AE165)*'Data - P&amp;L'!$C$10</f>
        <v>0</v>
      </c>
      <c r="AF285" s="310">
        <f>(AF164+AF165)*'Data - P&amp;L'!$C$10</f>
        <v>4.21</v>
      </c>
      <c r="AG285" s="386">
        <f t="shared" si="75"/>
        <v>4.21</v>
      </c>
    </row>
    <row r="286">
      <c r="A286" s="443" t="s">
        <v>527</v>
      </c>
      <c r="B286" s="310">
        <f>(B151+B152)*'Data - P&amp;L'!$C$43</f>
        <v>0</v>
      </c>
      <c r="C286" s="310">
        <f>(C151+C152)*'Data - P&amp;L'!$C$43</f>
        <v>0</v>
      </c>
      <c r="D286" s="310">
        <f>(D151+D152)*'Data - P&amp;L'!$C$43</f>
        <v>11.94</v>
      </c>
      <c r="E286" s="310">
        <f>(E151+E152)*'Data - P&amp;L'!$C$43</f>
        <v>23.88</v>
      </c>
      <c r="F286" s="310">
        <f>(F151+F152)*'Data - P&amp;L'!$C$43</f>
        <v>11.94</v>
      </c>
      <c r="G286" s="310">
        <f>(G151+G152)*'Data - P&amp;L'!$C$43</f>
        <v>11.94</v>
      </c>
      <c r="H286" s="310">
        <f>(H151+H152)*'Data - P&amp;L'!$C$43</f>
        <v>35.82</v>
      </c>
      <c r="I286" s="310">
        <f>(I151+I152)*'Data - P&amp;L'!$C$43</f>
        <v>179.1</v>
      </c>
      <c r="J286" s="310">
        <f>(J151+J152)*'Data - P&amp;L'!$C$43</f>
        <v>95.52</v>
      </c>
      <c r="K286" s="310">
        <f>(K151+K152)*'Data - P&amp;L'!$C$43</f>
        <v>0</v>
      </c>
      <c r="L286" s="310">
        <f>(L151+L152)*'Data - P&amp;L'!$C$43</f>
        <v>11.94</v>
      </c>
      <c r="M286" s="310">
        <f>(M151+M152)*'Data - P&amp;L'!$C$43</f>
        <v>0</v>
      </c>
      <c r="N286" s="310">
        <f>(N151+N152)*'Data - P&amp;L'!$C$43</f>
        <v>11.94</v>
      </c>
      <c r="O286" s="310">
        <f>(O151+O152)*'Data - P&amp;L'!$C$43</f>
        <v>0</v>
      </c>
      <c r="P286" s="310">
        <f>(P151+P152)*'Data - P&amp;L'!$C$43</f>
        <v>11.94</v>
      </c>
      <c r="Q286" s="310">
        <f>(Q151+Q152)*'Data - P&amp;L'!$C$43</f>
        <v>23.88</v>
      </c>
      <c r="R286" s="310">
        <f>(R151+R152)*'Data - P&amp;L'!$C$43</f>
        <v>23.88</v>
      </c>
      <c r="S286" s="310">
        <f>(S151+S152)*'Data - P&amp;L'!$C$43</f>
        <v>0</v>
      </c>
      <c r="T286" s="310">
        <f>(T151+T152)*'Data - P&amp;L'!$C$43</f>
        <v>0</v>
      </c>
      <c r="U286" s="310">
        <f>(U151+U152)*'Data - P&amp;L'!$C$43</f>
        <v>11.94</v>
      </c>
      <c r="V286" s="310">
        <f>(V151+V152)*'Data - P&amp;L'!$C$43</f>
        <v>0</v>
      </c>
      <c r="W286" s="310">
        <f>(W151+W152)*'Data - P&amp;L'!$C$43</f>
        <v>0</v>
      </c>
      <c r="X286" s="310">
        <f>(X151+X152)*'Data - P&amp;L'!$C$43</f>
        <v>23.88</v>
      </c>
      <c r="Y286" s="310">
        <f>(Y151+Y152)*'Data - P&amp;L'!$C$43</f>
        <v>0</v>
      </c>
      <c r="Z286" s="310">
        <f>(Z151+Z152)*'Data - P&amp;L'!$C$43</f>
        <v>0</v>
      </c>
      <c r="AA286" s="310">
        <f>(AA151+AA152)*'Data - P&amp;L'!$C$43</f>
        <v>23.88</v>
      </c>
      <c r="AB286" s="310">
        <f>(AB151+AB152)*'Data - P&amp;L'!$C$43</f>
        <v>23.88</v>
      </c>
      <c r="AC286" s="310">
        <f>(AC151+AC152)*'Data - P&amp;L'!$C$43</f>
        <v>35.82</v>
      </c>
      <c r="AD286" s="310">
        <f>(AD151+AD152)*'Data - P&amp;L'!$C$43</f>
        <v>11.94</v>
      </c>
      <c r="AE286" s="310">
        <f>(AE151+AE152)*'Data - P&amp;L'!$C$43</f>
        <v>0</v>
      </c>
      <c r="AF286" s="310">
        <f>(AF151+AF152)*'Data - P&amp;L'!$C$43</f>
        <v>47.76</v>
      </c>
      <c r="AG286" s="386">
        <f t="shared" si="75"/>
        <v>632.82</v>
      </c>
    </row>
    <row r="287">
      <c r="A287" s="443" t="s">
        <v>529</v>
      </c>
      <c r="B287" s="310">
        <f>B166*'Data - P&amp;L'!$C$43</f>
        <v>0</v>
      </c>
      <c r="C287" s="310">
        <f>C166*'Data - P&amp;L'!$C$43</f>
        <v>0</v>
      </c>
      <c r="D287" s="310">
        <f>D166*'Data - P&amp;L'!$C$43</f>
        <v>0</v>
      </c>
      <c r="E287" s="310">
        <f>E166*'Data - P&amp;L'!$C$43</f>
        <v>0</v>
      </c>
      <c r="F287" s="310">
        <f>F166*'Data - P&amp;L'!$C$43</f>
        <v>0</v>
      </c>
      <c r="G287" s="310">
        <f>G166*'Data - P&amp;L'!$C$43</f>
        <v>11.94</v>
      </c>
      <c r="H287" s="310">
        <f>H166*'Data - P&amp;L'!$C$43</f>
        <v>0</v>
      </c>
      <c r="I287" s="310">
        <f>I166*'Data - P&amp;L'!$C$43</f>
        <v>35.82</v>
      </c>
      <c r="J287" s="310">
        <f>J166*'Data - P&amp;L'!$C$43</f>
        <v>23.88</v>
      </c>
      <c r="K287" s="310">
        <f>K166*'Data - P&amp;L'!$C$43</f>
        <v>0</v>
      </c>
      <c r="L287" s="310">
        <f>L166*'Data - P&amp;L'!$C$43</f>
        <v>0</v>
      </c>
      <c r="M287" s="310">
        <f>M166*'Data - P&amp;L'!$C$43</f>
        <v>23.88</v>
      </c>
      <c r="N287" s="310">
        <f>N166*'Data - P&amp;L'!$C$43</f>
        <v>0</v>
      </c>
      <c r="O287" s="310">
        <f>O166*'Data - P&amp;L'!$C$43</f>
        <v>0</v>
      </c>
      <c r="P287" s="310">
        <f>P166*'Data - P&amp;L'!$C$43</f>
        <v>0</v>
      </c>
      <c r="Q287" s="310">
        <f>Q166*'Data - P&amp;L'!$C$43</f>
        <v>0</v>
      </c>
      <c r="R287" s="310">
        <f>R166*'Data - P&amp;L'!$C$43</f>
        <v>11.94</v>
      </c>
      <c r="S287" s="310">
        <f>S166*'Data - P&amp;L'!$C$43</f>
        <v>0</v>
      </c>
      <c r="T287" s="310">
        <f>T166*'Data - P&amp;L'!$C$43</f>
        <v>23.88</v>
      </c>
      <c r="U287" s="310">
        <f>U166*'Data - P&amp;L'!$C$43</f>
        <v>11.94</v>
      </c>
      <c r="V287" s="310">
        <f>V166*'Data - P&amp;L'!$C$43</f>
        <v>0</v>
      </c>
      <c r="W287" s="310">
        <f>W166*'Data - P&amp;L'!$C$43</f>
        <v>0</v>
      </c>
      <c r="X287" s="310">
        <f>X166*'Data - P&amp;L'!$C$43</f>
        <v>0</v>
      </c>
      <c r="Y287" s="310">
        <f>Y166*'Data - P&amp;L'!$C$43</f>
        <v>0</v>
      </c>
      <c r="Z287" s="310">
        <f>Z166*'Data - P&amp;L'!$C$43</f>
        <v>11.94</v>
      </c>
      <c r="AA287" s="310">
        <f>AA166*'Data - P&amp;L'!$C$43</f>
        <v>0</v>
      </c>
      <c r="AB287" s="310">
        <f>AB166*'Data - P&amp;L'!$C$43</f>
        <v>0</v>
      </c>
      <c r="AC287" s="310">
        <f>AC166*'Data - P&amp;L'!$C$43</f>
        <v>11.94</v>
      </c>
      <c r="AD287" s="310">
        <f>AD166*'Data - P&amp;L'!$C$43</f>
        <v>0</v>
      </c>
      <c r="AE287" s="310">
        <f>AE166*'Data - P&amp;L'!$C$43</f>
        <v>0</v>
      </c>
      <c r="AF287" s="310">
        <f>AF166*'Data - P&amp;L'!$C$43</f>
        <v>23.88</v>
      </c>
      <c r="AG287" s="386">
        <f t="shared" si="75"/>
        <v>191.04</v>
      </c>
    </row>
    <row r="288">
      <c r="A288" s="443" t="s">
        <v>531</v>
      </c>
      <c r="B288" s="310">
        <f t="shared" ref="B288:AF288" si="76">B196</f>
        <v>0</v>
      </c>
      <c r="C288" s="310">
        <f t="shared" si="76"/>
        <v>0</v>
      </c>
      <c r="D288" s="310">
        <f t="shared" si="76"/>
        <v>299</v>
      </c>
      <c r="E288" s="310">
        <f t="shared" si="76"/>
        <v>598</v>
      </c>
      <c r="F288" s="310">
        <f t="shared" si="76"/>
        <v>299</v>
      </c>
      <c r="G288" s="310">
        <f t="shared" si="76"/>
        <v>328</v>
      </c>
      <c r="H288" s="310">
        <f t="shared" si="76"/>
        <v>837</v>
      </c>
      <c r="I288" s="310">
        <f t="shared" si="76"/>
        <v>3166.4</v>
      </c>
      <c r="J288" s="310">
        <f t="shared" si="76"/>
        <v>1730</v>
      </c>
      <c r="K288" s="310">
        <f t="shared" si="76"/>
        <v>0</v>
      </c>
      <c r="L288" s="310">
        <f t="shared" si="76"/>
        <v>299</v>
      </c>
      <c r="M288" s="310">
        <f t="shared" si="76"/>
        <v>68</v>
      </c>
      <c r="N288" s="310">
        <f t="shared" si="76"/>
        <v>299</v>
      </c>
      <c r="O288" s="310">
        <f t="shared" si="76"/>
        <v>0</v>
      </c>
      <c r="P288" s="310">
        <f t="shared" si="76"/>
        <v>279</v>
      </c>
      <c r="Q288" s="310">
        <f t="shared" si="76"/>
        <v>558</v>
      </c>
      <c r="R288" s="310">
        <f t="shared" si="76"/>
        <v>587</v>
      </c>
      <c r="S288" s="310">
        <f t="shared" si="76"/>
        <v>0</v>
      </c>
      <c r="T288" s="310">
        <f t="shared" si="76"/>
        <v>58</v>
      </c>
      <c r="U288" s="310">
        <f t="shared" si="76"/>
        <v>248</v>
      </c>
      <c r="V288" s="310">
        <f t="shared" si="76"/>
        <v>0</v>
      </c>
      <c r="W288" s="310">
        <f t="shared" si="76"/>
        <v>0</v>
      </c>
      <c r="X288" s="310">
        <f t="shared" si="76"/>
        <v>498</v>
      </c>
      <c r="Y288" s="310">
        <f t="shared" si="76"/>
        <v>0</v>
      </c>
      <c r="Z288" s="310">
        <f t="shared" si="76"/>
        <v>29</v>
      </c>
      <c r="AA288" s="310">
        <f t="shared" si="76"/>
        <v>478</v>
      </c>
      <c r="AB288" s="310">
        <f t="shared" si="76"/>
        <v>428</v>
      </c>
      <c r="AC288" s="310">
        <f t="shared" si="76"/>
        <v>756</v>
      </c>
      <c r="AD288" s="310">
        <f t="shared" si="76"/>
        <v>189</v>
      </c>
      <c r="AE288" s="310">
        <f t="shared" si="76"/>
        <v>0</v>
      </c>
      <c r="AF288" s="310">
        <f t="shared" si="76"/>
        <v>1293</v>
      </c>
      <c r="AG288" s="386">
        <f t="shared" si="75"/>
        <v>13324.4</v>
      </c>
    </row>
    <row r="289">
      <c r="A289" s="481" t="s">
        <v>1283</v>
      </c>
      <c r="B289" s="322">
        <f t="shared" ref="B289:AF289" si="77">SUM(B290:B298)-B299-B300</f>
        <v>75.668372</v>
      </c>
      <c r="C289" s="322">
        <f t="shared" si="77"/>
        <v>-249.468536</v>
      </c>
      <c r="D289" s="322">
        <f t="shared" si="77"/>
        <v>16.468064</v>
      </c>
      <c r="E289" s="322">
        <f t="shared" si="77"/>
        <v>-135.891936</v>
      </c>
      <c r="F289" s="322">
        <f t="shared" si="77"/>
        <v>27.717244</v>
      </c>
      <c r="G289" s="322">
        <f t="shared" si="77"/>
        <v>-234.691936</v>
      </c>
      <c r="H289" s="322">
        <f t="shared" si="77"/>
        <v>-179.57082</v>
      </c>
      <c r="I289" s="322">
        <f t="shared" si="77"/>
        <v>-234.691936</v>
      </c>
      <c r="J289" s="322">
        <f t="shared" si="77"/>
        <v>-234.691936</v>
      </c>
      <c r="K289" s="322">
        <f t="shared" si="77"/>
        <v>-469.383872</v>
      </c>
      <c r="L289" s="322">
        <f t="shared" si="77"/>
        <v>-384.123872</v>
      </c>
      <c r="M289" s="322">
        <f t="shared" si="77"/>
        <v>-165.65</v>
      </c>
      <c r="N289" s="322">
        <f t="shared" si="77"/>
        <v>-226.953872</v>
      </c>
      <c r="O289" s="322">
        <f t="shared" si="77"/>
        <v>-326.843872</v>
      </c>
      <c r="P289" s="322">
        <f t="shared" si="77"/>
        <v>-578.65968</v>
      </c>
      <c r="Q289" s="322">
        <f t="shared" si="77"/>
        <v>-628.419436</v>
      </c>
      <c r="R289" s="322">
        <f t="shared" si="77"/>
        <v>-111.609128</v>
      </c>
      <c r="S289" s="322">
        <f t="shared" si="77"/>
        <v>-390.8</v>
      </c>
      <c r="T289" s="322">
        <f t="shared" si="77"/>
        <v>-264.208564</v>
      </c>
      <c r="U289" s="322">
        <f t="shared" si="77"/>
        <v>-166.711936</v>
      </c>
      <c r="V289" s="322">
        <f t="shared" si="77"/>
        <v>-213.161372</v>
      </c>
      <c r="W289" s="322">
        <f t="shared" si="77"/>
        <v>-299.69582</v>
      </c>
      <c r="X289" s="322">
        <f t="shared" si="77"/>
        <v>-358.03582</v>
      </c>
      <c r="Y289" s="322">
        <f t="shared" si="77"/>
        <v>-267.67</v>
      </c>
      <c r="Z289" s="322">
        <f t="shared" si="77"/>
        <v>-600.733872</v>
      </c>
      <c r="AA289" s="322">
        <f t="shared" si="77"/>
        <v>-442.841936</v>
      </c>
      <c r="AB289" s="322">
        <f t="shared" si="77"/>
        <v>-734.618872</v>
      </c>
      <c r="AC289" s="322">
        <f t="shared" si="77"/>
        <v>-487.579436</v>
      </c>
      <c r="AD289" s="322">
        <f t="shared" si="77"/>
        <v>-701.071628</v>
      </c>
      <c r="AE289" s="322">
        <f t="shared" si="77"/>
        <v>-157.663872</v>
      </c>
      <c r="AF289" s="322">
        <f t="shared" si="77"/>
        <v>-533.033872</v>
      </c>
      <c r="AG289" s="386">
        <f t="shared" si="75"/>
        <v>-9658.624152</v>
      </c>
    </row>
    <row r="290">
      <c r="A290" s="443" t="s">
        <v>533</v>
      </c>
      <c r="B290" s="310">
        <f>((B169+B170)*'Data - P&amp;L'!$C$3)*'Data - P&amp;L'!$C$54</f>
        <v>0</v>
      </c>
      <c r="C290" s="310">
        <f>((C169+C170)*'Data - P&amp;L'!$C$3)*'Data - P&amp;L'!$C$54</f>
        <v>0</v>
      </c>
      <c r="D290" s="310">
        <f>((D169+D170)*'Data - P&amp;L'!$C$3)*'Data - P&amp;L'!$C$54</f>
        <v>0</v>
      </c>
      <c r="E290" s="310">
        <f>((E169+E170)*'Data - P&amp;L'!$C$3)*'Data - P&amp;L'!$C$54</f>
        <v>0</v>
      </c>
      <c r="F290" s="310">
        <f>((F169+F170)*'Data - P&amp;L'!$C$3)*'Data - P&amp;L'!$C$54</f>
        <v>0</v>
      </c>
      <c r="G290" s="310">
        <f>((G169+G170)*'Data - P&amp;L'!$C$3)*'Data - P&amp;L'!$C$54</f>
        <v>0</v>
      </c>
      <c r="H290" s="310">
        <f>((H169+H170)*'Data - P&amp;L'!$C$3)*'Data - P&amp;L'!$C$54</f>
        <v>0</v>
      </c>
      <c r="I290" s="310">
        <f>((I169+I170)*'Data - P&amp;L'!$C$3)*'Data - P&amp;L'!$C$54</f>
        <v>0</v>
      </c>
      <c r="J290" s="310">
        <f>((J169+J170)*'Data - P&amp;L'!$C$3)*'Data - P&amp;L'!$C$54</f>
        <v>0</v>
      </c>
      <c r="K290" s="310">
        <f>((K169+K170)*'Data - P&amp;L'!$C$3)*'Data - P&amp;L'!$C$54</f>
        <v>0</v>
      </c>
      <c r="L290" s="310">
        <f>((L169+L170)*'Data - P&amp;L'!$C$3)*'Data - P&amp;L'!$C$54</f>
        <v>0</v>
      </c>
      <c r="M290" s="310">
        <f>((M169+M170)*'Data - P&amp;L'!$C$3)*'Data - P&amp;L'!$C$54</f>
        <v>0</v>
      </c>
      <c r="N290" s="310">
        <f>((N169+N170)*'Data - P&amp;L'!$C$3)*'Data - P&amp;L'!$C$54</f>
        <v>0</v>
      </c>
      <c r="O290" s="310">
        <f>((O169+O170)*'Data - P&amp;L'!$C$3)*'Data - P&amp;L'!$C$54</f>
        <v>0</v>
      </c>
      <c r="P290" s="310">
        <f>((P169+P170)*'Data - P&amp;L'!$C$3)*'Data - P&amp;L'!$C$54</f>
        <v>0</v>
      </c>
      <c r="Q290" s="310">
        <f>((Q169+Q170)*'Data - P&amp;L'!$C$3)*'Data - P&amp;L'!$C$54</f>
        <v>20.9675</v>
      </c>
      <c r="R290" s="310">
        <f>((R169+R170)*'Data - P&amp;L'!$C$3)*'Data - P&amp;L'!$C$54</f>
        <v>41.935</v>
      </c>
      <c r="S290" s="310">
        <f>((S169+S170)*'Data - P&amp;L'!$C$3)*'Data - P&amp;L'!$C$54</f>
        <v>0</v>
      </c>
      <c r="T290" s="310">
        <f>((T169+T170)*'Data - P&amp;L'!$C$3)*'Data - P&amp;L'!$C$54</f>
        <v>0</v>
      </c>
      <c r="U290" s="310">
        <f>((U169+U170)*'Data - P&amp;L'!$C$3)*'Data - P&amp;L'!$C$54</f>
        <v>0</v>
      </c>
      <c r="V290" s="310">
        <f>((V169+V170)*'Data - P&amp;L'!$C$3)*'Data - P&amp;L'!$C$54</f>
        <v>20.9675</v>
      </c>
      <c r="W290" s="310">
        <f>((W169+W170)*'Data - P&amp;L'!$C$3)*'Data - P&amp;L'!$C$54</f>
        <v>0</v>
      </c>
      <c r="X290" s="310">
        <f>((X169+X170)*'Data - P&amp;L'!$C$3)*'Data - P&amp;L'!$C$54</f>
        <v>0</v>
      </c>
      <c r="Y290" s="310">
        <f>((Y169+Y170)*'Data - P&amp;L'!$C$3)*'Data - P&amp;L'!$C$54</f>
        <v>0</v>
      </c>
      <c r="Z290" s="310">
        <f>((Z169+Z170)*'Data - P&amp;L'!$C$3)*'Data - P&amp;L'!$C$54</f>
        <v>0</v>
      </c>
      <c r="AA290" s="310">
        <f>((AA169+AA170)*'Data - P&amp;L'!$C$3)*'Data - P&amp;L'!$C$54</f>
        <v>0</v>
      </c>
      <c r="AB290" s="310">
        <f>((AB169+AB170)*'Data - P&amp;L'!$C$3)*'Data - P&amp;L'!$C$54</f>
        <v>41.935</v>
      </c>
      <c r="AC290" s="310">
        <f>((AC169+AC170)*'Data - P&amp;L'!$C$3)*'Data - P&amp;L'!$C$54</f>
        <v>20.9675</v>
      </c>
      <c r="AD290" s="310">
        <f>((AD169+AD170)*'Data - P&amp;L'!$C$3)*'Data - P&amp;L'!$C$54</f>
        <v>41.935</v>
      </c>
      <c r="AE290" s="310">
        <f>((AE169+AE170)*'Data - P&amp;L'!$C$3)*'Data - P&amp;L'!$C$54</f>
        <v>0</v>
      </c>
      <c r="AF290" s="310">
        <f>((AF169+AF170)*'Data - P&amp;L'!$C$3)*'Data - P&amp;L'!$C$54</f>
        <v>0</v>
      </c>
      <c r="AG290" s="386">
        <f t="shared" si="75"/>
        <v>188.7075</v>
      </c>
    </row>
    <row r="291">
      <c r="A291" s="443" t="s">
        <v>534</v>
      </c>
      <c r="B291" s="310">
        <f>(B171+B172)*'Data - P&amp;L'!$C$4*'Data - P&amp;L'!$C$54</f>
        <v>71.685</v>
      </c>
      <c r="C291" s="310">
        <f>(C171+C172)*'Data - P&amp;L'!$C$4*'Data - P&amp;L'!$C$54</f>
        <v>23.895</v>
      </c>
      <c r="D291" s="310">
        <f>(D171+D172)*'Data - P&amp;L'!$C$4*'Data - P&amp;L'!$C$54</f>
        <v>23.895</v>
      </c>
      <c r="E291" s="310">
        <f>(E171+E172)*'Data - P&amp;L'!$C$4*'Data - P&amp;L'!$C$54</f>
        <v>23.895</v>
      </c>
      <c r="F291" s="310">
        <f>(F171+F172)*'Data - P&amp;L'!$C$4*'Data - P&amp;L'!$C$54</f>
        <v>23.895</v>
      </c>
      <c r="G291" s="310">
        <f>(G171+G172)*'Data - P&amp;L'!$C$4*'Data - P&amp;L'!$C$54</f>
        <v>23.895</v>
      </c>
      <c r="H291" s="310">
        <f>(H171+H172)*'Data - P&amp;L'!$C$4*'Data - P&amp;L'!$C$54</f>
        <v>0</v>
      </c>
      <c r="I291" s="310">
        <f>(I171+I172)*'Data - P&amp;L'!$C$4*'Data - P&amp;L'!$C$54</f>
        <v>23.895</v>
      </c>
      <c r="J291" s="310">
        <f>(J171+J172)*'Data - P&amp;L'!$C$4*'Data - P&amp;L'!$C$54</f>
        <v>23.895</v>
      </c>
      <c r="K291" s="310">
        <f>(K171+K172)*'Data - P&amp;L'!$C$4*'Data - P&amp;L'!$C$54</f>
        <v>47.79</v>
      </c>
      <c r="L291" s="310">
        <f>(L171+L172)*'Data - P&amp;L'!$C$4*'Data - P&amp;L'!$C$54</f>
        <v>47.79</v>
      </c>
      <c r="M291" s="310">
        <f>(M171+M172)*'Data - P&amp;L'!$C$4*'Data - P&amp;L'!$C$54</f>
        <v>0</v>
      </c>
      <c r="N291" s="310">
        <f>(N171+N172)*'Data - P&amp;L'!$C$4*'Data - P&amp;L'!$C$54</f>
        <v>47.79</v>
      </c>
      <c r="O291" s="310">
        <f>(O171+O172)*'Data - P&amp;L'!$C$4*'Data - P&amp;L'!$C$54</f>
        <v>47.79</v>
      </c>
      <c r="P291" s="310">
        <f>(P171+P172)*'Data - P&amp;L'!$C$4*'Data - P&amp;L'!$C$54</f>
        <v>119.475</v>
      </c>
      <c r="Q291" s="310">
        <f>(Q171+Q172)*'Data - P&amp;L'!$C$4*'Data - P&amp;L'!$C$54</f>
        <v>0</v>
      </c>
      <c r="R291" s="310">
        <f>(R171+R172)*'Data - P&amp;L'!$C$4*'Data - P&amp;L'!$C$54</f>
        <v>23.895</v>
      </c>
      <c r="S291" s="310">
        <f>(S171+S172)*'Data - P&amp;L'!$C$4*'Data - P&amp;L'!$C$54</f>
        <v>0</v>
      </c>
      <c r="T291" s="310">
        <f>(T171+T172)*'Data - P&amp;L'!$C$4*'Data - P&amp;L'!$C$54</f>
        <v>95.58</v>
      </c>
      <c r="U291" s="310">
        <f>(U171+U172)*'Data - P&amp;L'!$C$4*'Data - P&amp;L'!$C$54</f>
        <v>23.895</v>
      </c>
      <c r="V291" s="310">
        <f>(V171+V172)*'Data - P&amp;L'!$C$4*'Data - P&amp;L'!$C$54</f>
        <v>23.895</v>
      </c>
      <c r="W291" s="310">
        <f>(W171+W172)*'Data - P&amp;L'!$C$4*'Data - P&amp;L'!$C$54</f>
        <v>0</v>
      </c>
      <c r="X291" s="310">
        <f>(X171+X172)*'Data - P&amp;L'!$C$4*'Data - P&amp;L'!$C$54</f>
        <v>0</v>
      </c>
      <c r="Y291" s="310">
        <f>(Y171+Y172)*'Data - P&amp;L'!$C$4*'Data - P&amp;L'!$C$54</f>
        <v>0</v>
      </c>
      <c r="Z291" s="310">
        <f>(Z171+Z172)*'Data - P&amp;L'!$C$4*'Data - P&amp;L'!$C$54</f>
        <v>47.79</v>
      </c>
      <c r="AA291" s="310">
        <f>(AA171+AA172)*'Data - P&amp;L'!$C$4*'Data - P&amp;L'!$C$54</f>
        <v>23.895</v>
      </c>
      <c r="AB291" s="310">
        <f>(AB171+AB172)*'Data - P&amp;L'!$C$4*'Data - P&amp;L'!$C$54</f>
        <v>0</v>
      </c>
      <c r="AC291" s="310">
        <f>(AC171+AC172)*'Data - P&amp;L'!$C$4*'Data - P&amp;L'!$C$54</f>
        <v>0</v>
      </c>
      <c r="AD291" s="310">
        <f>(AD171+AD172)*'Data - P&amp;L'!$C$4*'Data - P&amp;L'!$C$54</f>
        <v>23.895</v>
      </c>
      <c r="AE291" s="310">
        <f>(AE171+AE172)*'Data - P&amp;L'!$C$4*'Data - P&amp;L'!$C$54</f>
        <v>47.79</v>
      </c>
      <c r="AF291" s="310">
        <f>(AF171+AF172)*'Data - P&amp;L'!$C$4*'Data - P&amp;L'!$C$54</f>
        <v>47.79</v>
      </c>
      <c r="AG291" s="386">
        <f t="shared" si="75"/>
        <v>908.01</v>
      </c>
    </row>
    <row r="292">
      <c r="A292" s="443" t="s">
        <v>535</v>
      </c>
      <c r="B292" s="310">
        <f>B184*'Data - P&amp;L'!$C$6*'Data - P&amp;L'!$C$54</f>
        <v>0</v>
      </c>
      <c r="C292" s="310">
        <f>C184*'Data - P&amp;L'!$C$6*'Data - P&amp;L'!$C$54</f>
        <v>2.465</v>
      </c>
      <c r="D292" s="310">
        <f>D184*'Data - P&amp;L'!$C$6*'Data - P&amp;L'!$C$54</f>
        <v>0</v>
      </c>
      <c r="E292" s="310">
        <f>E184*'Data - P&amp;L'!$C$6*'Data - P&amp;L'!$C$54</f>
        <v>0</v>
      </c>
      <c r="F292" s="310">
        <f>F184*'Data - P&amp;L'!$C$6*'Data - P&amp;L'!$C$54</f>
        <v>1.2325</v>
      </c>
      <c r="G292" s="310">
        <f>G184*'Data - P&amp;L'!$C$6*'Data - P&amp;L'!$C$54</f>
        <v>0</v>
      </c>
      <c r="H292" s="310">
        <f>H184*'Data - P&amp;L'!$C$6*'Data - P&amp;L'!$C$54</f>
        <v>0</v>
      </c>
      <c r="I292" s="310">
        <f>I184*'Data - P&amp;L'!$C$6*'Data - P&amp;L'!$C$54</f>
        <v>0</v>
      </c>
      <c r="J292" s="310">
        <f>J184*'Data - P&amp;L'!$C$6*'Data - P&amp;L'!$C$54</f>
        <v>0</v>
      </c>
      <c r="K292" s="310">
        <f>K184*'Data - P&amp;L'!$C$6*'Data - P&amp;L'!$C$54</f>
        <v>0</v>
      </c>
      <c r="L292" s="310">
        <f>L184*'Data - P&amp;L'!$C$6*'Data - P&amp;L'!$C$54</f>
        <v>0</v>
      </c>
      <c r="M292" s="310">
        <f>M184*'Data - P&amp;L'!$C$6*'Data - P&amp;L'!$C$54</f>
        <v>0</v>
      </c>
      <c r="N292" s="310">
        <f>N184*'Data - P&amp;L'!$C$6*'Data - P&amp;L'!$C$54</f>
        <v>0</v>
      </c>
      <c r="O292" s="310">
        <f>O184*'Data - P&amp;L'!$C$6*'Data - P&amp;L'!$C$54</f>
        <v>0</v>
      </c>
      <c r="P292" s="310">
        <f>P184*'Data - P&amp;L'!$C$6*'Data - P&amp;L'!$C$54</f>
        <v>0</v>
      </c>
      <c r="Q292" s="310">
        <f>Q184*'Data - P&amp;L'!$C$6*'Data - P&amp;L'!$C$54</f>
        <v>0</v>
      </c>
      <c r="R292" s="310">
        <f>R184*'Data - P&amp;L'!$C$6*'Data - P&amp;L'!$C$54</f>
        <v>0</v>
      </c>
      <c r="S292" s="310">
        <f>S184*'Data - P&amp;L'!$C$6*'Data - P&amp;L'!$C$54</f>
        <v>0</v>
      </c>
      <c r="T292" s="310">
        <f>T184*'Data - P&amp;L'!$C$6*'Data - P&amp;L'!$C$54</f>
        <v>1.2325</v>
      </c>
      <c r="U292" s="310">
        <f>U184*'Data - P&amp;L'!$C$6*'Data - P&amp;L'!$C$54</f>
        <v>0</v>
      </c>
      <c r="V292" s="310">
        <f>V184*'Data - P&amp;L'!$C$6*'Data - P&amp;L'!$C$54</f>
        <v>0</v>
      </c>
      <c r="W292" s="310">
        <f>W184*'Data - P&amp;L'!$C$6*'Data - P&amp;L'!$C$54</f>
        <v>0</v>
      </c>
      <c r="X292" s="310">
        <f>X184*'Data - P&amp;L'!$C$6*'Data - P&amp;L'!$C$54</f>
        <v>0</v>
      </c>
      <c r="Y292" s="310">
        <f>Y184*'Data - P&amp;L'!$C$6*'Data - P&amp;L'!$C$54</f>
        <v>0</v>
      </c>
      <c r="Z292" s="310">
        <f>Z184*'Data - P&amp;L'!$C$6*'Data - P&amp;L'!$C$54</f>
        <v>0</v>
      </c>
      <c r="AA292" s="310">
        <f>AA184*'Data - P&amp;L'!$C$6*'Data - P&amp;L'!$C$54</f>
        <v>0</v>
      </c>
      <c r="AB292" s="310">
        <f>AB184*'Data - P&amp;L'!$C$6*'Data - P&amp;L'!$C$54</f>
        <v>0</v>
      </c>
      <c r="AC292" s="310">
        <f>AC184*'Data - P&amp;L'!$C$6*'Data - P&amp;L'!$C$54</f>
        <v>0</v>
      </c>
      <c r="AD292" s="310">
        <f>AD184*'Data - P&amp;L'!$C$6*'Data - P&amp;L'!$C$54</f>
        <v>1.2325</v>
      </c>
      <c r="AE292" s="310">
        <f>AE184*'Data - P&amp;L'!$C$6*'Data - P&amp;L'!$C$54</f>
        <v>0</v>
      </c>
      <c r="AF292" s="310">
        <f>AF184*'Data - P&amp;L'!$C$6*'Data - P&amp;L'!$C$54</f>
        <v>0</v>
      </c>
      <c r="AG292" s="386">
        <f t="shared" si="75"/>
        <v>6.1625</v>
      </c>
    </row>
    <row r="293">
      <c r="A293" s="443" t="s">
        <v>536</v>
      </c>
      <c r="B293" s="310">
        <f>B185*'Data - P&amp;L'!$C$8*'Data - P&amp;L'!$C$54</f>
        <v>0.2675</v>
      </c>
      <c r="C293" s="310">
        <f>C185*'Data - P&amp;L'!$C$8*'Data - P&amp;L'!$C$54</f>
        <v>0</v>
      </c>
      <c r="D293" s="310">
        <f>D185*'Data - P&amp;L'!$C$8*'Data - P&amp;L'!$C$54</f>
        <v>0</v>
      </c>
      <c r="E293" s="310">
        <f>E185*'Data - P&amp;L'!$C$8*'Data - P&amp;L'!$C$54</f>
        <v>0</v>
      </c>
      <c r="F293" s="310">
        <f>F185*'Data - P&amp;L'!$C$8*'Data - P&amp;L'!$C$54</f>
        <v>0</v>
      </c>
      <c r="G293" s="310">
        <f>G185*'Data - P&amp;L'!$C$8*'Data - P&amp;L'!$C$54</f>
        <v>0</v>
      </c>
      <c r="H293" s="310">
        <f>H185*'Data - P&amp;L'!$C$8*'Data - P&amp;L'!$C$54</f>
        <v>0</v>
      </c>
      <c r="I293" s="310">
        <f>I185*'Data - P&amp;L'!$C$8*'Data - P&amp;L'!$C$54</f>
        <v>0</v>
      </c>
      <c r="J293" s="310">
        <f>J185*'Data - P&amp;L'!$C$8*'Data - P&amp;L'!$C$54</f>
        <v>0</v>
      </c>
      <c r="K293" s="310">
        <f>K185*'Data - P&amp;L'!$C$8*'Data - P&amp;L'!$C$54</f>
        <v>0</v>
      </c>
      <c r="L293" s="310">
        <f>L185*'Data - P&amp;L'!$C$8*'Data - P&amp;L'!$C$54</f>
        <v>0</v>
      </c>
      <c r="M293" s="310">
        <f>M185*'Data - P&amp;L'!$C$8*'Data - P&amp;L'!$C$54</f>
        <v>0</v>
      </c>
      <c r="N293" s="310">
        <f>N185*'Data - P&amp;L'!$C$8*'Data - P&amp;L'!$C$54</f>
        <v>0</v>
      </c>
      <c r="O293" s="310">
        <f>O185*'Data - P&amp;L'!$C$8*'Data - P&amp;L'!$C$54</f>
        <v>0</v>
      </c>
      <c r="P293" s="310">
        <f>P185*'Data - P&amp;L'!$C$8*'Data - P&amp;L'!$C$54</f>
        <v>0</v>
      </c>
      <c r="Q293" s="310">
        <f>Q185*'Data - P&amp;L'!$C$8*'Data - P&amp;L'!$C$54</f>
        <v>0</v>
      </c>
      <c r="R293" s="310">
        <f>R185*'Data - P&amp;L'!$C$8*'Data - P&amp;L'!$C$54</f>
        <v>0</v>
      </c>
      <c r="S293" s="310">
        <f>S185*'Data - P&amp;L'!$C$8*'Data - P&amp;L'!$C$54</f>
        <v>0</v>
      </c>
      <c r="T293" s="310">
        <f>T185*'Data - P&amp;L'!$C$8*'Data - P&amp;L'!$C$54</f>
        <v>0</v>
      </c>
      <c r="U293" s="310">
        <f>U185*'Data - P&amp;L'!$C$8*'Data - P&amp;L'!$C$54</f>
        <v>0</v>
      </c>
      <c r="V293" s="310">
        <f>V185*'Data - P&amp;L'!$C$8*'Data - P&amp;L'!$C$54</f>
        <v>0</v>
      </c>
      <c r="W293" s="310">
        <f>W185*'Data - P&amp;L'!$C$8*'Data - P&amp;L'!$C$54</f>
        <v>0.2675</v>
      </c>
      <c r="X293" s="310">
        <f>X185*'Data - P&amp;L'!$C$8*'Data - P&amp;L'!$C$54</f>
        <v>0.2675</v>
      </c>
      <c r="Y293" s="310">
        <f>Y185*'Data - P&amp;L'!$C$8*'Data - P&amp;L'!$C$54</f>
        <v>0</v>
      </c>
      <c r="Z293" s="310">
        <f>Z185*'Data - P&amp;L'!$C$8*'Data - P&amp;L'!$C$54</f>
        <v>0</v>
      </c>
      <c r="AA293" s="310">
        <f>AA185*'Data - P&amp;L'!$C$8*'Data - P&amp;L'!$C$54</f>
        <v>0</v>
      </c>
      <c r="AB293" s="310">
        <f>AB185*'Data - P&amp;L'!$C$8*'Data - P&amp;L'!$C$54</f>
        <v>0</v>
      </c>
      <c r="AC293" s="310">
        <f>AC185*'Data - P&amp;L'!$C$8*'Data - P&amp;L'!$C$54</f>
        <v>0</v>
      </c>
      <c r="AD293" s="310">
        <f>AD185*'Data - P&amp;L'!$C$8*'Data - P&amp;L'!$C$54</f>
        <v>0</v>
      </c>
      <c r="AE293" s="310">
        <f>AE185*'Data - P&amp;L'!$C$8*'Data - P&amp;L'!$C$54</f>
        <v>0</v>
      </c>
      <c r="AF293" s="310">
        <f>AF185*'Data - P&amp;L'!$C$8*'Data - P&amp;L'!$C$54</f>
        <v>0</v>
      </c>
      <c r="AG293" s="386">
        <f t="shared" si="75"/>
        <v>0.8025</v>
      </c>
    </row>
    <row r="294">
      <c r="A294" s="443" t="s">
        <v>524</v>
      </c>
      <c r="B294" s="310">
        <f>(B186+B187)*'Data - P&amp;L'!$C$9*'Data - P&amp;L'!$C$54</f>
        <v>0</v>
      </c>
      <c r="C294" s="310">
        <f>(C186+C187)*'Data - P&amp;L'!$C$9*'Data - P&amp;L'!$C$54</f>
        <v>4.485</v>
      </c>
      <c r="D294" s="310">
        <f>(D186+D187)*'Data - P&amp;L'!$C$9*'Data - P&amp;L'!$C$54</f>
        <v>0</v>
      </c>
      <c r="E294" s="310">
        <f>(E186+E187)*'Data - P&amp;L'!$C$9*'Data - P&amp;L'!$C$54</f>
        <v>0</v>
      </c>
      <c r="F294" s="310">
        <f>(F186+F187)*'Data - P&amp;L'!$C$9*'Data - P&amp;L'!$C$54</f>
        <v>0</v>
      </c>
      <c r="G294" s="310">
        <f>(G186+G187)*'Data - P&amp;L'!$C$9*'Data - P&amp;L'!$C$54</f>
        <v>0</v>
      </c>
      <c r="H294" s="310">
        <f>(H186+H187)*'Data - P&amp;L'!$C$9*'Data - P&amp;L'!$C$54</f>
        <v>0</v>
      </c>
      <c r="I294" s="310">
        <f>(I186+I187)*'Data - P&amp;L'!$C$9*'Data - P&amp;L'!$C$54</f>
        <v>0</v>
      </c>
      <c r="J294" s="310">
        <f>(J186+J187)*'Data - P&amp;L'!$C$9*'Data - P&amp;L'!$C$54</f>
        <v>0</v>
      </c>
      <c r="K294" s="310">
        <f>(K186+K187)*'Data - P&amp;L'!$C$9*'Data - P&amp;L'!$C$54</f>
        <v>0</v>
      </c>
      <c r="L294" s="310">
        <f>(L186+L187)*'Data - P&amp;L'!$C$9*'Data - P&amp;L'!$C$54</f>
        <v>0</v>
      </c>
      <c r="M294" s="310">
        <f>(M186+M187)*'Data - P&amp;L'!$C$9*'Data - P&amp;L'!$C$54</f>
        <v>0</v>
      </c>
      <c r="N294" s="310">
        <f>(N186+N187)*'Data - P&amp;L'!$C$9*'Data - P&amp;L'!$C$54</f>
        <v>0</v>
      </c>
      <c r="O294" s="310">
        <f>(O186+O187)*'Data - P&amp;L'!$C$9*'Data - P&amp;L'!$C$54</f>
        <v>0</v>
      </c>
      <c r="P294" s="310">
        <f>(P186+P187)*'Data - P&amp;L'!$C$9*'Data - P&amp;L'!$C$54</f>
        <v>0</v>
      </c>
      <c r="Q294" s="310">
        <f>(Q186+Q187)*'Data - P&amp;L'!$C$9*'Data - P&amp;L'!$C$54</f>
        <v>0</v>
      </c>
      <c r="R294" s="310">
        <f>(R186+R187)*'Data - P&amp;L'!$C$9*'Data - P&amp;L'!$C$54</f>
        <v>1.495</v>
      </c>
      <c r="S294" s="310">
        <f>(S186+S187)*'Data - P&amp;L'!$C$9*'Data - P&amp;L'!$C$54</f>
        <v>0</v>
      </c>
      <c r="T294" s="310">
        <f>(T186+T187)*'Data - P&amp;L'!$C$9*'Data - P&amp;L'!$C$54</f>
        <v>0</v>
      </c>
      <c r="U294" s="310">
        <f>(U186+U187)*'Data - P&amp;L'!$C$9*'Data - P&amp;L'!$C$54</f>
        <v>0</v>
      </c>
      <c r="V294" s="310">
        <f>(V186+V187)*'Data - P&amp;L'!$C$9*'Data - P&amp;L'!$C$54</f>
        <v>0</v>
      </c>
      <c r="W294" s="310">
        <f>(W186+W187)*'Data - P&amp;L'!$C$9*'Data - P&amp;L'!$C$54</f>
        <v>0</v>
      </c>
      <c r="X294" s="310">
        <f>(X186+X187)*'Data - P&amp;L'!$C$9*'Data - P&amp;L'!$C$54</f>
        <v>0</v>
      </c>
      <c r="Y294" s="310">
        <f>(Y186+Y187)*'Data - P&amp;L'!$C$9*'Data - P&amp;L'!$C$54</f>
        <v>0</v>
      </c>
      <c r="Z294" s="310">
        <f>(Z186+Z187)*'Data - P&amp;L'!$C$9*'Data - P&amp;L'!$C$54</f>
        <v>0</v>
      </c>
      <c r="AA294" s="310">
        <f>(AA186+AA187)*'Data - P&amp;L'!$C$9*'Data - P&amp;L'!$C$54</f>
        <v>0</v>
      </c>
      <c r="AB294" s="310">
        <f>(AB186+AB187)*'Data - P&amp;L'!$C$9*'Data - P&amp;L'!$C$54</f>
        <v>0</v>
      </c>
      <c r="AC294" s="310">
        <f>(AC186+AC187)*'Data - P&amp;L'!$C$9*'Data - P&amp;L'!$C$54</f>
        <v>0</v>
      </c>
      <c r="AD294" s="310">
        <f>(AD186+AD187)*'Data - P&amp;L'!$C$9*'Data - P&amp;L'!$C$54</f>
        <v>0</v>
      </c>
      <c r="AE294" s="310">
        <f>(AE186+AE187)*'Data - P&amp;L'!$C$9*'Data - P&amp;L'!$C$54</f>
        <v>0</v>
      </c>
      <c r="AF294" s="310">
        <f>(AF186+AF187)*'Data - P&amp;L'!$C$9*'Data - P&amp;L'!$C$54</f>
        <v>0</v>
      </c>
      <c r="AG294" s="386">
        <f t="shared" si="75"/>
        <v>5.98</v>
      </c>
    </row>
    <row r="295">
      <c r="A295" s="443" t="s">
        <v>525</v>
      </c>
      <c r="B295" s="310">
        <f>(B188+B189)*'Data - P&amp;L'!$C$5*'Data - P&amp;L'!$C$54</f>
        <v>0</v>
      </c>
      <c r="C295" s="310">
        <f>(C188+C189)*'Data - P&amp;L'!$C$5*'Data - P&amp;L'!$C$54</f>
        <v>0</v>
      </c>
      <c r="D295" s="310">
        <f>(D188+D189)*'Data - P&amp;L'!$C$5*'Data - P&amp;L'!$C$54</f>
        <v>0</v>
      </c>
      <c r="E295" s="310">
        <f>(E188+E189)*'Data - P&amp;L'!$C$5*'Data - P&amp;L'!$C$54</f>
        <v>0</v>
      </c>
      <c r="F295" s="310">
        <f>(F188+F189)*'Data - P&amp;L'!$C$5*'Data - P&amp;L'!$C$54</f>
        <v>0</v>
      </c>
      <c r="G295" s="310">
        <f>(G188+G189)*'Data - P&amp;L'!$C$5*'Data - P&amp;L'!$C$54</f>
        <v>0</v>
      </c>
      <c r="H295" s="310">
        <f>(H188+H189)*'Data - P&amp;L'!$C$5*'Data - P&amp;L'!$C$54</f>
        <v>0</v>
      </c>
      <c r="I295" s="310">
        <f>(I188+I189)*'Data - P&amp;L'!$C$5*'Data - P&amp;L'!$C$54</f>
        <v>0</v>
      </c>
      <c r="J295" s="310">
        <f>(J188+J189)*'Data - P&amp;L'!$C$5*'Data - P&amp;L'!$C$54</f>
        <v>0</v>
      </c>
      <c r="K295" s="310">
        <f>(K188+K189)*'Data - P&amp;L'!$C$5*'Data - P&amp;L'!$C$54</f>
        <v>0</v>
      </c>
      <c r="L295" s="310">
        <f>(L188+L189)*'Data - P&amp;L'!$C$5*'Data - P&amp;L'!$C$54</f>
        <v>0</v>
      </c>
      <c r="M295" s="310">
        <f>(M188+M189)*'Data - P&amp;L'!$C$5*'Data - P&amp;L'!$C$54</f>
        <v>0</v>
      </c>
      <c r="N295" s="310">
        <f>(N188+N189)*'Data - P&amp;L'!$C$5*'Data - P&amp;L'!$C$54</f>
        <v>0</v>
      </c>
      <c r="O295" s="310">
        <f>(O188+O189)*'Data - P&amp;L'!$C$5*'Data - P&amp;L'!$C$54</f>
        <v>0</v>
      </c>
      <c r="P295" s="310">
        <f>(P188+P189)*'Data - P&amp;L'!$C$5*'Data - P&amp;L'!$C$54</f>
        <v>0</v>
      </c>
      <c r="Q295" s="310">
        <f>(Q188+Q189)*'Data - P&amp;L'!$C$5*'Data - P&amp;L'!$C$54</f>
        <v>0</v>
      </c>
      <c r="R295" s="310">
        <f>(R188+R189)*'Data - P&amp;L'!$C$5*'Data - P&amp;L'!$C$54</f>
        <v>0</v>
      </c>
      <c r="S295" s="310">
        <f>(S188+S189)*'Data - P&amp;L'!$C$5*'Data - P&amp;L'!$C$54</f>
        <v>0</v>
      </c>
      <c r="T295" s="310">
        <f>(T188+T189)*'Data - P&amp;L'!$C$5*'Data - P&amp;L'!$C$54</f>
        <v>0</v>
      </c>
      <c r="U295" s="310">
        <f>(U188+U189)*'Data - P&amp;L'!$C$5*'Data - P&amp;L'!$C$54</f>
        <v>0</v>
      </c>
      <c r="V295" s="310">
        <f>(V188+V189)*'Data - P&amp;L'!$C$5*'Data - P&amp;L'!$C$54</f>
        <v>0</v>
      </c>
      <c r="W295" s="310">
        <f>(W188+W189)*'Data - P&amp;L'!$C$5*'Data - P&amp;L'!$C$54</f>
        <v>0</v>
      </c>
      <c r="X295" s="310">
        <f>(X188+X189)*'Data - P&amp;L'!$C$5*'Data - P&amp;L'!$C$54</f>
        <v>0</v>
      </c>
      <c r="Y295" s="310">
        <f>(Y188+Y189)*'Data - P&amp;L'!$C$5*'Data - P&amp;L'!$C$54</f>
        <v>0</v>
      </c>
      <c r="Z295" s="310">
        <f>(Z188+Z189)*'Data - P&amp;L'!$C$5*'Data - P&amp;L'!$C$54</f>
        <v>0</v>
      </c>
      <c r="AA295" s="310">
        <f>(AA188+AA189)*'Data - P&amp;L'!$C$5*'Data - P&amp;L'!$C$54</f>
        <v>0</v>
      </c>
      <c r="AB295" s="310">
        <f>(AB188+AB189)*'Data - P&amp;L'!$C$5*'Data - P&amp;L'!$C$54</f>
        <v>0</v>
      </c>
      <c r="AC295" s="310">
        <f>(AC188+AC189)*'Data - P&amp;L'!$C$5*'Data - P&amp;L'!$C$54</f>
        <v>0</v>
      </c>
      <c r="AD295" s="310">
        <f>(AD188+AD189)*'Data - P&amp;L'!$C$5*'Data - P&amp;L'!$C$54</f>
        <v>0</v>
      </c>
      <c r="AE295" s="310">
        <f>(AE188+AE189)*'Data - P&amp;L'!$C$5*'Data - P&amp;L'!$C$54</f>
        <v>0</v>
      </c>
      <c r="AF295" s="310">
        <f>(AF188+AF189)*'Data - P&amp;L'!$C$5*'Data - P&amp;L'!$C$54</f>
        <v>0</v>
      </c>
      <c r="AG295" s="386">
        <f t="shared" si="75"/>
        <v>0</v>
      </c>
    </row>
    <row r="296">
      <c r="A296" s="443" t="s">
        <v>526</v>
      </c>
      <c r="B296" s="310">
        <f>(B190+B191)*'Data - P&amp;L'!$C$10*'Data - P&amp;L'!$C$54</f>
        <v>0</v>
      </c>
      <c r="C296" s="310">
        <f>(C190+C191)*'Data - P&amp;L'!$C$10*'Data - P&amp;L'!$C$54</f>
        <v>0</v>
      </c>
      <c r="D296" s="310">
        <f>(D190+D191)*'Data - P&amp;L'!$C$10*'Data - P&amp;L'!$C$54</f>
        <v>0</v>
      </c>
      <c r="E296" s="310">
        <f>(E190+E191)*'Data - P&amp;L'!$C$10*'Data - P&amp;L'!$C$54</f>
        <v>0</v>
      </c>
      <c r="F296" s="310">
        <f>(F190+F191)*'Data - P&amp;L'!$C$10*'Data - P&amp;L'!$C$54</f>
        <v>0</v>
      </c>
      <c r="G296" s="310">
        <f>(G190+G191)*'Data - P&amp;L'!$C$10*'Data - P&amp;L'!$C$54</f>
        <v>0</v>
      </c>
      <c r="H296" s="310">
        <f>(H190+H191)*'Data - P&amp;L'!$C$10*'Data - P&amp;L'!$C$54</f>
        <v>1.0525</v>
      </c>
      <c r="I296" s="310">
        <f>(I190+I191)*'Data - P&amp;L'!$C$10*'Data - P&amp;L'!$C$54</f>
        <v>0</v>
      </c>
      <c r="J296" s="310">
        <f>(J190+J191)*'Data - P&amp;L'!$C$10*'Data - P&amp;L'!$C$54</f>
        <v>0</v>
      </c>
      <c r="K296" s="310">
        <f>(K190+K191)*'Data - P&amp;L'!$C$10*'Data - P&amp;L'!$C$54</f>
        <v>0</v>
      </c>
      <c r="L296" s="310">
        <f>(L190+L191)*'Data - P&amp;L'!$C$10*'Data - P&amp;L'!$C$54</f>
        <v>0</v>
      </c>
      <c r="M296" s="310">
        <f>(M190+M191)*'Data - P&amp;L'!$C$10*'Data - P&amp;L'!$C$54</f>
        <v>0</v>
      </c>
      <c r="N296" s="310">
        <f>(N190+N191)*'Data - P&amp;L'!$C$10*'Data - P&amp;L'!$C$54</f>
        <v>0</v>
      </c>
      <c r="O296" s="310">
        <f>(O190+O191)*'Data - P&amp;L'!$C$10*'Data - P&amp;L'!$C$54</f>
        <v>0</v>
      </c>
      <c r="P296" s="310">
        <f>(P190+P191)*'Data - P&amp;L'!$C$10*'Data - P&amp;L'!$C$54</f>
        <v>0</v>
      </c>
      <c r="Q296" s="310">
        <f>(Q190+Q191)*'Data - P&amp;L'!$C$10*'Data - P&amp;L'!$C$54</f>
        <v>0</v>
      </c>
      <c r="R296" s="310">
        <f>(R190+R191)*'Data - P&amp;L'!$C$10*'Data - P&amp;L'!$C$54</f>
        <v>0</v>
      </c>
      <c r="S296" s="310">
        <f>(S190+S191)*'Data - P&amp;L'!$C$10*'Data - P&amp;L'!$C$54</f>
        <v>0</v>
      </c>
      <c r="T296" s="310">
        <f>(T190+T191)*'Data - P&amp;L'!$C$10*'Data - P&amp;L'!$C$54</f>
        <v>0</v>
      </c>
      <c r="U296" s="310">
        <f>(U190+U191)*'Data - P&amp;L'!$C$10*'Data - P&amp;L'!$C$54</f>
        <v>0</v>
      </c>
      <c r="V296" s="310">
        <f>(V190+V191)*'Data - P&amp;L'!$C$10*'Data - P&amp;L'!$C$54</f>
        <v>0</v>
      </c>
      <c r="W296" s="310">
        <f>(W190+W191)*'Data - P&amp;L'!$C$10*'Data - P&amp;L'!$C$54</f>
        <v>0</v>
      </c>
      <c r="X296" s="310">
        <f>(X190+X191)*'Data - P&amp;L'!$C$10*'Data - P&amp;L'!$C$54</f>
        <v>0</v>
      </c>
      <c r="Y296" s="310">
        <f>(Y190+Y191)*'Data - P&amp;L'!$C$10*'Data - P&amp;L'!$C$54</f>
        <v>0</v>
      </c>
      <c r="Z296" s="310">
        <f>(Z190+Z191)*'Data - P&amp;L'!$C$10*'Data - P&amp;L'!$C$54</f>
        <v>0</v>
      </c>
      <c r="AA296" s="310">
        <f>(AA190+AA191)*'Data - P&amp;L'!$C$10*'Data - P&amp;L'!$C$54</f>
        <v>0</v>
      </c>
      <c r="AB296" s="310">
        <f>(AB190+AB191)*'Data - P&amp;L'!$C$10*'Data - P&amp;L'!$C$54</f>
        <v>0</v>
      </c>
      <c r="AC296" s="310">
        <f>(AC190+AC191)*'Data - P&amp;L'!$C$10*'Data - P&amp;L'!$C$54</f>
        <v>0</v>
      </c>
      <c r="AD296" s="310">
        <f>(AD190+AD191)*'Data - P&amp;L'!$C$10*'Data - P&amp;L'!$C$54</f>
        <v>0</v>
      </c>
      <c r="AE296" s="310">
        <f>(AE190+AE191)*'Data - P&amp;L'!$C$10*'Data - P&amp;L'!$C$54</f>
        <v>0</v>
      </c>
      <c r="AF296" s="310">
        <f>(AF190+AF191)*'Data - P&amp;L'!$C$10*'Data - P&amp;L'!$C$54</f>
        <v>0</v>
      </c>
      <c r="AG296" s="386">
        <f t="shared" si="75"/>
        <v>1.0525</v>
      </c>
    </row>
    <row r="297">
      <c r="A297" s="266" t="s">
        <v>527</v>
      </c>
      <c r="B297" s="310">
        <f>(B177+B178)*'Data - P&amp;L'!$C$43*'Data - P&amp;L'!$C$54</f>
        <v>8.955</v>
      </c>
      <c r="C297" s="310">
        <f>(C177+C178)*'Data - P&amp;L'!$C$43*'Data - P&amp;L'!$C$54</f>
        <v>2.985</v>
      </c>
      <c r="D297" s="310">
        <f>(D177+D178)*'Data - P&amp;L'!$C$43*'Data - P&amp;L'!$C$54</f>
        <v>2.985</v>
      </c>
      <c r="E297" s="310">
        <f>(E177+E178)*'Data - P&amp;L'!$C$43*'Data - P&amp;L'!$C$54</f>
        <v>2.985</v>
      </c>
      <c r="F297" s="310">
        <f>(F177+F178)*'Data - P&amp;L'!$C$43*'Data - P&amp;L'!$C$54</f>
        <v>2.985</v>
      </c>
      <c r="G297" s="310">
        <f>(G177+G178)*'Data - P&amp;L'!$C$43*'Data - P&amp;L'!$C$54</f>
        <v>2.985</v>
      </c>
      <c r="H297" s="310">
        <f>(H177+H178)*'Data - P&amp;L'!$C$43*'Data - P&amp;L'!$C$54</f>
        <v>0</v>
      </c>
      <c r="I297" s="310">
        <f>(I177+I178)*'Data - P&amp;L'!$C$43*'Data - P&amp;L'!$C$54</f>
        <v>2.985</v>
      </c>
      <c r="J297" s="310">
        <f>(J177+J178)*'Data - P&amp;L'!$C$43*'Data - P&amp;L'!$C$54</f>
        <v>2.985</v>
      </c>
      <c r="K297" s="310">
        <f>(K177+K178)*'Data - P&amp;L'!$C$43*'Data - P&amp;L'!$C$54</f>
        <v>5.97</v>
      </c>
      <c r="L297" s="310">
        <f>(L177+L178)*'Data - P&amp;L'!$C$43*'Data - P&amp;L'!$C$54</f>
        <v>5.97</v>
      </c>
      <c r="M297" s="310">
        <f>(M177+M178)*'Data - P&amp;L'!$C$43*'Data - P&amp;L'!$C$54</f>
        <v>0</v>
      </c>
      <c r="N297" s="310">
        <f>(N177+N178)*'Data - P&amp;L'!$C$43*'Data - P&amp;L'!$C$54</f>
        <v>5.97</v>
      </c>
      <c r="O297" s="310">
        <f>(O177+O178)*'Data - P&amp;L'!$C$43*'Data - P&amp;L'!$C$54</f>
        <v>5.97</v>
      </c>
      <c r="P297" s="310">
        <f>(P177+P178)*'Data - P&amp;L'!$C$43*'Data - P&amp;L'!$C$54</f>
        <v>14.925</v>
      </c>
      <c r="Q297" s="310">
        <f>(Q177+Q178)*'Data - P&amp;L'!$C$43*'Data - P&amp;L'!$C$54</f>
        <v>2.985</v>
      </c>
      <c r="R297" s="310">
        <f>(R177+R178)*'Data - P&amp;L'!$C$43*'Data - P&amp;L'!$C$54</f>
        <v>8.955</v>
      </c>
      <c r="S297" s="310">
        <f>(S177+S178)*'Data - P&amp;L'!$C$43*'Data - P&amp;L'!$C$54</f>
        <v>0</v>
      </c>
      <c r="T297" s="310">
        <f>(T177+T178)*'Data - P&amp;L'!$C$43*'Data - P&amp;L'!$C$54</f>
        <v>11.94</v>
      </c>
      <c r="U297" s="310">
        <f>(U177+U178)*'Data - P&amp;L'!$C$43*'Data - P&amp;L'!$C$54</f>
        <v>2.985</v>
      </c>
      <c r="V297" s="310">
        <f>(V177+V178)*'Data - P&amp;L'!$C$43*'Data - P&amp;L'!$C$54</f>
        <v>5.97</v>
      </c>
      <c r="W297" s="310">
        <f>(W177+W178)*'Data - P&amp;L'!$C$43*'Data - P&amp;L'!$C$54</f>
        <v>0</v>
      </c>
      <c r="X297" s="310">
        <f>(X177+X178)*'Data - P&amp;L'!$C$43*'Data - P&amp;L'!$C$54</f>
        <v>0</v>
      </c>
      <c r="Y297" s="310">
        <f>(Y177+Y178)*'Data - P&amp;L'!$C$43*'Data - P&amp;L'!$C$54</f>
        <v>0</v>
      </c>
      <c r="Z297" s="310">
        <f>(Z177+Z178)*'Data - P&amp;L'!$C$43*'Data - P&amp;L'!$C$54</f>
        <v>5.97</v>
      </c>
      <c r="AA297" s="310">
        <f>(AA177+AA178)*'Data - P&amp;L'!$C$43*'Data - P&amp;L'!$C$54</f>
        <v>2.985</v>
      </c>
      <c r="AB297" s="310">
        <f>(AB177+AB178)*'Data - P&amp;L'!$C$43*'Data - P&amp;L'!$C$54</f>
        <v>5.97</v>
      </c>
      <c r="AC297" s="310">
        <f>(AC177+AC178)*'Data - P&amp;L'!$C$43*'Data - P&amp;L'!$C$54</f>
        <v>2.985</v>
      </c>
      <c r="AD297" s="310">
        <f>(AD177+AD178)*'Data - P&amp;L'!$C$43*'Data - P&amp;L'!$C$54</f>
        <v>8.955</v>
      </c>
      <c r="AE297" s="310">
        <f>(AE177+AE178)*'Data - P&amp;L'!$C$43*'Data - P&amp;L'!$C$54</f>
        <v>5.97</v>
      </c>
      <c r="AF297" s="310">
        <f>(AF177+AF178)*'Data - P&amp;L'!$C$43*'Data - P&amp;L'!$C$54</f>
        <v>5.97</v>
      </c>
      <c r="AG297" s="386">
        <f t="shared" si="75"/>
        <v>140.295</v>
      </c>
    </row>
    <row r="298">
      <c r="A298" s="266" t="s">
        <v>529</v>
      </c>
      <c r="B298" s="310">
        <f>(B192)*'Data - P&amp;L'!$C$43*'Data - P&amp;L'!$C$54</f>
        <v>2.985</v>
      </c>
      <c r="C298" s="310">
        <f>(C192)*'Data - P&amp;L'!$C$43*'Data - P&amp;L'!$C$54</f>
        <v>14.925</v>
      </c>
      <c r="D298" s="310">
        <f>(D192)*'Data - P&amp;L'!$C$43*'Data - P&amp;L'!$C$54</f>
        <v>0</v>
      </c>
      <c r="E298" s="310">
        <f>(E192)*'Data - P&amp;L'!$C$43*'Data - P&amp;L'!$C$54</f>
        <v>0</v>
      </c>
      <c r="F298" s="310">
        <f>(F192)*'Data - P&amp;L'!$C$43*'Data - P&amp;L'!$C$54</f>
        <v>2.985</v>
      </c>
      <c r="G298" s="310">
        <f>(G192)*'Data - P&amp;L'!$C$43*'Data - P&amp;L'!$C$54</f>
        <v>0</v>
      </c>
      <c r="H298" s="310">
        <f>(H192)*'Data - P&amp;L'!$C$43*'Data - P&amp;L'!$C$54</f>
        <v>2.985</v>
      </c>
      <c r="I298" s="310">
        <f>(I192)*'Data - P&amp;L'!$C$43*'Data - P&amp;L'!$C$54</f>
        <v>0</v>
      </c>
      <c r="J298" s="310">
        <f>(J192)*'Data - P&amp;L'!$C$43*'Data - P&amp;L'!$C$54</f>
        <v>0</v>
      </c>
      <c r="K298" s="310">
        <f>(K192)*'Data - P&amp;L'!$C$43*'Data - P&amp;L'!$C$54</f>
        <v>0</v>
      </c>
      <c r="L298" s="310">
        <f>(L192)*'Data - P&amp;L'!$C$43*'Data - P&amp;L'!$C$54</f>
        <v>0</v>
      </c>
      <c r="M298" s="310">
        <f>(M192)*'Data - P&amp;L'!$C$43*'Data - P&amp;L'!$C$54</f>
        <v>0</v>
      </c>
      <c r="N298" s="310">
        <f>(N192)*'Data - P&amp;L'!$C$43*'Data - P&amp;L'!$C$54</f>
        <v>0</v>
      </c>
      <c r="O298" s="310">
        <f>(O192)*'Data - P&amp;L'!$C$43*'Data - P&amp;L'!$C$54</f>
        <v>0</v>
      </c>
      <c r="P298" s="310">
        <f>(P192)*'Data - P&amp;L'!$C$43*'Data - P&amp;L'!$C$54</f>
        <v>0</v>
      </c>
      <c r="Q298" s="310">
        <f>(Q192)*'Data - P&amp;L'!$C$43*'Data - P&amp;L'!$C$54</f>
        <v>0</v>
      </c>
      <c r="R298" s="310">
        <f>(R192)*'Data - P&amp;L'!$C$43*'Data - P&amp;L'!$C$54</f>
        <v>2.985</v>
      </c>
      <c r="S298" s="310">
        <f>(S192)*'Data - P&amp;L'!$C$43*'Data - P&amp;L'!$C$54</f>
        <v>0</v>
      </c>
      <c r="T298" s="310">
        <f>(T192)*'Data - P&amp;L'!$C$43*'Data - P&amp;L'!$C$54</f>
        <v>2.985</v>
      </c>
      <c r="U298" s="310">
        <f>(U192)*'Data - P&amp;L'!$C$43*'Data - P&amp;L'!$C$54</f>
        <v>0</v>
      </c>
      <c r="V298" s="310">
        <f>(V192)*'Data - P&amp;L'!$C$43*'Data - P&amp;L'!$C$54</f>
        <v>0</v>
      </c>
      <c r="W298" s="310">
        <f>(W192)*'Data - P&amp;L'!$C$43*'Data - P&amp;L'!$C$54</f>
        <v>2.985</v>
      </c>
      <c r="X298" s="310">
        <f>(X192)*'Data - P&amp;L'!$C$43*'Data - P&amp;L'!$C$54</f>
        <v>2.985</v>
      </c>
      <c r="Y298" s="310">
        <f>(Y192)*'Data - P&amp;L'!$C$43*'Data - P&amp;L'!$C$54</f>
        <v>0</v>
      </c>
      <c r="Z298" s="310">
        <f>(Z192)*'Data - P&amp;L'!$C$43*'Data - P&amp;L'!$C$54</f>
        <v>0</v>
      </c>
      <c r="AA298" s="310">
        <f>(AA192)*'Data - P&amp;L'!$C$43*'Data - P&amp;L'!$C$54</f>
        <v>0</v>
      </c>
      <c r="AB298" s="310">
        <f>(AB192)*'Data - P&amp;L'!$C$43*'Data - P&amp;L'!$C$54</f>
        <v>0</v>
      </c>
      <c r="AC298" s="310">
        <f>(AC192)*'Data - P&amp;L'!$C$43*'Data - P&amp;L'!$C$54</f>
        <v>0</v>
      </c>
      <c r="AD298" s="310">
        <f>(AD192)*'Data - P&amp;L'!$C$43*'Data - P&amp;L'!$C$54</f>
        <v>2.985</v>
      </c>
      <c r="AE298" s="310">
        <f>(AE192)*'Data - P&amp;L'!$C$43*'Data - P&amp;L'!$C$54</f>
        <v>0</v>
      </c>
      <c r="AF298" s="310">
        <f>(AF192)*'Data - P&amp;L'!$C$43*'Data - P&amp;L'!$C$54</f>
        <v>0</v>
      </c>
      <c r="AG298" s="386">
        <f t="shared" si="75"/>
        <v>38.805</v>
      </c>
    </row>
    <row r="299">
      <c r="A299" s="482" t="s">
        <v>1284</v>
      </c>
      <c r="B299" s="310">
        <f>(((B177+B178)*'Data - P&amp;L'!$C$62)*(1-'Data - P&amp;L'!$C$58))+((B192*'Data - P&amp;L'!$C$63)*(1-'Data - P&amp;L'!$C$58))</f>
        <v>8.224128</v>
      </c>
      <c r="C299" s="310">
        <f>(((C177+C178)*'Data - P&amp;L'!$C$62)*(1-'Data - P&amp;L'!$C$58))+((C192*'Data - P&amp;L'!$C$63)*(1-'Data - P&amp;L'!$C$58))</f>
        <v>7.213536</v>
      </c>
      <c r="D299" s="310">
        <f>(((D177+D178)*'Data - P&amp;L'!$C$62)*(1-'Data - P&amp;L'!$C$58))+((D192*'Data - P&amp;L'!$C$63)*(1-'Data - P&amp;L'!$C$58))</f>
        <v>2.421936</v>
      </c>
      <c r="E299" s="310">
        <f>(((E177+E178)*'Data - P&amp;L'!$C$62)*(1-'Data - P&amp;L'!$C$58))+((E192*'Data - P&amp;L'!$C$63)*(1-'Data - P&amp;L'!$C$58))</f>
        <v>2.421936</v>
      </c>
      <c r="F299" s="310">
        <f>(((F177+F178)*'Data - P&amp;L'!$C$62)*(1-'Data - P&amp;L'!$C$58))+((F192*'Data - P&amp;L'!$C$63)*(1-'Data - P&amp;L'!$C$58))</f>
        <v>3.380256</v>
      </c>
      <c r="G299" s="310">
        <f>(((G177+G178)*'Data - P&amp;L'!$C$62)*(1-'Data - P&amp;L'!$C$58))+((G192*'Data - P&amp;L'!$C$63)*(1-'Data - P&amp;L'!$C$58))</f>
        <v>2.421936</v>
      </c>
      <c r="H299" s="310">
        <f>(((H177+H178)*'Data - P&amp;L'!$C$62)*(1-'Data - P&amp;L'!$C$58))+((H192*'Data - P&amp;L'!$C$63)*(1-'Data - P&amp;L'!$C$58))</f>
        <v>0.95832</v>
      </c>
      <c r="I299" s="310">
        <f>(((I177+I178)*'Data - P&amp;L'!$C$62)*(1-'Data - P&amp;L'!$C$58))+((I192*'Data - P&amp;L'!$C$63)*(1-'Data - P&amp;L'!$C$58))</f>
        <v>2.421936</v>
      </c>
      <c r="J299" s="310">
        <f>(((J177+J178)*'Data - P&amp;L'!$C$62)*(1-'Data - P&amp;L'!$C$58))+((J192*'Data - P&amp;L'!$C$63)*(1-'Data - P&amp;L'!$C$58))</f>
        <v>2.421936</v>
      </c>
      <c r="K299" s="310">
        <f>(((K177+K178)*'Data - P&amp;L'!$C$62)*(1-'Data - P&amp;L'!$C$58))+((K192*'Data - P&amp;L'!$C$63)*(1-'Data - P&amp;L'!$C$58))</f>
        <v>4.843872</v>
      </c>
      <c r="L299" s="310">
        <f>(((L177+L178)*'Data - P&amp;L'!$C$62)*(1-'Data - P&amp;L'!$C$58))+((L192*'Data - P&amp;L'!$C$63)*(1-'Data - P&amp;L'!$C$58))</f>
        <v>4.843872</v>
      </c>
      <c r="M299" s="310">
        <f>(((M177+M178)*'Data - P&amp;L'!$C$62)*(1-'Data - P&amp;L'!$C$58))+((M192*'Data - P&amp;L'!$C$63)*(1-'Data - P&amp;L'!$C$58))</f>
        <v>0</v>
      </c>
      <c r="N299" s="310">
        <f>(((N177+N178)*'Data - P&amp;L'!$C$62)*(1-'Data - P&amp;L'!$C$58))+((N192*'Data - P&amp;L'!$C$63)*(1-'Data - P&amp;L'!$C$58))</f>
        <v>4.843872</v>
      </c>
      <c r="O299" s="310">
        <f>(((O177+O178)*'Data - P&amp;L'!$C$62)*(1-'Data - P&amp;L'!$C$58))+((O192*'Data - P&amp;L'!$C$63)*(1-'Data - P&amp;L'!$C$58))</f>
        <v>4.843872</v>
      </c>
      <c r="P299" s="310">
        <f>(((P177+P178)*'Data - P&amp;L'!$C$62)*(1-'Data - P&amp;L'!$C$58))+((P192*'Data - P&amp;L'!$C$63)*(1-'Data - P&amp;L'!$C$58))</f>
        <v>12.10968</v>
      </c>
      <c r="Q299" s="310">
        <f>(((Q177+Q178)*'Data - P&amp;L'!$C$62)*(1-'Data - P&amp;L'!$C$58))+((Q192*'Data - P&amp;L'!$C$63)*(1-'Data - P&amp;L'!$C$58))</f>
        <v>2.421936</v>
      </c>
      <c r="R299" s="310">
        <f>(((R177+R178)*'Data - P&amp;L'!$C$62)*(1-'Data - P&amp;L'!$C$58))+((R192*'Data - P&amp;L'!$C$63)*(1-'Data - P&amp;L'!$C$58))</f>
        <v>8.224128</v>
      </c>
      <c r="S299" s="310">
        <f>(((S177+S178)*'Data - P&amp;L'!$C$62)*(1-'Data - P&amp;L'!$C$58))+((S192*'Data - P&amp;L'!$C$63)*(1-'Data - P&amp;L'!$C$58))</f>
        <v>0</v>
      </c>
      <c r="T299" s="310">
        <f>(((T177+T178)*'Data - P&amp;L'!$C$62)*(1-'Data - P&amp;L'!$C$58))+((T192*'Data - P&amp;L'!$C$63)*(1-'Data - P&amp;L'!$C$58))</f>
        <v>10.646064</v>
      </c>
      <c r="U299" s="310">
        <f>(((U177+U178)*'Data - P&amp;L'!$C$62)*(1-'Data - P&amp;L'!$C$58))+((U192*'Data - P&amp;L'!$C$63)*(1-'Data - P&amp;L'!$C$58))</f>
        <v>2.421936</v>
      </c>
      <c r="V299" s="310">
        <f>(((V177+V178)*'Data - P&amp;L'!$C$62)*(1-'Data - P&amp;L'!$C$58))+((V192*'Data - P&amp;L'!$C$63)*(1-'Data - P&amp;L'!$C$58))</f>
        <v>4.843872</v>
      </c>
      <c r="W299" s="310">
        <f>(((W177+W178)*'Data - P&amp;L'!$C$62)*(1-'Data - P&amp;L'!$C$58))+((W192*'Data - P&amp;L'!$C$63)*(1-'Data - P&amp;L'!$C$58))</f>
        <v>0.95832</v>
      </c>
      <c r="X299" s="310">
        <f>(((X177+X178)*'Data - P&amp;L'!$C$62)*(1-'Data - P&amp;L'!$C$58))+((X192*'Data - P&amp;L'!$C$63)*(1-'Data - P&amp;L'!$C$58))</f>
        <v>0.95832</v>
      </c>
      <c r="Y299" s="310">
        <f>(((Y177+Y178)*'Data - P&amp;L'!$C$62)*(1-'Data - P&amp;L'!$C$58))+((Y192*'Data - P&amp;L'!$C$63)*(1-'Data - P&amp;L'!$C$58))</f>
        <v>0</v>
      </c>
      <c r="Z299" s="310">
        <f>(((Z177+Z178)*'Data - P&amp;L'!$C$62)*(1-'Data - P&amp;L'!$C$58))+((Z192*'Data - P&amp;L'!$C$63)*(1-'Data - P&amp;L'!$C$58))</f>
        <v>4.843872</v>
      </c>
      <c r="AA299" s="310">
        <f>(((AA177+AA178)*'Data - P&amp;L'!$C$62)*(1-'Data - P&amp;L'!$C$58))+((AA192*'Data - P&amp;L'!$C$63)*(1-'Data - P&amp;L'!$C$58))</f>
        <v>2.421936</v>
      </c>
      <c r="AB299" s="310">
        <f>(((AB177+AB178)*'Data - P&amp;L'!$C$62)*(1-'Data - P&amp;L'!$C$58))+((AB192*'Data - P&amp;L'!$C$63)*(1-'Data - P&amp;L'!$C$58))</f>
        <v>4.843872</v>
      </c>
      <c r="AC299" s="310">
        <f>(((AC177+AC178)*'Data - P&amp;L'!$C$62)*(1-'Data - P&amp;L'!$C$58))+((AC192*'Data - P&amp;L'!$C$63)*(1-'Data - P&amp;L'!$C$58))</f>
        <v>2.421936</v>
      </c>
      <c r="AD299" s="310">
        <f>(((AD177+AD178)*'Data - P&amp;L'!$C$62)*(1-'Data - P&amp;L'!$C$58))+((AD192*'Data - P&amp;L'!$C$63)*(1-'Data - P&amp;L'!$C$58))</f>
        <v>8.224128</v>
      </c>
      <c r="AE299" s="310">
        <f>(((AE177+AE178)*'Data - P&amp;L'!$C$62)*(1-'Data - P&amp;L'!$C$58))+((AE192*'Data - P&amp;L'!$C$63)*(1-'Data - P&amp;L'!$C$58))</f>
        <v>4.843872</v>
      </c>
      <c r="AF299" s="310">
        <f>(((AF177+AF178)*'Data - P&amp;L'!$C$62)*(1-'Data - P&amp;L'!$C$58))+((AF192*'Data - P&amp;L'!$C$63)*(1-'Data - P&amp;L'!$C$58))</f>
        <v>4.843872</v>
      </c>
      <c r="AG299" s="386">
        <f t="shared" si="75"/>
        <v>126.289152</v>
      </c>
    </row>
    <row r="300">
      <c r="A300" s="482" t="s">
        <v>538</v>
      </c>
      <c r="B300" s="310">
        <f t="shared" ref="B300:AF300" si="78">B203</f>
        <v>0</v>
      </c>
      <c r="C300" s="310">
        <f t="shared" si="78"/>
        <v>291.01</v>
      </c>
      <c r="D300" s="310">
        <f t="shared" si="78"/>
        <v>7.99</v>
      </c>
      <c r="E300" s="310">
        <f t="shared" si="78"/>
        <v>160.35</v>
      </c>
      <c r="F300" s="310">
        <f t="shared" si="78"/>
        <v>0</v>
      </c>
      <c r="G300" s="310">
        <f t="shared" si="78"/>
        <v>259.15</v>
      </c>
      <c r="H300" s="310">
        <f t="shared" si="78"/>
        <v>182.65</v>
      </c>
      <c r="I300" s="310">
        <f t="shared" si="78"/>
        <v>259.15</v>
      </c>
      <c r="J300" s="310">
        <f t="shared" si="78"/>
        <v>259.15</v>
      </c>
      <c r="K300" s="310">
        <f t="shared" si="78"/>
        <v>518.3</v>
      </c>
      <c r="L300" s="310">
        <f t="shared" si="78"/>
        <v>433.04</v>
      </c>
      <c r="M300" s="310">
        <f t="shared" si="78"/>
        <v>165.65</v>
      </c>
      <c r="N300" s="310">
        <f t="shared" si="78"/>
        <v>275.87</v>
      </c>
      <c r="O300" s="310">
        <f t="shared" si="78"/>
        <v>375.76</v>
      </c>
      <c r="P300" s="310">
        <f t="shared" si="78"/>
        <v>700.95</v>
      </c>
      <c r="Q300" s="310">
        <f t="shared" si="78"/>
        <v>649.95</v>
      </c>
      <c r="R300" s="310">
        <f t="shared" si="78"/>
        <v>182.65</v>
      </c>
      <c r="S300" s="310">
        <f t="shared" si="78"/>
        <v>390.8</v>
      </c>
      <c r="T300" s="310">
        <f t="shared" si="78"/>
        <v>365.3</v>
      </c>
      <c r="U300" s="310">
        <f t="shared" si="78"/>
        <v>191.17</v>
      </c>
      <c r="V300" s="310">
        <f t="shared" si="78"/>
        <v>259.15</v>
      </c>
      <c r="W300" s="310">
        <f t="shared" si="78"/>
        <v>301.99</v>
      </c>
      <c r="X300" s="310">
        <f t="shared" si="78"/>
        <v>360.33</v>
      </c>
      <c r="Y300" s="310">
        <f t="shared" si="78"/>
        <v>267.67</v>
      </c>
      <c r="Z300" s="310">
        <f t="shared" si="78"/>
        <v>649.65</v>
      </c>
      <c r="AA300" s="310">
        <f t="shared" si="78"/>
        <v>467.3</v>
      </c>
      <c r="AB300" s="310">
        <f t="shared" si="78"/>
        <v>777.68</v>
      </c>
      <c r="AC300" s="310">
        <f t="shared" si="78"/>
        <v>509.11</v>
      </c>
      <c r="AD300" s="310">
        <f t="shared" si="78"/>
        <v>771.85</v>
      </c>
      <c r="AE300" s="310">
        <f t="shared" si="78"/>
        <v>206.58</v>
      </c>
      <c r="AF300" s="310">
        <f t="shared" si="78"/>
        <v>581.95</v>
      </c>
      <c r="AG300" s="386">
        <f t="shared" si="75"/>
        <v>10822.15</v>
      </c>
    </row>
    <row r="301">
      <c r="A301" s="481" t="s">
        <v>1285</v>
      </c>
      <c r="B301" s="322">
        <f t="shared" ref="B301:AF301" si="79">sum(B302:B310)-B311</f>
        <v>0</v>
      </c>
      <c r="C301" s="322">
        <f t="shared" si="79"/>
        <v>0</v>
      </c>
      <c r="D301" s="322">
        <f t="shared" si="79"/>
        <v>0</v>
      </c>
      <c r="E301" s="322">
        <f t="shared" si="79"/>
        <v>0</v>
      </c>
      <c r="F301" s="322">
        <f t="shared" si="79"/>
        <v>0</v>
      </c>
      <c r="G301" s="322">
        <f t="shared" si="79"/>
        <v>0</v>
      </c>
      <c r="H301" s="322">
        <f t="shared" si="79"/>
        <v>0</v>
      </c>
      <c r="I301" s="322">
        <f t="shared" si="79"/>
        <v>0</v>
      </c>
      <c r="J301" s="322">
        <f t="shared" si="79"/>
        <v>0</v>
      </c>
      <c r="K301" s="322">
        <f t="shared" si="79"/>
        <v>0</v>
      </c>
      <c r="L301" s="322">
        <f t="shared" si="79"/>
        <v>0</v>
      </c>
      <c r="M301" s="322">
        <f t="shared" si="79"/>
        <v>0</v>
      </c>
      <c r="N301" s="322">
        <f t="shared" si="79"/>
        <v>0</v>
      </c>
      <c r="O301" s="322">
        <f t="shared" si="79"/>
        <v>0</v>
      </c>
      <c r="P301" s="322">
        <f t="shared" si="79"/>
        <v>0</v>
      </c>
      <c r="Q301" s="322">
        <f t="shared" si="79"/>
        <v>0</v>
      </c>
      <c r="R301" s="322">
        <f t="shared" si="79"/>
        <v>0</v>
      </c>
      <c r="S301" s="322">
        <f t="shared" si="79"/>
        <v>0</v>
      </c>
      <c r="T301" s="322">
        <f t="shared" si="79"/>
        <v>0</v>
      </c>
      <c r="U301" s="322">
        <f t="shared" si="79"/>
        <v>0</v>
      </c>
      <c r="V301" s="322">
        <f t="shared" si="79"/>
        <v>0</v>
      </c>
      <c r="W301" s="322">
        <f t="shared" si="79"/>
        <v>0</v>
      </c>
      <c r="X301" s="322">
        <f t="shared" si="79"/>
        <v>0</v>
      </c>
      <c r="Y301" s="322">
        <f t="shared" si="79"/>
        <v>0</v>
      </c>
      <c r="Z301" s="322">
        <f t="shared" si="79"/>
        <v>0</v>
      </c>
      <c r="AA301" s="322">
        <f t="shared" si="79"/>
        <v>0</v>
      </c>
      <c r="AB301" s="322">
        <f t="shared" si="79"/>
        <v>0</v>
      </c>
      <c r="AC301" s="322">
        <f t="shared" si="79"/>
        <v>0</v>
      </c>
      <c r="AD301" s="322">
        <f t="shared" si="79"/>
        <v>0</v>
      </c>
      <c r="AE301" s="322">
        <f t="shared" si="79"/>
        <v>0</v>
      </c>
      <c r="AF301" s="322">
        <f t="shared" si="79"/>
        <v>0</v>
      </c>
      <c r="AG301" s="386">
        <f t="shared" si="75"/>
        <v>0</v>
      </c>
    </row>
    <row r="302">
      <c r="A302" s="443" t="s">
        <v>520</v>
      </c>
      <c r="B302" s="310">
        <f>B219*'Data - P&amp;L'!$C$3*'Data - P&amp;L'!$C$55</f>
        <v>0</v>
      </c>
      <c r="C302" s="310">
        <f>C219*'Data - P&amp;L'!$C$3*'Data - P&amp;L'!$C$55</f>
        <v>0</v>
      </c>
      <c r="D302" s="310">
        <f>D219*'Data - P&amp;L'!$C$3*'Data - P&amp;L'!$C$55</f>
        <v>0</v>
      </c>
      <c r="E302" s="310">
        <f>E219*'Data - P&amp;L'!$C$3*'Data - P&amp;L'!$C$55</f>
        <v>0</v>
      </c>
      <c r="F302" s="310">
        <f>F219*'Data - P&amp;L'!$C$3*'Data - P&amp;L'!$C$55</f>
        <v>0</v>
      </c>
      <c r="G302" s="310">
        <f>G219*'Data - P&amp;L'!$C$3*'Data - P&amp;L'!$C$55</f>
        <v>0</v>
      </c>
      <c r="H302" s="310">
        <f>H219*'Data - P&amp;L'!$C$3*'Data - P&amp;L'!$C$55</f>
        <v>0</v>
      </c>
      <c r="I302" s="310">
        <f>I219*'Data - P&amp;L'!$C$3*'Data - P&amp;L'!$C$55</f>
        <v>0</v>
      </c>
      <c r="J302" s="310">
        <f>J219*'Data - P&amp;L'!$C$3*'Data - P&amp;L'!$C$55</f>
        <v>0</v>
      </c>
      <c r="K302" s="310">
        <f>K219*'Data - P&amp;L'!$C$3*'Data - P&amp;L'!$C$55</f>
        <v>0</v>
      </c>
      <c r="L302" s="310">
        <f>L219*'Data - P&amp;L'!$C$3*'Data - P&amp;L'!$C$55</f>
        <v>0</v>
      </c>
      <c r="M302" s="310">
        <f>M219*'Data - P&amp;L'!$C$3*'Data - P&amp;L'!$C$55</f>
        <v>0</v>
      </c>
      <c r="N302" s="310">
        <f>N219*'Data - P&amp;L'!$C$3*'Data - P&amp;L'!$C$55</f>
        <v>0</v>
      </c>
      <c r="O302" s="310">
        <f>O219*'Data - P&amp;L'!$C$3*'Data - P&amp;L'!$C$55</f>
        <v>0</v>
      </c>
      <c r="P302" s="310">
        <f>P219*'Data - P&amp;L'!$C$3*'Data - P&amp;L'!$C$55</f>
        <v>0</v>
      </c>
      <c r="Q302" s="310">
        <f>Q219*'Data - P&amp;L'!$C$3*'Data - P&amp;L'!$C$55</f>
        <v>0</v>
      </c>
      <c r="R302" s="310">
        <f>R219*'Data - P&amp;L'!$C$3*'Data - P&amp;L'!$C$55</f>
        <v>0</v>
      </c>
      <c r="S302" s="310">
        <f>S219*'Data - P&amp;L'!$C$3*'Data - P&amp;L'!$C$55</f>
        <v>0</v>
      </c>
      <c r="T302" s="310">
        <f>T219*'Data - P&amp;L'!$C$3*'Data - P&amp;L'!$C$55</f>
        <v>0</v>
      </c>
      <c r="U302" s="310">
        <f>U219*'Data - P&amp;L'!$C$3*'Data - P&amp;L'!$C$55</f>
        <v>0</v>
      </c>
      <c r="V302" s="310">
        <f>V219*'Data - P&amp;L'!$C$3*'Data - P&amp;L'!$C$55</f>
        <v>0</v>
      </c>
      <c r="W302" s="310">
        <f>W219*'Data - P&amp;L'!$C$3*'Data - P&amp;L'!$C$55</f>
        <v>0</v>
      </c>
      <c r="X302" s="310">
        <f>X219*'Data - P&amp;L'!$C$3*'Data - P&amp;L'!$C$55</f>
        <v>0</v>
      </c>
      <c r="Y302" s="310">
        <f>Y219*'Data - P&amp;L'!$C$3*'Data - P&amp;L'!$C$55</f>
        <v>0</v>
      </c>
      <c r="Z302" s="310">
        <f>Z219*'Data - P&amp;L'!$C$3*'Data - P&amp;L'!$C$55</f>
        <v>0</v>
      </c>
      <c r="AA302" s="310">
        <f>AA219*'Data - P&amp;L'!$C$3*'Data - P&amp;L'!$C$55</f>
        <v>0</v>
      </c>
      <c r="AB302" s="310">
        <f>AB219*'Data - P&amp;L'!$C$3*'Data - P&amp;L'!$C$55</f>
        <v>0</v>
      </c>
      <c r="AC302" s="310">
        <f>AC219*'Data - P&amp;L'!$C$3*'Data - P&amp;L'!$C$55</f>
        <v>0</v>
      </c>
      <c r="AD302" s="310">
        <f>AD219*'Data - P&amp;L'!$C$3*'Data - P&amp;L'!$C$55</f>
        <v>0</v>
      </c>
      <c r="AE302" s="310">
        <f>AE219*'Data - P&amp;L'!$C$3*'Data - P&amp;L'!$C$55</f>
        <v>0</v>
      </c>
      <c r="AF302" s="310">
        <f>AF219*'Data - P&amp;L'!$C$3*'Data - P&amp;L'!$C$55</f>
        <v>0</v>
      </c>
      <c r="AG302" s="386">
        <f t="shared" si="75"/>
        <v>0</v>
      </c>
    </row>
    <row r="303">
      <c r="A303" s="443" t="s">
        <v>521</v>
      </c>
      <c r="B303" s="310">
        <f>B220*'Data - P&amp;L'!$C$4*'Data - P&amp;L'!$C$55</f>
        <v>0</v>
      </c>
      <c r="C303" s="310">
        <f>C220*'Data - P&amp;L'!$C$4*'Data - P&amp;L'!$C$55</f>
        <v>0</v>
      </c>
      <c r="D303" s="310">
        <f>D220*'Data - P&amp;L'!$C$4*'Data - P&amp;L'!$C$55</f>
        <v>0</v>
      </c>
      <c r="E303" s="310">
        <f>E220*'Data - P&amp;L'!$C$4*'Data - P&amp;L'!$C$55</f>
        <v>0</v>
      </c>
      <c r="F303" s="310">
        <f>F220*'Data - P&amp;L'!$C$4*'Data - P&amp;L'!$C$55</f>
        <v>0</v>
      </c>
      <c r="G303" s="310">
        <f>G220*'Data - P&amp;L'!$C$4*'Data - P&amp;L'!$C$55</f>
        <v>0</v>
      </c>
      <c r="H303" s="310">
        <f>H220*'Data - P&amp;L'!$C$4*'Data - P&amp;L'!$C$55</f>
        <v>0</v>
      </c>
      <c r="I303" s="310">
        <f>I220*'Data - P&amp;L'!$C$4*'Data - P&amp;L'!$C$55</f>
        <v>0</v>
      </c>
      <c r="J303" s="310">
        <f>J220*'Data - P&amp;L'!$C$4*'Data - P&amp;L'!$C$55</f>
        <v>0</v>
      </c>
      <c r="K303" s="310">
        <f>K220*'Data - P&amp;L'!$C$4*'Data - P&amp;L'!$C$55</f>
        <v>0</v>
      </c>
      <c r="L303" s="310">
        <f>L220*'Data - P&amp;L'!$C$4*'Data - P&amp;L'!$C$55</f>
        <v>0</v>
      </c>
      <c r="M303" s="310">
        <f>M220*'Data - P&amp;L'!$C$4*'Data - P&amp;L'!$C$55</f>
        <v>0</v>
      </c>
      <c r="N303" s="310">
        <f>N220*'Data - P&amp;L'!$C$4*'Data - P&amp;L'!$C$55</f>
        <v>0</v>
      </c>
      <c r="O303" s="310">
        <f>O220*'Data - P&amp;L'!$C$4*'Data - P&amp;L'!$C$55</f>
        <v>0</v>
      </c>
      <c r="P303" s="310">
        <f>P220*'Data - P&amp;L'!$C$4*'Data - P&amp;L'!$C$55</f>
        <v>0</v>
      </c>
      <c r="Q303" s="310">
        <f>Q220*'Data - P&amp;L'!$C$4*'Data - P&amp;L'!$C$55</f>
        <v>0</v>
      </c>
      <c r="R303" s="310">
        <f>R220*'Data - P&amp;L'!$C$4*'Data - P&amp;L'!$C$55</f>
        <v>0</v>
      </c>
      <c r="S303" s="310">
        <f>S220*'Data - P&amp;L'!$C$4*'Data - P&amp;L'!$C$55</f>
        <v>0</v>
      </c>
      <c r="T303" s="310">
        <f>T220*'Data - P&amp;L'!$C$4*'Data - P&amp;L'!$C$55</f>
        <v>0</v>
      </c>
      <c r="U303" s="310">
        <f>U220*'Data - P&amp;L'!$C$4*'Data - P&amp;L'!$C$55</f>
        <v>0</v>
      </c>
      <c r="V303" s="310">
        <f>V220*'Data - P&amp;L'!$C$4*'Data - P&amp;L'!$C$55</f>
        <v>0</v>
      </c>
      <c r="W303" s="310">
        <f>W220*'Data - P&amp;L'!$C$4*'Data - P&amp;L'!$C$55</f>
        <v>0</v>
      </c>
      <c r="X303" s="310">
        <f>X220*'Data - P&amp;L'!$C$4*'Data - P&amp;L'!$C$55</f>
        <v>0</v>
      </c>
      <c r="Y303" s="310">
        <f>Y220*'Data - P&amp;L'!$C$4*'Data - P&amp;L'!$C$55</f>
        <v>0</v>
      </c>
      <c r="Z303" s="310">
        <f>Z220*'Data - P&amp;L'!$C$4*'Data - P&amp;L'!$C$55</f>
        <v>0</v>
      </c>
      <c r="AA303" s="310">
        <f>AA220*'Data - P&amp;L'!$C$4*'Data - P&amp;L'!$C$55</f>
        <v>0</v>
      </c>
      <c r="AB303" s="310">
        <f>AB220*'Data - P&amp;L'!$C$4*'Data - P&amp;L'!$C$55</f>
        <v>0</v>
      </c>
      <c r="AC303" s="310">
        <f>AC220*'Data - P&amp;L'!$C$4*'Data - P&amp;L'!$C$55</f>
        <v>0</v>
      </c>
      <c r="AD303" s="310">
        <f>AD220*'Data - P&amp;L'!$C$4*'Data - P&amp;L'!$C$55</f>
        <v>0</v>
      </c>
      <c r="AE303" s="310">
        <f>AE220*'Data - P&amp;L'!$C$4*'Data - P&amp;L'!$C$55</f>
        <v>0</v>
      </c>
      <c r="AF303" s="310">
        <f>AF220*'Data - P&amp;L'!$C$4*'Data - P&amp;L'!$C$55</f>
        <v>0</v>
      </c>
      <c r="AG303" s="386">
        <f t="shared" si="75"/>
        <v>0</v>
      </c>
    </row>
    <row r="304">
      <c r="A304" s="443" t="s">
        <v>522</v>
      </c>
      <c r="B304" s="310">
        <f>B226*'Data - P&amp;L'!$C$6*'Data - P&amp;L'!$C$55</f>
        <v>0</v>
      </c>
      <c r="C304" s="310">
        <f>C226*'Data - P&amp;L'!$C$6*'Data - P&amp;L'!$C$55</f>
        <v>0</v>
      </c>
      <c r="D304" s="310">
        <f>D226*'Data - P&amp;L'!$C$6*'Data - P&amp;L'!$C$55</f>
        <v>0</v>
      </c>
      <c r="E304" s="310">
        <f>E226*'Data - P&amp;L'!$C$6*'Data - P&amp;L'!$C$55</f>
        <v>0</v>
      </c>
      <c r="F304" s="310">
        <f>F226*'Data - P&amp;L'!$C$6*'Data - P&amp;L'!$C$55</f>
        <v>0</v>
      </c>
      <c r="G304" s="310">
        <f>G226*'Data - P&amp;L'!$C$6*'Data - P&amp;L'!$C$55</f>
        <v>0</v>
      </c>
      <c r="H304" s="310">
        <f>H226*'Data - P&amp;L'!$C$6*'Data - P&amp;L'!$C$55</f>
        <v>0</v>
      </c>
      <c r="I304" s="310">
        <f>I226*'Data - P&amp;L'!$C$6*'Data - P&amp;L'!$C$55</f>
        <v>0</v>
      </c>
      <c r="J304" s="310">
        <f>J226*'Data - P&amp;L'!$C$6*'Data - P&amp;L'!$C$55</f>
        <v>0</v>
      </c>
      <c r="K304" s="310">
        <f>K226*'Data - P&amp;L'!$C$6*'Data - P&amp;L'!$C$55</f>
        <v>0</v>
      </c>
      <c r="L304" s="310">
        <f>L226*'Data - P&amp;L'!$C$6*'Data - P&amp;L'!$C$55</f>
        <v>0</v>
      </c>
      <c r="M304" s="310">
        <f>M226*'Data - P&amp;L'!$C$6*'Data - P&amp;L'!$C$55</f>
        <v>0</v>
      </c>
      <c r="N304" s="310">
        <f>N226*'Data - P&amp;L'!$C$6*'Data - P&amp;L'!$C$55</f>
        <v>0</v>
      </c>
      <c r="O304" s="310">
        <f>O226*'Data - P&amp;L'!$C$6*'Data - P&amp;L'!$C$55</f>
        <v>0</v>
      </c>
      <c r="P304" s="310">
        <f>P226*'Data - P&amp;L'!$C$6*'Data - P&amp;L'!$C$55</f>
        <v>0</v>
      </c>
      <c r="Q304" s="310">
        <f>Q226*'Data - P&amp;L'!$C$6*'Data - P&amp;L'!$C$55</f>
        <v>0</v>
      </c>
      <c r="R304" s="310">
        <f>R226*'Data - P&amp;L'!$C$6*'Data - P&amp;L'!$C$55</f>
        <v>0</v>
      </c>
      <c r="S304" s="310">
        <f>S226*'Data - P&amp;L'!$C$6*'Data - P&amp;L'!$C$55</f>
        <v>0</v>
      </c>
      <c r="T304" s="310">
        <f>T226*'Data - P&amp;L'!$C$6*'Data - P&amp;L'!$C$55</f>
        <v>0</v>
      </c>
      <c r="U304" s="310">
        <f>U226*'Data - P&amp;L'!$C$6*'Data - P&amp;L'!$C$55</f>
        <v>0</v>
      </c>
      <c r="V304" s="310">
        <f>V226*'Data - P&amp;L'!$C$6*'Data - P&amp;L'!$C$55</f>
        <v>0</v>
      </c>
      <c r="W304" s="310">
        <f>W226*'Data - P&amp;L'!$C$6*'Data - P&amp;L'!$C$55</f>
        <v>0</v>
      </c>
      <c r="X304" s="310">
        <f>X226*'Data - P&amp;L'!$C$6*'Data - P&amp;L'!$C$55</f>
        <v>0</v>
      </c>
      <c r="Y304" s="310">
        <f>Y226*'Data - P&amp;L'!$C$6*'Data - P&amp;L'!$C$55</f>
        <v>0</v>
      </c>
      <c r="Z304" s="310">
        <f>Z226*'Data - P&amp;L'!$C$6*'Data - P&amp;L'!$C$55</f>
        <v>0</v>
      </c>
      <c r="AA304" s="310">
        <f>AA226*'Data - P&amp;L'!$C$6*'Data - P&amp;L'!$C$55</f>
        <v>0</v>
      </c>
      <c r="AB304" s="310">
        <f>AB226*'Data - P&amp;L'!$C$6*'Data - P&amp;L'!$C$55</f>
        <v>0</v>
      </c>
      <c r="AC304" s="310">
        <f>AC226*'Data - P&amp;L'!$C$6*'Data - P&amp;L'!$C$55</f>
        <v>0</v>
      </c>
      <c r="AD304" s="310">
        <f>AD226*'Data - P&amp;L'!$C$6*'Data - P&amp;L'!$C$55</f>
        <v>0</v>
      </c>
      <c r="AE304" s="310">
        <f>AE226*'Data - P&amp;L'!$C$6*'Data - P&amp;L'!$C$55</f>
        <v>0</v>
      </c>
      <c r="AF304" s="310">
        <f>AF226*'Data - P&amp;L'!$C$6*'Data - P&amp;L'!$C$55</f>
        <v>0</v>
      </c>
      <c r="AG304" s="386">
        <f t="shared" si="75"/>
        <v>0</v>
      </c>
    </row>
    <row r="305">
      <c r="A305" s="443" t="s">
        <v>523</v>
      </c>
      <c r="B305" s="310">
        <f>B227*'Data - P&amp;L'!$C$8*'Data - P&amp;L'!$C$55</f>
        <v>0</v>
      </c>
      <c r="C305" s="310">
        <f>C227*'Data - P&amp;L'!$C$8*'Data - P&amp;L'!$C$55</f>
        <v>0</v>
      </c>
      <c r="D305" s="310">
        <f>D227*'Data - P&amp;L'!$C$8*'Data - P&amp;L'!$C$55</f>
        <v>0</v>
      </c>
      <c r="E305" s="310">
        <f>E227*'Data - P&amp;L'!$C$8*'Data - P&amp;L'!$C$55</f>
        <v>0</v>
      </c>
      <c r="F305" s="310">
        <f>F227*'Data - P&amp;L'!$C$8*'Data - P&amp;L'!$C$55</f>
        <v>0</v>
      </c>
      <c r="G305" s="310">
        <f>G227*'Data - P&amp;L'!$C$8*'Data - P&amp;L'!$C$55</f>
        <v>0</v>
      </c>
      <c r="H305" s="310">
        <f>H227*'Data - P&amp;L'!$C$8*'Data - P&amp;L'!$C$55</f>
        <v>0</v>
      </c>
      <c r="I305" s="310">
        <f>I227*'Data - P&amp;L'!$C$8*'Data - P&amp;L'!$C$55</f>
        <v>0</v>
      </c>
      <c r="J305" s="310">
        <f>J227*'Data - P&amp;L'!$C$8*'Data - P&amp;L'!$C$55</f>
        <v>0</v>
      </c>
      <c r="K305" s="310">
        <f>K227*'Data - P&amp;L'!$C$8*'Data - P&amp;L'!$C$55</f>
        <v>0</v>
      </c>
      <c r="L305" s="310">
        <f>L227*'Data - P&amp;L'!$C$8*'Data - P&amp;L'!$C$55</f>
        <v>0</v>
      </c>
      <c r="M305" s="310">
        <f>M227*'Data - P&amp;L'!$C$8*'Data - P&amp;L'!$C$55</f>
        <v>0</v>
      </c>
      <c r="N305" s="310">
        <f>N227*'Data - P&amp;L'!$C$8*'Data - P&amp;L'!$C$55</f>
        <v>0</v>
      </c>
      <c r="O305" s="310">
        <f>O227*'Data - P&amp;L'!$C$8*'Data - P&amp;L'!$C$55</f>
        <v>0</v>
      </c>
      <c r="P305" s="310">
        <f>P227*'Data - P&amp;L'!$C$8*'Data - P&amp;L'!$C$55</f>
        <v>0</v>
      </c>
      <c r="Q305" s="310">
        <f>Q227*'Data - P&amp;L'!$C$8*'Data - P&amp;L'!$C$55</f>
        <v>0</v>
      </c>
      <c r="R305" s="310">
        <f>R227*'Data - P&amp;L'!$C$8*'Data - P&amp;L'!$C$55</f>
        <v>0</v>
      </c>
      <c r="S305" s="310">
        <f>S227*'Data - P&amp;L'!$C$8*'Data - P&amp;L'!$C$55</f>
        <v>0</v>
      </c>
      <c r="T305" s="310">
        <f>T227*'Data - P&amp;L'!$C$8*'Data - P&amp;L'!$C$55</f>
        <v>0</v>
      </c>
      <c r="U305" s="310">
        <f>U227*'Data - P&amp;L'!$C$8*'Data - P&amp;L'!$C$55</f>
        <v>0</v>
      </c>
      <c r="V305" s="310">
        <f>V227*'Data - P&amp;L'!$C$8*'Data - P&amp;L'!$C$55</f>
        <v>0</v>
      </c>
      <c r="W305" s="310">
        <f>W227*'Data - P&amp;L'!$C$8*'Data - P&amp;L'!$C$55</f>
        <v>0</v>
      </c>
      <c r="X305" s="310">
        <f>X227*'Data - P&amp;L'!$C$8*'Data - P&amp;L'!$C$55</f>
        <v>0</v>
      </c>
      <c r="Y305" s="310">
        <f>Y227*'Data - P&amp;L'!$C$8*'Data - P&amp;L'!$C$55</f>
        <v>0</v>
      </c>
      <c r="Z305" s="310">
        <f>Z227*'Data - P&amp;L'!$C$8*'Data - P&amp;L'!$C$55</f>
        <v>0</v>
      </c>
      <c r="AA305" s="310">
        <f>AA227*'Data - P&amp;L'!$C$8*'Data - P&amp;L'!$C$55</f>
        <v>0</v>
      </c>
      <c r="AB305" s="310">
        <f>AB227*'Data - P&amp;L'!$C$8*'Data - P&amp;L'!$C$55</f>
        <v>0</v>
      </c>
      <c r="AC305" s="310">
        <f>AC227*'Data - P&amp;L'!$C$8*'Data - P&amp;L'!$C$55</f>
        <v>0</v>
      </c>
      <c r="AD305" s="310">
        <f>AD227*'Data - P&amp;L'!$C$8*'Data - P&amp;L'!$C$55</f>
        <v>0</v>
      </c>
      <c r="AE305" s="310">
        <f>AE227*'Data - P&amp;L'!$C$8*'Data - P&amp;L'!$C$55</f>
        <v>0</v>
      </c>
      <c r="AF305" s="310">
        <f>AF227*'Data - P&amp;L'!$C$8*'Data - P&amp;L'!$C$55</f>
        <v>0</v>
      </c>
      <c r="AG305" s="386">
        <f t="shared" si="75"/>
        <v>0</v>
      </c>
    </row>
    <row r="306">
      <c r="A306" s="443" t="s">
        <v>524</v>
      </c>
      <c r="B306" s="310">
        <f>(B228+B229)*'Data - P&amp;L'!$C$9*'Data - P&amp;L'!$C$55</f>
        <v>0</v>
      </c>
      <c r="C306" s="310">
        <f>(C228+C229)*'Data - P&amp;L'!$C$9*'Data - P&amp;L'!$C$55</f>
        <v>0</v>
      </c>
      <c r="D306" s="310">
        <f>(D228+D229)*'Data - P&amp;L'!$C$9*'Data - P&amp;L'!$C$55</f>
        <v>0</v>
      </c>
      <c r="E306" s="310">
        <f>(E228+E229)*'Data - P&amp;L'!$C$9*'Data - P&amp;L'!$C$55</f>
        <v>0</v>
      </c>
      <c r="F306" s="310">
        <f>(F228+F229)*'Data - P&amp;L'!$C$9*'Data - P&amp;L'!$C$55</f>
        <v>0</v>
      </c>
      <c r="G306" s="310">
        <f>(G228+G229)*'Data - P&amp;L'!$C$9*'Data - P&amp;L'!$C$55</f>
        <v>0</v>
      </c>
      <c r="H306" s="310">
        <f>(H228+H229)*'Data - P&amp;L'!$C$9*'Data - P&amp;L'!$C$55</f>
        <v>0</v>
      </c>
      <c r="I306" s="310">
        <f>(I228+I229)*'Data - P&amp;L'!$C$9*'Data - P&amp;L'!$C$55</f>
        <v>0</v>
      </c>
      <c r="J306" s="310">
        <f>(J228+J229)*'Data - P&amp;L'!$C$9*'Data - P&amp;L'!$C$55</f>
        <v>0</v>
      </c>
      <c r="K306" s="310">
        <f>(K228+K229)*'Data - P&amp;L'!$C$9*'Data - P&amp;L'!$C$55</f>
        <v>0</v>
      </c>
      <c r="L306" s="310">
        <f>(L228+L229)*'Data - P&amp;L'!$C$9*'Data - P&amp;L'!$C$55</f>
        <v>0</v>
      </c>
      <c r="M306" s="310">
        <f>(M228+M229)*'Data - P&amp;L'!$C$9*'Data - P&amp;L'!$C$55</f>
        <v>0</v>
      </c>
      <c r="N306" s="310">
        <f>(N228+N229)*'Data - P&amp;L'!$C$9*'Data - P&amp;L'!$C$55</f>
        <v>0</v>
      </c>
      <c r="O306" s="310">
        <f>(O228+O229)*'Data - P&amp;L'!$C$9*'Data - P&amp;L'!$C$55</f>
        <v>0</v>
      </c>
      <c r="P306" s="310">
        <f>(P228+P229)*'Data - P&amp;L'!$C$9*'Data - P&amp;L'!$C$55</f>
        <v>0</v>
      </c>
      <c r="Q306" s="310">
        <f>(Q228+Q229)*'Data - P&amp;L'!$C$9*'Data - P&amp;L'!$C$55</f>
        <v>0</v>
      </c>
      <c r="R306" s="310">
        <f>(R228+R229)*'Data - P&amp;L'!$C$9*'Data - P&amp;L'!$C$55</f>
        <v>0</v>
      </c>
      <c r="S306" s="310">
        <f>(S228+S229)*'Data - P&amp;L'!$C$9*'Data - P&amp;L'!$C$55</f>
        <v>0</v>
      </c>
      <c r="T306" s="310">
        <f>(T228+T229)*'Data - P&amp;L'!$C$9*'Data - P&amp;L'!$C$55</f>
        <v>0</v>
      </c>
      <c r="U306" s="310">
        <f>(U228+U229)*'Data - P&amp;L'!$C$9*'Data - P&amp;L'!$C$55</f>
        <v>0</v>
      </c>
      <c r="V306" s="310">
        <f>(V228+V229)*'Data - P&amp;L'!$C$9*'Data - P&amp;L'!$C$55</f>
        <v>0</v>
      </c>
      <c r="W306" s="310">
        <f>(W228+W229)*'Data - P&amp;L'!$C$9*'Data - P&amp;L'!$C$55</f>
        <v>0</v>
      </c>
      <c r="X306" s="310">
        <f>(X228+X229)*'Data - P&amp;L'!$C$9*'Data - P&amp;L'!$C$55</f>
        <v>0</v>
      </c>
      <c r="Y306" s="310">
        <f>(Y228+Y229)*'Data - P&amp;L'!$C$9*'Data - P&amp;L'!$C$55</f>
        <v>0</v>
      </c>
      <c r="Z306" s="310">
        <f>(Z228+Z229)*'Data - P&amp;L'!$C$9*'Data - P&amp;L'!$C$55</f>
        <v>0</v>
      </c>
      <c r="AA306" s="310">
        <f>(AA228+AA229)*'Data - P&amp;L'!$C$9*'Data - P&amp;L'!$C$55</f>
        <v>0</v>
      </c>
      <c r="AB306" s="310">
        <f>(AB228+AB229)*'Data - P&amp;L'!$C$9*'Data - P&amp;L'!$C$55</f>
        <v>0</v>
      </c>
      <c r="AC306" s="310">
        <f>(AC228+AC229)*'Data - P&amp;L'!$C$9*'Data - P&amp;L'!$C$55</f>
        <v>0</v>
      </c>
      <c r="AD306" s="310">
        <f>(AD228+AD229)*'Data - P&amp;L'!$C$9*'Data - P&amp;L'!$C$55</f>
        <v>0</v>
      </c>
      <c r="AE306" s="310">
        <f>(AE228+AE229)*'Data - P&amp;L'!$C$9*'Data - P&amp;L'!$C$55</f>
        <v>0</v>
      </c>
      <c r="AF306" s="310">
        <f>(AF228+AF229)*'Data - P&amp;L'!$C$9*'Data - P&amp;L'!$C$55</f>
        <v>0</v>
      </c>
      <c r="AG306" s="386">
        <f t="shared" si="75"/>
        <v>0</v>
      </c>
    </row>
    <row r="307">
      <c r="A307" s="443" t="s">
        <v>525</v>
      </c>
      <c r="B307" s="310">
        <f>(B230+B231)*'Data - P&amp;L'!$C$5*'Data - P&amp;L'!$C$55</f>
        <v>0</v>
      </c>
      <c r="C307" s="310">
        <f>(C230+C231)*'Data - P&amp;L'!$C$5*'Data - P&amp;L'!$C$55</f>
        <v>0</v>
      </c>
      <c r="D307" s="310">
        <f>(D230+D231)*'Data - P&amp;L'!$C$5*'Data - P&amp;L'!$C$55</f>
        <v>0</v>
      </c>
      <c r="E307" s="310">
        <f>(E230+E231)*'Data - P&amp;L'!$C$5*'Data - P&amp;L'!$C$55</f>
        <v>0</v>
      </c>
      <c r="F307" s="310">
        <f>(F230+F231)*'Data - P&amp;L'!$C$5*'Data - P&amp;L'!$C$55</f>
        <v>0</v>
      </c>
      <c r="G307" s="310">
        <f>(G230+G231)*'Data - P&amp;L'!$C$5*'Data - P&amp;L'!$C$55</f>
        <v>0</v>
      </c>
      <c r="H307" s="310">
        <f>(H230+H231)*'Data - P&amp;L'!$C$5*'Data - P&amp;L'!$C$55</f>
        <v>0</v>
      </c>
      <c r="I307" s="310">
        <f>(I230+I231)*'Data - P&amp;L'!$C$5*'Data - P&amp;L'!$C$55</f>
        <v>0</v>
      </c>
      <c r="J307" s="310">
        <f>(J230+J231)*'Data - P&amp;L'!$C$5*'Data - P&amp;L'!$C$55</f>
        <v>0</v>
      </c>
      <c r="K307" s="310">
        <f>(K230+K231)*'Data - P&amp;L'!$C$5*'Data - P&amp;L'!$C$55</f>
        <v>0</v>
      </c>
      <c r="L307" s="310">
        <f>(L230+L231)*'Data - P&amp;L'!$C$5*'Data - P&amp;L'!$C$55</f>
        <v>0</v>
      </c>
      <c r="M307" s="310">
        <f>(M230+M231)*'Data - P&amp;L'!$C$5*'Data - P&amp;L'!$C$55</f>
        <v>0</v>
      </c>
      <c r="N307" s="310">
        <f>(N230+N231)*'Data - P&amp;L'!$C$5*'Data - P&amp;L'!$C$55</f>
        <v>0</v>
      </c>
      <c r="O307" s="310">
        <f>(O230+O231)*'Data - P&amp;L'!$C$5*'Data - P&amp;L'!$C$55</f>
        <v>0</v>
      </c>
      <c r="P307" s="310">
        <f>(P230+P231)*'Data - P&amp;L'!$C$5*'Data - P&amp;L'!$C$55</f>
        <v>0</v>
      </c>
      <c r="Q307" s="310">
        <f>(Q230+Q231)*'Data - P&amp;L'!$C$5*'Data - P&amp;L'!$C$55</f>
        <v>0</v>
      </c>
      <c r="R307" s="310">
        <f>(R230+R231)*'Data - P&amp;L'!$C$5*'Data - P&amp;L'!$C$55</f>
        <v>0</v>
      </c>
      <c r="S307" s="310">
        <f>(S230+S231)*'Data - P&amp;L'!$C$5*'Data - P&amp;L'!$C$55</f>
        <v>0</v>
      </c>
      <c r="T307" s="310">
        <f>(T230+T231)*'Data - P&amp;L'!$C$5*'Data - P&amp;L'!$C$55</f>
        <v>0</v>
      </c>
      <c r="U307" s="310">
        <f>(U230+U231)*'Data - P&amp;L'!$C$5*'Data - P&amp;L'!$C$55</f>
        <v>0</v>
      </c>
      <c r="V307" s="310">
        <f>(V230+V231)*'Data - P&amp;L'!$C$5*'Data - P&amp;L'!$C$55</f>
        <v>0</v>
      </c>
      <c r="W307" s="310">
        <f>(W230+W231)*'Data - P&amp;L'!$C$5*'Data - P&amp;L'!$C$55</f>
        <v>0</v>
      </c>
      <c r="X307" s="310">
        <f>(X230+X231)*'Data - P&amp;L'!$C$5*'Data - P&amp;L'!$C$55</f>
        <v>0</v>
      </c>
      <c r="Y307" s="310">
        <f>(Y230+Y231)*'Data - P&amp;L'!$C$5*'Data - P&amp;L'!$C$55</f>
        <v>0</v>
      </c>
      <c r="Z307" s="310">
        <f>(Z230+Z231)*'Data - P&amp;L'!$C$5*'Data - P&amp;L'!$C$55</f>
        <v>0</v>
      </c>
      <c r="AA307" s="310">
        <f>(AA230+AA231)*'Data - P&amp;L'!$C$5*'Data - P&amp;L'!$C$55</f>
        <v>0</v>
      </c>
      <c r="AB307" s="310">
        <f>(AB230+AB231)*'Data - P&amp;L'!$C$5*'Data - P&amp;L'!$C$55</f>
        <v>0</v>
      </c>
      <c r="AC307" s="310">
        <f>(AC230+AC231)*'Data - P&amp;L'!$C$5*'Data - P&amp;L'!$C$55</f>
        <v>0</v>
      </c>
      <c r="AD307" s="310">
        <f>(AD230+AD231)*'Data - P&amp;L'!$C$5*'Data - P&amp;L'!$C$55</f>
        <v>0</v>
      </c>
      <c r="AE307" s="310">
        <f>(AE230+AE231)*'Data - P&amp;L'!$C$5*'Data - P&amp;L'!$C$55</f>
        <v>0</v>
      </c>
      <c r="AF307" s="310">
        <f>(AF230+AF231)*'Data - P&amp;L'!$C$5*'Data - P&amp;L'!$C$55</f>
        <v>0</v>
      </c>
      <c r="AG307" s="386">
        <f t="shared" si="75"/>
        <v>0</v>
      </c>
    </row>
    <row r="308">
      <c r="A308" s="443" t="s">
        <v>526</v>
      </c>
      <c r="B308" s="310">
        <f>(B232+B233)*'Data - P&amp;L'!$C$10*'Data - P&amp;L'!$C$55</f>
        <v>0</v>
      </c>
      <c r="C308" s="310">
        <f>(C232+C233)*'Data - P&amp;L'!$C$10*'Data - P&amp;L'!$C$55</f>
        <v>0</v>
      </c>
      <c r="D308" s="310">
        <f>(D232+D233)*'Data - P&amp;L'!$C$10*'Data - P&amp;L'!$C$55</f>
        <v>0</v>
      </c>
      <c r="E308" s="310">
        <f>(E232+E233)*'Data - P&amp;L'!$C$10*'Data - P&amp;L'!$C$55</f>
        <v>0</v>
      </c>
      <c r="F308" s="310">
        <f>(F232+F233)*'Data - P&amp;L'!$C$10*'Data - P&amp;L'!$C$55</f>
        <v>0</v>
      </c>
      <c r="G308" s="310">
        <f>(G232+G233)*'Data - P&amp;L'!$C$10*'Data - P&amp;L'!$C$55</f>
        <v>0</v>
      </c>
      <c r="H308" s="310">
        <f>(H232+H233)*'Data - P&amp;L'!$C$10*'Data - P&amp;L'!$C$55</f>
        <v>0</v>
      </c>
      <c r="I308" s="310">
        <f>(I232+I233)*'Data - P&amp;L'!$C$10*'Data - P&amp;L'!$C$55</f>
        <v>0</v>
      </c>
      <c r="J308" s="310">
        <f>(J232+J233)*'Data - P&amp;L'!$C$10*'Data - P&amp;L'!$C$55</f>
        <v>0</v>
      </c>
      <c r="K308" s="310">
        <f>(K232+K233)*'Data - P&amp;L'!$C$10*'Data - P&amp;L'!$C$55</f>
        <v>0</v>
      </c>
      <c r="L308" s="310">
        <f>(L232+L233)*'Data - P&amp;L'!$C$10*'Data - P&amp;L'!$C$55</f>
        <v>0</v>
      </c>
      <c r="M308" s="310">
        <f>(M232+M233)*'Data - P&amp;L'!$C$10*'Data - P&amp;L'!$C$55</f>
        <v>0</v>
      </c>
      <c r="N308" s="310">
        <f>(N232+N233)*'Data - P&amp;L'!$C$10*'Data - P&amp;L'!$C$55</f>
        <v>0</v>
      </c>
      <c r="O308" s="310">
        <f>(O232+O233)*'Data - P&amp;L'!$C$10*'Data - P&amp;L'!$C$55</f>
        <v>0</v>
      </c>
      <c r="P308" s="310">
        <f>(P232+P233)*'Data - P&amp;L'!$C$10*'Data - P&amp;L'!$C$55</f>
        <v>0</v>
      </c>
      <c r="Q308" s="310">
        <f>(Q232+Q233)*'Data - P&amp;L'!$C$10*'Data - P&amp;L'!$C$55</f>
        <v>0</v>
      </c>
      <c r="R308" s="310">
        <f>(R232+R233)*'Data - P&amp;L'!$C$10*'Data - P&amp;L'!$C$55</f>
        <v>0</v>
      </c>
      <c r="S308" s="310">
        <f>(S232+S233)*'Data - P&amp;L'!$C$10*'Data - P&amp;L'!$C$55</f>
        <v>0</v>
      </c>
      <c r="T308" s="310">
        <f>(T232+T233)*'Data - P&amp;L'!$C$10*'Data - P&amp;L'!$C$55</f>
        <v>0</v>
      </c>
      <c r="U308" s="310">
        <f>(U232+U233)*'Data - P&amp;L'!$C$10*'Data - P&amp;L'!$C$55</f>
        <v>0</v>
      </c>
      <c r="V308" s="310">
        <f>(V232+V233)*'Data - P&amp;L'!$C$10*'Data - P&amp;L'!$C$55</f>
        <v>0</v>
      </c>
      <c r="W308" s="310">
        <f>(W232+W233)*'Data - P&amp;L'!$C$10*'Data - P&amp;L'!$C$55</f>
        <v>0</v>
      </c>
      <c r="X308" s="310">
        <f>(X232+X233)*'Data - P&amp;L'!$C$10*'Data - P&amp;L'!$C$55</f>
        <v>0</v>
      </c>
      <c r="Y308" s="310">
        <f>(Y232+Y233)*'Data - P&amp;L'!$C$10*'Data - P&amp;L'!$C$55</f>
        <v>0</v>
      </c>
      <c r="Z308" s="310">
        <f>(Z232+Z233)*'Data - P&amp;L'!$C$10*'Data - P&amp;L'!$C$55</f>
        <v>0</v>
      </c>
      <c r="AA308" s="310">
        <f>(AA232+AA233)*'Data - P&amp;L'!$C$10*'Data - P&amp;L'!$C$55</f>
        <v>0</v>
      </c>
      <c r="AB308" s="310">
        <f>(AB232+AB233)*'Data - P&amp;L'!$C$10*'Data - P&amp;L'!$C$55</f>
        <v>0</v>
      </c>
      <c r="AC308" s="310">
        <f>(AC232+AC233)*'Data - P&amp;L'!$C$10*'Data - P&amp;L'!$C$55</f>
        <v>0</v>
      </c>
      <c r="AD308" s="310">
        <f>(AD232+AD233)*'Data - P&amp;L'!$C$10*'Data - P&amp;L'!$C$55</f>
        <v>0</v>
      </c>
      <c r="AE308" s="310">
        <f>(AE232+AE233)*'Data - P&amp;L'!$C$10*'Data - P&amp;L'!$C$55</f>
        <v>0</v>
      </c>
      <c r="AF308" s="310">
        <f>(AF232+AF233)*'Data - P&amp;L'!$C$10*'Data - P&amp;L'!$C$55</f>
        <v>0</v>
      </c>
      <c r="AG308" s="386">
        <f t="shared" si="75"/>
        <v>0</v>
      </c>
    </row>
    <row r="309">
      <c r="A309" s="266" t="s">
        <v>527</v>
      </c>
      <c r="B309" s="310">
        <f>(B219+B220)*'Data - P&amp;L'!$C$43*'Data - P&amp;L'!$C$55</f>
        <v>0</v>
      </c>
      <c r="C309" s="310">
        <f>(C219+C220)*'Data - P&amp;L'!$C$43*'Data - P&amp;L'!$C$55</f>
        <v>0</v>
      </c>
      <c r="D309" s="310">
        <f>(D219+D220)*'Data - P&amp;L'!$C$43*'Data - P&amp;L'!$C$55</f>
        <v>0</v>
      </c>
      <c r="E309" s="310">
        <f>(E219+E220)*'Data - P&amp;L'!$C$43*'Data - P&amp;L'!$C$55</f>
        <v>0</v>
      </c>
      <c r="F309" s="310">
        <f>(F219+F220)*'Data - P&amp;L'!$C$43*'Data - P&amp;L'!$C$55</f>
        <v>0</v>
      </c>
      <c r="G309" s="310">
        <f>(G219+G220)*'Data - P&amp;L'!$C$43*'Data - P&amp;L'!$C$55</f>
        <v>0</v>
      </c>
      <c r="H309" s="310">
        <f>(H219+H220)*'Data - P&amp;L'!$C$43*'Data - P&amp;L'!$C$55</f>
        <v>0</v>
      </c>
      <c r="I309" s="310">
        <f>(I219+I220)*'Data - P&amp;L'!$C$43*'Data - P&amp;L'!$C$55</f>
        <v>0</v>
      </c>
      <c r="J309" s="310">
        <f>(J219+J220)*'Data - P&amp;L'!$C$43*'Data - P&amp;L'!$C$55</f>
        <v>0</v>
      </c>
      <c r="K309" s="310">
        <f>(K219+K220)*'Data - P&amp;L'!$C$43*'Data - P&amp;L'!$C$55</f>
        <v>0</v>
      </c>
      <c r="L309" s="310">
        <f>(L219+L220)*'Data - P&amp;L'!$C$43*'Data - P&amp;L'!$C$55</f>
        <v>0</v>
      </c>
      <c r="M309" s="310">
        <f>(M219+M220)*'Data - P&amp;L'!$C$43*'Data - P&amp;L'!$C$55</f>
        <v>0</v>
      </c>
      <c r="N309" s="310">
        <f>(N219+N220)*'Data - P&amp;L'!$C$43*'Data - P&amp;L'!$C$55</f>
        <v>0</v>
      </c>
      <c r="O309" s="310">
        <f>(O219+O220)*'Data - P&amp;L'!$C$43*'Data - P&amp;L'!$C$55</f>
        <v>0</v>
      </c>
      <c r="P309" s="310">
        <f>(P219+P220)*'Data - P&amp;L'!$C$43*'Data - P&amp;L'!$C$55</f>
        <v>0</v>
      </c>
      <c r="Q309" s="310">
        <f>(Q219+Q220)*'Data - P&amp;L'!$C$43*'Data - P&amp;L'!$C$55</f>
        <v>0</v>
      </c>
      <c r="R309" s="310">
        <f>(R219+R220)*'Data - P&amp;L'!$C$43*'Data - P&amp;L'!$C$55</f>
        <v>0</v>
      </c>
      <c r="S309" s="310">
        <f>(S219+S220)*'Data - P&amp;L'!$C$43*'Data - P&amp;L'!$C$55</f>
        <v>0</v>
      </c>
      <c r="T309" s="310">
        <f>(T219+T220)*'Data - P&amp;L'!$C$43*'Data - P&amp;L'!$C$55</f>
        <v>0</v>
      </c>
      <c r="U309" s="310">
        <f>(U219+U220)*'Data - P&amp;L'!$C$43*'Data - P&amp;L'!$C$55</f>
        <v>0</v>
      </c>
      <c r="V309" s="310">
        <f>(V219+V220)*'Data - P&amp;L'!$C$43*'Data - P&amp;L'!$C$55</f>
        <v>0</v>
      </c>
      <c r="W309" s="310">
        <f>(W219+W220)*'Data - P&amp;L'!$C$43*'Data - P&amp;L'!$C$55</f>
        <v>0</v>
      </c>
      <c r="X309" s="310">
        <f>(X219+X220)*'Data - P&amp;L'!$C$43*'Data - P&amp;L'!$C$55</f>
        <v>0</v>
      </c>
      <c r="Y309" s="310">
        <f>(Y219+Y220)*'Data - P&amp;L'!$C$43*'Data - P&amp;L'!$C$55</f>
        <v>0</v>
      </c>
      <c r="Z309" s="310">
        <f>(Z219+Z220)*'Data - P&amp;L'!$C$43*'Data - P&amp;L'!$C$55</f>
        <v>0</v>
      </c>
      <c r="AA309" s="310">
        <f>(AA219+AA220)*'Data - P&amp;L'!$C$43*'Data - P&amp;L'!$C$55</f>
        <v>0</v>
      </c>
      <c r="AB309" s="310">
        <f>(AB219+AB220)*'Data - P&amp;L'!$C$43*'Data - P&amp;L'!$C$55</f>
        <v>0</v>
      </c>
      <c r="AC309" s="310">
        <f>(AC219+AC220)*'Data - P&amp;L'!$C$43*'Data - P&amp;L'!$C$55</f>
        <v>0</v>
      </c>
      <c r="AD309" s="310">
        <f>(AD219+AD220)*'Data - P&amp;L'!$C$43*'Data - P&amp;L'!$C$55</f>
        <v>0</v>
      </c>
      <c r="AE309" s="310">
        <f>(AE219+AE220)*'Data - P&amp;L'!$C$43*'Data - P&amp;L'!$C$55</f>
        <v>0</v>
      </c>
      <c r="AF309" s="310">
        <f>(AF219+AF220)*'Data - P&amp;L'!$C$43*'Data - P&amp;L'!$C$55</f>
        <v>0</v>
      </c>
      <c r="AG309" s="386">
        <f t="shared" si="75"/>
        <v>0</v>
      </c>
    </row>
    <row r="310">
      <c r="A310" s="266" t="s">
        <v>529</v>
      </c>
      <c r="B310" s="310">
        <f>B234*'Data - P&amp;L'!$C$43*'Data - P&amp;L'!$C$55</f>
        <v>0</v>
      </c>
      <c r="C310" s="310">
        <f>C234*'Data - P&amp;L'!$C$43*'Data - P&amp;L'!$C$55</f>
        <v>0</v>
      </c>
      <c r="D310" s="310">
        <f>D234*'Data - P&amp;L'!$C$43*'Data - P&amp;L'!$C$55</f>
        <v>0</v>
      </c>
      <c r="E310" s="310">
        <f>E234*'Data - P&amp;L'!$C$43*'Data - P&amp;L'!$C$55</f>
        <v>0</v>
      </c>
      <c r="F310" s="310">
        <f>F234*'Data - P&amp;L'!$C$43*'Data - P&amp;L'!$C$55</f>
        <v>0</v>
      </c>
      <c r="G310" s="310">
        <f>G234*'Data - P&amp;L'!$C$43*'Data - P&amp;L'!$C$55</f>
        <v>0</v>
      </c>
      <c r="H310" s="310">
        <f>H234*'Data - P&amp;L'!$C$43*'Data - P&amp;L'!$C$55</f>
        <v>0</v>
      </c>
      <c r="I310" s="310">
        <f>I234*'Data - P&amp;L'!$C$43*'Data - P&amp;L'!$C$55</f>
        <v>0</v>
      </c>
      <c r="J310" s="310">
        <f>J234*'Data - P&amp;L'!$C$43*'Data - P&amp;L'!$C$55</f>
        <v>0</v>
      </c>
      <c r="K310" s="310">
        <f>K234*'Data - P&amp;L'!$C$43*'Data - P&amp;L'!$C$55</f>
        <v>0</v>
      </c>
      <c r="L310" s="310">
        <f>L234*'Data - P&amp;L'!$C$43*'Data - P&amp;L'!$C$55</f>
        <v>0</v>
      </c>
      <c r="M310" s="310">
        <f>M234*'Data - P&amp;L'!$C$43*'Data - P&amp;L'!$C$55</f>
        <v>0</v>
      </c>
      <c r="N310" s="310">
        <f>N234*'Data - P&amp;L'!$C$43*'Data - P&amp;L'!$C$55</f>
        <v>0</v>
      </c>
      <c r="O310" s="310">
        <f>O234*'Data - P&amp;L'!$C$43*'Data - P&amp;L'!$C$55</f>
        <v>0</v>
      </c>
      <c r="P310" s="310">
        <f>P234*'Data - P&amp;L'!$C$43*'Data - P&amp;L'!$C$55</f>
        <v>0</v>
      </c>
      <c r="Q310" s="310">
        <f>Q234*'Data - P&amp;L'!$C$43*'Data - P&amp;L'!$C$55</f>
        <v>0</v>
      </c>
      <c r="R310" s="310">
        <f>R234*'Data - P&amp;L'!$C$43*'Data - P&amp;L'!$C$55</f>
        <v>0</v>
      </c>
      <c r="S310" s="310">
        <f>S234*'Data - P&amp;L'!$C$43*'Data - P&amp;L'!$C$55</f>
        <v>0</v>
      </c>
      <c r="T310" s="310">
        <f>T234*'Data - P&amp;L'!$C$43*'Data - P&amp;L'!$C$55</f>
        <v>0</v>
      </c>
      <c r="U310" s="310">
        <f>U234*'Data - P&amp;L'!$C$43*'Data - P&amp;L'!$C$55</f>
        <v>0</v>
      </c>
      <c r="V310" s="310">
        <f>V234*'Data - P&amp;L'!$C$43*'Data - P&amp;L'!$C$55</f>
        <v>0</v>
      </c>
      <c r="W310" s="310">
        <f>W234*'Data - P&amp;L'!$C$43*'Data - P&amp;L'!$C$55</f>
        <v>0</v>
      </c>
      <c r="X310" s="310">
        <f>X234*'Data - P&amp;L'!$C$43*'Data - P&amp;L'!$C$55</f>
        <v>0</v>
      </c>
      <c r="Y310" s="310">
        <f>Y234*'Data - P&amp;L'!$C$43*'Data - P&amp;L'!$C$55</f>
        <v>0</v>
      </c>
      <c r="Z310" s="310">
        <f>Z234*'Data - P&amp;L'!$C$43*'Data - P&amp;L'!$C$55</f>
        <v>0</v>
      </c>
      <c r="AA310" s="310">
        <f>AA234*'Data - P&amp;L'!$C$43*'Data - P&amp;L'!$C$55</f>
        <v>0</v>
      </c>
      <c r="AB310" s="310">
        <f>AB234*'Data - P&amp;L'!$C$43*'Data - P&amp;L'!$C$55</f>
        <v>0</v>
      </c>
      <c r="AC310" s="310">
        <f>AC234*'Data - P&amp;L'!$C$43*'Data - P&amp;L'!$C$55</f>
        <v>0</v>
      </c>
      <c r="AD310" s="310">
        <f>AD234*'Data - P&amp;L'!$C$43*'Data - P&amp;L'!$C$55</f>
        <v>0</v>
      </c>
      <c r="AE310" s="310">
        <f>AE234*'Data - P&amp;L'!$C$43*'Data - P&amp;L'!$C$55</f>
        <v>0</v>
      </c>
      <c r="AF310" s="310">
        <f>AF234*'Data - P&amp;L'!$C$43*'Data - P&amp;L'!$C$55</f>
        <v>0</v>
      </c>
      <c r="AG310" s="386">
        <f t="shared" si="75"/>
        <v>0</v>
      </c>
    </row>
    <row r="311">
      <c r="A311" s="443" t="s">
        <v>1284</v>
      </c>
      <c r="B311" s="310">
        <f>(((B219+B220)*'Data - P&amp;L'!$C$62)*(1-'Data - P&amp;L'!$C$59))+((B234*'Data - P&amp;L'!$C$63)*(1-'Data - P&amp;L'!$C$59))</f>
        <v>0</v>
      </c>
      <c r="C311" s="310">
        <f>(((C219+C220)*'Data - P&amp;L'!$C$62)*(1-'Data - P&amp;L'!$C$59))+((C234*'Data - P&amp;L'!$C$63)*(1-'Data - P&amp;L'!$C$59))</f>
        <v>0</v>
      </c>
      <c r="D311" s="310">
        <f>(((D219+D220)*'Data - P&amp;L'!$C$62)*(1-'Data - P&amp;L'!$C$59))+((D234*'Data - P&amp;L'!$C$63)*(1-'Data - P&amp;L'!$C$59))</f>
        <v>0</v>
      </c>
      <c r="E311" s="310">
        <f>(((E219+E220)*'Data - P&amp;L'!$C$62)*(1-'Data - P&amp;L'!$C$59))+((E234*'Data - P&amp;L'!$C$63)*(1-'Data - P&amp;L'!$C$59))</f>
        <v>0</v>
      </c>
      <c r="F311" s="310">
        <f>(((F219+F220)*'Data - P&amp;L'!$C$62)*(1-'Data - P&amp;L'!$C$59))+((F234*'Data - P&amp;L'!$C$63)*(1-'Data - P&amp;L'!$C$59))</f>
        <v>0</v>
      </c>
      <c r="G311" s="310">
        <f>(((G219+G220)*'Data - P&amp;L'!$C$62)*(1-'Data - P&amp;L'!$C$59))+((G234*'Data - P&amp;L'!$C$63)*(1-'Data - P&amp;L'!$C$59))</f>
        <v>0</v>
      </c>
      <c r="H311" s="310">
        <f>(((H219+H220)*'Data - P&amp;L'!$C$62)*(1-'Data - P&amp;L'!$C$59))+((H234*'Data - P&amp;L'!$C$63)*(1-'Data - P&amp;L'!$C$59))</f>
        <v>0</v>
      </c>
      <c r="I311" s="310">
        <f>(((I219+I220)*'Data - P&amp;L'!$C$62)*(1-'Data - P&amp;L'!$C$59))+((I234*'Data - P&amp;L'!$C$63)*(1-'Data - P&amp;L'!$C$59))</f>
        <v>0</v>
      </c>
      <c r="J311" s="310">
        <f>(((J219+J220)*'Data - P&amp;L'!$C$62)*(1-'Data - P&amp;L'!$C$59))+((J234*'Data - P&amp;L'!$C$63)*(1-'Data - P&amp;L'!$C$59))</f>
        <v>0</v>
      </c>
      <c r="K311" s="310">
        <f>(((K219+K220)*'Data - P&amp;L'!$C$62)*(1-'Data - P&amp;L'!$C$59))+((K234*'Data - P&amp;L'!$C$63)*(1-'Data - P&amp;L'!$C$59))</f>
        <v>0</v>
      </c>
      <c r="L311" s="310">
        <f>(((L219+L220)*'Data - P&amp;L'!$C$62)*(1-'Data - P&amp;L'!$C$59))+((L234*'Data - P&amp;L'!$C$63)*(1-'Data - P&amp;L'!$C$59))</f>
        <v>0</v>
      </c>
      <c r="M311" s="310">
        <f>(((M219+M220)*'Data - P&amp;L'!$C$62)*(1-'Data - P&amp;L'!$C$59))+((M234*'Data - P&amp;L'!$C$63)*(1-'Data - P&amp;L'!$C$59))</f>
        <v>0</v>
      </c>
      <c r="N311" s="310">
        <f>(((N219+N220)*'Data - P&amp;L'!$C$62)*(1-'Data - P&amp;L'!$C$59))+((N234*'Data - P&amp;L'!$C$63)*(1-'Data - P&amp;L'!$C$59))</f>
        <v>0</v>
      </c>
      <c r="O311" s="310">
        <f>(((O219+O220)*'Data - P&amp;L'!$C$62)*(1-'Data - P&amp;L'!$C$59))+((O234*'Data - P&amp;L'!$C$63)*(1-'Data - P&amp;L'!$C$59))</f>
        <v>0</v>
      </c>
      <c r="P311" s="310">
        <f>(((P219+P220)*'Data - P&amp;L'!$C$62)*(1-'Data - P&amp;L'!$C$59))+((P234*'Data - P&amp;L'!$C$63)*(1-'Data - P&amp;L'!$C$59))</f>
        <v>0</v>
      </c>
      <c r="Q311" s="310">
        <f>(((Q219+Q220)*'Data - P&amp;L'!$C$62)*(1-'Data - P&amp;L'!$C$59))+((Q234*'Data - P&amp;L'!$C$63)*(1-'Data - P&amp;L'!$C$59))</f>
        <v>0</v>
      </c>
      <c r="R311" s="310">
        <f>(((R219+R220)*'Data - P&amp;L'!$C$62)*(1-'Data - P&amp;L'!$C$59))+((R234*'Data - P&amp;L'!$C$63)*(1-'Data - P&amp;L'!$C$59))</f>
        <v>0</v>
      </c>
      <c r="S311" s="310">
        <f>(((S219+S220)*'Data - P&amp;L'!$C$62)*(1-'Data - P&amp;L'!$C$59))+((S234*'Data - P&amp;L'!$C$63)*(1-'Data - P&amp;L'!$C$59))</f>
        <v>0</v>
      </c>
      <c r="T311" s="310">
        <f>(((T219+T220)*'Data - P&amp;L'!$C$62)*(1-'Data - P&amp;L'!$C$59))+((T234*'Data - P&amp;L'!$C$63)*(1-'Data - P&amp;L'!$C$59))</f>
        <v>0</v>
      </c>
      <c r="U311" s="310">
        <f>(((U219+U220)*'Data - P&amp;L'!$C$62)*(1-'Data - P&amp;L'!$C$59))+((U234*'Data - P&amp;L'!$C$63)*(1-'Data - P&amp;L'!$C$59))</f>
        <v>0</v>
      </c>
      <c r="V311" s="310">
        <f>(((V219+V220)*'Data - P&amp;L'!$C$62)*(1-'Data - P&amp;L'!$C$59))+((V234*'Data - P&amp;L'!$C$63)*(1-'Data - P&amp;L'!$C$59))</f>
        <v>0</v>
      </c>
      <c r="W311" s="310">
        <f>(((W219+W220)*'Data - P&amp;L'!$C$62)*(1-'Data - P&amp;L'!$C$59))+((W234*'Data - P&amp;L'!$C$63)*(1-'Data - P&amp;L'!$C$59))</f>
        <v>0</v>
      </c>
      <c r="X311" s="310">
        <f>(((X219+X220)*'Data - P&amp;L'!$C$62)*(1-'Data - P&amp;L'!$C$59))+((X234*'Data - P&amp;L'!$C$63)*(1-'Data - P&amp;L'!$C$59))</f>
        <v>0</v>
      </c>
      <c r="Y311" s="310">
        <f>(((Y219+Y220)*'Data - P&amp;L'!$C$62)*(1-'Data - P&amp;L'!$C$59))+((Y234*'Data - P&amp;L'!$C$63)*(1-'Data - P&amp;L'!$C$59))</f>
        <v>0</v>
      </c>
      <c r="Z311" s="310">
        <f>(((Z219+Z220)*'Data - P&amp;L'!$C$62)*(1-'Data - P&amp;L'!$C$59))+((Z234*'Data - P&amp;L'!$C$63)*(1-'Data - P&amp;L'!$C$59))</f>
        <v>0</v>
      </c>
      <c r="AA311" s="310">
        <f>(((AA219+AA220)*'Data - P&amp;L'!$C$62)*(1-'Data - P&amp;L'!$C$59))+((AA234*'Data - P&amp;L'!$C$63)*(1-'Data - P&amp;L'!$C$59))</f>
        <v>0</v>
      </c>
      <c r="AB311" s="310">
        <f>(((AB219+AB220)*'Data - P&amp;L'!$C$62)*(1-'Data - P&amp;L'!$C$59))+((AB234*'Data - P&amp;L'!$C$63)*(1-'Data - P&amp;L'!$C$59))</f>
        <v>0</v>
      </c>
      <c r="AC311" s="310">
        <f>(((AC219+AC220)*'Data - P&amp;L'!$C$62)*(1-'Data - P&amp;L'!$C$59))+((AC234*'Data - P&amp;L'!$C$63)*(1-'Data - P&amp;L'!$C$59))</f>
        <v>0</v>
      </c>
      <c r="AD311" s="310">
        <f>(((AD219+AD220)*'Data - P&amp;L'!$C$62)*(1-'Data - P&amp;L'!$C$59))+((AD234*'Data - P&amp;L'!$C$63)*(1-'Data - P&amp;L'!$C$59))</f>
        <v>0</v>
      </c>
      <c r="AE311" s="310">
        <f>(((AE219+AE220)*'Data - P&amp;L'!$C$62)*(1-'Data - P&amp;L'!$C$59))+((AE234*'Data - P&amp;L'!$C$63)*(1-'Data - P&amp;L'!$C$59))</f>
        <v>0</v>
      </c>
      <c r="AF311" s="310">
        <f>(((AF219+AF220)*'Data - P&amp;L'!$C$62)*(1-'Data - P&amp;L'!$C$59))+((AF234*'Data - P&amp;L'!$C$63)*(1-'Data - P&amp;L'!$C$59))</f>
        <v>0</v>
      </c>
      <c r="AG311" s="386">
        <f t="shared" si="75"/>
        <v>0</v>
      </c>
    </row>
    <row r="312">
      <c r="A312" s="481" t="s">
        <v>1286</v>
      </c>
      <c r="B312" s="322">
        <f t="shared" ref="B312:AF312" si="80">sum(B313:B321)</f>
        <v>0</v>
      </c>
      <c r="C312" s="322">
        <f t="shared" si="80"/>
        <v>0</v>
      </c>
      <c r="D312" s="322">
        <f t="shared" si="80"/>
        <v>0</v>
      </c>
      <c r="E312" s="322">
        <f t="shared" si="80"/>
        <v>0</v>
      </c>
      <c r="F312" s="322">
        <f t="shared" si="80"/>
        <v>0</v>
      </c>
      <c r="G312" s="322">
        <f t="shared" si="80"/>
        <v>0</v>
      </c>
      <c r="H312" s="322">
        <f t="shared" si="80"/>
        <v>0</v>
      </c>
      <c r="I312" s="322">
        <f t="shared" si="80"/>
        <v>0</v>
      </c>
      <c r="J312" s="322">
        <f t="shared" si="80"/>
        <v>0</v>
      </c>
      <c r="K312" s="322">
        <f t="shared" si="80"/>
        <v>0</v>
      </c>
      <c r="L312" s="322">
        <f t="shared" si="80"/>
        <v>0</v>
      </c>
      <c r="M312" s="322">
        <f t="shared" si="80"/>
        <v>0</v>
      </c>
      <c r="N312" s="322">
        <f t="shared" si="80"/>
        <v>0</v>
      </c>
      <c r="O312" s="322">
        <f t="shared" si="80"/>
        <v>0</v>
      </c>
      <c r="P312" s="322">
        <f t="shared" si="80"/>
        <v>0</v>
      </c>
      <c r="Q312" s="322">
        <f t="shared" si="80"/>
        <v>0</v>
      </c>
      <c r="R312" s="322">
        <f t="shared" si="80"/>
        <v>0</v>
      </c>
      <c r="S312" s="322">
        <f t="shared" si="80"/>
        <v>0</v>
      </c>
      <c r="T312" s="322">
        <f t="shared" si="80"/>
        <v>0</v>
      </c>
      <c r="U312" s="322">
        <f t="shared" si="80"/>
        <v>0</v>
      </c>
      <c r="V312" s="322">
        <f t="shared" si="80"/>
        <v>0</v>
      </c>
      <c r="W312" s="322">
        <f t="shared" si="80"/>
        <v>0</v>
      </c>
      <c r="X312" s="322">
        <f t="shared" si="80"/>
        <v>0</v>
      </c>
      <c r="Y312" s="322">
        <f t="shared" si="80"/>
        <v>0</v>
      </c>
      <c r="Z312" s="322">
        <f t="shared" si="80"/>
        <v>0</v>
      </c>
      <c r="AA312" s="322">
        <f t="shared" si="80"/>
        <v>0</v>
      </c>
      <c r="AB312" s="322">
        <f t="shared" si="80"/>
        <v>0</v>
      </c>
      <c r="AC312" s="322">
        <f t="shared" si="80"/>
        <v>0</v>
      </c>
      <c r="AD312" s="322">
        <f t="shared" si="80"/>
        <v>0</v>
      </c>
      <c r="AE312" s="322">
        <f t="shared" si="80"/>
        <v>0</v>
      </c>
      <c r="AF312" s="322">
        <f t="shared" si="80"/>
        <v>0</v>
      </c>
      <c r="AG312" s="386">
        <f t="shared" si="75"/>
        <v>0</v>
      </c>
    </row>
    <row r="313">
      <c r="A313" s="443" t="s">
        <v>520</v>
      </c>
      <c r="B313" s="310">
        <f>B219*'Data - P&amp;L'!$C$3</f>
        <v>0</v>
      </c>
      <c r="C313" s="310">
        <f>C219*'Data - P&amp;L'!$C$3</f>
        <v>0</v>
      </c>
      <c r="D313" s="310">
        <f>D219*'Data - P&amp;L'!$C$3</f>
        <v>0</v>
      </c>
      <c r="E313" s="310">
        <f>E219*'Data - P&amp;L'!$C$3</f>
        <v>0</v>
      </c>
      <c r="F313" s="310">
        <f>F219*'Data - P&amp;L'!$C$3</f>
        <v>0</v>
      </c>
      <c r="G313" s="310">
        <f>G219*'Data - P&amp;L'!$C$3</f>
        <v>0</v>
      </c>
      <c r="H313" s="310">
        <f>H219*'Data - P&amp;L'!$C$3</f>
        <v>0</v>
      </c>
      <c r="I313" s="310">
        <f>I219*'Data - P&amp;L'!$C$3</f>
        <v>0</v>
      </c>
      <c r="J313" s="310">
        <f>J219*'Data - P&amp;L'!$C$3</f>
        <v>0</v>
      </c>
      <c r="K313" s="310">
        <f>K219*'Data - P&amp;L'!$C$3</f>
        <v>0</v>
      </c>
      <c r="L313" s="310">
        <f>L219*'Data - P&amp;L'!$C$3</f>
        <v>0</v>
      </c>
      <c r="M313" s="310">
        <f>M219*'Data - P&amp;L'!$C$3</f>
        <v>0</v>
      </c>
      <c r="N313" s="310">
        <f>N219*'Data - P&amp;L'!$C$3</f>
        <v>0</v>
      </c>
      <c r="O313" s="310">
        <f>O219*'Data - P&amp;L'!$C$3</f>
        <v>0</v>
      </c>
      <c r="P313" s="310">
        <f>P219*'Data - P&amp;L'!$C$3</f>
        <v>0</v>
      </c>
      <c r="Q313" s="310">
        <f>Q219*'Data - P&amp;L'!$C$3</f>
        <v>0</v>
      </c>
      <c r="R313" s="310">
        <f>R219*'Data - P&amp;L'!$C$3</f>
        <v>0</v>
      </c>
      <c r="S313" s="310">
        <f>S219*'Data - P&amp;L'!$C$3</f>
        <v>0</v>
      </c>
      <c r="T313" s="310">
        <f>T219*'Data - P&amp;L'!$C$3</f>
        <v>0</v>
      </c>
      <c r="U313" s="310">
        <f>U219*'Data - P&amp;L'!$C$3</f>
        <v>0</v>
      </c>
      <c r="V313" s="310">
        <f>V219*'Data - P&amp;L'!$C$3</f>
        <v>0</v>
      </c>
      <c r="W313" s="310">
        <f>W219*'Data - P&amp;L'!$C$3</f>
        <v>0</v>
      </c>
      <c r="X313" s="310">
        <f>X219*'Data - P&amp;L'!$C$3</f>
        <v>0</v>
      </c>
      <c r="Y313" s="310">
        <f>Y219*'Data - P&amp;L'!$C$3</f>
        <v>0</v>
      </c>
      <c r="Z313" s="310">
        <f>Z219*'Data - P&amp;L'!$C$3</f>
        <v>0</v>
      </c>
      <c r="AA313" s="310">
        <f>AA219*'Data - P&amp;L'!$C$3</f>
        <v>0</v>
      </c>
      <c r="AB313" s="310">
        <f>AB219*'Data - P&amp;L'!$C$3</f>
        <v>0</v>
      </c>
      <c r="AC313" s="310">
        <f>AC219*'Data - P&amp;L'!$C$3</f>
        <v>0</v>
      </c>
      <c r="AD313" s="310">
        <f>AD219*'Data - P&amp;L'!$C$3</f>
        <v>0</v>
      </c>
      <c r="AE313" s="310">
        <f>AE219*'Data - P&amp;L'!$C$3</f>
        <v>0</v>
      </c>
      <c r="AF313" s="310">
        <f>AF219*'Data - P&amp;L'!$C$3</f>
        <v>0</v>
      </c>
      <c r="AG313" s="386">
        <f t="shared" si="75"/>
        <v>0</v>
      </c>
    </row>
    <row r="314">
      <c r="A314" s="443" t="s">
        <v>521</v>
      </c>
      <c r="B314" s="310">
        <f>B220*'Data - P&amp;L'!$C$4</f>
        <v>0</v>
      </c>
      <c r="C314" s="310">
        <f>C220*'Data - P&amp;L'!$C$4</f>
        <v>0</v>
      </c>
      <c r="D314" s="310">
        <f>D220*'Data - P&amp;L'!$C$4</f>
        <v>0</v>
      </c>
      <c r="E314" s="310">
        <f>E220*'Data - P&amp;L'!$C$4</f>
        <v>0</v>
      </c>
      <c r="F314" s="310">
        <f>F220*'Data - P&amp;L'!$C$4</f>
        <v>0</v>
      </c>
      <c r="G314" s="310">
        <f>G220*'Data - P&amp;L'!$C$4</f>
        <v>0</v>
      </c>
      <c r="H314" s="310">
        <f>H220*'Data - P&amp;L'!$C$4</f>
        <v>0</v>
      </c>
      <c r="I314" s="310">
        <f>I220*'Data - P&amp;L'!$C$4</f>
        <v>0</v>
      </c>
      <c r="J314" s="310">
        <f>J220*'Data - P&amp;L'!$C$4</f>
        <v>0</v>
      </c>
      <c r="K314" s="310">
        <f>K220*'Data - P&amp;L'!$C$4</f>
        <v>0</v>
      </c>
      <c r="L314" s="310">
        <f>L220*'Data - P&amp;L'!$C$4</f>
        <v>0</v>
      </c>
      <c r="M314" s="310">
        <f>M220*'Data - P&amp;L'!$C$4</f>
        <v>0</v>
      </c>
      <c r="N314" s="310">
        <f>N220*'Data - P&amp;L'!$C$4</f>
        <v>0</v>
      </c>
      <c r="O314" s="310">
        <f>O220*'Data - P&amp;L'!$C$4</f>
        <v>0</v>
      </c>
      <c r="P314" s="310">
        <f>P220*'Data - P&amp;L'!$C$4</f>
        <v>0</v>
      </c>
      <c r="Q314" s="310">
        <f>Q220*'Data - P&amp;L'!$C$4</f>
        <v>0</v>
      </c>
      <c r="R314" s="310">
        <f>R220*'Data - P&amp;L'!$C$4</f>
        <v>0</v>
      </c>
      <c r="S314" s="310">
        <f>S220*'Data - P&amp;L'!$C$4</f>
        <v>0</v>
      </c>
      <c r="T314" s="310">
        <f>T220*'Data - P&amp;L'!$C$4</f>
        <v>0</v>
      </c>
      <c r="U314" s="310">
        <f>U220*'Data - P&amp;L'!$C$4</f>
        <v>0</v>
      </c>
      <c r="V314" s="310">
        <f>V220*'Data - P&amp;L'!$C$4</f>
        <v>0</v>
      </c>
      <c r="W314" s="310">
        <f>W220*'Data - P&amp;L'!$C$4</f>
        <v>0</v>
      </c>
      <c r="X314" s="310">
        <f>X220*'Data - P&amp;L'!$C$4</f>
        <v>0</v>
      </c>
      <c r="Y314" s="310">
        <f>Y220*'Data - P&amp;L'!$C$4</f>
        <v>0</v>
      </c>
      <c r="Z314" s="310">
        <f>Z220*'Data - P&amp;L'!$C$4</f>
        <v>0</v>
      </c>
      <c r="AA314" s="310">
        <f>AA220*'Data - P&amp;L'!$C$4</f>
        <v>0</v>
      </c>
      <c r="AB314" s="310">
        <f>AB220*'Data - P&amp;L'!$C$4</f>
        <v>0</v>
      </c>
      <c r="AC314" s="310">
        <f>AC220*'Data - P&amp;L'!$C$4</f>
        <v>0</v>
      </c>
      <c r="AD314" s="310">
        <f>AD220*'Data - P&amp;L'!$C$4</f>
        <v>0</v>
      </c>
      <c r="AE314" s="310">
        <f>AE220*'Data - P&amp;L'!$C$4</f>
        <v>0</v>
      </c>
      <c r="AF314" s="310">
        <f>AF220*'Data - P&amp;L'!$C$4</f>
        <v>0</v>
      </c>
      <c r="AG314" s="386">
        <f t="shared" si="75"/>
        <v>0</v>
      </c>
    </row>
    <row r="315">
      <c r="A315" s="443" t="s">
        <v>522</v>
      </c>
      <c r="B315" s="310">
        <f>B226*'Data - P&amp;L'!$C$6</f>
        <v>0</v>
      </c>
      <c r="C315" s="310">
        <f>C226*'Data - P&amp;L'!$C$6</f>
        <v>0</v>
      </c>
      <c r="D315" s="310">
        <f>D226*'Data - P&amp;L'!$C$6</f>
        <v>0</v>
      </c>
      <c r="E315" s="310">
        <f>E226*'Data - P&amp;L'!$C$6</f>
        <v>0</v>
      </c>
      <c r="F315" s="310">
        <f>F226*'Data - P&amp;L'!$C$6</f>
        <v>0</v>
      </c>
      <c r="G315" s="310">
        <f>G226*'Data - P&amp;L'!$C$6</f>
        <v>0</v>
      </c>
      <c r="H315" s="310">
        <f>H226*'Data - P&amp;L'!$C$6</f>
        <v>0</v>
      </c>
      <c r="I315" s="310">
        <f>I226*'Data - P&amp;L'!$C$6</f>
        <v>0</v>
      </c>
      <c r="J315" s="310">
        <f>J226*'Data - P&amp;L'!$C$6</f>
        <v>0</v>
      </c>
      <c r="K315" s="310">
        <f>K226*'Data - P&amp;L'!$C$6</f>
        <v>0</v>
      </c>
      <c r="L315" s="310">
        <f>L226*'Data - P&amp;L'!$C$6</f>
        <v>0</v>
      </c>
      <c r="M315" s="310">
        <f>M226*'Data - P&amp;L'!$C$6</f>
        <v>0</v>
      </c>
      <c r="N315" s="310">
        <f>N226*'Data - P&amp;L'!$C$6</f>
        <v>0</v>
      </c>
      <c r="O315" s="310">
        <f>O226*'Data - P&amp;L'!$C$6</f>
        <v>0</v>
      </c>
      <c r="P315" s="310">
        <f>P226*'Data - P&amp;L'!$C$6</f>
        <v>0</v>
      </c>
      <c r="Q315" s="310">
        <f>Q226*'Data - P&amp;L'!$C$6</f>
        <v>0</v>
      </c>
      <c r="R315" s="310">
        <f>R226*'Data - P&amp;L'!$C$6</f>
        <v>0</v>
      </c>
      <c r="S315" s="310">
        <f>S226*'Data - P&amp;L'!$C$6</f>
        <v>0</v>
      </c>
      <c r="T315" s="310">
        <f>T226*'Data - P&amp;L'!$C$6</f>
        <v>0</v>
      </c>
      <c r="U315" s="310">
        <f>U226*'Data - P&amp;L'!$C$6</f>
        <v>0</v>
      </c>
      <c r="V315" s="310">
        <f>V226*'Data - P&amp;L'!$C$6</f>
        <v>0</v>
      </c>
      <c r="W315" s="310">
        <f>W226*'Data - P&amp;L'!$C$6</f>
        <v>0</v>
      </c>
      <c r="X315" s="310">
        <f>X226*'Data - P&amp;L'!$C$6</f>
        <v>0</v>
      </c>
      <c r="Y315" s="310">
        <f>Y226*'Data - P&amp;L'!$C$6</f>
        <v>0</v>
      </c>
      <c r="Z315" s="310">
        <f>Z226*'Data - P&amp;L'!$C$6</f>
        <v>0</v>
      </c>
      <c r="AA315" s="310">
        <f>AA226*'Data - P&amp;L'!$C$6</f>
        <v>0</v>
      </c>
      <c r="AB315" s="310">
        <f>AB226*'Data - P&amp;L'!$C$6</f>
        <v>0</v>
      </c>
      <c r="AC315" s="310">
        <f>AC226*'Data - P&amp;L'!$C$6</f>
        <v>0</v>
      </c>
      <c r="AD315" s="310">
        <f>AD226*'Data - P&amp;L'!$C$6</f>
        <v>0</v>
      </c>
      <c r="AE315" s="310">
        <f>AE226*'Data - P&amp;L'!$C$6</f>
        <v>0</v>
      </c>
      <c r="AF315" s="310">
        <f>AF226*'Data - P&amp;L'!$C$6</f>
        <v>0</v>
      </c>
      <c r="AG315" s="386">
        <f t="shared" si="75"/>
        <v>0</v>
      </c>
    </row>
    <row r="316">
      <c r="A316" s="443" t="s">
        <v>523</v>
      </c>
      <c r="B316" s="310">
        <f>B227*'Data - P&amp;L'!$C$8</f>
        <v>0</v>
      </c>
      <c r="C316" s="310">
        <f>C227*'Data - P&amp;L'!$C$8</f>
        <v>0</v>
      </c>
      <c r="D316" s="310">
        <f>D227*'Data - P&amp;L'!$C$8</f>
        <v>0</v>
      </c>
      <c r="E316" s="310">
        <f>E227*'Data - P&amp;L'!$C$8</f>
        <v>0</v>
      </c>
      <c r="F316" s="310">
        <f>F227*'Data - P&amp;L'!$C$8</f>
        <v>0</v>
      </c>
      <c r="G316" s="310">
        <f>G227*'Data - P&amp;L'!$C$8</f>
        <v>0</v>
      </c>
      <c r="H316" s="310">
        <f>H227*'Data - P&amp;L'!$C$8</f>
        <v>0</v>
      </c>
      <c r="I316" s="310">
        <f>I227*'Data - P&amp;L'!$C$8</f>
        <v>0</v>
      </c>
      <c r="J316" s="310">
        <f>J227*'Data - P&amp;L'!$C$8</f>
        <v>0</v>
      </c>
      <c r="K316" s="310">
        <f>K227*'Data - P&amp;L'!$C$8</f>
        <v>0</v>
      </c>
      <c r="L316" s="310">
        <f>L227*'Data - P&amp;L'!$C$8</f>
        <v>0</v>
      </c>
      <c r="M316" s="310">
        <f>M227*'Data - P&amp;L'!$C$8</f>
        <v>0</v>
      </c>
      <c r="N316" s="310">
        <f>N227*'Data - P&amp;L'!$C$8</f>
        <v>0</v>
      </c>
      <c r="O316" s="310">
        <f>O227*'Data - P&amp;L'!$C$8</f>
        <v>0</v>
      </c>
      <c r="P316" s="310">
        <f>P227*'Data - P&amp;L'!$C$8</f>
        <v>0</v>
      </c>
      <c r="Q316" s="310">
        <f>Q227*'Data - P&amp;L'!$C$8</f>
        <v>0</v>
      </c>
      <c r="R316" s="310">
        <f>R227*'Data - P&amp;L'!$C$8</f>
        <v>0</v>
      </c>
      <c r="S316" s="310">
        <f>S227*'Data - P&amp;L'!$C$8</f>
        <v>0</v>
      </c>
      <c r="T316" s="310">
        <f>T227*'Data - P&amp;L'!$C$8</f>
        <v>0</v>
      </c>
      <c r="U316" s="310">
        <f>U227*'Data - P&amp;L'!$C$8</f>
        <v>0</v>
      </c>
      <c r="V316" s="310">
        <f>V227*'Data - P&amp;L'!$C$8</f>
        <v>0</v>
      </c>
      <c r="W316" s="310">
        <f>W227*'Data - P&amp;L'!$C$8</f>
        <v>0</v>
      </c>
      <c r="X316" s="310">
        <f>X227*'Data - P&amp;L'!$C$8</f>
        <v>0</v>
      </c>
      <c r="Y316" s="310">
        <f>Y227*'Data - P&amp;L'!$C$8</f>
        <v>0</v>
      </c>
      <c r="Z316" s="310">
        <f>Z227*'Data - P&amp;L'!$C$8</f>
        <v>0</v>
      </c>
      <c r="AA316" s="310">
        <f>AA227*'Data - P&amp;L'!$C$8</f>
        <v>0</v>
      </c>
      <c r="AB316" s="310">
        <f>AB227*'Data - P&amp;L'!$C$8</f>
        <v>0</v>
      </c>
      <c r="AC316" s="310">
        <f>AC227*'Data - P&amp;L'!$C$8</f>
        <v>0</v>
      </c>
      <c r="AD316" s="310">
        <f>AD227*'Data - P&amp;L'!$C$8</f>
        <v>0</v>
      </c>
      <c r="AE316" s="310">
        <f>AE227*'Data - P&amp;L'!$C$8</f>
        <v>0</v>
      </c>
      <c r="AF316" s="310">
        <f>AF227*'Data - P&amp;L'!$C$8</f>
        <v>0</v>
      </c>
      <c r="AG316" s="386">
        <f t="shared" si="75"/>
        <v>0</v>
      </c>
    </row>
    <row r="317">
      <c r="A317" s="443" t="s">
        <v>524</v>
      </c>
      <c r="B317" s="310">
        <f>(B228+B229)*'Data - P&amp;L'!$C$9</f>
        <v>0</v>
      </c>
      <c r="C317" s="310">
        <f>(C228+C229)*'Data - P&amp;L'!$C$9</f>
        <v>0</v>
      </c>
      <c r="D317" s="310">
        <f>(D228+D229)*'Data - P&amp;L'!$C$9</f>
        <v>0</v>
      </c>
      <c r="E317" s="310">
        <f>(E228+E229)*'Data - P&amp;L'!$C$9</f>
        <v>0</v>
      </c>
      <c r="F317" s="310">
        <f>(F228+F229)*'Data - P&amp;L'!$C$9</f>
        <v>0</v>
      </c>
      <c r="G317" s="310">
        <f>(G228+G229)*'Data - P&amp;L'!$C$9</f>
        <v>0</v>
      </c>
      <c r="H317" s="310">
        <f>(H228+H229)*'Data - P&amp;L'!$C$9</f>
        <v>0</v>
      </c>
      <c r="I317" s="310">
        <f>(I228+I229)*'Data - P&amp;L'!$C$9</f>
        <v>0</v>
      </c>
      <c r="J317" s="310">
        <f>(J228+J229)*'Data - P&amp;L'!$C$9</f>
        <v>0</v>
      </c>
      <c r="K317" s="310">
        <f>(K228+K229)*'Data - P&amp;L'!$C$9</f>
        <v>0</v>
      </c>
      <c r="L317" s="310">
        <f>(L228+L229)*'Data - P&amp;L'!$C$9</f>
        <v>0</v>
      </c>
      <c r="M317" s="310">
        <f>(M228+M229)*'Data - P&amp;L'!$C$9</f>
        <v>0</v>
      </c>
      <c r="N317" s="310">
        <f>(N228+N229)*'Data - P&amp;L'!$C$9</f>
        <v>0</v>
      </c>
      <c r="O317" s="310">
        <f>(O228+O229)*'Data - P&amp;L'!$C$9</f>
        <v>0</v>
      </c>
      <c r="P317" s="310">
        <f>(P228+P229)*'Data - P&amp;L'!$C$9</f>
        <v>0</v>
      </c>
      <c r="Q317" s="310">
        <f>(Q228+Q229)*'Data - P&amp;L'!$C$9</f>
        <v>0</v>
      </c>
      <c r="R317" s="310">
        <f>(R228+R229)*'Data - P&amp;L'!$C$9</f>
        <v>0</v>
      </c>
      <c r="S317" s="310">
        <f>(S228+S229)*'Data - P&amp;L'!$C$9</f>
        <v>0</v>
      </c>
      <c r="T317" s="310">
        <f>(T228+T229)*'Data - P&amp;L'!$C$9</f>
        <v>0</v>
      </c>
      <c r="U317" s="310">
        <f>(U228+U229)*'Data - P&amp;L'!$C$9</f>
        <v>0</v>
      </c>
      <c r="V317" s="310">
        <f>(V228+V229)*'Data - P&amp;L'!$C$9</f>
        <v>0</v>
      </c>
      <c r="W317" s="310">
        <f>(W228+W229)*'Data - P&amp;L'!$C$9</f>
        <v>0</v>
      </c>
      <c r="X317" s="310">
        <f>(X228+X229)*'Data - P&amp;L'!$C$9</f>
        <v>0</v>
      </c>
      <c r="Y317" s="310">
        <f>(Y228+Y229)*'Data - P&amp;L'!$C$9</f>
        <v>0</v>
      </c>
      <c r="Z317" s="310">
        <f>(Z228+Z229)*'Data - P&amp;L'!$C$9</f>
        <v>0</v>
      </c>
      <c r="AA317" s="310">
        <f>(AA228+AA229)*'Data - P&amp;L'!$C$9</f>
        <v>0</v>
      </c>
      <c r="AB317" s="310">
        <f>(AB228+AB229)*'Data - P&amp;L'!$C$9</f>
        <v>0</v>
      </c>
      <c r="AC317" s="310">
        <f>(AC228+AC229)*'Data - P&amp;L'!$C$9</f>
        <v>0</v>
      </c>
      <c r="AD317" s="310">
        <f>(AD228+AD229)*'Data - P&amp;L'!$C$9</f>
        <v>0</v>
      </c>
      <c r="AE317" s="310">
        <f>(AE228+AE229)*'Data - P&amp;L'!$C$9</f>
        <v>0</v>
      </c>
      <c r="AF317" s="310">
        <f>(AF228+AF229)*'Data - P&amp;L'!$C$9</f>
        <v>0</v>
      </c>
      <c r="AG317" s="386">
        <f t="shared" si="75"/>
        <v>0</v>
      </c>
    </row>
    <row r="318">
      <c r="A318" s="443" t="s">
        <v>525</v>
      </c>
      <c r="B318" s="310">
        <f>(B230+B231)*'Data - P&amp;L'!$C$5</f>
        <v>0</v>
      </c>
      <c r="C318" s="310">
        <f>(C230+C231)*'Data - P&amp;L'!$C$5</f>
        <v>0</v>
      </c>
      <c r="D318" s="310">
        <f>(D230+D231)*'Data - P&amp;L'!$C$5</f>
        <v>0</v>
      </c>
      <c r="E318" s="310">
        <f>(E230+E231)*'Data - P&amp;L'!$C$5</f>
        <v>0</v>
      </c>
      <c r="F318" s="310">
        <f>(F230+F231)*'Data - P&amp;L'!$C$5</f>
        <v>0</v>
      </c>
      <c r="G318" s="310">
        <f>(G230+G231)*'Data - P&amp;L'!$C$5</f>
        <v>0</v>
      </c>
      <c r="H318" s="310">
        <f>(H230+H231)*'Data - P&amp;L'!$C$5</f>
        <v>0</v>
      </c>
      <c r="I318" s="310">
        <f>(I230+I231)*'Data - P&amp;L'!$C$5</f>
        <v>0</v>
      </c>
      <c r="J318" s="310">
        <f>(J230+J231)*'Data - P&amp;L'!$C$5</f>
        <v>0</v>
      </c>
      <c r="K318" s="310">
        <f>(K230+K231)*'Data - P&amp;L'!$C$5</f>
        <v>0</v>
      </c>
      <c r="L318" s="310">
        <f>(L230+L231)*'Data - P&amp;L'!$C$5</f>
        <v>0</v>
      </c>
      <c r="M318" s="310">
        <f>(M230+M231)*'Data - P&amp;L'!$C$5</f>
        <v>0</v>
      </c>
      <c r="N318" s="310">
        <f>(N230+N231)*'Data - P&amp;L'!$C$5</f>
        <v>0</v>
      </c>
      <c r="O318" s="310">
        <f>(O230+O231)*'Data - P&amp;L'!$C$5</f>
        <v>0</v>
      </c>
      <c r="P318" s="310">
        <f>(P230+P231)*'Data - P&amp;L'!$C$5</f>
        <v>0</v>
      </c>
      <c r="Q318" s="310">
        <f>(Q230+Q231)*'Data - P&amp;L'!$C$5</f>
        <v>0</v>
      </c>
      <c r="R318" s="310">
        <f>(R230+R231)*'Data - P&amp;L'!$C$5</f>
        <v>0</v>
      </c>
      <c r="S318" s="310">
        <f>(S230+S231)*'Data - P&amp;L'!$C$5</f>
        <v>0</v>
      </c>
      <c r="T318" s="310">
        <f>(T230+T231)*'Data - P&amp;L'!$C$5</f>
        <v>0</v>
      </c>
      <c r="U318" s="310">
        <f>(U230+U231)*'Data - P&amp;L'!$C$5</f>
        <v>0</v>
      </c>
      <c r="V318" s="310">
        <f>(V230+V231)*'Data - P&amp;L'!$C$5</f>
        <v>0</v>
      </c>
      <c r="W318" s="310">
        <f>(W230+W231)*'Data - P&amp;L'!$C$5</f>
        <v>0</v>
      </c>
      <c r="X318" s="310">
        <f>(X230+X231)*'Data - P&amp;L'!$C$5</f>
        <v>0</v>
      </c>
      <c r="Y318" s="310">
        <f>(Y230+Y231)*'Data - P&amp;L'!$C$5</f>
        <v>0</v>
      </c>
      <c r="Z318" s="310">
        <f>(Z230+Z231)*'Data - P&amp;L'!$C$5</f>
        <v>0</v>
      </c>
      <c r="AA318" s="310">
        <f>(AA230+AA231)*'Data - P&amp;L'!$C$5</f>
        <v>0</v>
      </c>
      <c r="AB318" s="310">
        <f>(AB230+AB231)*'Data - P&amp;L'!$C$5</f>
        <v>0</v>
      </c>
      <c r="AC318" s="310">
        <f>(AC230+AC231)*'Data - P&amp;L'!$C$5</f>
        <v>0</v>
      </c>
      <c r="AD318" s="310">
        <f>(AD230+AD231)*'Data - P&amp;L'!$C$5</f>
        <v>0</v>
      </c>
      <c r="AE318" s="310">
        <f>(AE230+AE231)*'Data - P&amp;L'!$C$5</f>
        <v>0</v>
      </c>
      <c r="AF318" s="310">
        <f>(AF230+AF231)*'Data - P&amp;L'!$C$5</f>
        <v>0</v>
      </c>
      <c r="AG318" s="386">
        <f t="shared" si="75"/>
        <v>0</v>
      </c>
    </row>
    <row r="319">
      <c r="A319" s="443" t="s">
        <v>526</v>
      </c>
      <c r="B319" s="310">
        <f>(B232+B233)*'Data - P&amp;L'!$C$10</f>
        <v>0</v>
      </c>
      <c r="C319" s="310">
        <f>(C232+C233)*'Data - P&amp;L'!$C$10</f>
        <v>0</v>
      </c>
      <c r="D319" s="310">
        <f>(D232+D233)*'Data - P&amp;L'!$C$10</f>
        <v>0</v>
      </c>
      <c r="E319" s="310">
        <f>(E232+E233)*'Data - P&amp;L'!$C$10</f>
        <v>0</v>
      </c>
      <c r="F319" s="310">
        <f>(F232+F233)*'Data - P&amp;L'!$C$10</f>
        <v>0</v>
      </c>
      <c r="G319" s="310">
        <f>(G232+G233)*'Data - P&amp;L'!$C$10</f>
        <v>0</v>
      </c>
      <c r="H319" s="310">
        <f>(H232+H233)*'Data - P&amp;L'!$C$10</f>
        <v>0</v>
      </c>
      <c r="I319" s="310">
        <f>(I232+I233)*'Data - P&amp;L'!$C$10</f>
        <v>0</v>
      </c>
      <c r="J319" s="310">
        <f>(J232+J233)*'Data - P&amp;L'!$C$10</f>
        <v>0</v>
      </c>
      <c r="K319" s="310">
        <f>(K232+K233)*'Data - P&amp;L'!$C$10</f>
        <v>0</v>
      </c>
      <c r="L319" s="310">
        <f>(L232+L233)*'Data - P&amp;L'!$C$10</f>
        <v>0</v>
      </c>
      <c r="M319" s="310">
        <f>(M232+M233)*'Data - P&amp;L'!$C$10</f>
        <v>0</v>
      </c>
      <c r="N319" s="310">
        <f>(N232+N233)*'Data - P&amp;L'!$C$10</f>
        <v>0</v>
      </c>
      <c r="O319" s="310">
        <f>(O232+O233)*'Data - P&amp;L'!$C$10</f>
        <v>0</v>
      </c>
      <c r="P319" s="310">
        <f>(P232+P233)*'Data - P&amp;L'!$C$10</f>
        <v>0</v>
      </c>
      <c r="Q319" s="310">
        <f>(Q232+Q233)*'Data - P&amp;L'!$C$10</f>
        <v>0</v>
      </c>
      <c r="R319" s="310">
        <f>(R232+R233)*'Data - P&amp;L'!$C$10</f>
        <v>0</v>
      </c>
      <c r="S319" s="310">
        <f>(S232+S233)*'Data - P&amp;L'!$C$10</f>
        <v>0</v>
      </c>
      <c r="T319" s="310">
        <f>(T232+T233)*'Data - P&amp;L'!$C$10</f>
        <v>0</v>
      </c>
      <c r="U319" s="310">
        <f>(U232+U233)*'Data - P&amp;L'!$C$10</f>
        <v>0</v>
      </c>
      <c r="V319" s="310">
        <f>(V232+V233)*'Data - P&amp;L'!$C$10</f>
        <v>0</v>
      </c>
      <c r="W319" s="310">
        <f>(W232+W233)*'Data - P&amp;L'!$C$10</f>
        <v>0</v>
      </c>
      <c r="X319" s="310">
        <f>(X232+X233)*'Data - P&amp;L'!$C$10</f>
        <v>0</v>
      </c>
      <c r="Y319" s="310">
        <f>(Y232+Y233)*'Data - P&amp;L'!$C$10</f>
        <v>0</v>
      </c>
      <c r="Z319" s="310">
        <f>(Z232+Z233)*'Data - P&amp;L'!$C$10</f>
        <v>0</v>
      </c>
      <c r="AA319" s="310">
        <f>(AA232+AA233)*'Data - P&amp;L'!$C$10</f>
        <v>0</v>
      </c>
      <c r="AB319" s="310">
        <f>(AB232+AB233)*'Data - P&amp;L'!$C$10</f>
        <v>0</v>
      </c>
      <c r="AC319" s="310">
        <f>(AC232+AC233)*'Data - P&amp;L'!$C$10</f>
        <v>0</v>
      </c>
      <c r="AD319" s="310">
        <f>(AD232+AD233)*'Data - P&amp;L'!$C$10</f>
        <v>0</v>
      </c>
      <c r="AE319" s="310">
        <f>(AE232+AE233)*'Data - P&amp;L'!$C$10</f>
        <v>0</v>
      </c>
      <c r="AF319" s="310">
        <f>(AF232+AF233)*'Data - P&amp;L'!$C$10</f>
        <v>0</v>
      </c>
      <c r="AG319" s="386">
        <f t="shared" si="75"/>
        <v>0</v>
      </c>
    </row>
    <row r="320">
      <c r="A320" s="443" t="s">
        <v>527</v>
      </c>
      <c r="B320" s="310">
        <f>(B219+B220)*'Data - P&amp;L'!$C$43*'Data - P&amp;L'!$C$55</f>
        <v>0</v>
      </c>
      <c r="C320" s="310">
        <f>(C219+C220)*'Data - P&amp;L'!$C$43*'Data - P&amp;L'!$C$55</f>
        <v>0</v>
      </c>
      <c r="D320" s="310">
        <f>(D219+D220)*'Data - P&amp;L'!$C$43*'Data - P&amp;L'!$C$55</f>
        <v>0</v>
      </c>
      <c r="E320" s="310">
        <f>(E219+E220)*'Data - P&amp;L'!$C$43*'Data - P&amp;L'!$C$55</f>
        <v>0</v>
      </c>
      <c r="F320" s="310">
        <f>(F219+F220)*'Data - P&amp;L'!$C$43*'Data - P&amp;L'!$C$55</f>
        <v>0</v>
      </c>
      <c r="G320" s="310">
        <f>(G219+G220)*'Data - P&amp;L'!$C$43*'Data - P&amp;L'!$C$55</f>
        <v>0</v>
      </c>
      <c r="H320" s="310">
        <f>(H219+H220)*'Data - P&amp;L'!$C$43*'Data - P&amp;L'!$C$55</f>
        <v>0</v>
      </c>
      <c r="I320" s="310">
        <f>(I219+I220)*'Data - P&amp;L'!$C$43*'Data - P&amp;L'!$C$55</f>
        <v>0</v>
      </c>
      <c r="J320" s="310">
        <f>(J219+J220)*'Data - P&amp;L'!$C$43*'Data - P&amp;L'!$C$55</f>
        <v>0</v>
      </c>
      <c r="K320" s="310">
        <f>(K219+K220)*'Data - P&amp;L'!$C$43*'Data - P&amp;L'!$C$55</f>
        <v>0</v>
      </c>
      <c r="L320" s="310">
        <f>(L219+L220)*'Data - P&amp;L'!$C$43*'Data - P&amp;L'!$C$55</f>
        <v>0</v>
      </c>
      <c r="M320" s="310">
        <f>(M219+M220)*'Data - P&amp;L'!$C$43*'Data - P&amp;L'!$C$55</f>
        <v>0</v>
      </c>
      <c r="N320" s="310">
        <f>(N219+N220)*'Data - P&amp;L'!$C$43*'Data - P&amp;L'!$C$55</f>
        <v>0</v>
      </c>
      <c r="O320" s="310">
        <f>(O219+O220)*'Data - P&amp;L'!$C$43*'Data - P&amp;L'!$C$55</f>
        <v>0</v>
      </c>
      <c r="P320" s="310">
        <f>(P219+P220)*'Data - P&amp;L'!$C$43*'Data - P&amp;L'!$C$55</f>
        <v>0</v>
      </c>
      <c r="Q320" s="310">
        <f>(Q219+Q220)*'Data - P&amp;L'!$C$43*'Data - P&amp;L'!$C$55</f>
        <v>0</v>
      </c>
      <c r="R320" s="310">
        <f>(R219+R220)*'Data - P&amp;L'!$C$43*'Data - P&amp;L'!$C$55</f>
        <v>0</v>
      </c>
      <c r="S320" s="310">
        <f>(S219+S220)*'Data - P&amp;L'!$C$43*'Data - P&amp;L'!$C$55</f>
        <v>0</v>
      </c>
      <c r="T320" s="310">
        <f>(T219+T220)*'Data - P&amp;L'!$C$43*'Data - P&amp;L'!$C$55</f>
        <v>0</v>
      </c>
      <c r="U320" s="310">
        <f>(U219+U220)*'Data - P&amp;L'!$C$43*'Data - P&amp;L'!$C$55</f>
        <v>0</v>
      </c>
      <c r="V320" s="310">
        <f>(V219+V220)*'Data - P&amp;L'!$C$43*'Data - P&amp;L'!$C$55</f>
        <v>0</v>
      </c>
      <c r="W320" s="310">
        <f>(W219+W220)*'Data - P&amp;L'!$C$43*'Data - P&amp;L'!$C$55</f>
        <v>0</v>
      </c>
      <c r="X320" s="310">
        <f>(X219+X220)*'Data - P&amp;L'!$C$43*'Data - P&amp;L'!$C$55</f>
        <v>0</v>
      </c>
      <c r="Y320" s="310">
        <f>(Y219+Y220)*'Data - P&amp;L'!$C$43*'Data - P&amp;L'!$C$55</f>
        <v>0</v>
      </c>
      <c r="Z320" s="310">
        <f>(Z219+Z220)*'Data - P&amp;L'!$C$43*'Data - P&amp;L'!$C$55</f>
        <v>0</v>
      </c>
      <c r="AA320" s="310">
        <f>(AA219+AA220)*'Data - P&amp;L'!$C$43*'Data - P&amp;L'!$C$55</f>
        <v>0</v>
      </c>
      <c r="AB320" s="310">
        <f>(AB219+AB220)*'Data - P&amp;L'!$C$43*'Data - P&amp;L'!$C$55</f>
        <v>0</v>
      </c>
      <c r="AC320" s="310">
        <f>(AC219+AC220)*'Data - P&amp;L'!$C$43*'Data - P&amp;L'!$C$55</f>
        <v>0</v>
      </c>
      <c r="AD320" s="310">
        <f>(AD219+AD220)*'Data - P&amp;L'!$C$43*'Data - P&amp;L'!$C$55</f>
        <v>0</v>
      </c>
      <c r="AE320" s="310">
        <f>(AE219+AE220)*'Data - P&amp;L'!$C$43*'Data - P&amp;L'!$C$55</f>
        <v>0</v>
      </c>
      <c r="AF320" s="310">
        <f>(AF219+AF220)*'Data - P&amp;L'!$C$43*'Data - P&amp;L'!$C$55</f>
        <v>0</v>
      </c>
      <c r="AG320" s="386">
        <f t="shared" si="75"/>
        <v>0</v>
      </c>
    </row>
    <row r="321">
      <c r="A321" s="443" t="s">
        <v>529</v>
      </c>
      <c r="B321" s="310">
        <f>B234*'Data - P&amp;L'!$C$43*'Data - P&amp;L'!$C$55</f>
        <v>0</v>
      </c>
      <c r="C321" s="310">
        <f>C234*'Data - P&amp;L'!$C$43*'Data - P&amp;L'!$C$55</f>
        <v>0</v>
      </c>
      <c r="D321" s="310">
        <f>D234*'Data - P&amp;L'!$C$43*'Data - P&amp;L'!$C$55</f>
        <v>0</v>
      </c>
      <c r="E321" s="310">
        <f>E234*'Data - P&amp;L'!$C$43*'Data - P&amp;L'!$C$55</f>
        <v>0</v>
      </c>
      <c r="F321" s="310">
        <f>F234*'Data - P&amp;L'!$C$43*'Data - P&amp;L'!$C$55</f>
        <v>0</v>
      </c>
      <c r="G321" s="310">
        <f>G234*'Data - P&amp;L'!$C$43*'Data - P&amp;L'!$C$55</f>
        <v>0</v>
      </c>
      <c r="H321" s="310">
        <f>H234*'Data - P&amp;L'!$C$43*'Data - P&amp;L'!$C$55</f>
        <v>0</v>
      </c>
      <c r="I321" s="310">
        <f>I234*'Data - P&amp;L'!$C$43*'Data - P&amp;L'!$C$55</f>
        <v>0</v>
      </c>
      <c r="J321" s="310">
        <f>J234*'Data - P&amp;L'!$C$43*'Data - P&amp;L'!$C$55</f>
        <v>0</v>
      </c>
      <c r="K321" s="310">
        <f>K234*'Data - P&amp;L'!$C$43*'Data - P&amp;L'!$C$55</f>
        <v>0</v>
      </c>
      <c r="L321" s="310">
        <f>L234*'Data - P&amp;L'!$C$43*'Data - P&amp;L'!$C$55</f>
        <v>0</v>
      </c>
      <c r="M321" s="310">
        <f>M234*'Data - P&amp;L'!$C$43*'Data - P&amp;L'!$C$55</f>
        <v>0</v>
      </c>
      <c r="N321" s="310">
        <f>N234*'Data - P&amp;L'!$C$43*'Data - P&amp;L'!$C$55</f>
        <v>0</v>
      </c>
      <c r="O321" s="310">
        <f>O234*'Data - P&amp;L'!$C$43*'Data - P&amp;L'!$C$55</f>
        <v>0</v>
      </c>
      <c r="P321" s="310">
        <f>P234*'Data - P&amp;L'!$C$43*'Data - P&amp;L'!$C$55</f>
        <v>0</v>
      </c>
      <c r="Q321" s="310">
        <f>Q234*'Data - P&amp;L'!$C$43*'Data - P&amp;L'!$C$55</f>
        <v>0</v>
      </c>
      <c r="R321" s="310">
        <f>R234*'Data - P&amp;L'!$C$43*'Data - P&amp;L'!$C$55</f>
        <v>0</v>
      </c>
      <c r="S321" s="310">
        <f>S234*'Data - P&amp;L'!$C$43*'Data - P&amp;L'!$C$55</f>
        <v>0</v>
      </c>
      <c r="T321" s="310">
        <f>T234*'Data - P&amp;L'!$C$43*'Data - P&amp;L'!$C$55</f>
        <v>0</v>
      </c>
      <c r="U321" s="310">
        <f>U234*'Data - P&amp;L'!$C$43*'Data - P&amp;L'!$C$55</f>
        <v>0</v>
      </c>
      <c r="V321" s="310">
        <f>V234*'Data - P&amp;L'!$C$43*'Data - P&amp;L'!$C$55</f>
        <v>0</v>
      </c>
      <c r="W321" s="310">
        <f>W234*'Data - P&amp;L'!$C$43*'Data - P&amp;L'!$C$55</f>
        <v>0</v>
      </c>
      <c r="X321" s="310">
        <f>X234*'Data - P&amp;L'!$C$43*'Data - P&amp;L'!$C$55</f>
        <v>0</v>
      </c>
      <c r="Y321" s="310">
        <f>Y234*'Data - P&amp;L'!$C$43*'Data - P&amp;L'!$C$55</f>
        <v>0</v>
      </c>
      <c r="Z321" s="310">
        <f>Z234*'Data - P&amp;L'!$C$43*'Data - P&amp;L'!$C$55</f>
        <v>0</v>
      </c>
      <c r="AA321" s="310">
        <f>AA234*'Data - P&amp;L'!$C$43*'Data - P&amp;L'!$C$55</f>
        <v>0</v>
      </c>
      <c r="AB321" s="310">
        <f>AB234*'Data - P&amp;L'!$C$43*'Data - P&amp;L'!$C$55</f>
        <v>0</v>
      </c>
      <c r="AC321" s="310">
        <f>AC234*'Data - P&amp;L'!$C$43*'Data - P&amp;L'!$C$55</f>
        <v>0</v>
      </c>
      <c r="AD321" s="310">
        <f>AD234*'Data - P&amp;L'!$C$43*'Data - P&amp;L'!$C$55</f>
        <v>0</v>
      </c>
      <c r="AE321" s="310">
        <f>AE234*'Data - P&amp;L'!$C$43*'Data - P&amp;L'!$C$55</f>
        <v>0</v>
      </c>
      <c r="AF321" s="310">
        <f>AF234*'Data - P&amp;L'!$C$43*'Data - P&amp;L'!$C$55</f>
        <v>0</v>
      </c>
      <c r="AG321" s="386">
        <f t="shared" si="75"/>
        <v>0</v>
      </c>
    </row>
    <row r="322">
      <c r="A322" s="481" t="s">
        <v>485</v>
      </c>
      <c r="B322" s="310">
        <v>0.0</v>
      </c>
      <c r="C322" s="310">
        <v>0.0</v>
      </c>
      <c r="D322" s="310">
        <v>0.0</v>
      </c>
      <c r="E322" s="310">
        <v>0.0</v>
      </c>
      <c r="F322" s="310">
        <v>0.0</v>
      </c>
      <c r="G322" s="310">
        <v>0.0</v>
      </c>
      <c r="H322" s="310">
        <v>0.0</v>
      </c>
      <c r="I322" s="310">
        <v>0.0</v>
      </c>
      <c r="J322" s="310">
        <v>0.0</v>
      </c>
      <c r="K322" s="310">
        <v>0.0</v>
      </c>
      <c r="L322" s="310">
        <v>0.0</v>
      </c>
      <c r="M322" s="310">
        <v>0.0</v>
      </c>
      <c r="N322" s="310">
        <v>0.0</v>
      </c>
      <c r="O322" s="310">
        <v>0.0</v>
      </c>
      <c r="P322" s="310">
        <v>0.0</v>
      </c>
      <c r="Q322" s="310">
        <v>0.0</v>
      </c>
      <c r="R322" s="310">
        <v>0.0</v>
      </c>
      <c r="S322" s="310">
        <v>0.0</v>
      </c>
      <c r="T322" s="310">
        <v>0.0</v>
      </c>
      <c r="U322" s="310">
        <v>0.0</v>
      </c>
      <c r="V322" s="310">
        <v>0.0</v>
      </c>
      <c r="W322" s="310">
        <v>0.0</v>
      </c>
      <c r="X322" s="310">
        <v>0.0</v>
      </c>
      <c r="Y322" s="310">
        <v>0.0</v>
      </c>
      <c r="Z322" s="310">
        <v>0.0</v>
      </c>
      <c r="AA322" s="310">
        <v>0.0</v>
      </c>
      <c r="AB322" s="310">
        <v>0.0</v>
      </c>
      <c r="AC322" s="310">
        <v>0.0</v>
      </c>
      <c r="AD322" s="310">
        <v>0.0</v>
      </c>
      <c r="AE322" s="310">
        <v>0.0</v>
      </c>
      <c r="AF322" s="310">
        <v>0.0</v>
      </c>
      <c r="AG322" s="386">
        <f t="shared" si="75"/>
        <v>0</v>
      </c>
    </row>
    <row r="323">
      <c r="A323" s="481" t="s">
        <v>1287</v>
      </c>
      <c r="B323" s="310">
        <f t="shared" ref="B323:AF323" si="81">B244*15</f>
        <v>0</v>
      </c>
      <c r="C323" s="310">
        <f t="shared" si="81"/>
        <v>0</v>
      </c>
      <c r="D323" s="310">
        <f t="shared" si="81"/>
        <v>0</v>
      </c>
      <c r="E323" s="310">
        <f t="shared" si="81"/>
        <v>0</v>
      </c>
      <c r="F323" s="310">
        <f t="shared" si="81"/>
        <v>0</v>
      </c>
      <c r="G323" s="310">
        <f t="shared" si="81"/>
        <v>0</v>
      </c>
      <c r="H323" s="310">
        <f t="shared" si="81"/>
        <v>0</v>
      </c>
      <c r="I323" s="310">
        <f t="shared" si="81"/>
        <v>0</v>
      </c>
      <c r="J323" s="310">
        <f t="shared" si="81"/>
        <v>0</v>
      </c>
      <c r="K323" s="310">
        <f t="shared" si="81"/>
        <v>0</v>
      </c>
      <c r="L323" s="310">
        <f t="shared" si="81"/>
        <v>0</v>
      </c>
      <c r="M323" s="310">
        <f t="shared" si="81"/>
        <v>0</v>
      </c>
      <c r="N323" s="310">
        <f t="shared" si="81"/>
        <v>0</v>
      </c>
      <c r="O323" s="310">
        <f t="shared" si="81"/>
        <v>0</v>
      </c>
      <c r="P323" s="310">
        <f t="shared" si="81"/>
        <v>0</v>
      </c>
      <c r="Q323" s="310">
        <f t="shared" si="81"/>
        <v>0</v>
      </c>
      <c r="R323" s="310">
        <f t="shared" si="81"/>
        <v>0</v>
      </c>
      <c r="S323" s="310">
        <f t="shared" si="81"/>
        <v>0</v>
      </c>
      <c r="T323" s="310">
        <f t="shared" si="81"/>
        <v>0</v>
      </c>
      <c r="U323" s="310">
        <f t="shared" si="81"/>
        <v>0</v>
      </c>
      <c r="V323" s="310">
        <f t="shared" si="81"/>
        <v>0</v>
      </c>
      <c r="W323" s="310">
        <f t="shared" si="81"/>
        <v>0</v>
      </c>
      <c r="X323" s="310">
        <f t="shared" si="81"/>
        <v>0</v>
      </c>
      <c r="Y323" s="310">
        <f t="shared" si="81"/>
        <v>0</v>
      </c>
      <c r="Z323" s="310">
        <f t="shared" si="81"/>
        <v>0</v>
      </c>
      <c r="AA323" s="310">
        <f t="shared" si="81"/>
        <v>0</v>
      </c>
      <c r="AB323" s="310">
        <f t="shared" si="81"/>
        <v>0</v>
      </c>
      <c r="AC323" s="310">
        <f t="shared" si="81"/>
        <v>0</v>
      </c>
      <c r="AD323" s="310">
        <f t="shared" si="81"/>
        <v>0</v>
      </c>
      <c r="AE323" s="310">
        <f t="shared" si="81"/>
        <v>0</v>
      </c>
      <c r="AF323" s="310">
        <f t="shared" si="81"/>
        <v>0</v>
      </c>
      <c r="AG323" s="386">
        <f t="shared" si="75"/>
        <v>0</v>
      </c>
    </row>
    <row r="324">
      <c r="A324" s="481" t="s">
        <v>569</v>
      </c>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c r="AA324" s="483"/>
      <c r="AB324" s="483"/>
      <c r="AC324" s="483"/>
      <c r="AD324" s="483"/>
      <c r="AE324" s="483"/>
      <c r="AF324" s="483"/>
      <c r="AG324" s="386">
        <f t="shared" si="75"/>
        <v>0</v>
      </c>
    </row>
    <row r="325">
      <c r="A325" s="385"/>
      <c r="B325" s="129"/>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386"/>
    </row>
    <row r="326">
      <c r="A326" s="484" t="s">
        <v>570</v>
      </c>
      <c r="B326" s="336">
        <f t="shared" ref="B326:AF326" si="82">B288+B300+B322+B323+B324</f>
        <v>0</v>
      </c>
      <c r="C326" s="336">
        <f t="shared" si="82"/>
        <v>291.01</v>
      </c>
      <c r="D326" s="336">
        <f t="shared" si="82"/>
        <v>306.99</v>
      </c>
      <c r="E326" s="336">
        <f t="shared" si="82"/>
        <v>758.35</v>
      </c>
      <c r="F326" s="336">
        <f t="shared" si="82"/>
        <v>299</v>
      </c>
      <c r="G326" s="336">
        <f t="shared" si="82"/>
        <v>587.15</v>
      </c>
      <c r="H326" s="336">
        <f t="shared" si="82"/>
        <v>1019.65</v>
      </c>
      <c r="I326" s="336">
        <f t="shared" si="82"/>
        <v>3425.55</v>
      </c>
      <c r="J326" s="336">
        <f t="shared" si="82"/>
        <v>1989.15</v>
      </c>
      <c r="K326" s="336">
        <f t="shared" si="82"/>
        <v>518.3</v>
      </c>
      <c r="L326" s="336">
        <f t="shared" si="82"/>
        <v>732.04</v>
      </c>
      <c r="M326" s="336">
        <f t="shared" si="82"/>
        <v>233.65</v>
      </c>
      <c r="N326" s="336">
        <f t="shared" si="82"/>
        <v>574.87</v>
      </c>
      <c r="O326" s="336">
        <f t="shared" si="82"/>
        <v>375.76</v>
      </c>
      <c r="P326" s="336">
        <f t="shared" si="82"/>
        <v>979.95</v>
      </c>
      <c r="Q326" s="336">
        <f t="shared" si="82"/>
        <v>1207.95</v>
      </c>
      <c r="R326" s="336">
        <f t="shared" si="82"/>
        <v>769.65</v>
      </c>
      <c r="S326" s="336">
        <f t="shared" si="82"/>
        <v>390.8</v>
      </c>
      <c r="T326" s="336">
        <f t="shared" si="82"/>
        <v>423.3</v>
      </c>
      <c r="U326" s="336">
        <f t="shared" si="82"/>
        <v>439.17</v>
      </c>
      <c r="V326" s="336">
        <f t="shared" si="82"/>
        <v>259.15</v>
      </c>
      <c r="W326" s="336">
        <f t="shared" si="82"/>
        <v>301.99</v>
      </c>
      <c r="X326" s="336">
        <f t="shared" si="82"/>
        <v>858.33</v>
      </c>
      <c r="Y326" s="336">
        <f t="shared" si="82"/>
        <v>267.67</v>
      </c>
      <c r="Z326" s="336">
        <f t="shared" si="82"/>
        <v>678.65</v>
      </c>
      <c r="AA326" s="336">
        <f t="shared" si="82"/>
        <v>945.3</v>
      </c>
      <c r="AB326" s="336">
        <f t="shared" si="82"/>
        <v>1205.68</v>
      </c>
      <c r="AC326" s="336">
        <f t="shared" si="82"/>
        <v>1265.11</v>
      </c>
      <c r="AD326" s="336">
        <f t="shared" si="82"/>
        <v>960.85</v>
      </c>
      <c r="AE326" s="336">
        <f t="shared" si="82"/>
        <v>206.58</v>
      </c>
      <c r="AF326" s="336">
        <f t="shared" si="82"/>
        <v>1874.95</v>
      </c>
      <c r="AG326" s="386">
        <f>SUM(B326:AF326)</f>
        <v>24146.55</v>
      </c>
    </row>
    <row r="327">
      <c r="A327" s="385"/>
      <c r="B327" s="129"/>
      <c r="C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c r="AD327" s="129"/>
      <c r="AE327" s="129"/>
      <c r="AF327" s="129"/>
      <c r="AG327" s="386"/>
    </row>
    <row r="328">
      <c r="A328" s="445" t="s">
        <v>513</v>
      </c>
      <c r="B328" s="485">
        <f t="shared" ref="B328:AF328" si="83">B278+B289+B301-B312-B322-B324</f>
        <v>75.668372</v>
      </c>
      <c r="C328" s="485">
        <f t="shared" si="83"/>
        <v>-249.468536</v>
      </c>
      <c r="D328" s="485">
        <f t="shared" si="83"/>
        <v>-175.011936</v>
      </c>
      <c r="E328" s="485">
        <f t="shared" si="83"/>
        <v>-518.851936</v>
      </c>
      <c r="F328" s="485">
        <f t="shared" si="83"/>
        <v>-163.762756</v>
      </c>
      <c r="G328" s="485">
        <f t="shared" si="83"/>
        <v>-438.301936</v>
      </c>
      <c r="H328" s="485">
        <f t="shared" si="83"/>
        <v>-705.72082</v>
      </c>
      <c r="I328" s="485">
        <f t="shared" si="83"/>
        <v>-1770.711936</v>
      </c>
      <c r="J328" s="485">
        <f t="shared" si="83"/>
        <v>-1070.791936</v>
      </c>
      <c r="K328" s="485">
        <f t="shared" si="83"/>
        <v>-469.383872</v>
      </c>
      <c r="L328" s="485">
        <f t="shared" si="83"/>
        <v>-575.603872</v>
      </c>
      <c r="M328" s="485">
        <f t="shared" si="83"/>
        <v>-198.86</v>
      </c>
      <c r="N328" s="485">
        <f t="shared" si="83"/>
        <v>-418.433872</v>
      </c>
      <c r="O328" s="485">
        <f t="shared" si="83"/>
        <v>-326.843872</v>
      </c>
      <c r="P328" s="485">
        <f t="shared" si="83"/>
        <v>-750.13968</v>
      </c>
      <c r="Q328" s="485">
        <f t="shared" si="83"/>
        <v>-971.379436</v>
      </c>
      <c r="R328" s="485">
        <f t="shared" si="83"/>
        <v>-466.699128</v>
      </c>
      <c r="S328" s="485">
        <f t="shared" si="83"/>
        <v>-390.8</v>
      </c>
      <c r="T328" s="485">
        <f t="shared" si="83"/>
        <v>-291.278564</v>
      </c>
      <c r="U328" s="485">
        <f t="shared" si="83"/>
        <v>-302.031936</v>
      </c>
      <c r="V328" s="485">
        <f t="shared" si="83"/>
        <v>-213.161372</v>
      </c>
      <c r="W328" s="485">
        <f t="shared" si="83"/>
        <v>-299.69582</v>
      </c>
      <c r="X328" s="485">
        <f t="shared" si="83"/>
        <v>-652.70582</v>
      </c>
      <c r="Y328" s="485">
        <f t="shared" si="83"/>
        <v>-267.67</v>
      </c>
      <c r="Z328" s="485">
        <f t="shared" si="83"/>
        <v>-612.863872</v>
      </c>
      <c r="AA328" s="485">
        <f t="shared" si="83"/>
        <v>-705.801936</v>
      </c>
      <c r="AB328" s="485">
        <f t="shared" si="83"/>
        <v>-959.288872</v>
      </c>
      <c r="AC328" s="485">
        <f t="shared" si="83"/>
        <v>-1011.439436</v>
      </c>
      <c r="AD328" s="485">
        <f t="shared" si="83"/>
        <v>-794.261628</v>
      </c>
      <c r="AE328" s="485">
        <f t="shared" si="83"/>
        <v>-157.663872</v>
      </c>
      <c r="AF328" s="485">
        <f t="shared" si="83"/>
        <v>-1458.513872</v>
      </c>
      <c r="AG328" s="386">
        <f>SUM(B328:AF328)</f>
        <v>-17311.47415</v>
      </c>
    </row>
    <row r="329">
      <c r="A329" s="145"/>
      <c r="B329" s="129"/>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c r="AD329" s="129"/>
      <c r="AE329" s="129"/>
      <c r="AF329" s="129"/>
      <c r="AG329" s="386"/>
    </row>
    <row r="330">
      <c r="A330" s="145"/>
      <c r="B330" s="310"/>
      <c r="C330" s="310"/>
      <c r="D330" s="310"/>
      <c r="E330" s="310"/>
      <c r="F330" s="310"/>
      <c r="G330" s="310"/>
      <c r="H330" s="310"/>
      <c r="I330" s="310"/>
      <c r="J330" s="310"/>
      <c r="K330" s="310"/>
      <c r="L330" s="310"/>
      <c r="M330" s="310"/>
      <c r="N330" s="310"/>
      <c r="O330" s="310"/>
      <c r="P330" s="310"/>
      <c r="Q330" s="310"/>
      <c r="R330" s="310"/>
      <c r="S330" s="310"/>
      <c r="T330" s="310"/>
      <c r="U330" s="310"/>
      <c r="V330" s="310"/>
      <c r="W330" s="310"/>
      <c r="X330" s="310"/>
      <c r="Y330" s="310"/>
      <c r="Z330" s="310"/>
      <c r="AA330" s="310"/>
      <c r="AB330" s="310"/>
      <c r="AC330" s="310"/>
      <c r="AD330" s="310"/>
      <c r="AE330" s="310"/>
      <c r="AF330" s="310"/>
      <c r="AG330" s="386"/>
    </row>
    <row r="331">
      <c r="A331" s="474" t="s">
        <v>514</v>
      </c>
      <c r="B331" s="312"/>
      <c r="C331" s="312"/>
      <c r="D331" s="312"/>
      <c r="E331" s="312"/>
      <c r="F331" s="312"/>
      <c r="G331" s="312"/>
      <c r="H331" s="312"/>
      <c r="I331" s="312"/>
      <c r="J331" s="312"/>
      <c r="K331" s="312"/>
      <c r="L331" s="312"/>
      <c r="M331" s="312"/>
      <c r="N331" s="312"/>
      <c r="O331" s="312"/>
      <c r="P331" s="312"/>
      <c r="Q331" s="312"/>
      <c r="R331" s="312"/>
      <c r="S331" s="312"/>
      <c r="T331" s="312"/>
      <c r="U331" s="312"/>
      <c r="V331" s="312"/>
      <c r="W331" s="312"/>
      <c r="X331" s="312"/>
      <c r="Y331" s="312"/>
      <c r="Z331" s="312"/>
      <c r="AA331" s="312"/>
      <c r="AB331" s="312"/>
      <c r="AC331" s="312"/>
      <c r="AD331" s="312"/>
      <c r="AE331" s="312"/>
      <c r="AF331" s="312"/>
      <c r="AG331" s="475"/>
    </row>
    <row r="332">
      <c r="A332" s="486">
        <f>A269</f>
        <v>445614.21</v>
      </c>
      <c r="B332" s="310"/>
      <c r="C332" s="310"/>
      <c r="D332" s="310"/>
      <c r="E332" s="310"/>
      <c r="F332" s="310"/>
      <c r="G332" s="310"/>
      <c r="H332" s="310"/>
      <c r="I332" s="310"/>
      <c r="J332" s="310"/>
      <c r="K332" s="310"/>
      <c r="L332" s="310"/>
      <c r="M332" s="310"/>
      <c r="N332" s="310"/>
      <c r="O332" s="310"/>
      <c r="P332" s="310"/>
      <c r="Q332" s="310"/>
      <c r="R332" s="310"/>
      <c r="S332" s="310"/>
      <c r="T332" s="310"/>
      <c r="U332" s="310"/>
      <c r="V332" s="310"/>
      <c r="W332" s="310"/>
      <c r="X332" s="310"/>
      <c r="Y332" s="310"/>
      <c r="Z332" s="310"/>
      <c r="AA332" s="310"/>
      <c r="AB332" s="310"/>
      <c r="AC332" s="310"/>
      <c r="AD332" s="310"/>
      <c r="AE332" s="310"/>
      <c r="AF332" s="310"/>
      <c r="AG332" s="386"/>
    </row>
    <row r="333">
      <c r="A333" s="487" t="s">
        <v>571</v>
      </c>
      <c r="B333" s="310">
        <f t="shared" ref="B333:AF333" si="84">B270+B328</f>
        <v>-479.037128</v>
      </c>
      <c r="C333" s="310">
        <f t="shared" si="84"/>
        <v>-92.899036</v>
      </c>
      <c r="D333" s="310">
        <f t="shared" si="84"/>
        <v>758.858064</v>
      </c>
      <c r="E333" s="310">
        <f t="shared" si="84"/>
        <v>-467.994436</v>
      </c>
      <c r="F333" s="310">
        <f t="shared" si="84"/>
        <v>-1218.688756</v>
      </c>
      <c r="G333" s="310">
        <f t="shared" si="84"/>
        <v>-899.874436</v>
      </c>
      <c r="H333" s="310">
        <f t="shared" si="84"/>
        <v>-1281.28882</v>
      </c>
      <c r="I333" s="310">
        <f t="shared" si="84"/>
        <v>1473.919064</v>
      </c>
      <c r="J333" s="310">
        <f t="shared" si="84"/>
        <v>3926.342564</v>
      </c>
      <c r="K333" s="310">
        <f t="shared" si="84"/>
        <v>3092.508628</v>
      </c>
      <c r="L333" s="310">
        <f t="shared" si="84"/>
        <v>-307.211372</v>
      </c>
      <c r="M333" s="310">
        <f t="shared" si="84"/>
        <v>-411.8475</v>
      </c>
      <c r="N333" s="310">
        <f t="shared" si="84"/>
        <v>-471.656372</v>
      </c>
      <c r="O333" s="310">
        <f t="shared" si="84"/>
        <v>6.026628</v>
      </c>
      <c r="P333" s="310">
        <f t="shared" si="84"/>
        <v>-1360.21568</v>
      </c>
      <c r="Q333" s="310">
        <f t="shared" si="84"/>
        <v>71.231064</v>
      </c>
      <c r="R333" s="310">
        <f t="shared" si="84"/>
        <v>-213.971128</v>
      </c>
      <c r="S333" s="310">
        <f t="shared" si="84"/>
        <v>221.481</v>
      </c>
      <c r="T333" s="310">
        <f t="shared" si="84"/>
        <v>-913.663064</v>
      </c>
      <c r="U333" s="310">
        <f t="shared" si="84"/>
        <v>-804.649436</v>
      </c>
      <c r="V333" s="310">
        <f t="shared" si="84"/>
        <v>-309.147872</v>
      </c>
      <c r="W333" s="310">
        <f t="shared" si="84"/>
        <v>17.52468</v>
      </c>
      <c r="X333" s="310">
        <f t="shared" si="84"/>
        <v>-1975.61382</v>
      </c>
      <c r="Y333" s="310">
        <f t="shared" si="84"/>
        <v>-2477.212</v>
      </c>
      <c r="Z333" s="310">
        <f t="shared" si="84"/>
        <v>-1155.773872</v>
      </c>
      <c r="AA333" s="310">
        <f t="shared" si="84"/>
        <v>1626.475564</v>
      </c>
      <c r="AB333" s="310">
        <f t="shared" si="84"/>
        <v>1267.146628</v>
      </c>
      <c r="AC333" s="310">
        <f t="shared" si="84"/>
        <v>859.499064</v>
      </c>
      <c r="AD333" s="310">
        <f t="shared" si="84"/>
        <v>-275.835628</v>
      </c>
      <c r="AE333" s="310">
        <f t="shared" si="84"/>
        <v>908.026628</v>
      </c>
      <c r="AF333" s="310">
        <f t="shared" si="84"/>
        <v>5538.655128</v>
      </c>
      <c r="AG333" s="488">
        <f>SUM(B333:AF333)</f>
        <v>4651.114348</v>
      </c>
    </row>
    <row r="334">
      <c r="A334" s="486">
        <f>SUM(B333:AF333)</f>
        <v>4651.114348</v>
      </c>
      <c r="B334" s="336"/>
      <c r="C334" s="336"/>
      <c r="D334" s="336"/>
      <c r="E334" s="336"/>
      <c r="F334" s="336"/>
      <c r="G334" s="336"/>
      <c r="H334" s="336"/>
      <c r="I334" s="336"/>
      <c r="J334" s="336"/>
      <c r="K334" s="336"/>
      <c r="L334" s="336"/>
      <c r="M334" s="336"/>
      <c r="N334" s="336"/>
      <c r="O334" s="336"/>
      <c r="P334" s="336"/>
      <c r="Q334" s="336"/>
      <c r="R334" s="336"/>
      <c r="S334" s="336"/>
      <c r="T334" s="336"/>
      <c r="U334" s="336"/>
      <c r="V334" s="336"/>
      <c r="W334" s="336"/>
      <c r="X334" s="336"/>
      <c r="Y334" s="336"/>
      <c r="Z334" s="336"/>
      <c r="AA334" s="336"/>
      <c r="AB334" s="336"/>
      <c r="AC334" s="336"/>
      <c r="AD334" s="336"/>
      <c r="AE334" s="336"/>
      <c r="AF334" s="336"/>
      <c r="AG334" s="386"/>
    </row>
    <row r="335">
      <c r="A335" s="145"/>
      <c r="B335" s="336"/>
      <c r="C335" s="336"/>
      <c r="D335" s="336"/>
      <c r="E335" s="336"/>
      <c r="F335" s="336"/>
      <c r="G335" s="336"/>
      <c r="H335" s="336"/>
      <c r="I335" s="336"/>
      <c r="J335" s="336"/>
      <c r="K335" s="336"/>
      <c r="L335" s="336"/>
      <c r="M335" s="336"/>
      <c r="N335" s="336"/>
      <c r="O335" s="336"/>
      <c r="P335" s="336"/>
      <c r="Q335" s="336"/>
      <c r="R335" s="336"/>
      <c r="S335" s="336"/>
      <c r="T335" s="336"/>
      <c r="U335" s="336"/>
      <c r="V335" s="336"/>
      <c r="W335" s="336"/>
      <c r="X335" s="336"/>
      <c r="Y335" s="336"/>
      <c r="Z335" s="336"/>
      <c r="AA335" s="336"/>
      <c r="AB335" s="336"/>
      <c r="AC335" s="336"/>
      <c r="AD335" s="336"/>
      <c r="AE335" s="336"/>
      <c r="AF335" s="336"/>
      <c r="AG335" s="386"/>
    </row>
    <row r="336">
      <c r="A336" s="489" t="s">
        <v>572</v>
      </c>
      <c r="B336" s="316">
        <f t="shared" ref="B336:AF336" si="85">B333/(B20+B21)</f>
        <v>-0.06433482783</v>
      </c>
      <c r="C336" s="316">
        <f t="shared" si="85"/>
        <v>-0.0146968891</v>
      </c>
      <c r="D336" s="316">
        <f t="shared" si="85"/>
        <v>0.10516967</v>
      </c>
      <c r="E336" s="316">
        <f t="shared" si="85"/>
        <v>-0.09971925627</v>
      </c>
      <c r="F336" s="316">
        <f t="shared" si="85"/>
        <v>-0.4614497372</v>
      </c>
      <c r="G336" s="316">
        <f t="shared" si="85"/>
        <v>-0.1790951717</v>
      </c>
      <c r="H336" s="316">
        <f t="shared" si="85"/>
        <v>-0.2511779413</v>
      </c>
      <c r="I336" s="316">
        <f t="shared" si="85"/>
        <v>0.01688066119</v>
      </c>
      <c r="J336" s="316">
        <f t="shared" si="85"/>
        <v>0.05224479413</v>
      </c>
      <c r="K336" s="316">
        <f t="shared" si="85"/>
        <v>0.1279083243</v>
      </c>
      <c r="L336" s="316">
        <f t="shared" si="85"/>
        <v>-0.05348461887</v>
      </c>
      <c r="M336" s="316">
        <f t="shared" si="85"/>
        <v>-0.07664688991</v>
      </c>
      <c r="N336" s="316">
        <f t="shared" si="85"/>
        <v>-0.09511521399</v>
      </c>
      <c r="O336" s="316">
        <f t="shared" si="85"/>
        <v>0.0009868555241</v>
      </c>
      <c r="P336" s="316">
        <f t="shared" si="85"/>
        <v>-0.2348102188</v>
      </c>
      <c r="Q336" s="316">
        <f t="shared" si="85"/>
        <v>0.005768136522</v>
      </c>
      <c r="R336" s="316">
        <f t="shared" si="85"/>
        <v>-0.0299179143</v>
      </c>
      <c r="S336" s="316">
        <f t="shared" si="85"/>
        <v>0.03359004497</v>
      </c>
      <c r="T336" s="316">
        <f t="shared" si="85"/>
        <v>-0.1772107266</v>
      </c>
      <c r="U336" s="316">
        <f t="shared" si="85"/>
        <v>-0.1371044281</v>
      </c>
      <c r="V336" s="316">
        <f t="shared" si="85"/>
        <v>-0.06245853182</v>
      </c>
      <c r="W336" s="316">
        <f t="shared" si="85"/>
        <v>0.002771449673</v>
      </c>
      <c r="X336" s="316">
        <f t="shared" si="85"/>
        <v>-0.4056177168</v>
      </c>
      <c r="Y336" s="316">
        <f t="shared" si="85"/>
        <v>-0.2891513894</v>
      </c>
      <c r="Z336" s="316">
        <f t="shared" si="85"/>
        <v>-0.1379699024</v>
      </c>
      <c r="AA336" s="316">
        <f t="shared" si="85"/>
        <v>0.06767262037</v>
      </c>
      <c r="AB336" s="316">
        <f t="shared" si="85"/>
        <v>0.07870407512</v>
      </c>
      <c r="AC336" s="316">
        <f t="shared" si="85"/>
        <v>0.06627968624</v>
      </c>
      <c r="AD336" s="316">
        <f t="shared" si="85"/>
        <v>-0.03333788111</v>
      </c>
      <c r="AE336" s="316">
        <f t="shared" si="85"/>
        <v>0.08368909014</v>
      </c>
      <c r="AF336" s="316">
        <f t="shared" si="85"/>
        <v>0.2641290984</v>
      </c>
      <c r="AG336" s="386"/>
    </row>
    <row r="337">
      <c r="A337" s="490">
        <f>A334/A269</f>
        <v>0.01043753598</v>
      </c>
      <c r="B337" s="336"/>
      <c r="C337" s="336"/>
      <c r="D337" s="336"/>
      <c r="E337" s="336"/>
      <c r="F337" s="336"/>
      <c r="G337" s="336"/>
      <c r="H337" s="336"/>
      <c r="I337" s="336"/>
      <c r="J337" s="336"/>
      <c r="K337" s="336"/>
      <c r="L337" s="336"/>
      <c r="M337" s="336"/>
      <c r="N337" s="336"/>
      <c r="O337" s="336"/>
      <c r="P337" s="336"/>
      <c r="Q337" s="336"/>
      <c r="R337" s="336"/>
      <c r="S337" s="336"/>
      <c r="T337" s="336"/>
      <c r="U337" s="336"/>
      <c r="V337" s="336"/>
      <c r="W337" s="336"/>
      <c r="X337" s="336"/>
      <c r="Y337" s="336"/>
      <c r="Z337" s="336"/>
      <c r="AA337" s="336"/>
      <c r="AB337" s="336"/>
      <c r="AC337" s="336"/>
      <c r="AD337" s="336"/>
      <c r="AE337" s="336"/>
      <c r="AF337" s="336"/>
      <c r="AG337" s="386"/>
    </row>
    <row r="338">
      <c r="A338" s="318" t="s">
        <v>517</v>
      </c>
      <c r="B338" s="319">
        <f t="shared" ref="B338:AF338" si="86">B274</f>
        <v>2.416885445</v>
      </c>
      <c r="C338" s="319">
        <f t="shared" si="86"/>
        <v>3.13633287</v>
      </c>
      <c r="D338" s="319">
        <f t="shared" si="86"/>
        <v>4.132474503</v>
      </c>
      <c r="E338" s="319">
        <f t="shared" si="86"/>
        <v>2.896618497</v>
      </c>
      <c r="F338" s="319">
        <f t="shared" si="86"/>
        <v>1.387170181</v>
      </c>
      <c r="G338" s="319">
        <f t="shared" si="86"/>
        <v>2.277297639</v>
      </c>
      <c r="H338" s="319">
        <f t="shared" si="86"/>
        <v>2.150382945</v>
      </c>
      <c r="I338" s="319">
        <f t="shared" si="86"/>
        <v>6.068198403</v>
      </c>
      <c r="J338" s="319">
        <f t="shared" si="86"/>
        <v>7.524150608</v>
      </c>
      <c r="K338" s="319">
        <f t="shared" si="86"/>
        <v>12.79824518</v>
      </c>
      <c r="L338" s="319">
        <f t="shared" si="86"/>
        <v>3.435762144</v>
      </c>
      <c r="M338" s="319">
        <f t="shared" si="86"/>
        <v>2.684351679</v>
      </c>
      <c r="N338" s="319">
        <f t="shared" si="86"/>
        <v>2.944189264</v>
      </c>
      <c r="O338" s="319">
        <f t="shared" si="86"/>
        <v>3.561070071</v>
      </c>
      <c r="P338" s="319">
        <f t="shared" si="86"/>
        <v>2.42329311</v>
      </c>
      <c r="Q338" s="319">
        <f t="shared" si="86"/>
        <v>4.378562459</v>
      </c>
      <c r="R338" s="319">
        <f t="shared" si="86"/>
        <v>3.907150895</v>
      </c>
      <c r="S338" s="319">
        <f t="shared" si="86"/>
        <v>4.987385257</v>
      </c>
      <c r="T338" s="319">
        <f t="shared" si="86"/>
        <v>2.54563503</v>
      </c>
      <c r="U338" s="319">
        <f t="shared" si="86"/>
        <v>2.693050775</v>
      </c>
      <c r="V338" s="319">
        <f t="shared" si="86"/>
        <v>3.26375</v>
      </c>
      <c r="W338" s="319">
        <f t="shared" si="86"/>
        <v>4.449162269</v>
      </c>
      <c r="X338" s="319">
        <f t="shared" si="86"/>
        <v>1.946364666</v>
      </c>
      <c r="Y338" s="319">
        <f t="shared" si="86"/>
        <v>2.023586545</v>
      </c>
      <c r="Z338" s="319">
        <f t="shared" si="86"/>
        <v>3.095310345</v>
      </c>
      <c r="AA338" s="319">
        <f t="shared" si="86"/>
        <v>6.296686231</v>
      </c>
      <c r="AB338" s="319">
        <f t="shared" si="86"/>
        <v>6.162859699</v>
      </c>
      <c r="AC338" s="319">
        <f t="shared" si="86"/>
        <v>6.975068424</v>
      </c>
      <c r="AD338" s="319">
        <f t="shared" si="86"/>
        <v>4.373511111</v>
      </c>
      <c r="AE338" s="319">
        <f t="shared" si="86"/>
        <v>5.147286031</v>
      </c>
      <c r="AF338" s="319">
        <f t="shared" si="86"/>
        <v>5.497216369</v>
      </c>
      <c r="AG338" s="479"/>
    </row>
    <row r="339">
      <c r="A339" s="415"/>
      <c r="AG339" s="491"/>
    </row>
    <row r="340">
      <c r="A340" s="415"/>
      <c r="AG340" s="491"/>
    </row>
    <row r="341">
      <c r="A341" s="392" t="s">
        <v>573</v>
      </c>
      <c r="B341" s="255">
        <f t="shared" ref="B341:AF341" si="87">B270/B6</f>
        <v>-13.8676375</v>
      </c>
      <c r="C341" s="255">
        <f t="shared" si="87"/>
        <v>5.398948276</v>
      </c>
      <c r="D341" s="255">
        <f t="shared" si="87"/>
        <v>33.3525</v>
      </c>
      <c r="E341" s="255">
        <f t="shared" si="87"/>
        <v>2.542875</v>
      </c>
      <c r="F341" s="255">
        <f t="shared" si="87"/>
        <v>-52.7463</v>
      </c>
      <c r="G341" s="255">
        <f t="shared" si="87"/>
        <v>-18.4629</v>
      </c>
      <c r="H341" s="255">
        <f t="shared" si="87"/>
        <v>-27.408</v>
      </c>
      <c r="I341" s="255">
        <f t="shared" si="87"/>
        <v>6.156795066</v>
      </c>
      <c r="J341" s="255">
        <f t="shared" si="87"/>
        <v>14.3595819</v>
      </c>
      <c r="K341" s="255">
        <f t="shared" si="87"/>
        <v>148.4121875</v>
      </c>
      <c r="L341" s="255">
        <f t="shared" si="87"/>
        <v>11.66923913</v>
      </c>
      <c r="M341" s="255">
        <f t="shared" si="87"/>
        <v>-8.191826923</v>
      </c>
      <c r="N341" s="255">
        <f t="shared" si="87"/>
        <v>-1.774083333</v>
      </c>
      <c r="O341" s="255">
        <f t="shared" si="87"/>
        <v>11.88823214</v>
      </c>
      <c r="P341" s="255">
        <f t="shared" si="87"/>
        <v>-23.46446154</v>
      </c>
      <c r="Q341" s="255">
        <f t="shared" si="87"/>
        <v>18.95655455</v>
      </c>
      <c r="R341" s="255">
        <f t="shared" si="87"/>
        <v>8.424266667</v>
      </c>
      <c r="S341" s="255">
        <f t="shared" si="87"/>
        <v>21.11313793</v>
      </c>
      <c r="T341" s="255">
        <f t="shared" si="87"/>
        <v>-21.46153448</v>
      </c>
      <c r="U341" s="255">
        <f t="shared" si="87"/>
        <v>-16.21346774</v>
      </c>
      <c r="V341" s="255">
        <f t="shared" si="87"/>
        <v>-4.570785714</v>
      </c>
      <c r="W341" s="255">
        <f t="shared" si="87"/>
        <v>9.063442857</v>
      </c>
      <c r="X341" s="255">
        <f t="shared" si="87"/>
        <v>-55.12116667</v>
      </c>
      <c r="Y341" s="255">
        <f t="shared" si="87"/>
        <v>-45.09269388</v>
      </c>
      <c r="Z341" s="255">
        <f t="shared" si="87"/>
        <v>-12.92642857</v>
      </c>
      <c r="AA341" s="255">
        <f t="shared" si="87"/>
        <v>20.28067391</v>
      </c>
      <c r="AB341" s="255">
        <f t="shared" si="87"/>
        <v>33.2303806</v>
      </c>
      <c r="AC341" s="255">
        <f t="shared" si="87"/>
        <v>33.40961607</v>
      </c>
      <c r="AD341" s="255">
        <f t="shared" si="87"/>
        <v>11.03034043</v>
      </c>
      <c r="AE341" s="255">
        <f t="shared" si="87"/>
        <v>19.0301875</v>
      </c>
      <c r="AF341" s="255">
        <f t="shared" si="87"/>
        <v>69.27890099</v>
      </c>
      <c r="AG341" s="491"/>
    </row>
    <row r="342">
      <c r="A342" s="392" t="s">
        <v>574</v>
      </c>
      <c r="B342" s="255">
        <f t="shared" ref="B342:AF342" si="88">B333/B6</f>
        <v>-11.9759282</v>
      </c>
      <c r="C342" s="255">
        <f t="shared" si="88"/>
        <v>-3.203415034</v>
      </c>
      <c r="D342" s="255">
        <f t="shared" si="88"/>
        <v>27.10207371</v>
      </c>
      <c r="E342" s="255">
        <f t="shared" si="88"/>
        <v>-23.3997218</v>
      </c>
      <c r="F342" s="255">
        <f t="shared" si="88"/>
        <v>-60.9344378</v>
      </c>
      <c r="G342" s="255">
        <f t="shared" si="88"/>
        <v>-35.99497744</v>
      </c>
      <c r="H342" s="255">
        <f t="shared" si="88"/>
        <v>-61.01375333</v>
      </c>
      <c r="I342" s="255">
        <f t="shared" si="88"/>
        <v>2.796810368</v>
      </c>
      <c r="J342" s="255">
        <f t="shared" si="88"/>
        <v>11.28259357</v>
      </c>
      <c r="K342" s="255">
        <f t="shared" si="88"/>
        <v>128.8545262</v>
      </c>
      <c r="L342" s="255">
        <f t="shared" si="88"/>
        <v>-13.35701617</v>
      </c>
      <c r="M342" s="255">
        <f t="shared" si="88"/>
        <v>-15.84028846</v>
      </c>
      <c r="N342" s="255">
        <f t="shared" si="88"/>
        <v>-15.72187907</v>
      </c>
      <c r="O342" s="255">
        <f t="shared" si="88"/>
        <v>0.2152367143</v>
      </c>
      <c r="P342" s="255">
        <f t="shared" si="88"/>
        <v>-52.31598769</v>
      </c>
      <c r="Q342" s="255">
        <f t="shared" si="88"/>
        <v>1.295110255</v>
      </c>
      <c r="R342" s="255">
        <f t="shared" si="88"/>
        <v>-7.132370933</v>
      </c>
      <c r="S342" s="255">
        <f t="shared" si="88"/>
        <v>7.637275862</v>
      </c>
      <c r="T342" s="255">
        <f t="shared" si="88"/>
        <v>-31.5056229</v>
      </c>
      <c r="U342" s="255">
        <f t="shared" si="88"/>
        <v>-25.95643342</v>
      </c>
      <c r="V342" s="255">
        <f t="shared" si="88"/>
        <v>-14.72132724</v>
      </c>
      <c r="W342" s="255">
        <f t="shared" si="88"/>
        <v>0.5007051429</v>
      </c>
      <c r="X342" s="255">
        <f t="shared" si="88"/>
        <v>-82.3172425</v>
      </c>
      <c r="Y342" s="255">
        <f t="shared" si="88"/>
        <v>-50.55534694</v>
      </c>
      <c r="Z342" s="255">
        <f t="shared" si="88"/>
        <v>-27.51842552</v>
      </c>
      <c r="AA342" s="255">
        <f t="shared" si="88"/>
        <v>14.14326577</v>
      </c>
      <c r="AB342" s="255">
        <f t="shared" si="88"/>
        <v>18.91263624</v>
      </c>
      <c r="AC342" s="255">
        <f t="shared" si="88"/>
        <v>15.34819757</v>
      </c>
      <c r="AD342" s="255">
        <f t="shared" si="88"/>
        <v>-5.868843149</v>
      </c>
      <c r="AE342" s="255">
        <f t="shared" si="88"/>
        <v>16.21476121</v>
      </c>
      <c r="AF342" s="255">
        <f t="shared" si="88"/>
        <v>54.83816958</v>
      </c>
      <c r="AG342" s="491"/>
    </row>
    <row r="343">
      <c r="A343" s="415"/>
      <c r="AG343" s="491"/>
    </row>
    <row r="344">
      <c r="A344" s="392" t="s">
        <v>575</v>
      </c>
      <c r="B344" s="255">
        <f t="shared" ref="B344:AF344" si="89">B270/B36</f>
        <v>-20.54464815</v>
      </c>
      <c r="C344" s="255">
        <f t="shared" si="89"/>
        <v>6.807369565</v>
      </c>
      <c r="D344" s="255">
        <f t="shared" si="89"/>
        <v>38.91125</v>
      </c>
      <c r="E344" s="255">
        <f t="shared" si="89"/>
        <v>3.17859375</v>
      </c>
      <c r="F344" s="255">
        <f t="shared" si="89"/>
        <v>-131.86575</v>
      </c>
      <c r="G344" s="255">
        <f t="shared" si="89"/>
        <v>-27.15132353</v>
      </c>
      <c r="H344" s="255">
        <f t="shared" si="89"/>
        <v>-33.85694118</v>
      </c>
      <c r="I344" s="255">
        <f t="shared" si="89"/>
        <v>7.875317961</v>
      </c>
      <c r="J344" s="255">
        <f t="shared" si="89"/>
        <v>13.99757563</v>
      </c>
      <c r="K344" s="255">
        <f t="shared" si="89"/>
        <v>32.38084091</v>
      </c>
      <c r="L344" s="255">
        <f t="shared" si="89"/>
        <v>12.78059524</v>
      </c>
      <c r="M344" s="255">
        <f t="shared" si="89"/>
        <v>-11.20986842</v>
      </c>
      <c r="N344" s="255">
        <f t="shared" si="89"/>
        <v>-3.130735294</v>
      </c>
      <c r="O344" s="255">
        <f t="shared" si="89"/>
        <v>15.13047727</v>
      </c>
      <c r="P344" s="255">
        <f t="shared" si="89"/>
        <v>-27.73072727</v>
      </c>
      <c r="Q344" s="255">
        <f t="shared" si="89"/>
        <v>21.72105208</v>
      </c>
      <c r="R344" s="255">
        <f t="shared" si="89"/>
        <v>8.714758621</v>
      </c>
      <c r="S344" s="255">
        <f t="shared" si="89"/>
        <v>23.54926923</v>
      </c>
      <c r="T344" s="255">
        <f t="shared" si="89"/>
        <v>-31.119225</v>
      </c>
      <c r="U344" s="255">
        <f t="shared" si="89"/>
        <v>-21.85293478</v>
      </c>
      <c r="V344" s="255">
        <f t="shared" si="89"/>
        <v>-4.799325</v>
      </c>
      <c r="W344" s="255">
        <f t="shared" si="89"/>
        <v>12.20078846</v>
      </c>
      <c r="X344" s="255">
        <f t="shared" si="89"/>
        <v>-62.99561905</v>
      </c>
      <c r="Y344" s="255">
        <f t="shared" si="89"/>
        <v>-59.71735135</v>
      </c>
      <c r="Z344" s="255">
        <f t="shared" si="89"/>
        <v>-15.51171429</v>
      </c>
      <c r="AA344" s="255">
        <f t="shared" si="89"/>
        <v>22.42574519</v>
      </c>
      <c r="AB344" s="255">
        <f t="shared" si="89"/>
        <v>31.80622143</v>
      </c>
      <c r="AC344" s="255">
        <f t="shared" si="89"/>
        <v>33.40961607</v>
      </c>
      <c r="AD344" s="255">
        <f t="shared" si="89"/>
        <v>14.81217143</v>
      </c>
      <c r="AE344" s="255">
        <f t="shared" si="89"/>
        <v>23.68201111</v>
      </c>
      <c r="AF344" s="255">
        <f t="shared" si="89"/>
        <v>77.74632222</v>
      </c>
      <c r="AG344" s="491"/>
    </row>
    <row r="345">
      <c r="A345" s="392" t="s">
        <v>576</v>
      </c>
      <c r="B345" s="255">
        <f t="shared" ref="B345:AF345" si="90">B333/B36</f>
        <v>-17.74211585</v>
      </c>
      <c r="C345" s="255">
        <f t="shared" si="90"/>
        <v>-4.039088522</v>
      </c>
      <c r="D345" s="255">
        <f t="shared" si="90"/>
        <v>31.619086</v>
      </c>
      <c r="E345" s="255">
        <f t="shared" si="90"/>
        <v>-29.24965225</v>
      </c>
      <c r="F345" s="255">
        <f t="shared" si="90"/>
        <v>-152.3360945</v>
      </c>
      <c r="G345" s="255">
        <f t="shared" si="90"/>
        <v>-52.93379035</v>
      </c>
      <c r="H345" s="255">
        <f t="shared" si="90"/>
        <v>-75.36993059</v>
      </c>
      <c r="I345" s="255">
        <f t="shared" si="90"/>
        <v>3.577473456</v>
      </c>
      <c r="J345" s="255">
        <f t="shared" si="90"/>
        <v>10.99815844</v>
      </c>
      <c r="K345" s="255">
        <f t="shared" si="90"/>
        <v>28.1137148</v>
      </c>
      <c r="L345" s="255">
        <f t="shared" si="90"/>
        <v>-14.62911295</v>
      </c>
      <c r="M345" s="255">
        <f t="shared" si="90"/>
        <v>-21.67618421</v>
      </c>
      <c r="N345" s="255">
        <f t="shared" si="90"/>
        <v>-27.74449247</v>
      </c>
      <c r="O345" s="255">
        <f t="shared" si="90"/>
        <v>0.2739376364</v>
      </c>
      <c r="P345" s="255">
        <f t="shared" si="90"/>
        <v>-61.82798545</v>
      </c>
      <c r="Q345" s="255">
        <f t="shared" si="90"/>
        <v>1.4839805</v>
      </c>
      <c r="R345" s="255">
        <f t="shared" si="90"/>
        <v>-7.378314759</v>
      </c>
      <c r="S345" s="255">
        <f t="shared" si="90"/>
        <v>8.5185</v>
      </c>
      <c r="T345" s="255">
        <f t="shared" si="90"/>
        <v>-45.6831532</v>
      </c>
      <c r="U345" s="255">
        <f t="shared" si="90"/>
        <v>-34.98475809</v>
      </c>
      <c r="V345" s="255">
        <f t="shared" si="90"/>
        <v>-15.4573936</v>
      </c>
      <c r="W345" s="255">
        <f t="shared" si="90"/>
        <v>0.6740261538</v>
      </c>
      <c r="X345" s="255">
        <f t="shared" si="90"/>
        <v>-94.07684857</v>
      </c>
      <c r="Y345" s="255">
        <f t="shared" si="90"/>
        <v>-66.95167568</v>
      </c>
      <c r="Z345" s="255">
        <f t="shared" si="90"/>
        <v>-33.02211063</v>
      </c>
      <c r="AA345" s="255">
        <f t="shared" si="90"/>
        <v>15.63918812</v>
      </c>
      <c r="AB345" s="255">
        <f t="shared" si="90"/>
        <v>18.10209469</v>
      </c>
      <c r="AC345" s="255">
        <f t="shared" si="90"/>
        <v>15.34819757</v>
      </c>
      <c r="AD345" s="255">
        <f t="shared" si="90"/>
        <v>-7.881017943</v>
      </c>
      <c r="AE345" s="255">
        <f t="shared" si="90"/>
        <v>20.17836951</v>
      </c>
      <c r="AF345" s="255">
        <f t="shared" si="90"/>
        <v>61.54061253</v>
      </c>
      <c r="AG345" s="491"/>
    </row>
    <row r="346">
      <c r="A346" s="415"/>
      <c r="AG346" s="491"/>
    </row>
    <row r="347">
      <c r="A347" s="415"/>
      <c r="AG347" s="491"/>
    </row>
    <row r="348">
      <c r="A348" s="145"/>
      <c r="B348" s="336"/>
      <c r="C348" s="336"/>
      <c r="D348" s="336"/>
      <c r="E348" s="336"/>
      <c r="F348" s="336"/>
      <c r="G348" s="336"/>
      <c r="H348" s="336"/>
      <c r="I348" s="336"/>
      <c r="J348" s="336"/>
      <c r="K348" s="336"/>
      <c r="L348" s="336"/>
      <c r="M348" s="336"/>
      <c r="N348" s="336"/>
      <c r="O348" s="336"/>
      <c r="P348" s="336"/>
      <c r="Q348" s="336"/>
      <c r="R348" s="336"/>
      <c r="S348" s="336"/>
      <c r="T348" s="336"/>
      <c r="U348" s="336"/>
      <c r="V348" s="336"/>
      <c r="W348" s="336"/>
      <c r="X348" s="336"/>
      <c r="Y348" s="336"/>
      <c r="Z348" s="336"/>
      <c r="AA348" s="336"/>
      <c r="AB348" s="336"/>
      <c r="AC348" s="336"/>
      <c r="AD348" s="336"/>
      <c r="AE348" s="336"/>
      <c r="AF348" s="336"/>
      <c r="AG348" s="386"/>
    </row>
    <row r="349">
      <c r="A349" s="415"/>
      <c r="AG349" s="491"/>
    </row>
    <row r="350">
      <c r="A350" s="415"/>
      <c r="AG350" s="491"/>
    </row>
    <row r="351">
      <c r="A351" s="415"/>
      <c r="AG351" s="491"/>
    </row>
    <row r="352">
      <c r="A352" s="415"/>
      <c r="AG352" s="491"/>
    </row>
    <row r="353">
      <c r="A353" s="415"/>
      <c r="AG353" s="491"/>
    </row>
    <row r="354">
      <c r="A354" s="415"/>
      <c r="AG354" s="491"/>
    </row>
    <row r="355">
      <c r="A355" s="415"/>
      <c r="AG355" s="491"/>
    </row>
    <row r="356">
      <c r="A356" s="415"/>
      <c r="AG356" s="491"/>
    </row>
    <row r="357">
      <c r="A357" s="415"/>
      <c r="AG357" s="491"/>
    </row>
    <row r="358">
      <c r="A358" s="415"/>
      <c r="AG358" s="491"/>
    </row>
    <row r="359">
      <c r="A359" s="415"/>
      <c r="AG359" s="491"/>
    </row>
    <row r="360">
      <c r="A360" s="415"/>
      <c r="AG360" s="491"/>
    </row>
    <row r="361">
      <c r="A361" s="415"/>
      <c r="AG361" s="491"/>
    </row>
    <row r="362">
      <c r="A362" s="415"/>
      <c r="AG362" s="491"/>
    </row>
    <row r="363">
      <c r="A363" s="415"/>
      <c r="AG363" s="491"/>
    </row>
    <row r="364">
      <c r="A364" s="415"/>
      <c r="AG364" s="491"/>
    </row>
    <row r="365">
      <c r="A365" s="415"/>
      <c r="AG365" s="491"/>
    </row>
    <row r="366">
      <c r="A366" s="415"/>
      <c r="AG366" s="491"/>
    </row>
    <row r="367">
      <c r="A367" s="415"/>
      <c r="AG367" s="491"/>
    </row>
    <row r="368">
      <c r="A368" s="415"/>
      <c r="AG368" s="491"/>
    </row>
    <row r="369">
      <c r="A369" s="415"/>
      <c r="AG369" s="491"/>
    </row>
    <row r="370">
      <c r="A370" s="415"/>
      <c r="AG370" s="491"/>
    </row>
    <row r="371">
      <c r="A371" s="415"/>
      <c r="AG371" s="491"/>
    </row>
    <row r="372">
      <c r="A372" s="415"/>
      <c r="AG372" s="491"/>
    </row>
    <row r="373">
      <c r="A373" s="415"/>
      <c r="AG373" s="491"/>
    </row>
    <row r="374">
      <c r="A374" s="415"/>
      <c r="AG374" s="491"/>
    </row>
    <row r="375">
      <c r="A375" s="415"/>
      <c r="AG375" s="491"/>
    </row>
    <row r="376">
      <c r="A376" s="415"/>
      <c r="AG376" s="491"/>
    </row>
    <row r="377">
      <c r="A377" s="415"/>
      <c r="AG377" s="491"/>
    </row>
    <row r="378">
      <c r="A378" s="415"/>
      <c r="AG378" s="491"/>
    </row>
    <row r="379">
      <c r="A379" s="415"/>
      <c r="AG379" s="491"/>
    </row>
    <row r="380">
      <c r="A380" s="415"/>
      <c r="AG380" s="491"/>
    </row>
    <row r="381">
      <c r="A381" s="415"/>
      <c r="AG381" s="491"/>
    </row>
    <row r="382">
      <c r="A382" s="415"/>
      <c r="AG382" s="491"/>
    </row>
    <row r="383">
      <c r="A383" s="415"/>
      <c r="AG383" s="491"/>
    </row>
    <row r="384">
      <c r="A384" s="415"/>
      <c r="AG384" s="491"/>
    </row>
    <row r="385">
      <c r="A385" s="415"/>
      <c r="AG385" s="491"/>
    </row>
    <row r="386">
      <c r="A386" s="415"/>
      <c r="AG386" s="491"/>
    </row>
    <row r="387">
      <c r="A387" s="415"/>
      <c r="AG387" s="491"/>
    </row>
    <row r="388">
      <c r="A388" s="415"/>
      <c r="AG388" s="491"/>
    </row>
    <row r="389">
      <c r="A389" s="415"/>
      <c r="AG389" s="491"/>
    </row>
    <row r="390">
      <c r="A390" s="415"/>
      <c r="AG390" s="491"/>
    </row>
    <row r="391">
      <c r="A391" s="415"/>
      <c r="AG391" s="491"/>
    </row>
    <row r="392">
      <c r="A392" s="415"/>
      <c r="AG392" s="491"/>
    </row>
    <row r="393">
      <c r="A393" s="415"/>
      <c r="AG393" s="491"/>
    </row>
    <row r="394">
      <c r="A394" s="415"/>
      <c r="AG394" s="491"/>
    </row>
    <row r="395">
      <c r="A395" s="415"/>
      <c r="AG395" s="491"/>
    </row>
    <row r="396">
      <c r="A396" s="415"/>
      <c r="AG396" s="491"/>
    </row>
    <row r="397">
      <c r="A397" s="415"/>
      <c r="AG397" s="491"/>
    </row>
    <row r="398">
      <c r="A398" s="415"/>
      <c r="AG398" s="491"/>
    </row>
    <row r="399">
      <c r="A399" s="415"/>
      <c r="AG399" s="491"/>
    </row>
    <row r="400">
      <c r="A400" s="415"/>
      <c r="AG400" s="491"/>
    </row>
    <row r="401">
      <c r="A401" s="415"/>
      <c r="AG401" s="491"/>
    </row>
    <row r="402">
      <c r="A402" s="415"/>
      <c r="AG402" s="491"/>
    </row>
    <row r="403">
      <c r="A403" s="415"/>
      <c r="AG403" s="491"/>
    </row>
    <row r="404">
      <c r="A404" s="415"/>
      <c r="AG404" s="491"/>
    </row>
    <row r="405">
      <c r="A405" s="415"/>
      <c r="AG405" s="491"/>
    </row>
    <row r="406">
      <c r="A406" s="415"/>
      <c r="AG406" s="491"/>
    </row>
    <row r="407">
      <c r="A407" s="415"/>
      <c r="AG407" s="491"/>
    </row>
    <row r="408">
      <c r="A408" s="392"/>
      <c r="B408" s="310"/>
      <c r="C408" s="310"/>
      <c r="D408" s="310"/>
      <c r="E408" s="310"/>
      <c r="F408" s="310"/>
      <c r="G408" s="310"/>
      <c r="H408" s="310"/>
      <c r="I408" s="310"/>
      <c r="J408" s="310"/>
      <c r="K408" s="310"/>
      <c r="L408" s="310"/>
      <c r="M408" s="310"/>
      <c r="N408" s="310"/>
      <c r="O408" s="310"/>
      <c r="P408" s="310"/>
      <c r="Q408" s="310"/>
      <c r="R408" s="310"/>
      <c r="S408" s="310"/>
      <c r="T408" s="310"/>
      <c r="U408" s="310"/>
      <c r="V408" s="310"/>
      <c r="W408" s="310"/>
      <c r="X408" s="310"/>
      <c r="Y408" s="310"/>
      <c r="Z408" s="310"/>
      <c r="AA408" s="310"/>
      <c r="AB408" s="310"/>
      <c r="AC408" s="310"/>
      <c r="AD408" s="310"/>
      <c r="AE408" s="310"/>
      <c r="AF408" s="310"/>
      <c r="AG408" s="386"/>
    </row>
    <row r="409">
      <c r="A409" s="415"/>
      <c r="AG409" s="491"/>
    </row>
    <row r="410">
      <c r="A410" s="415"/>
      <c r="AG410" s="491"/>
    </row>
    <row r="411">
      <c r="A411" s="415"/>
      <c r="AG411" s="491"/>
    </row>
    <row r="412">
      <c r="A412" s="415"/>
      <c r="AG412" s="491"/>
    </row>
    <row r="413">
      <c r="A413" s="415"/>
      <c r="AG413" s="491"/>
    </row>
    <row r="414">
      <c r="A414" s="415"/>
      <c r="AG414" s="491"/>
    </row>
    <row r="415">
      <c r="A415" s="415"/>
      <c r="AG415" s="491"/>
    </row>
    <row r="416">
      <c r="A416" s="415"/>
      <c r="AG416" s="491"/>
    </row>
    <row r="417">
      <c r="A417" s="415"/>
      <c r="AG417" s="491"/>
    </row>
    <row r="418">
      <c r="A418" s="415"/>
      <c r="AG418" s="491"/>
    </row>
    <row r="419">
      <c r="A419" s="415"/>
      <c r="AG419" s="491"/>
    </row>
    <row r="420">
      <c r="A420" s="415"/>
      <c r="AG420" s="491"/>
    </row>
    <row r="421">
      <c r="A421" s="415"/>
      <c r="AG421" s="491"/>
    </row>
    <row r="422">
      <c r="A422" s="415"/>
      <c r="AG422" s="491"/>
    </row>
    <row r="423">
      <c r="A423" s="415"/>
      <c r="AG423" s="491"/>
    </row>
    <row r="424">
      <c r="A424" s="415"/>
      <c r="AG424" s="491"/>
    </row>
    <row r="425">
      <c r="A425" s="415"/>
      <c r="AG425" s="491"/>
    </row>
    <row r="426">
      <c r="A426" s="415"/>
      <c r="AG426" s="491"/>
    </row>
    <row r="427">
      <c r="A427" s="415"/>
      <c r="AG427" s="491"/>
    </row>
    <row r="428">
      <c r="A428" s="415"/>
      <c r="AG428" s="491"/>
    </row>
    <row r="429">
      <c r="A429" s="415"/>
      <c r="AG429" s="491"/>
    </row>
    <row r="430">
      <c r="A430" s="415"/>
      <c r="AG430" s="491"/>
    </row>
    <row r="431">
      <c r="A431" s="415"/>
      <c r="AG431" s="491"/>
    </row>
    <row r="432">
      <c r="A432" s="415"/>
      <c r="AG432" s="491"/>
    </row>
    <row r="433">
      <c r="A433" s="415"/>
      <c r="AG433" s="491"/>
    </row>
    <row r="434">
      <c r="A434" s="415"/>
      <c r="AG434" s="491"/>
    </row>
    <row r="435">
      <c r="A435" s="415"/>
      <c r="AG435" s="491"/>
    </row>
    <row r="436">
      <c r="A436" s="415"/>
      <c r="AG436" s="491"/>
    </row>
    <row r="437">
      <c r="A437" s="415"/>
      <c r="AG437" s="491"/>
    </row>
    <row r="438">
      <c r="A438" s="415"/>
      <c r="AG438" s="491"/>
    </row>
    <row r="439">
      <c r="A439" s="415"/>
      <c r="AG439" s="491"/>
    </row>
    <row r="440">
      <c r="A440" s="415"/>
      <c r="AG440" s="491"/>
    </row>
    <row r="441">
      <c r="A441" s="415"/>
      <c r="AG441" s="491"/>
    </row>
    <row r="442">
      <c r="A442" s="415"/>
      <c r="AG442" s="491"/>
    </row>
    <row r="443">
      <c r="A443" s="415"/>
      <c r="AG443" s="491"/>
    </row>
    <row r="444">
      <c r="A444" s="415"/>
      <c r="AG444" s="491"/>
    </row>
    <row r="445">
      <c r="A445" s="415"/>
      <c r="AG445" s="491"/>
    </row>
    <row r="446">
      <c r="A446" s="415"/>
      <c r="AG446" s="491"/>
    </row>
    <row r="447">
      <c r="A447" s="415"/>
      <c r="AG447" s="491"/>
    </row>
    <row r="448">
      <c r="A448" s="415"/>
      <c r="AG448" s="491"/>
    </row>
    <row r="449">
      <c r="A449" s="415"/>
      <c r="AG449" s="491"/>
    </row>
    <row r="450">
      <c r="A450" s="415"/>
      <c r="AG450" s="491"/>
    </row>
    <row r="451">
      <c r="A451" s="415"/>
      <c r="AG451" s="491"/>
    </row>
    <row r="452">
      <c r="A452" s="415"/>
      <c r="AG452" s="491"/>
    </row>
    <row r="453">
      <c r="A453" s="415"/>
      <c r="AG453" s="491"/>
    </row>
    <row r="454">
      <c r="A454" s="415"/>
      <c r="AG454" s="491"/>
    </row>
    <row r="455">
      <c r="A455" s="415"/>
      <c r="AG455" s="491"/>
    </row>
    <row r="456">
      <c r="A456" s="415"/>
      <c r="AG456" s="491"/>
    </row>
    <row r="457">
      <c r="A457" s="415"/>
      <c r="AG457" s="491"/>
    </row>
    <row r="458">
      <c r="A458" s="415"/>
      <c r="AG458" s="491"/>
    </row>
    <row r="459">
      <c r="A459" s="415"/>
      <c r="AG459" s="491"/>
    </row>
    <row r="460">
      <c r="A460" s="415"/>
      <c r="AG460" s="491"/>
    </row>
    <row r="461">
      <c r="A461" s="415"/>
      <c r="AG461" s="491"/>
    </row>
    <row r="462">
      <c r="A462" s="415"/>
      <c r="AG462" s="491"/>
    </row>
    <row r="463">
      <c r="A463" s="415"/>
      <c r="AG463" s="491"/>
    </row>
    <row r="464">
      <c r="A464" s="415"/>
      <c r="AG464" s="491"/>
    </row>
    <row r="465">
      <c r="A465" s="415"/>
      <c r="AG465" s="491"/>
    </row>
    <row r="466">
      <c r="A466" s="415"/>
      <c r="AG466" s="491"/>
    </row>
    <row r="467">
      <c r="A467" s="415"/>
      <c r="AG467" s="491"/>
    </row>
    <row r="468">
      <c r="A468" s="415"/>
      <c r="AG468" s="491"/>
    </row>
    <row r="469">
      <c r="A469" s="415"/>
      <c r="AG469" s="491"/>
    </row>
    <row r="470">
      <c r="A470" s="415"/>
      <c r="AG470" s="491"/>
    </row>
    <row r="471">
      <c r="A471" s="415"/>
      <c r="AG471" s="491"/>
    </row>
    <row r="472">
      <c r="A472" s="415"/>
      <c r="AG472" s="491"/>
    </row>
    <row r="473">
      <c r="A473" s="415"/>
      <c r="AG473" s="491"/>
    </row>
    <row r="474">
      <c r="A474" s="415"/>
      <c r="AG474" s="491"/>
    </row>
    <row r="475">
      <c r="A475" s="415"/>
      <c r="AG475" s="491"/>
    </row>
    <row r="476">
      <c r="A476" s="415"/>
      <c r="AG476" s="491"/>
    </row>
    <row r="477">
      <c r="A477" s="415"/>
      <c r="AG477" s="491"/>
    </row>
    <row r="478">
      <c r="A478" s="415"/>
      <c r="AG478" s="491"/>
    </row>
    <row r="479">
      <c r="A479" s="415"/>
      <c r="AG479" s="491"/>
    </row>
    <row r="480">
      <c r="A480" s="415"/>
      <c r="AG480" s="491"/>
    </row>
    <row r="481">
      <c r="A481" s="415"/>
      <c r="AG481" s="491"/>
    </row>
    <row r="482">
      <c r="A482" s="415"/>
      <c r="AG482" s="491"/>
    </row>
    <row r="483">
      <c r="A483" s="415"/>
      <c r="AG483" s="491"/>
    </row>
    <row r="484">
      <c r="A484" s="415"/>
      <c r="AG484" s="491"/>
    </row>
    <row r="485">
      <c r="A485" s="415"/>
      <c r="AG485" s="491"/>
    </row>
    <row r="486">
      <c r="A486" s="415"/>
      <c r="AG486" s="491"/>
    </row>
    <row r="487">
      <c r="A487" s="415"/>
      <c r="AG487" s="491"/>
    </row>
    <row r="488">
      <c r="A488" s="415"/>
      <c r="AG488" s="491"/>
    </row>
    <row r="489">
      <c r="A489" s="415"/>
      <c r="AG489" s="491"/>
    </row>
    <row r="490">
      <c r="A490" s="415"/>
      <c r="AG490" s="491"/>
    </row>
    <row r="491">
      <c r="A491" s="415"/>
      <c r="AG491" s="491"/>
    </row>
    <row r="492">
      <c r="A492" s="415"/>
      <c r="AG492" s="491"/>
    </row>
    <row r="493">
      <c r="A493" s="415"/>
      <c r="AG493" s="491"/>
    </row>
    <row r="494">
      <c r="A494" s="415"/>
      <c r="AG494" s="491"/>
    </row>
    <row r="495">
      <c r="A495" s="415"/>
      <c r="AG495" s="491"/>
    </row>
    <row r="496">
      <c r="A496" s="415"/>
      <c r="AG496" s="491"/>
    </row>
    <row r="497">
      <c r="A497" s="415"/>
      <c r="AG497" s="491"/>
    </row>
    <row r="498">
      <c r="A498" s="415"/>
      <c r="AG498" s="491"/>
    </row>
    <row r="499">
      <c r="A499" s="415"/>
      <c r="AG499" s="491"/>
    </row>
    <row r="500">
      <c r="A500" s="415"/>
      <c r="AG500" s="491"/>
    </row>
    <row r="501">
      <c r="A501" s="415"/>
      <c r="AG501" s="491"/>
    </row>
    <row r="502">
      <c r="A502" s="415"/>
      <c r="AG502" s="491"/>
    </row>
    <row r="503">
      <c r="A503" s="415"/>
      <c r="AG503" s="491"/>
    </row>
    <row r="504">
      <c r="A504" s="415"/>
      <c r="AG504" s="491"/>
    </row>
    <row r="505">
      <c r="A505" s="415"/>
      <c r="AG505" s="491"/>
    </row>
    <row r="506">
      <c r="A506" s="415"/>
      <c r="AG506" s="491"/>
    </row>
    <row r="507">
      <c r="A507" s="415"/>
      <c r="AG507" s="491"/>
    </row>
    <row r="508">
      <c r="A508" s="415"/>
      <c r="AG508" s="491"/>
    </row>
    <row r="509">
      <c r="A509" s="415"/>
      <c r="AG509" s="491"/>
    </row>
    <row r="510">
      <c r="A510" s="415"/>
      <c r="AG510" s="491"/>
    </row>
    <row r="511">
      <c r="A511" s="415"/>
      <c r="AG511" s="491"/>
    </row>
    <row r="512">
      <c r="A512" s="415"/>
      <c r="AG512" s="491"/>
    </row>
    <row r="513">
      <c r="A513" s="415"/>
      <c r="AG513" s="491"/>
    </row>
    <row r="514">
      <c r="A514" s="415"/>
      <c r="AG514" s="491"/>
    </row>
    <row r="515">
      <c r="A515" s="415"/>
      <c r="AG515" s="491"/>
    </row>
    <row r="516">
      <c r="A516" s="415"/>
      <c r="AG516" s="491"/>
    </row>
    <row r="517">
      <c r="A517" s="415"/>
      <c r="AG517" s="491"/>
    </row>
    <row r="518">
      <c r="A518" s="415"/>
      <c r="AG518" s="491"/>
    </row>
    <row r="519">
      <c r="A519" s="415"/>
      <c r="AG519" s="491"/>
    </row>
    <row r="520">
      <c r="A520" s="415"/>
      <c r="AG520" s="491"/>
    </row>
    <row r="521">
      <c r="A521" s="415"/>
      <c r="AG521" s="491"/>
    </row>
    <row r="522">
      <c r="A522" s="415"/>
      <c r="AG522" s="491"/>
    </row>
    <row r="523">
      <c r="A523" s="415"/>
      <c r="AG523" s="491"/>
    </row>
    <row r="524">
      <c r="A524" s="415"/>
      <c r="AG524" s="491"/>
    </row>
    <row r="525">
      <c r="A525" s="415"/>
      <c r="AG525" s="491"/>
    </row>
    <row r="526">
      <c r="A526" s="415"/>
      <c r="AG526" s="491"/>
    </row>
    <row r="527">
      <c r="A527" s="415"/>
      <c r="AG527" s="491"/>
    </row>
    <row r="528">
      <c r="A528" s="415"/>
      <c r="AG528" s="491"/>
    </row>
    <row r="529">
      <c r="A529" s="415"/>
      <c r="AG529" s="491"/>
    </row>
    <row r="530">
      <c r="A530" s="415"/>
      <c r="AG530" s="491"/>
    </row>
    <row r="531">
      <c r="A531" s="415"/>
      <c r="AG531" s="491"/>
    </row>
    <row r="532">
      <c r="A532" s="415"/>
      <c r="AG532" s="491"/>
    </row>
    <row r="533">
      <c r="A533" s="415"/>
      <c r="AG533" s="491"/>
    </row>
    <row r="534">
      <c r="A534" s="415"/>
      <c r="AG534" s="491"/>
    </row>
    <row r="535">
      <c r="A535" s="415"/>
      <c r="AG535" s="491"/>
    </row>
    <row r="536">
      <c r="A536" s="415"/>
      <c r="AG536" s="491"/>
    </row>
    <row r="537">
      <c r="A537" s="415"/>
      <c r="AG537" s="491"/>
    </row>
    <row r="538">
      <c r="A538" s="415"/>
      <c r="AG538" s="491"/>
    </row>
    <row r="539">
      <c r="A539" s="415"/>
      <c r="AG539" s="491"/>
    </row>
    <row r="540">
      <c r="A540" s="415"/>
      <c r="AG540" s="491"/>
    </row>
    <row r="541">
      <c r="A541" s="415"/>
      <c r="AG541" s="491"/>
    </row>
    <row r="542">
      <c r="A542" s="415"/>
      <c r="AG542" s="491"/>
    </row>
    <row r="543">
      <c r="A543" s="415"/>
      <c r="AG543" s="491"/>
    </row>
    <row r="544">
      <c r="A544" s="415"/>
      <c r="AG544" s="491"/>
    </row>
    <row r="545">
      <c r="A545" s="415"/>
      <c r="AG545" s="491"/>
    </row>
    <row r="546">
      <c r="A546" s="415"/>
      <c r="AG546" s="491"/>
    </row>
    <row r="547">
      <c r="A547" s="415"/>
      <c r="AG547" s="491"/>
    </row>
    <row r="548">
      <c r="A548" s="415"/>
      <c r="AG548" s="491"/>
    </row>
    <row r="549">
      <c r="A549" s="415"/>
      <c r="AG549" s="491"/>
    </row>
    <row r="550">
      <c r="A550" s="415"/>
      <c r="AG550" s="491"/>
    </row>
    <row r="551">
      <c r="A551" s="415"/>
      <c r="AG551" s="491"/>
    </row>
    <row r="552">
      <c r="A552" s="415"/>
      <c r="AG552" s="491"/>
    </row>
    <row r="553">
      <c r="A553" s="415"/>
      <c r="AG553" s="491"/>
    </row>
    <row r="554">
      <c r="A554" s="415"/>
      <c r="AG554" s="491"/>
    </row>
    <row r="555">
      <c r="A555" s="415"/>
      <c r="AG555" s="491"/>
    </row>
    <row r="556">
      <c r="A556" s="415"/>
      <c r="AG556" s="491"/>
    </row>
    <row r="557">
      <c r="A557" s="415"/>
      <c r="AG557" s="491"/>
    </row>
    <row r="558">
      <c r="A558" s="415"/>
      <c r="AG558" s="491"/>
    </row>
    <row r="559">
      <c r="A559" s="415"/>
      <c r="AG559" s="491"/>
    </row>
    <row r="560">
      <c r="A560" s="415"/>
      <c r="AG560" s="491"/>
    </row>
    <row r="561">
      <c r="A561" s="415"/>
      <c r="AG561" s="491"/>
    </row>
    <row r="562">
      <c r="A562" s="415"/>
      <c r="AG562" s="491"/>
    </row>
    <row r="563">
      <c r="A563" s="415"/>
      <c r="AG563" s="491"/>
    </row>
    <row r="564">
      <c r="A564" s="415"/>
      <c r="AG564" s="491"/>
    </row>
    <row r="565">
      <c r="A565" s="415"/>
      <c r="AG565" s="491"/>
    </row>
    <row r="566">
      <c r="A566" s="415"/>
      <c r="AG566" s="491"/>
    </row>
    <row r="567">
      <c r="A567" s="415"/>
      <c r="AG567" s="491"/>
    </row>
    <row r="568">
      <c r="A568" s="415"/>
      <c r="AG568" s="491"/>
    </row>
    <row r="569">
      <c r="A569" s="415"/>
      <c r="AG569" s="491"/>
    </row>
    <row r="570">
      <c r="A570" s="415"/>
      <c r="AG570" s="491"/>
    </row>
    <row r="571">
      <c r="A571" s="415"/>
      <c r="AG571" s="491"/>
    </row>
    <row r="572">
      <c r="A572" s="415"/>
      <c r="AG572" s="491"/>
    </row>
    <row r="573">
      <c r="A573" s="415"/>
      <c r="AG573" s="491"/>
    </row>
    <row r="574">
      <c r="A574" s="415"/>
      <c r="AG574" s="491"/>
    </row>
    <row r="575">
      <c r="A575" s="415"/>
      <c r="AG575" s="491"/>
    </row>
    <row r="576">
      <c r="A576" s="415"/>
      <c r="AG576" s="491"/>
    </row>
    <row r="577">
      <c r="A577" s="415"/>
      <c r="AG577" s="491"/>
    </row>
    <row r="578">
      <c r="A578" s="415"/>
      <c r="AG578" s="491"/>
    </row>
    <row r="579">
      <c r="A579" s="415"/>
      <c r="AG579" s="491"/>
    </row>
    <row r="580">
      <c r="A580" s="415"/>
      <c r="AG580" s="491"/>
    </row>
    <row r="581">
      <c r="A581" s="415"/>
      <c r="AG581" s="491"/>
    </row>
    <row r="582">
      <c r="A582" s="415"/>
      <c r="AG582" s="491"/>
    </row>
    <row r="583">
      <c r="A583" s="415"/>
      <c r="AG583" s="491"/>
    </row>
    <row r="584">
      <c r="A584" s="415"/>
      <c r="AG584" s="491"/>
    </row>
    <row r="585">
      <c r="A585" s="415"/>
      <c r="AG585" s="491"/>
    </row>
    <row r="586">
      <c r="A586" s="415"/>
      <c r="AG586" s="491"/>
    </row>
    <row r="587">
      <c r="A587" s="415"/>
      <c r="AG587" s="491"/>
    </row>
    <row r="588">
      <c r="A588" s="415"/>
      <c r="AG588" s="491"/>
    </row>
    <row r="589">
      <c r="A589" s="415"/>
      <c r="AG589" s="491"/>
    </row>
    <row r="590">
      <c r="A590" s="415"/>
      <c r="AG590" s="491"/>
    </row>
    <row r="591">
      <c r="A591" s="415"/>
      <c r="AG591" s="491"/>
    </row>
    <row r="592">
      <c r="A592" s="415"/>
      <c r="AG592" s="491"/>
    </row>
    <row r="593">
      <c r="A593" s="415"/>
      <c r="AG593" s="491"/>
    </row>
    <row r="594">
      <c r="A594" s="415"/>
      <c r="AG594" s="491"/>
    </row>
    <row r="595">
      <c r="A595" s="415"/>
      <c r="AG595" s="491"/>
    </row>
    <row r="596">
      <c r="A596" s="415"/>
      <c r="AG596" s="491"/>
    </row>
    <row r="597">
      <c r="A597" s="415"/>
      <c r="AG597" s="491"/>
    </row>
    <row r="598">
      <c r="A598" s="415"/>
      <c r="AG598" s="491"/>
    </row>
    <row r="599">
      <c r="A599" s="415"/>
      <c r="AG599" s="491"/>
    </row>
    <row r="600">
      <c r="A600" s="415"/>
      <c r="AG600" s="491"/>
    </row>
    <row r="601">
      <c r="A601" s="415"/>
      <c r="AG601" s="491"/>
    </row>
    <row r="602">
      <c r="A602" s="415"/>
      <c r="AG602" s="491"/>
    </row>
    <row r="603">
      <c r="A603" s="415"/>
      <c r="AG603" s="491"/>
    </row>
    <row r="604">
      <c r="A604" s="415"/>
      <c r="AG604" s="491"/>
    </row>
    <row r="605">
      <c r="A605" s="415"/>
      <c r="AG605" s="491"/>
    </row>
    <row r="606">
      <c r="A606" s="415"/>
      <c r="AG606" s="491"/>
    </row>
    <row r="607">
      <c r="A607" s="415"/>
      <c r="AG607" s="491"/>
    </row>
    <row r="608">
      <c r="A608" s="415"/>
      <c r="AG608" s="491"/>
    </row>
    <row r="609">
      <c r="A609" s="415"/>
      <c r="AG609" s="491"/>
    </row>
    <row r="610">
      <c r="A610" s="415"/>
      <c r="AG610" s="491"/>
    </row>
    <row r="611">
      <c r="A611" s="415"/>
      <c r="AG611" s="491"/>
    </row>
    <row r="612">
      <c r="A612" s="415"/>
      <c r="AG612" s="491"/>
    </row>
    <row r="613">
      <c r="A613" s="415"/>
      <c r="AG613" s="491"/>
    </row>
    <row r="614">
      <c r="A614" s="415"/>
      <c r="AG614" s="491"/>
    </row>
    <row r="615">
      <c r="A615" s="415"/>
      <c r="AG615" s="491"/>
    </row>
    <row r="616">
      <c r="A616" s="415"/>
      <c r="AG616" s="491"/>
    </row>
    <row r="617">
      <c r="A617" s="415"/>
      <c r="AG617" s="491"/>
    </row>
    <row r="618">
      <c r="A618" s="415"/>
      <c r="AG618" s="491"/>
    </row>
    <row r="619">
      <c r="A619" s="415"/>
      <c r="AG619" s="491"/>
    </row>
    <row r="620">
      <c r="A620" s="415"/>
      <c r="AG620" s="491"/>
    </row>
    <row r="621">
      <c r="A621" s="415"/>
      <c r="AG621" s="491"/>
    </row>
    <row r="622">
      <c r="A622" s="415"/>
      <c r="AG622" s="491"/>
    </row>
    <row r="623">
      <c r="A623" s="415"/>
      <c r="AG623" s="491"/>
    </row>
    <row r="624">
      <c r="A624" s="415"/>
      <c r="AG624" s="491"/>
    </row>
    <row r="625">
      <c r="A625" s="415"/>
      <c r="AG625" s="491"/>
    </row>
    <row r="626">
      <c r="A626" s="415"/>
      <c r="AG626" s="491"/>
    </row>
    <row r="627">
      <c r="A627" s="415"/>
      <c r="AG627" s="491"/>
    </row>
    <row r="628">
      <c r="A628" s="415"/>
      <c r="AG628" s="491"/>
    </row>
    <row r="629">
      <c r="A629" s="415"/>
      <c r="AG629" s="491"/>
    </row>
    <row r="630">
      <c r="A630" s="415"/>
      <c r="AG630" s="491"/>
    </row>
    <row r="631">
      <c r="A631" s="415"/>
      <c r="AG631" s="491"/>
    </row>
    <row r="632">
      <c r="A632" s="415"/>
      <c r="AG632" s="491"/>
    </row>
    <row r="633">
      <c r="A633" s="415"/>
      <c r="AG633" s="491"/>
    </row>
    <row r="634">
      <c r="A634" s="415"/>
      <c r="AG634" s="491"/>
    </row>
    <row r="635">
      <c r="A635" s="415"/>
      <c r="AG635" s="491"/>
    </row>
    <row r="636">
      <c r="A636" s="415"/>
      <c r="AG636" s="491"/>
    </row>
    <row r="637">
      <c r="A637" s="415"/>
      <c r="AG637" s="491"/>
    </row>
    <row r="638">
      <c r="A638" s="415"/>
      <c r="AG638" s="491"/>
    </row>
    <row r="639">
      <c r="A639" s="415"/>
      <c r="AG639" s="491"/>
    </row>
    <row r="640">
      <c r="A640" s="415"/>
      <c r="AG640" s="491"/>
    </row>
    <row r="641">
      <c r="A641" s="415"/>
      <c r="AG641" s="491"/>
    </row>
    <row r="642">
      <c r="A642" s="415"/>
      <c r="AG642" s="491"/>
    </row>
    <row r="643">
      <c r="A643" s="415"/>
      <c r="AG643" s="491"/>
    </row>
    <row r="644">
      <c r="A644" s="415"/>
      <c r="AG644" s="491"/>
    </row>
    <row r="645">
      <c r="A645" s="415"/>
      <c r="AG645" s="491"/>
    </row>
    <row r="646">
      <c r="A646" s="415"/>
      <c r="AG646" s="491"/>
    </row>
    <row r="647">
      <c r="A647" s="415"/>
      <c r="AG647" s="491"/>
    </row>
    <row r="648">
      <c r="A648" s="415"/>
      <c r="AG648" s="491"/>
    </row>
    <row r="649">
      <c r="A649" s="415"/>
      <c r="AG649" s="491"/>
    </row>
    <row r="650">
      <c r="A650" s="415"/>
      <c r="AG650" s="491"/>
    </row>
    <row r="651">
      <c r="A651" s="415"/>
      <c r="AG651" s="491"/>
    </row>
    <row r="652">
      <c r="A652" s="415"/>
      <c r="AG652" s="491"/>
    </row>
    <row r="653">
      <c r="A653" s="415"/>
      <c r="AG653" s="491"/>
    </row>
    <row r="654">
      <c r="A654" s="415"/>
      <c r="AG654" s="491"/>
    </row>
    <row r="655">
      <c r="A655" s="415"/>
      <c r="AG655" s="491"/>
    </row>
    <row r="656">
      <c r="A656" s="415"/>
      <c r="AG656" s="491"/>
    </row>
    <row r="657">
      <c r="A657" s="415"/>
      <c r="AG657" s="491"/>
    </row>
    <row r="658">
      <c r="A658" s="415"/>
      <c r="AG658" s="491"/>
    </row>
    <row r="659">
      <c r="A659" s="415"/>
      <c r="AG659" s="491"/>
    </row>
    <row r="660">
      <c r="A660" s="415"/>
      <c r="AG660" s="491"/>
    </row>
    <row r="661">
      <c r="A661" s="415"/>
      <c r="AG661" s="491"/>
    </row>
    <row r="662">
      <c r="A662" s="415"/>
      <c r="AG662" s="491"/>
    </row>
    <row r="663">
      <c r="A663" s="415"/>
      <c r="AG663" s="491"/>
    </row>
    <row r="664">
      <c r="A664" s="415"/>
      <c r="AG664" s="491"/>
    </row>
    <row r="665">
      <c r="A665" s="415"/>
      <c r="AG665" s="491"/>
    </row>
    <row r="666">
      <c r="A666" s="415"/>
      <c r="AG666" s="491"/>
    </row>
    <row r="667">
      <c r="A667" s="415"/>
      <c r="AG667" s="491"/>
    </row>
    <row r="668">
      <c r="A668" s="415"/>
      <c r="AG668" s="491"/>
    </row>
    <row r="669">
      <c r="A669" s="415"/>
      <c r="AG669" s="491"/>
    </row>
    <row r="670">
      <c r="A670" s="415"/>
      <c r="AG670" s="491"/>
    </row>
    <row r="671">
      <c r="A671" s="415"/>
      <c r="AG671" s="491"/>
    </row>
    <row r="672">
      <c r="A672" s="415"/>
      <c r="AG672" s="491"/>
    </row>
    <row r="673">
      <c r="A673" s="415"/>
      <c r="AG673" s="491"/>
    </row>
    <row r="674">
      <c r="A674" s="415"/>
      <c r="AG674" s="491"/>
    </row>
    <row r="675">
      <c r="A675" s="415"/>
      <c r="AG675" s="491"/>
    </row>
    <row r="676">
      <c r="A676" s="415"/>
      <c r="AG676" s="491"/>
    </row>
    <row r="677">
      <c r="A677" s="415"/>
      <c r="AG677" s="491"/>
    </row>
    <row r="678">
      <c r="A678" s="415"/>
      <c r="AG678" s="491"/>
    </row>
    <row r="679">
      <c r="A679" s="415"/>
      <c r="AG679" s="491"/>
    </row>
    <row r="680">
      <c r="A680" s="415"/>
      <c r="AG680" s="491"/>
    </row>
    <row r="681">
      <c r="A681" s="415"/>
      <c r="AG681" s="491"/>
    </row>
    <row r="682">
      <c r="A682" s="415"/>
      <c r="AG682" s="491"/>
    </row>
    <row r="683">
      <c r="A683" s="415"/>
      <c r="AG683" s="491"/>
    </row>
    <row r="684">
      <c r="A684" s="415"/>
      <c r="AG684" s="491"/>
    </row>
    <row r="685">
      <c r="A685" s="415"/>
      <c r="AG685" s="491"/>
    </row>
    <row r="686">
      <c r="A686" s="415"/>
      <c r="AG686" s="491"/>
    </row>
    <row r="687">
      <c r="A687" s="415"/>
      <c r="AG687" s="491"/>
    </row>
    <row r="688">
      <c r="A688" s="415"/>
      <c r="AG688" s="491"/>
    </row>
    <row r="689">
      <c r="A689" s="415"/>
      <c r="AG689" s="491"/>
    </row>
    <row r="690">
      <c r="A690" s="415"/>
      <c r="AG690" s="491"/>
    </row>
    <row r="691">
      <c r="A691" s="415"/>
      <c r="AG691" s="491"/>
    </row>
    <row r="692">
      <c r="A692" s="415"/>
      <c r="AG692" s="491"/>
    </row>
    <row r="693">
      <c r="A693" s="415"/>
      <c r="AG693" s="491"/>
    </row>
    <row r="694">
      <c r="A694" s="415"/>
      <c r="AG694" s="491"/>
    </row>
    <row r="695">
      <c r="A695" s="415"/>
      <c r="AG695" s="491"/>
    </row>
    <row r="696">
      <c r="A696" s="415"/>
      <c r="AG696" s="491"/>
    </row>
    <row r="697">
      <c r="A697" s="415"/>
      <c r="AG697" s="491"/>
    </row>
    <row r="698">
      <c r="A698" s="415"/>
      <c r="AG698" s="491"/>
    </row>
    <row r="699">
      <c r="A699" s="415"/>
      <c r="AG699" s="491"/>
    </row>
    <row r="700">
      <c r="A700" s="415"/>
      <c r="AG700" s="491"/>
    </row>
    <row r="701">
      <c r="A701" s="415"/>
      <c r="AG701" s="491"/>
    </row>
    <row r="702">
      <c r="A702" s="415"/>
      <c r="AG702" s="491"/>
    </row>
    <row r="703">
      <c r="A703" s="415"/>
      <c r="AG703" s="491"/>
    </row>
    <row r="704">
      <c r="A704" s="415"/>
      <c r="AG704" s="491"/>
    </row>
    <row r="705">
      <c r="A705" s="415"/>
      <c r="AG705" s="491"/>
    </row>
    <row r="706">
      <c r="A706" s="415"/>
      <c r="AG706" s="491"/>
    </row>
    <row r="707">
      <c r="A707" s="415"/>
      <c r="AG707" s="491"/>
    </row>
    <row r="708">
      <c r="A708" s="415"/>
      <c r="AG708" s="491"/>
    </row>
    <row r="709">
      <c r="A709" s="415"/>
      <c r="AG709" s="491"/>
    </row>
    <row r="710">
      <c r="A710" s="415"/>
      <c r="AG710" s="491"/>
    </row>
    <row r="711">
      <c r="A711" s="415"/>
      <c r="AG711" s="491"/>
    </row>
    <row r="712">
      <c r="A712" s="415"/>
      <c r="AG712" s="491"/>
    </row>
    <row r="713">
      <c r="A713" s="415"/>
      <c r="AG713" s="491"/>
    </row>
    <row r="714">
      <c r="A714" s="415"/>
      <c r="AG714" s="491"/>
    </row>
    <row r="715">
      <c r="A715" s="415"/>
      <c r="AG715" s="491"/>
    </row>
    <row r="716">
      <c r="A716" s="415"/>
      <c r="AG716" s="491"/>
    </row>
    <row r="717">
      <c r="A717" s="415"/>
      <c r="AG717" s="491"/>
    </row>
    <row r="718">
      <c r="A718" s="415"/>
      <c r="AG718" s="491"/>
    </row>
    <row r="719">
      <c r="A719" s="415"/>
      <c r="AG719" s="491"/>
    </row>
    <row r="720">
      <c r="A720" s="415"/>
      <c r="AG720" s="491"/>
    </row>
    <row r="721">
      <c r="A721" s="415"/>
      <c r="AG721" s="491"/>
    </row>
    <row r="722">
      <c r="A722" s="415"/>
      <c r="AG722" s="491"/>
    </row>
    <row r="723">
      <c r="A723" s="415"/>
      <c r="AG723" s="491"/>
    </row>
    <row r="724">
      <c r="A724" s="415"/>
      <c r="AG724" s="491"/>
    </row>
    <row r="725">
      <c r="A725" s="415"/>
      <c r="AG725" s="491"/>
    </row>
    <row r="726">
      <c r="A726" s="415"/>
      <c r="AG726" s="491"/>
    </row>
    <row r="727">
      <c r="A727" s="415"/>
      <c r="AG727" s="491"/>
    </row>
    <row r="728">
      <c r="A728" s="415"/>
      <c r="AG728" s="491"/>
    </row>
    <row r="729">
      <c r="A729" s="415"/>
      <c r="AG729" s="491"/>
    </row>
    <row r="730">
      <c r="A730" s="415"/>
      <c r="AG730" s="491"/>
    </row>
    <row r="731">
      <c r="A731" s="415"/>
      <c r="AG731" s="491"/>
    </row>
    <row r="732">
      <c r="A732" s="415"/>
      <c r="AG732" s="491"/>
    </row>
    <row r="733">
      <c r="A733" s="415"/>
      <c r="AG733" s="491"/>
    </row>
    <row r="734">
      <c r="A734" s="415"/>
      <c r="AG734" s="491"/>
    </row>
    <row r="735">
      <c r="A735" s="415"/>
      <c r="AG735" s="491"/>
    </row>
    <row r="736">
      <c r="A736" s="415"/>
      <c r="AG736" s="491"/>
    </row>
    <row r="737">
      <c r="A737" s="415"/>
      <c r="AG737" s="491"/>
    </row>
    <row r="738">
      <c r="A738" s="415"/>
      <c r="AG738" s="491"/>
    </row>
    <row r="739">
      <c r="A739" s="415"/>
      <c r="AG739" s="491"/>
    </row>
    <row r="740">
      <c r="A740" s="415"/>
      <c r="AG740" s="491"/>
    </row>
    <row r="741">
      <c r="A741" s="415"/>
      <c r="AG741" s="491"/>
    </row>
    <row r="742">
      <c r="A742" s="415"/>
      <c r="AG742" s="491"/>
    </row>
    <row r="743">
      <c r="A743" s="415"/>
      <c r="AG743" s="491"/>
    </row>
    <row r="744">
      <c r="A744" s="415"/>
      <c r="AG744" s="491"/>
    </row>
    <row r="745">
      <c r="A745" s="415"/>
      <c r="AG745" s="491"/>
    </row>
    <row r="746">
      <c r="A746" s="415"/>
      <c r="AG746" s="491"/>
    </row>
    <row r="747">
      <c r="A747" s="415"/>
      <c r="AG747" s="491"/>
    </row>
    <row r="748">
      <c r="A748" s="415"/>
      <c r="AG748" s="491"/>
    </row>
    <row r="749">
      <c r="A749" s="415"/>
      <c r="AG749" s="491"/>
    </row>
    <row r="750">
      <c r="A750" s="415"/>
      <c r="AG750" s="491"/>
    </row>
    <row r="751">
      <c r="A751" s="415"/>
      <c r="AG751" s="491"/>
    </row>
    <row r="752">
      <c r="A752" s="415"/>
      <c r="AG752" s="491"/>
    </row>
    <row r="753">
      <c r="A753" s="415"/>
      <c r="AG753" s="491"/>
    </row>
    <row r="754">
      <c r="A754" s="415"/>
      <c r="AG754" s="491"/>
    </row>
    <row r="755">
      <c r="A755" s="415"/>
      <c r="AG755" s="491"/>
    </row>
    <row r="756">
      <c r="A756" s="415"/>
      <c r="AG756" s="491"/>
    </row>
    <row r="757">
      <c r="A757" s="415"/>
      <c r="AG757" s="491"/>
    </row>
    <row r="758">
      <c r="A758" s="415"/>
      <c r="AG758" s="491"/>
    </row>
    <row r="759">
      <c r="A759" s="415"/>
      <c r="AG759" s="491"/>
    </row>
    <row r="760">
      <c r="A760" s="415"/>
      <c r="AG760" s="491"/>
    </row>
    <row r="761">
      <c r="A761" s="415"/>
      <c r="AG761" s="491"/>
    </row>
    <row r="762">
      <c r="A762" s="415"/>
      <c r="AG762" s="491"/>
    </row>
    <row r="763">
      <c r="A763" s="415"/>
      <c r="AG763" s="491"/>
    </row>
    <row r="764">
      <c r="A764" s="415"/>
      <c r="AG764" s="491"/>
    </row>
    <row r="765">
      <c r="A765" s="415"/>
      <c r="AG765" s="491"/>
    </row>
    <row r="766">
      <c r="A766" s="415"/>
      <c r="AG766" s="491"/>
    </row>
    <row r="767">
      <c r="A767" s="415"/>
      <c r="AG767" s="491"/>
    </row>
    <row r="768">
      <c r="A768" s="415"/>
      <c r="AG768" s="491"/>
    </row>
    <row r="769">
      <c r="A769" s="415"/>
      <c r="AG769" s="491"/>
    </row>
    <row r="770">
      <c r="A770" s="415"/>
      <c r="AG770" s="491"/>
    </row>
    <row r="771">
      <c r="A771" s="415"/>
      <c r="AG771" s="491"/>
    </row>
    <row r="772">
      <c r="A772" s="415"/>
      <c r="AG772" s="491"/>
    </row>
    <row r="773">
      <c r="A773" s="415"/>
      <c r="AG773" s="491"/>
    </row>
    <row r="774">
      <c r="A774" s="415"/>
      <c r="AG774" s="491"/>
    </row>
    <row r="775">
      <c r="A775" s="415"/>
      <c r="AG775" s="491"/>
    </row>
    <row r="776">
      <c r="A776" s="415"/>
      <c r="AG776" s="491"/>
    </row>
    <row r="777">
      <c r="A777" s="415"/>
      <c r="AG777" s="491"/>
    </row>
    <row r="778">
      <c r="A778" s="415"/>
      <c r="AG778" s="491"/>
    </row>
    <row r="779">
      <c r="A779" s="415"/>
      <c r="AG779" s="491"/>
    </row>
    <row r="780">
      <c r="A780" s="415"/>
      <c r="AG780" s="491"/>
    </row>
    <row r="781">
      <c r="A781" s="415"/>
      <c r="AG781" s="491"/>
    </row>
    <row r="782">
      <c r="A782" s="415"/>
      <c r="AG782" s="491"/>
    </row>
    <row r="783">
      <c r="A783" s="415"/>
      <c r="AG783" s="491"/>
    </row>
    <row r="784">
      <c r="A784" s="415"/>
      <c r="AG784" s="491"/>
    </row>
    <row r="785">
      <c r="A785" s="415"/>
      <c r="AG785" s="491"/>
    </row>
    <row r="786">
      <c r="A786" s="415"/>
      <c r="AG786" s="491"/>
    </row>
    <row r="787">
      <c r="A787" s="415"/>
      <c r="AG787" s="491"/>
    </row>
    <row r="788">
      <c r="A788" s="415"/>
      <c r="AG788" s="491"/>
    </row>
    <row r="789">
      <c r="A789" s="415"/>
      <c r="AG789" s="491"/>
    </row>
    <row r="790">
      <c r="A790" s="415"/>
      <c r="AG790" s="491"/>
    </row>
    <row r="791">
      <c r="A791" s="415"/>
      <c r="AG791" s="491"/>
    </row>
    <row r="792">
      <c r="A792" s="415"/>
      <c r="AG792" s="491"/>
    </row>
    <row r="793">
      <c r="A793" s="415"/>
      <c r="AG793" s="491"/>
    </row>
    <row r="794">
      <c r="A794" s="415"/>
      <c r="AG794" s="491"/>
    </row>
    <row r="795">
      <c r="A795" s="415"/>
      <c r="AG795" s="491"/>
    </row>
    <row r="796">
      <c r="A796" s="415"/>
      <c r="AG796" s="491"/>
    </row>
    <row r="797">
      <c r="A797" s="415"/>
      <c r="AG797" s="491"/>
    </row>
    <row r="798">
      <c r="A798" s="415"/>
      <c r="AG798" s="491"/>
    </row>
    <row r="799">
      <c r="A799" s="415"/>
      <c r="AG799" s="491"/>
    </row>
    <row r="800">
      <c r="A800" s="415"/>
      <c r="AG800" s="491"/>
    </row>
    <row r="801">
      <c r="A801" s="415"/>
      <c r="AG801" s="491"/>
    </row>
    <row r="802">
      <c r="A802" s="415"/>
      <c r="AG802" s="491"/>
    </row>
    <row r="803">
      <c r="A803" s="415"/>
      <c r="AG803" s="491"/>
    </row>
    <row r="804">
      <c r="A804" s="415"/>
      <c r="AG804" s="491"/>
    </row>
    <row r="805">
      <c r="A805" s="415"/>
      <c r="AG805" s="491"/>
    </row>
  </sheetData>
  <conditionalFormatting sqref="B247:AF247">
    <cfRule type="colorScale" priority="1">
      <colorScale>
        <cfvo type="min"/>
        <cfvo type="max"/>
        <color rgb="FFFFFFFF"/>
        <color rgb="FFE67C73"/>
      </colorScale>
    </cfRule>
  </conditionalFormatting>
  <conditionalFormatting sqref="B274:AF274 B338:AF338">
    <cfRule type="colorScale" priority="2">
      <colorScale>
        <cfvo type="min"/>
        <cfvo type="max"/>
        <color rgb="FFFFFFFF"/>
        <color rgb="FF57BB8A"/>
      </colorScale>
    </cfRule>
  </conditionalFormatting>
  <conditionalFormatting sqref="B265:AF265">
    <cfRule type="colorScale" priority="3">
      <colorScale>
        <cfvo type="min"/>
        <cfvo type="max"/>
        <color rgb="FFFFFFFF"/>
        <color rgb="FFE67C73"/>
      </colorScale>
    </cfRule>
  </conditionalFormatting>
  <conditionalFormatting sqref="B272:AF272">
    <cfRule type="cellIs" dxfId="2" priority="4" operator="greaterThan">
      <formula>0</formula>
    </cfRule>
  </conditionalFormatting>
  <conditionalFormatting sqref="B272:AF272">
    <cfRule type="cellIs" dxfId="1" priority="5" operator="lessThan">
      <formula>0</formula>
    </cfRule>
  </conditionalFormatting>
  <conditionalFormatting sqref="B270:AF270">
    <cfRule type="cellIs" dxfId="2" priority="6" operator="greaterThan">
      <formula>0</formula>
    </cfRule>
  </conditionalFormatting>
  <conditionalFormatting sqref="B270:AF270">
    <cfRule type="cellIs" dxfId="1" priority="7" operator="lessThan">
      <formula>0</formula>
    </cfRule>
  </conditionalFormatting>
  <conditionalFormatting sqref="B336:AF336">
    <cfRule type="cellIs" dxfId="0" priority="8" operator="greaterThan">
      <formula>0</formula>
    </cfRule>
  </conditionalFormatting>
  <conditionalFormatting sqref="B336:AF336">
    <cfRule type="cellIs" dxfId="1" priority="9" operator="lessThan">
      <formula>0</formula>
    </cfRule>
  </conditionalFormatting>
  <conditionalFormatting sqref="B266:AF266 B330:AF333">
    <cfRule type="cellIs" dxfId="0" priority="10" operator="greaterThan">
      <formula>0</formula>
    </cfRule>
  </conditionalFormatting>
  <conditionalFormatting sqref="B266:AF266 B330:AF333">
    <cfRule type="cellIs" dxfId="1" priority="11" operator="lessThan">
      <formula>0</formula>
    </cfRule>
  </conditionalFormatting>
  <conditionalFormatting sqref="B326:AF326">
    <cfRule type="colorScale" priority="12">
      <colorScale>
        <cfvo type="min"/>
        <cfvo type="max"/>
        <color rgb="FFE67C73"/>
        <color rgb="FFFFFFFF"/>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23" t="s">
        <v>145</v>
      </c>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c r="AG1" s="124"/>
    </row>
    <row r="2">
      <c r="A2" s="377" t="s">
        <v>146</v>
      </c>
      <c r="B2" s="127" t="s">
        <v>3</v>
      </c>
      <c r="C2" s="127" t="s">
        <v>4</v>
      </c>
      <c r="D2" s="127" t="s">
        <v>5</v>
      </c>
      <c r="E2" s="127" t="s">
        <v>6</v>
      </c>
      <c r="F2" s="127" t="s">
        <v>7</v>
      </c>
      <c r="G2" s="127" t="s">
        <v>8</v>
      </c>
      <c r="H2" s="127" t="s">
        <v>9</v>
      </c>
      <c r="I2" s="127" t="s">
        <v>3</v>
      </c>
      <c r="J2" s="127" t="s">
        <v>4</v>
      </c>
      <c r="K2" s="127" t="s">
        <v>5</v>
      </c>
      <c r="L2" s="127" t="s">
        <v>6</v>
      </c>
      <c r="M2" s="127" t="s">
        <v>7</v>
      </c>
      <c r="N2" s="127" t="s">
        <v>8</v>
      </c>
      <c r="O2" s="127" t="s">
        <v>9</v>
      </c>
      <c r="P2" s="127" t="s">
        <v>3</v>
      </c>
      <c r="Q2" s="127" t="s">
        <v>4</v>
      </c>
      <c r="R2" s="127" t="s">
        <v>5</v>
      </c>
      <c r="S2" s="127" t="s">
        <v>6</v>
      </c>
      <c r="T2" s="127" t="s">
        <v>7</v>
      </c>
      <c r="U2" s="127" t="s">
        <v>8</v>
      </c>
      <c r="V2" s="127" t="s">
        <v>9</v>
      </c>
      <c r="W2" s="127" t="s">
        <v>3</v>
      </c>
      <c r="X2" s="127" t="s">
        <v>4</v>
      </c>
      <c r="Y2" s="127" t="s">
        <v>5</v>
      </c>
      <c r="Z2" s="127" t="s">
        <v>6</v>
      </c>
      <c r="AA2" s="127" t="s">
        <v>7</v>
      </c>
      <c r="AB2" s="127" t="s">
        <v>8</v>
      </c>
      <c r="AC2" s="127" t="s">
        <v>9</v>
      </c>
      <c r="AD2" s="127" t="s">
        <v>3</v>
      </c>
      <c r="AE2" s="127" t="s">
        <v>4</v>
      </c>
      <c r="AF2" s="127" t="s">
        <v>5</v>
      </c>
      <c r="AG2" s="124"/>
    </row>
    <row r="3" ht="30.0" customHeight="1">
      <c r="A3" s="492" t="s">
        <v>1288</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493"/>
    </row>
    <row r="4">
      <c r="A4" s="494" t="s">
        <v>131</v>
      </c>
      <c r="B4" s="182">
        <f>Summary!B31</f>
        <v>0</v>
      </c>
      <c r="C4" s="182">
        <f>Summary!C31</f>
        <v>0</v>
      </c>
      <c r="D4" s="182">
        <f>Summary!D31</f>
        <v>0</v>
      </c>
      <c r="E4" s="182">
        <f>Summary!E31</f>
        <v>0</v>
      </c>
      <c r="F4" s="182">
        <f>Summary!F31</f>
        <v>0</v>
      </c>
      <c r="G4" s="182">
        <f>Summary!G31</f>
        <v>0</v>
      </c>
      <c r="H4" s="182">
        <f>Summary!H31</f>
        <v>321.43</v>
      </c>
      <c r="I4" s="182">
        <f>Summary!I31</f>
        <v>316.94</v>
      </c>
      <c r="J4" s="182">
        <f>Summary!J31</f>
        <v>0</v>
      </c>
      <c r="K4" s="182">
        <f>Summary!K31</f>
        <v>0</v>
      </c>
      <c r="L4" s="182">
        <f>Summary!L31</f>
        <v>0</v>
      </c>
      <c r="M4" s="182">
        <f>Summary!M31</f>
        <v>0</v>
      </c>
      <c r="N4" s="182">
        <f>Summary!N31</f>
        <v>0</v>
      </c>
      <c r="O4" s="182">
        <f>Summary!O31</f>
        <v>0</v>
      </c>
      <c r="P4" s="182">
        <f>Summary!P31</f>
        <v>0</v>
      </c>
      <c r="Q4" s="182">
        <f>Summary!Q31</f>
        <v>0</v>
      </c>
      <c r="R4" s="182">
        <f>Summary!R31</f>
        <v>0</v>
      </c>
      <c r="S4" s="182">
        <f>Summary!S31</f>
        <v>0</v>
      </c>
      <c r="T4" s="182">
        <f>Summary!T31</f>
        <v>0</v>
      </c>
      <c r="U4" s="182">
        <f>Summary!U31</f>
        <v>298.18</v>
      </c>
      <c r="V4" s="182">
        <f>Summary!V31</f>
        <v>0</v>
      </c>
      <c r="W4" s="182">
        <f>Summary!W31</f>
        <v>0</v>
      </c>
      <c r="X4" s="182">
        <f>Summary!X31</f>
        <v>0</v>
      </c>
      <c r="Y4" s="182">
        <f>Summary!Y31</f>
        <v>0</v>
      </c>
      <c r="Z4" s="182">
        <f>Summary!Z31</f>
        <v>0</v>
      </c>
      <c r="AA4" s="182">
        <f>Summary!AA31</f>
        <v>249.1</v>
      </c>
      <c r="AB4" s="182">
        <f>Summary!AB31</f>
        <v>0</v>
      </c>
      <c r="AC4" s="182">
        <f>Summary!AC31</f>
        <v>0</v>
      </c>
      <c r="AD4" s="182">
        <f>Summary!AD31</f>
        <v>253.94</v>
      </c>
      <c r="AE4" s="182">
        <f>Summary!AE31</f>
        <v>0</v>
      </c>
      <c r="AF4" s="182">
        <f>Summary!AF31</f>
        <v>0</v>
      </c>
      <c r="AG4" s="386">
        <f t="shared" ref="AG4:AG8" si="1">SUM(B4:AF4)</f>
        <v>1439.59</v>
      </c>
    </row>
    <row r="5" outlineLevel="1">
      <c r="A5" s="495" t="s">
        <v>162</v>
      </c>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86">
        <f t="shared" si="1"/>
        <v>0</v>
      </c>
    </row>
    <row r="6" outlineLevel="1">
      <c r="A6" s="496" t="s">
        <v>50</v>
      </c>
      <c r="B6" s="182">
        <f>Summary!B33</f>
        <v>0</v>
      </c>
      <c r="C6" s="182">
        <f>Summary!C33</f>
        <v>0</v>
      </c>
      <c r="D6" s="182">
        <f>Summary!D33</f>
        <v>0</v>
      </c>
      <c r="E6" s="182">
        <f>Summary!E33</f>
        <v>0</v>
      </c>
      <c r="F6" s="182">
        <f>Summary!F33</f>
        <v>0</v>
      </c>
      <c r="G6" s="182">
        <f>Summary!G33</f>
        <v>0</v>
      </c>
      <c r="H6" s="182">
        <f>Summary!H33</f>
        <v>22.43</v>
      </c>
      <c r="I6" s="182">
        <f>Summary!I33</f>
        <v>17.94</v>
      </c>
      <c r="J6" s="182">
        <f>Summary!J33</f>
        <v>0</v>
      </c>
      <c r="K6" s="182">
        <f>Summary!K33</f>
        <v>0</v>
      </c>
      <c r="L6" s="182">
        <f>Summary!L33</f>
        <v>0</v>
      </c>
      <c r="M6" s="182">
        <f>Summary!M33</f>
        <v>0</v>
      </c>
      <c r="N6" s="182">
        <f>Summary!N33</f>
        <v>0</v>
      </c>
      <c r="O6" s="182">
        <f>Summary!O33</f>
        <v>0</v>
      </c>
      <c r="P6" s="182">
        <f>Summary!P33</f>
        <v>0</v>
      </c>
      <c r="Q6" s="182">
        <f>Summary!Q33</f>
        <v>0</v>
      </c>
      <c r="R6" s="182">
        <f>Summary!R33</f>
        <v>0</v>
      </c>
      <c r="S6" s="182">
        <f>Summary!S33</f>
        <v>0</v>
      </c>
      <c r="T6" s="182">
        <f>Summary!T33</f>
        <v>0</v>
      </c>
      <c r="U6" s="182">
        <f>Summary!U33</f>
        <v>19.18</v>
      </c>
      <c r="V6" s="182">
        <f>Summary!V33</f>
        <v>0</v>
      </c>
      <c r="W6" s="182">
        <f>Summary!W33</f>
        <v>0</v>
      </c>
      <c r="X6" s="182">
        <f>Summary!X33</f>
        <v>0</v>
      </c>
      <c r="Y6" s="182">
        <f>Summary!Y33</f>
        <v>0</v>
      </c>
      <c r="Z6" s="182">
        <f>Summary!Z33</f>
        <v>0</v>
      </c>
      <c r="AA6" s="182">
        <f>Summary!AA33</f>
        <v>10.1</v>
      </c>
      <c r="AB6" s="182">
        <f>Summary!AB33</f>
        <v>0</v>
      </c>
      <c r="AC6" s="182">
        <f>Summary!AC33</f>
        <v>0</v>
      </c>
      <c r="AD6" s="182">
        <f>Summary!AD33</f>
        <v>14.94</v>
      </c>
      <c r="AE6" s="182">
        <f>Summary!AE33</f>
        <v>0</v>
      </c>
      <c r="AF6" s="182">
        <f>Summary!AF33</f>
        <v>0</v>
      </c>
      <c r="AG6" s="386">
        <f t="shared" si="1"/>
        <v>84.59</v>
      </c>
    </row>
    <row r="7" outlineLevel="1">
      <c r="A7" s="496" t="s">
        <v>1289</v>
      </c>
      <c r="B7" s="182" t="str">
        <f>Summary!B34</f>
        <v/>
      </c>
      <c r="C7" s="182" t="str">
        <f>Summary!C34</f>
        <v/>
      </c>
      <c r="D7" s="182" t="str">
        <f>Summary!D34</f>
        <v/>
      </c>
      <c r="E7" s="182" t="str">
        <f>Summary!E34</f>
        <v/>
      </c>
      <c r="F7" s="182" t="str">
        <f>Summary!F34</f>
        <v/>
      </c>
      <c r="G7" s="182" t="str">
        <f>Summary!G34</f>
        <v/>
      </c>
      <c r="H7" s="182" t="str">
        <f>Summary!H34</f>
        <v/>
      </c>
      <c r="I7" s="182" t="str">
        <f>Summary!I34</f>
        <v/>
      </c>
      <c r="J7" s="182" t="str">
        <f>Summary!J34</f>
        <v/>
      </c>
      <c r="K7" s="182" t="str">
        <f>Summary!K34</f>
        <v/>
      </c>
      <c r="L7" s="182" t="str">
        <f>Summary!L34</f>
        <v/>
      </c>
      <c r="M7" s="182" t="str">
        <f>Summary!M34</f>
        <v/>
      </c>
      <c r="N7" s="182" t="str">
        <f>Summary!N34</f>
        <v/>
      </c>
      <c r="O7" s="182" t="str">
        <f>Summary!O34</f>
        <v/>
      </c>
      <c r="P7" s="182" t="str">
        <f>Summary!P34</f>
        <v/>
      </c>
      <c r="Q7" s="182" t="str">
        <f>Summary!Q34</f>
        <v/>
      </c>
      <c r="R7" s="182" t="str">
        <f>Summary!R34</f>
        <v/>
      </c>
      <c r="S7" s="182" t="str">
        <f>Summary!S34</f>
        <v/>
      </c>
      <c r="T7" s="182" t="str">
        <f>Summary!T34</f>
        <v/>
      </c>
      <c r="U7" s="182" t="str">
        <f>Summary!U34</f>
        <v/>
      </c>
      <c r="V7" s="182" t="str">
        <f>Summary!V34</f>
        <v/>
      </c>
      <c r="W7" s="182" t="str">
        <f>Summary!W34</f>
        <v/>
      </c>
      <c r="X7" s="182" t="str">
        <f>Summary!X34</f>
        <v/>
      </c>
      <c r="Y7" s="182" t="str">
        <f>Summary!Y34</f>
        <v/>
      </c>
      <c r="Z7" s="182" t="str">
        <f>Summary!Z34</f>
        <v/>
      </c>
      <c r="AA7" s="182" t="str">
        <f>Summary!AA34</f>
        <v/>
      </c>
      <c r="AB7" s="182" t="str">
        <f>Summary!AB34</f>
        <v/>
      </c>
      <c r="AC7" s="182" t="str">
        <f>Summary!AC34</f>
        <v/>
      </c>
      <c r="AD7" s="182" t="str">
        <f>Summary!AD34</f>
        <v/>
      </c>
      <c r="AE7" s="182" t="str">
        <f>Summary!AE34</f>
        <v/>
      </c>
      <c r="AF7" s="182" t="str">
        <f>Summary!AF34</f>
        <v/>
      </c>
      <c r="AG7" s="386">
        <f t="shared" si="1"/>
        <v>0</v>
      </c>
    </row>
    <row r="8">
      <c r="A8" s="494" t="s">
        <v>137</v>
      </c>
      <c r="B8" s="282">
        <f>Summary!B85</f>
        <v>0</v>
      </c>
      <c r="C8" s="282">
        <f>Summary!C85</f>
        <v>0</v>
      </c>
      <c r="D8" s="282">
        <f>Summary!D85</f>
        <v>0</v>
      </c>
      <c r="E8" s="282">
        <f>Summary!E85</f>
        <v>0</v>
      </c>
      <c r="F8" s="282">
        <f>Summary!F85</f>
        <v>0</v>
      </c>
      <c r="G8" s="282">
        <f>Summary!G85</f>
        <v>0</v>
      </c>
      <c r="H8" s="282">
        <f>Summary!H85</f>
        <v>1</v>
      </c>
      <c r="I8" s="282">
        <f>Summary!I85</f>
        <v>1</v>
      </c>
      <c r="J8" s="282">
        <f>Summary!J85</f>
        <v>0</v>
      </c>
      <c r="K8" s="282">
        <f>Summary!K85</f>
        <v>0</v>
      </c>
      <c r="L8" s="282">
        <f>Summary!L85</f>
        <v>0</v>
      </c>
      <c r="M8" s="282">
        <f>Summary!M85</f>
        <v>0</v>
      </c>
      <c r="N8" s="282">
        <f>Summary!N85</f>
        <v>0</v>
      </c>
      <c r="O8" s="282">
        <f>Summary!O85</f>
        <v>0</v>
      </c>
      <c r="P8" s="282">
        <f>Summary!P85</f>
        <v>0</v>
      </c>
      <c r="Q8" s="282">
        <f>Summary!Q85</f>
        <v>0</v>
      </c>
      <c r="R8" s="282">
        <f>Summary!R85</f>
        <v>0</v>
      </c>
      <c r="S8" s="282">
        <f>Summary!S85</f>
        <v>0</v>
      </c>
      <c r="T8" s="282">
        <f>Summary!T85</f>
        <v>0</v>
      </c>
      <c r="U8" s="282">
        <f>Summary!U85</f>
        <v>1</v>
      </c>
      <c r="V8" s="282">
        <f>Summary!V85</f>
        <v>0</v>
      </c>
      <c r="W8" s="282">
        <f>Summary!W85</f>
        <v>0</v>
      </c>
      <c r="X8" s="282">
        <f>Summary!X85</f>
        <v>0</v>
      </c>
      <c r="Y8" s="282">
        <f>Summary!Y85</f>
        <v>0</v>
      </c>
      <c r="Z8" s="282">
        <f>Summary!Z85</f>
        <v>0</v>
      </c>
      <c r="AA8" s="282">
        <f>Summary!AA85</f>
        <v>1</v>
      </c>
      <c r="AB8" s="282">
        <f>Summary!AB85</f>
        <v>0</v>
      </c>
      <c r="AC8" s="282">
        <f>Summary!AC85</f>
        <v>0</v>
      </c>
      <c r="AD8" s="282">
        <f>Summary!AD85</f>
        <v>1</v>
      </c>
      <c r="AE8" s="282">
        <f>Summary!AE85</f>
        <v>0</v>
      </c>
      <c r="AF8" s="282">
        <f>Summary!AF85</f>
        <v>0</v>
      </c>
      <c r="AG8" s="386">
        <f t="shared" si="1"/>
        <v>5</v>
      </c>
    </row>
    <row r="9">
      <c r="A9" s="145"/>
      <c r="B9" s="129"/>
      <c r="C9" s="129"/>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497"/>
    </row>
    <row r="10">
      <c r="A10" s="391" t="s">
        <v>157</v>
      </c>
      <c r="B10" s="255"/>
      <c r="C10" s="255"/>
      <c r="D10" s="255"/>
      <c r="E10" s="255"/>
      <c r="F10" s="255"/>
      <c r="G10" s="255"/>
      <c r="H10" s="255"/>
      <c r="I10" s="255"/>
      <c r="J10" s="255"/>
      <c r="K10" s="255"/>
      <c r="L10" s="255"/>
      <c r="M10" s="255"/>
      <c r="N10" s="255"/>
      <c r="O10" s="255"/>
      <c r="P10" s="255"/>
      <c r="Q10" s="255"/>
      <c r="R10" s="255"/>
      <c r="S10" s="255"/>
      <c r="T10" s="255"/>
      <c r="U10" s="255"/>
      <c r="V10" s="255"/>
      <c r="W10" s="255"/>
      <c r="X10" s="255"/>
      <c r="Y10" s="255"/>
      <c r="Z10" s="255"/>
      <c r="AA10" s="255"/>
      <c r="AB10" s="255"/>
      <c r="AC10" s="255"/>
      <c r="AD10" s="255"/>
      <c r="AE10" s="255"/>
      <c r="AF10" s="255"/>
      <c r="AG10" s="140"/>
    </row>
    <row r="11">
      <c r="A11" s="443" t="s">
        <v>85</v>
      </c>
      <c r="B11" s="255">
        <f>Summary!B119</f>
        <v>2.84</v>
      </c>
      <c r="C11" s="255">
        <f>Summary!C119</f>
        <v>16.64</v>
      </c>
      <c r="D11" s="255">
        <f>Summary!D119</f>
        <v>14.49</v>
      </c>
      <c r="E11" s="255">
        <f>Summary!E119</f>
        <v>13.52</v>
      </c>
      <c r="F11" s="255">
        <f>Summary!F119</f>
        <v>46.68</v>
      </c>
      <c r="G11" s="255">
        <f>Summary!G119</f>
        <v>43.87</v>
      </c>
      <c r="H11" s="255">
        <f>Summary!H119</f>
        <v>34.74</v>
      </c>
      <c r="I11" s="255">
        <f>Summary!I119</f>
        <v>30.43</v>
      </c>
      <c r="J11" s="255">
        <f>Summary!J119</f>
        <v>41.58</v>
      </c>
      <c r="K11" s="255">
        <f>Summary!K119</f>
        <v>44.33</v>
      </c>
      <c r="L11" s="255">
        <f>Summary!L119</f>
        <v>91.38</v>
      </c>
      <c r="M11" s="255">
        <f>Summary!M119</f>
        <v>96.08</v>
      </c>
      <c r="N11" s="255">
        <f>Summary!N119</f>
        <v>79.04</v>
      </c>
      <c r="O11" s="255">
        <f>Summary!O119</f>
        <v>51.5</v>
      </c>
      <c r="P11" s="255">
        <f>Summary!P119</f>
        <v>51.55</v>
      </c>
      <c r="Q11" s="255">
        <f>Summary!Q119</f>
        <v>77.86</v>
      </c>
      <c r="R11" s="255">
        <f>Summary!R119</f>
        <v>71</v>
      </c>
      <c r="S11" s="255">
        <f>Summary!S119</f>
        <v>53.56</v>
      </c>
      <c r="T11" s="255">
        <f>Summary!T119</f>
        <v>66.66</v>
      </c>
      <c r="U11" s="255">
        <f>Summary!U119</f>
        <v>93.75</v>
      </c>
      <c r="V11" s="255">
        <f>Summary!V119</f>
        <v>40.15</v>
      </c>
      <c r="W11" s="255">
        <f>Summary!W119</f>
        <v>34.8</v>
      </c>
      <c r="X11" s="255">
        <f>Summary!X119</f>
        <v>34.32</v>
      </c>
      <c r="Y11" s="255">
        <f>Summary!Y119</f>
        <v>58.74</v>
      </c>
      <c r="Z11" s="255">
        <f>Summary!Z119</f>
        <v>88.98</v>
      </c>
      <c r="AA11" s="255">
        <f>Summary!AA119</f>
        <v>178.13</v>
      </c>
      <c r="AB11" s="255">
        <f>Summary!AB119</f>
        <v>0</v>
      </c>
      <c r="AC11" s="255">
        <f>Summary!AC119</f>
        <v>57.99</v>
      </c>
      <c r="AD11" s="255">
        <f>Summary!AD119</f>
        <v>53.99</v>
      </c>
      <c r="AE11" s="255">
        <f>Summary!AE119</f>
        <v>45.85</v>
      </c>
      <c r="AF11" s="255">
        <f>Summary!AF119</f>
        <v>54.15</v>
      </c>
      <c r="AG11" s="140"/>
    </row>
    <row r="12">
      <c r="A12" s="443" t="s">
        <v>1290</v>
      </c>
      <c r="B12" s="255">
        <f t="shared" ref="B12:AF12" si="2">B4*0.15</f>
        <v>0</v>
      </c>
      <c r="C12" s="255">
        <f t="shared" si="2"/>
        <v>0</v>
      </c>
      <c r="D12" s="255">
        <f t="shared" si="2"/>
        <v>0</v>
      </c>
      <c r="E12" s="255">
        <f t="shared" si="2"/>
        <v>0</v>
      </c>
      <c r="F12" s="255">
        <f t="shared" si="2"/>
        <v>0</v>
      </c>
      <c r="G12" s="255">
        <f t="shared" si="2"/>
        <v>0</v>
      </c>
      <c r="H12" s="255">
        <f t="shared" si="2"/>
        <v>48.2145</v>
      </c>
      <c r="I12" s="255">
        <f t="shared" si="2"/>
        <v>47.541</v>
      </c>
      <c r="J12" s="255">
        <f t="shared" si="2"/>
        <v>0</v>
      </c>
      <c r="K12" s="255">
        <f t="shared" si="2"/>
        <v>0</v>
      </c>
      <c r="L12" s="255">
        <f t="shared" si="2"/>
        <v>0</v>
      </c>
      <c r="M12" s="255">
        <f t="shared" si="2"/>
        <v>0</v>
      </c>
      <c r="N12" s="255">
        <f t="shared" si="2"/>
        <v>0</v>
      </c>
      <c r="O12" s="255">
        <f t="shared" si="2"/>
        <v>0</v>
      </c>
      <c r="P12" s="255">
        <f t="shared" si="2"/>
        <v>0</v>
      </c>
      <c r="Q12" s="255">
        <f t="shared" si="2"/>
        <v>0</v>
      </c>
      <c r="R12" s="255">
        <f t="shared" si="2"/>
        <v>0</v>
      </c>
      <c r="S12" s="255">
        <f t="shared" si="2"/>
        <v>0</v>
      </c>
      <c r="T12" s="255">
        <f t="shared" si="2"/>
        <v>0</v>
      </c>
      <c r="U12" s="255">
        <f t="shared" si="2"/>
        <v>44.727</v>
      </c>
      <c r="V12" s="255">
        <f t="shared" si="2"/>
        <v>0</v>
      </c>
      <c r="W12" s="255">
        <f t="shared" si="2"/>
        <v>0</v>
      </c>
      <c r="X12" s="255">
        <f t="shared" si="2"/>
        <v>0</v>
      </c>
      <c r="Y12" s="255">
        <f t="shared" si="2"/>
        <v>0</v>
      </c>
      <c r="Z12" s="255">
        <f t="shared" si="2"/>
        <v>0</v>
      </c>
      <c r="AA12" s="255">
        <f t="shared" si="2"/>
        <v>37.365</v>
      </c>
      <c r="AB12" s="255">
        <f t="shared" si="2"/>
        <v>0</v>
      </c>
      <c r="AC12" s="255">
        <f t="shared" si="2"/>
        <v>0</v>
      </c>
      <c r="AD12" s="255">
        <f t="shared" si="2"/>
        <v>38.091</v>
      </c>
      <c r="AE12" s="255">
        <f t="shared" si="2"/>
        <v>0</v>
      </c>
      <c r="AF12" s="255">
        <f t="shared" si="2"/>
        <v>0</v>
      </c>
      <c r="AG12" s="386">
        <f>SUM(B12:AF12)</f>
        <v>215.9385</v>
      </c>
    </row>
    <row r="13">
      <c r="A13" s="145"/>
      <c r="B13" s="129"/>
      <c r="C13" s="129"/>
      <c r="D13" s="129"/>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497"/>
    </row>
    <row r="14">
      <c r="A14" s="462" t="s">
        <v>1291</v>
      </c>
      <c r="B14" s="216"/>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c r="AD14" s="129"/>
      <c r="AE14" s="129"/>
      <c r="AF14" s="129"/>
      <c r="AG14" s="493"/>
    </row>
    <row r="15">
      <c r="A15" s="404" t="s">
        <v>1292</v>
      </c>
      <c r="B15" s="282">
        <v>0.0</v>
      </c>
      <c r="C15" s="282">
        <v>0.0</v>
      </c>
      <c r="D15" s="282">
        <v>0.0</v>
      </c>
      <c r="E15" s="282">
        <v>0.0</v>
      </c>
      <c r="F15" s="282">
        <v>0.0</v>
      </c>
      <c r="G15" s="282">
        <v>0.0</v>
      </c>
      <c r="H15" s="282">
        <v>0.0</v>
      </c>
      <c r="I15" s="282">
        <v>0.0</v>
      </c>
      <c r="J15" s="282">
        <v>0.0</v>
      </c>
      <c r="K15" s="282">
        <v>0.0</v>
      </c>
      <c r="L15" s="282">
        <v>0.0</v>
      </c>
      <c r="M15" s="282">
        <v>0.0</v>
      </c>
      <c r="N15" s="282">
        <v>0.0</v>
      </c>
      <c r="O15" s="282">
        <v>0.0</v>
      </c>
      <c r="P15" s="282">
        <v>0.0</v>
      </c>
      <c r="Q15" s="282">
        <v>0.0</v>
      </c>
      <c r="R15" s="282">
        <v>0.0</v>
      </c>
      <c r="S15" s="282">
        <v>0.0</v>
      </c>
      <c r="T15" s="282">
        <v>0.0</v>
      </c>
      <c r="U15" s="282">
        <v>0.0</v>
      </c>
      <c r="V15" s="282">
        <v>0.0</v>
      </c>
      <c r="W15" s="282">
        <v>0.0</v>
      </c>
      <c r="X15" s="282">
        <v>0.0</v>
      </c>
      <c r="Y15" s="282">
        <v>0.0</v>
      </c>
      <c r="Z15" s="282">
        <v>0.0</v>
      </c>
      <c r="AA15" s="282">
        <v>0.0</v>
      </c>
      <c r="AB15" s="282">
        <v>0.0</v>
      </c>
      <c r="AC15" s="282">
        <v>0.0</v>
      </c>
      <c r="AD15" s="282">
        <v>0.0</v>
      </c>
      <c r="AE15" s="282">
        <v>0.0</v>
      </c>
      <c r="AF15" s="282">
        <v>0.0</v>
      </c>
      <c r="AG15" s="402">
        <f t="shared" ref="AG15:AG19" si="3">SUM(B15:AF15)</f>
        <v>0</v>
      </c>
    </row>
    <row r="16">
      <c r="A16" s="404" t="s">
        <v>1293</v>
      </c>
      <c r="B16" s="282">
        <v>0.0</v>
      </c>
      <c r="C16" s="282">
        <v>0.0</v>
      </c>
      <c r="D16" s="282">
        <v>0.0</v>
      </c>
      <c r="E16" s="282">
        <v>0.0</v>
      </c>
      <c r="F16" s="282">
        <v>0.0</v>
      </c>
      <c r="G16" s="282">
        <v>0.0</v>
      </c>
      <c r="H16" s="282">
        <v>0.0</v>
      </c>
      <c r="I16" s="282">
        <v>0.0</v>
      </c>
      <c r="J16" s="282">
        <v>0.0</v>
      </c>
      <c r="K16" s="282">
        <v>0.0</v>
      </c>
      <c r="L16" s="282">
        <v>0.0</v>
      </c>
      <c r="M16" s="282">
        <v>0.0</v>
      </c>
      <c r="N16" s="282">
        <v>0.0</v>
      </c>
      <c r="O16" s="282">
        <v>0.0</v>
      </c>
      <c r="P16" s="282">
        <v>0.0</v>
      </c>
      <c r="Q16" s="282">
        <v>0.0</v>
      </c>
      <c r="R16" s="282">
        <v>0.0</v>
      </c>
      <c r="S16" s="282">
        <v>0.0</v>
      </c>
      <c r="T16" s="282">
        <v>0.0</v>
      </c>
      <c r="U16" s="282">
        <v>0.0</v>
      </c>
      <c r="V16" s="282">
        <v>0.0</v>
      </c>
      <c r="W16" s="282">
        <v>0.0</v>
      </c>
      <c r="X16" s="282">
        <v>0.0</v>
      </c>
      <c r="Y16" s="282">
        <v>0.0</v>
      </c>
      <c r="Z16" s="282">
        <v>0.0</v>
      </c>
      <c r="AA16" s="282">
        <v>0.0</v>
      </c>
      <c r="AB16" s="282">
        <v>0.0</v>
      </c>
      <c r="AC16" s="282">
        <v>0.0</v>
      </c>
      <c r="AD16" s="282">
        <v>0.0</v>
      </c>
      <c r="AE16" s="282">
        <v>0.0</v>
      </c>
      <c r="AF16" s="282">
        <v>0.0</v>
      </c>
      <c r="AG16" s="402">
        <f t="shared" si="3"/>
        <v>0</v>
      </c>
    </row>
    <row r="17">
      <c r="A17" s="404" t="s">
        <v>1294</v>
      </c>
      <c r="B17" s="282">
        <v>0.0</v>
      </c>
      <c r="C17" s="282">
        <v>0.0</v>
      </c>
      <c r="D17" s="282">
        <v>0.0</v>
      </c>
      <c r="E17" s="282">
        <v>0.0</v>
      </c>
      <c r="F17" s="282">
        <v>0.0</v>
      </c>
      <c r="G17" s="282">
        <v>0.0</v>
      </c>
      <c r="H17" s="282">
        <v>1.0</v>
      </c>
      <c r="I17" s="282">
        <v>1.0</v>
      </c>
      <c r="J17" s="282">
        <v>0.0</v>
      </c>
      <c r="K17" s="282">
        <v>0.0</v>
      </c>
      <c r="L17" s="282">
        <v>0.0</v>
      </c>
      <c r="M17" s="282">
        <v>0.0</v>
      </c>
      <c r="N17" s="282">
        <v>0.0</v>
      </c>
      <c r="O17" s="282">
        <v>0.0</v>
      </c>
      <c r="P17" s="282">
        <v>0.0</v>
      </c>
      <c r="Q17" s="282">
        <v>0.0</v>
      </c>
      <c r="R17" s="282">
        <v>0.0</v>
      </c>
      <c r="S17" s="282">
        <v>0.0</v>
      </c>
      <c r="T17" s="282">
        <v>0.0</v>
      </c>
      <c r="U17" s="282">
        <v>1.0</v>
      </c>
      <c r="V17" s="282">
        <v>0.0</v>
      </c>
      <c r="W17" s="282">
        <v>0.0</v>
      </c>
      <c r="X17" s="282">
        <v>0.0</v>
      </c>
      <c r="Y17" s="282">
        <v>0.0</v>
      </c>
      <c r="Z17" s="282">
        <v>0.0</v>
      </c>
      <c r="AA17" s="282">
        <v>1.0</v>
      </c>
      <c r="AB17" s="282">
        <v>0.0</v>
      </c>
      <c r="AC17" s="282">
        <v>0.0</v>
      </c>
      <c r="AD17" s="282">
        <v>1.0</v>
      </c>
      <c r="AE17" s="282">
        <v>0.0</v>
      </c>
      <c r="AF17" s="282">
        <v>0.0</v>
      </c>
      <c r="AG17" s="402">
        <f t="shared" si="3"/>
        <v>5</v>
      </c>
    </row>
    <row r="18">
      <c r="A18" s="404" t="s">
        <v>1295</v>
      </c>
      <c r="B18" s="282">
        <v>0.0</v>
      </c>
      <c r="C18" s="282">
        <v>0.0</v>
      </c>
      <c r="D18" s="282">
        <v>0.0</v>
      </c>
      <c r="E18" s="282">
        <v>0.0</v>
      </c>
      <c r="F18" s="282">
        <v>0.0</v>
      </c>
      <c r="G18" s="282">
        <v>0.0</v>
      </c>
      <c r="H18" s="282">
        <v>0.0</v>
      </c>
      <c r="I18" s="282">
        <v>0.0</v>
      </c>
      <c r="J18" s="282">
        <v>0.0</v>
      </c>
      <c r="K18" s="282">
        <v>0.0</v>
      </c>
      <c r="L18" s="282">
        <v>0.0</v>
      </c>
      <c r="M18" s="282">
        <v>0.0</v>
      </c>
      <c r="N18" s="282">
        <v>0.0</v>
      </c>
      <c r="O18" s="282">
        <v>0.0</v>
      </c>
      <c r="P18" s="282">
        <v>0.0</v>
      </c>
      <c r="Q18" s="282">
        <v>0.0</v>
      </c>
      <c r="R18" s="282">
        <v>0.0</v>
      </c>
      <c r="S18" s="282">
        <v>0.0</v>
      </c>
      <c r="T18" s="282">
        <v>0.0</v>
      </c>
      <c r="U18" s="282">
        <v>0.0</v>
      </c>
      <c r="V18" s="282">
        <v>0.0</v>
      </c>
      <c r="W18" s="282">
        <v>0.0</v>
      </c>
      <c r="X18" s="282">
        <v>0.0</v>
      </c>
      <c r="Y18" s="282">
        <v>0.0</v>
      </c>
      <c r="Z18" s="282">
        <v>0.0</v>
      </c>
      <c r="AA18" s="282">
        <v>0.0</v>
      </c>
      <c r="AB18" s="282">
        <v>0.0</v>
      </c>
      <c r="AC18" s="282">
        <v>0.0</v>
      </c>
      <c r="AD18" s="282">
        <v>0.0</v>
      </c>
      <c r="AE18" s="282">
        <v>0.0</v>
      </c>
      <c r="AF18" s="282">
        <v>0.0</v>
      </c>
      <c r="AG18" s="402">
        <f t="shared" si="3"/>
        <v>0</v>
      </c>
    </row>
    <row r="19">
      <c r="A19" s="407" t="s">
        <v>172</v>
      </c>
      <c r="B19" s="408">
        <f t="shared" ref="B19:AF19" si="4">SUM(B15:B18)</f>
        <v>0</v>
      </c>
      <c r="C19" s="408">
        <f t="shared" si="4"/>
        <v>0</v>
      </c>
      <c r="D19" s="408">
        <f t="shared" si="4"/>
        <v>0</v>
      </c>
      <c r="E19" s="408">
        <f t="shared" si="4"/>
        <v>0</v>
      </c>
      <c r="F19" s="408">
        <f t="shared" si="4"/>
        <v>0</v>
      </c>
      <c r="G19" s="408">
        <f t="shared" si="4"/>
        <v>0</v>
      </c>
      <c r="H19" s="408">
        <f t="shared" si="4"/>
        <v>1</v>
      </c>
      <c r="I19" s="408">
        <f t="shared" si="4"/>
        <v>1</v>
      </c>
      <c r="J19" s="408">
        <f t="shared" si="4"/>
        <v>0</v>
      </c>
      <c r="K19" s="408">
        <f t="shared" si="4"/>
        <v>0</v>
      </c>
      <c r="L19" s="408">
        <f t="shared" si="4"/>
        <v>0</v>
      </c>
      <c r="M19" s="408">
        <f t="shared" si="4"/>
        <v>0</v>
      </c>
      <c r="N19" s="408">
        <f t="shared" si="4"/>
        <v>0</v>
      </c>
      <c r="O19" s="408">
        <f t="shared" si="4"/>
        <v>0</v>
      </c>
      <c r="P19" s="408">
        <f t="shared" si="4"/>
        <v>0</v>
      </c>
      <c r="Q19" s="408">
        <f t="shared" si="4"/>
        <v>0</v>
      </c>
      <c r="R19" s="408">
        <f t="shared" si="4"/>
        <v>0</v>
      </c>
      <c r="S19" s="408">
        <f t="shared" si="4"/>
        <v>0</v>
      </c>
      <c r="T19" s="408">
        <f t="shared" si="4"/>
        <v>0</v>
      </c>
      <c r="U19" s="408">
        <f t="shared" si="4"/>
        <v>1</v>
      </c>
      <c r="V19" s="408">
        <f t="shared" si="4"/>
        <v>0</v>
      </c>
      <c r="W19" s="408">
        <f t="shared" si="4"/>
        <v>0</v>
      </c>
      <c r="X19" s="408">
        <f t="shared" si="4"/>
        <v>0</v>
      </c>
      <c r="Y19" s="408">
        <f t="shared" si="4"/>
        <v>0</v>
      </c>
      <c r="Z19" s="408">
        <f t="shared" si="4"/>
        <v>0</v>
      </c>
      <c r="AA19" s="408">
        <f t="shared" si="4"/>
        <v>1</v>
      </c>
      <c r="AB19" s="408">
        <f t="shared" si="4"/>
        <v>0</v>
      </c>
      <c r="AC19" s="408">
        <f t="shared" si="4"/>
        <v>0</v>
      </c>
      <c r="AD19" s="408">
        <f t="shared" si="4"/>
        <v>1</v>
      </c>
      <c r="AE19" s="408">
        <f t="shared" si="4"/>
        <v>0</v>
      </c>
      <c r="AF19" s="408">
        <f t="shared" si="4"/>
        <v>0</v>
      </c>
      <c r="AG19" s="402">
        <f t="shared" si="3"/>
        <v>5</v>
      </c>
    </row>
    <row r="20">
      <c r="A20" s="145"/>
      <c r="B20" s="213"/>
      <c r="C20" s="213"/>
      <c r="D20" s="213"/>
      <c r="E20" s="213"/>
      <c r="F20" s="213"/>
      <c r="G20" s="213"/>
      <c r="H20" s="213"/>
      <c r="I20" s="213"/>
      <c r="J20" s="129"/>
      <c r="K20" s="129"/>
      <c r="L20" s="129"/>
      <c r="M20" s="129"/>
      <c r="N20" s="129"/>
      <c r="O20" s="129"/>
      <c r="P20" s="129"/>
      <c r="Q20" s="129"/>
      <c r="R20" s="129"/>
      <c r="S20" s="129"/>
      <c r="T20" s="129"/>
      <c r="U20" s="129"/>
      <c r="V20" s="129"/>
      <c r="W20" s="129"/>
      <c r="X20" s="129"/>
      <c r="Y20" s="129"/>
      <c r="Z20" s="129"/>
      <c r="AA20" s="129"/>
      <c r="AB20" s="129"/>
      <c r="AC20" s="129"/>
      <c r="AD20" s="129"/>
      <c r="AE20" s="129"/>
      <c r="AF20" s="129"/>
      <c r="AG20" s="498"/>
    </row>
    <row r="21">
      <c r="A21" s="404" t="s">
        <v>176</v>
      </c>
      <c r="B21" s="206"/>
      <c r="C21" s="206"/>
      <c r="D21" s="206"/>
      <c r="E21" s="206"/>
      <c r="F21" s="206"/>
      <c r="G21" s="206"/>
      <c r="H21" s="206"/>
      <c r="I21" s="206"/>
      <c r="J21" s="206"/>
      <c r="K21" s="206"/>
      <c r="L21" s="206"/>
      <c r="M21" s="207"/>
      <c r="N21" s="207"/>
      <c r="O21" s="207"/>
      <c r="P21" s="207"/>
      <c r="Q21" s="207"/>
      <c r="R21" s="207"/>
      <c r="S21" s="207"/>
      <c r="T21" s="207"/>
      <c r="U21" s="207"/>
      <c r="V21" s="207"/>
      <c r="W21" s="207"/>
      <c r="X21" s="207"/>
      <c r="Y21" s="207"/>
      <c r="Z21" s="207"/>
      <c r="AA21" s="207"/>
      <c r="AB21" s="207"/>
      <c r="AC21" s="207"/>
      <c r="AD21" s="206"/>
      <c r="AE21" s="206"/>
      <c r="AF21" s="207"/>
      <c r="AG21" s="402">
        <f t="shared" ref="AG21:AG29" si="5">SUM(B21:AF21)</f>
        <v>0</v>
      </c>
    </row>
    <row r="22">
      <c r="A22" s="404" t="s">
        <v>177</v>
      </c>
      <c r="B22" s="206"/>
      <c r="C22" s="206"/>
      <c r="D22" s="206"/>
      <c r="E22" s="206"/>
      <c r="F22" s="206"/>
      <c r="G22" s="206"/>
      <c r="H22" s="206"/>
      <c r="I22" s="206"/>
      <c r="J22" s="206"/>
      <c r="K22" s="206"/>
      <c r="L22" s="206"/>
      <c r="M22" s="207"/>
      <c r="N22" s="207"/>
      <c r="O22" s="207"/>
      <c r="P22" s="207"/>
      <c r="Q22" s="207"/>
      <c r="R22" s="207"/>
      <c r="S22" s="207"/>
      <c r="T22" s="207"/>
      <c r="U22" s="207"/>
      <c r="V22" s="207"/>
      <c r="W22" s="207"/>
      <c r="X22" s="207"/>
      <c r="Y22" s="207"/>
      <c r="Z22" s="207"/>
      <c r="AA22" s="207"/>
      <c r="AB22" s="207"/>
      <c r="AC22" s="207"/>
      <c r="AD22" s="206"/>
      <c r="AE22" s="206"/>
      <c r="AF22" s="207"/>
      <c r="AG22" s="402">
        <f t="shared" si="5"/>
        <v>0</v>
      </c>
    </row>
    <row r="23">
      <c r="A23" s="404" t="s">
        <v>1296</v>
      </c>
      <c r="B23" s="206"/>
      <c r="C23" s="206"/>
      <c r="D23" s="206"/>
      <c r="E23" s="206"/>
      <c r="F23" s="206"/>
      <c r="G23" s="206"/>
      <c r="H23" s="206"/>
      <c r="I23" s="206"/>
      <c r="J23" s="206"/>
      <c r="K23" s="206"/>
      <c r="L23" s="206"/>
      <c r="M23" s="207"/>
      <c r="N23" s="207"/>
      <c r="O23" s="207"/>
      <c r="P23" s="207"/>
      <c r="Q23" s="207"/>
      <c r="R23" s="207"/>
      <c r="S23" s="207"/>
      <c r="T23" s="207"/>
      <c r="U23" s="207"/>
      <c r="V23" s="207"/>
      <c r="W23" s="207"/>
      <c r="X23" s="207"/>
      <c r="Y23" s="207"/>
      <c r="Z23" s="207"/>
      <c r="AA23" s="207"/>
      <c r="AB23" s="207"/>
      <c r="AC23" s="207"/>
      <c r="AD23" s="206"/>
      <c r="AE23" s="206"/>
      <c r="AF23" s="207"/>
      <c r="AG23" s="402">
        <f t="shared" si="5"/>
        <v>0</v>
      </c>
    </row>
    <row r="24">
      <c r="A24" s="404" t="s">
        <v>1297</v>
      </c>
      <c r="B24" s="206"/>
      <c r="C24" s="206"/>
      <c r="D24" s="206"/>
      <c r="E24" s="206"/>
      <c r="F24" s="206"/>
      <c r="G24" s="206"/>
      <c r="H24" s="206"/>
      <c r="I24" s="206"/>
      <c r="J24" s="206"/>
      <c r="K24" s="206"/>
      <c r="L24" s="206"/>
      <c r="M24" s="207"/>
      <c r="N24" s="207"/>
      <c r="O24" s="207"/>
      <c r="P24" s="207"/>
      <c r="Q24" s="207"/>
      <c r="R24" s="207"/>
      <c r="S24" s="207"/>
      <c r="T24" s="207"/>
      <c r="U24" s="207"/>
      <c r="V24" s="207"/>
      <c r="W24" s="207"/>
      <c r="X24" s="207"/>
      <c r="Y24" s="207"/>
      <c r="Z24" s="207"/>
      <c r="AA24" s="207"/>
      <c r="AB24" s="207"/>
      <c r="AC24" s="207"/>
      <c r="AD24" s="206"/>
      <c r="AE24" s="206"/>
      <c r="AF24" s="207"/>
      <c r="AG24" s="402">
        <f t="shared" si="5"/>
        <v>0</v>
      </c>
    </row>
    <row r="25">
      <c r="A25" s="404" t="s">
        <v>1298</v>
      </c>
      <c r="B25" s="206"/>
      <c r="C25" s="206"/>
      <c r="D25" s="206"/>
      <c r="E25" s="206"/>
      <c r="F25" s="206"/>
      <c r="G25" s="206"/>
      <c r="H25" s="206"/>
      <c r="I25" s="206"/>
      <c r="J25" s="206"/>
      <c r="K25" s="206"/>
      <c r="L25" s="206"/>
      <c r="M25" s="207"/>
      <c r="N25" s="207"/>
      <c r="O25" s="207"/>
      <c r="P25" s="207"/>
      <c r="Q25" s="207"/>
      <c r="R25" s="207"/>
      <c r="S25" s="207"/>
      <c r="T25" s="207"/>
      <c r="U25" s="207"/>
      <c r="V25" s="207"/>
      <c r="W25" s="207"/>
      <c r="X25" s="207"/>
      <c r="Y25" s="207"/>
      <c r="Z25" s="207"/>
      <c r="AA25" s="207"/>
      <c r="AB25" s="207"/>
      <c r="AC25" s="207"/>
      <c r="AD25" s="206"/>
      <c r="AE25" s="206"/>
      <c r="AF25" s="207"/>
      <c r="AG25" s="402">
        <f t="shared" si="5"/>
        <v>0</v>
      </c>
    </row>
    <row r="26">
      <c r="A26" s="404" t="s">
        <v>1299</v>
      </c>
      <c r="B26" s="206"/>
      <c r="C26" s="206"/>
      <c r="D26" s="206"/>
      <c r="E26" s="206"/>
      <c r="F26" s="206"/>
      <c r="G26" s="206"/>
      <c r="H26" s="206"/>
      <c r="I26" s="206"/>
      <c r="J26" s="206"/>
      <c r="K26" s="206"/>
      <c r="L26" s="206"/>
      <c r="M26" s="207"/>
      <c r="N26" s="207"/>
      <c r="O26" s="207"/>
      <c r="P26" s="207"/>
      <c r="Q26" s="207"/>
      <c r="R26" s="207"/>
      <c r="S26" s="207"/>
      <c r="T26" s="207"/>
      <c r="U26" s="207"/>
      <c r="V26" s="207"/>
      <c r="W26" s="207"/>
      <c r="X26" s="207"/>
      <c r="Y26" s="207"/>
      <c r="Z26" s="207"/>
      <c r="AA26" s="207"/>
      <c r="AB26" s="207"/>
      <c r="AC26" s="207"/>
      <c r="AD26" s="206"/>
      <c r="AE26" s="206"/>
      <c r="AF26" s="207"/>
      <c r="AG26" s="402">
        <f t="shared" si="5"/>
        <v>0</v>
      </c>
    </row>
    <row r="27">
      <c r="A27" s="404" t="s">
        <v>1300</v>
      </c>
      <c r="B27" s="206"/>
      <c r="C27" s="206"/>
      <c r="D27" s="206"/>
      <c r="E27" s="206"/>
      <c r="F27" s="206"/>
      <c r="G27" s="206"/>
      <c r="H27" s="206"/>
      <c r="I27" s="206"/>
      <c r="J27" s="206"/>
      <c r="K27" s="206"/>
      <c r="L27" s="206"/>
      <c r="M27" s="207"/>
      <c r="N27" s="207"/>
      <c r="O27" s="207"/>
      <c r="P27" s="207"/>
      <c r="Q27" s="207"/>
      <c r="R27" s="207"/>
      <c r="S27" s="207"/>
      <c r="T27" s="207"/>
      <c r="U27" s="207"/>
      <c r="V27" s="207"/>
      <c r="W27" s="207"/>
      <c r="X27" s="207"/>
      <c r="Y27" s="207"/>
      <c r="Z27" s="207"/>
      <c r="AA27" s="207"/>
      <c r="AB27" s="207"/>
      <c r="AC27" s="207"/>
      <c r="AD27" s="206"/>
      <c r="AE27" s="206"/>
      <c r="AF27" s="207"/>
      <c r="AG27" s="402">
        <f t="shared" si="5"/>
        <v>0</v>
      </c>
    </row>
    <row r="28">
      <c r="A28" s="404" t="s">
        <v>1301</v>
      </c>
      <c r="B28" s="206"/>
      <c r="C28" s="206"/>
      <c r="D28" s="206"/>
      <c r="E28" s="206"/>
      <c r="F28" s="206"/>
      <c r="G28" s="206"/>
      <c r="H28" s="206"/>
      <c r="I28" s="206"/>
      <c r="J28" s="206"/>
      <c r="K28" s="206"/>
      <c r="L28" s="206"/>
      <c r="M28" s="207"/>
      <c r="N28" s="207"/>
      <c r="O28" s="207"/>
      <c r="P28" s="207"/>
      <c r="Q28" s="207"/>
      <c r="R28" s="207"/>
      <c r="S28" s="207"/>
      <c r="T28" s="207"/>
      <c r="U28" s="207"/>
      <c r="V28" s="207"/>
      <c r="W28" s="207"/>
      <c r="X28" s="207"/>
      <c r="Y28" s="207"/>
      <c r="Z28" s="207"/>
      <c r="AA28" s="207"/>
      <c r="AB28" s="207"/>
      <c r="AC28" s="207"/>
      <c r="AD28" s="206"/>
      <c r="AE28" s="206"/>
      <c r="AF28" s="207"/>
      <c r="AG28" s="402">
        <f t="shared" si="5"/>
        <v>0</v>
      </c>
    </row>
    <row r="29">
      <c r="A29" s="407" t="s">
        <v>187</v>
      </c>
      <c r="B29" s="408">
        <f t="shared" ref="B29:AF29" si="6">SUM(B21:B28)</f>
        <v>0</v>
      </c>
      <c r="C29" s="408">
        <f t="shared" si="6"/>
        <v>0</v>
      </c>
      <c r="D29" s="408">
        <f t="shared" si="6"/>
        <v>0</v>
      </c>
      <c r="E29" s="408">
        <f t="shared" si="6"/>
        <v>0</v>
      </c>
      <c r="F29" s="408">
        <f t="shared" si="6"/>
        <v>0</v>
      </c>
      <c r="G29" s="408">
        <f t="shared" si="6"/>
        <v>0</v>
      </c>
      <c r="H29" s="408">
        <f t="shared" si="6"/>
        <v>0</v>
      </c>
      <c r="I29" s="408">
        <f t="shared" si="6"/>
        <v>0</v>
      </c>
      <c r="J29" s="408">
        <f t="shared" si="6"/>
        <v>0</v>
      </c>
      <c r="K29" s="408">
        <f t="shared" si="6"/>
        <v>0</v>
      </c>
      <c r="L29" s="408">
        <f t="shared" si="6"/>
        <v>0</v>
      </c>
      <c r="M29" s="408">
        <f t="shared" si="6"/>
        <v>0</v>
      </c>
      <c r="N29" s="408">
        <f t="shared" si="6"/>
        <v>0</v>
      </c>
      <c r="O29" s="408">
        <f t="shared" si="6"/>
        <v>0</v>
      </c>
      <c r="P29" s="408">
        <f t="shared" si="6"/>
        <v>0</v>
      </c>
      <c r="Q29" s="408">
        <f t="shared" si="6"/>
        <v>0</v>
      </c>
      <c r="R29" s="408">
        <f t="shared" si="6"/>
        <v>0</v>
      </c>
      <c r="S29" s="408">
        <f t="shared" si="6"/>
        <v>0</v>
      </c>
      <c r="T29" s="408">
        <f t="shared" si="6"/>
        <v>0</v>
      </c>
      <c r="U29" s="408">
        <f t="shared" si="6"/>
        <v>0</v>
      </c>
      <c r="V29" s="408">
        <f t="shared" si="6"/>
        <v>0</v>
      </c>
      <c r="W29" s="408">
        <f t="shared" si="6"/>
        <v>0</v>
      </c>
      <c r="X29" s="408">
        <f t="shared" si="6"/>
        <v>0</v>
      </c>
      <c r="Y29" s="408">
        <f t="shared" si="6"/>
        <v>0</v>
      </c>
      <c r="Z29" s="408">
        <f t="shared" si="6"/>
        <v>0</v>
      </c>
      <c r="AA29" s="408">
        <f t="shared" si="6"/>
        <v>0</v>
      </c>
      <c r="AB29" s="408">
        <f t="shared" si="6"/>
        <v>0</v>
      </c>
      <c r="AC29" s="408">
        <f t="shared" si="6"/>
        <v>0</v>
      </c>
      <c r="AD29" s="408">
        <f t="shared" si="6"/>
        <v>0</v>
      </c>
      <c r="AE29" s="408">
        <f t="shared" si="6"/>
        <v>0</v>
      </c>
      <c r="AF29" s="408">
        <f t="shared" si="6"/>
        <v>0</v>
      </c>
      <c r="AG29" s="402">
        <f t="shared" si="5"/>
        <v>0</v>
      </c>
    </row>
    <row r="30">
      <c r="A30" s="145"/>
      <c r="B30" s="129"/>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497"/>
    </row>
    <row r="31">
      <c r="A31" s="499" t="s">
        <v>1302</v>
      </c>
      <c r="B31" s="500"/>
      <c r="C31" s="500"/>
      <c r="D31" s="500"/>
      <c r="E31" s="500"/>
      <c r="F31" s="500"/>
      <c r="G31" s="500"/>
      <c r="H31" s="500"/>
      <c r="I31" s="500"/>
      <c r="J31" s="500"/>
      <c r="K31" s="500"/>
      <c r="L31" s="500"/>
      <c r="M31" s="500"/>
      <c r="N31" s="500"/>
      <c r="O31" s="500"/>
      <c r="P31" s="500"/>
      <c r="Q31" s="500"/>
      <c r="R31" s="500"/>
      <c r="S31" s="500"/>
      <c r="T31" s="500"/>
      <c r="U31" s="500"/>
      <c r="V31" s="500"/>
      <c r="W31" s="500"/>
      <c r="X31" s="500"/>
      <c r="Y31" s="500"/>
      <c r="Z31" s="500"/>
      <c r="AA31" s="500"/>
      <c r="AB31" s="500"/>
      <c r="AC31" s="500"/>
      <c r="AD31" s="500"/>
      <c r="AE31" s="500"/>
      <c r="AF31" s="500"/>
      <c r="AG31" s="501"/>
    </row>
    <row r="32" outlineLevel="1">
      <c r="A32" s="502"/>
      <c r="AG32" s="501"/>
    </row>
    <row r="33" outlineLevel="1">
      <c r="A33" s="462" t="s">
        <v>1303</v>
      </c>
      <c r="B33" s="231"/>
      <c r="C33" s="231"/>
      <c r="D33" s="231"/>
      <c r="E33" s="231"/>
      <c r="F33" s="231"/>
      <c r="G33" s="231"/>
      <c r="H33" s="231"/>
      <c r="I33" s="193"/>
      <c r="J33" s="193"/>
      <c r="K33" s="193"/>
      <c r="L33" s="193"/>
      <c r="M33" s="193"/>
      <c r="N33" s="193"/>
      <c r="O33" s="193"/>
      <c r="P33" s="193"/>
      <c r="Q33" s="193"/>
      <c r="R33" s="193"/>
      <c r="S33" s="193"/>
      <c r="T33" s="193"/>
      <c r="U33" s="193"/>
      <c r="V33" s="193"/>
      <c r="W33" s="193"/>
      <c r="X33" s="193"/>
      <c r="Y33" s="193"/>
      <c r="Z33" s="193"/>
      <c r="AA33" s="193"/>
      <c r="AB33" s="193"/>
      <c r="AC33" s="193"/>
      <c r="AD33" s="193"/>
      <c r="AE33" s="193"/>
      <c r="AF33" s="193"/>
      <c r="AG33" s="503"/>
    </row>
    <row r="34" outlineLevel="1">
      <c r="A34" s="443" t="s">
        <v>1304</v>
      </c>
      <c r="B34" s="236"/>
      <c r="C34" s="236"/>
      <c r="D34" s="236"/>
      <c r="E34" s="236"/>
      <c r="F34" s="236"/>
      <c r="G34" s="236"/>
      <c r="H34" s="236"/>
      <c r="I34" s="236"/>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386">
        <f t="shared" ref="AG34:AG39" si="7">SUM(B34:AF34)</f>
        <v>0</v>
      </c>
    </row>
    <row r="35" outlineLevel="1">
      <c r="A35" s="443" t="s">
        <v>1305</v>
      </c>
      <c r="B35" s="236"/>
      <c r="C35" s="236"/>
      <c r="D35" s="236"/>
      <c r="E35" s="236"/>
      <c r="F35" s="236"/>
      <c r="G35" s="236"/>
      <c r="H35" s="236"/>
      <c r="I35" s="236"/>
      <c r="J35" s="236"/>
      <c r="K35" s="236"/>
      <c r="L35" s="236"/>
      <c r="M35" s="236"/>
      <c r="N35" s="236"/>
      <c r="O35" s="236"/>
      <c r="P35" s="236"/>
      <c r="Q35" s="236"/>
      <c r="R35" s="236"/>
      <c r="S35" s="236"/>
      <c r="T35" s="236"/>
      <c r="U35" s="236"/>
      <c r="V35" s="236"/>
      <c r="W35" s="236"/>
      <c r="X35" s="236"/>
      <c r="Y35" s="236"/>
      <c r="Z35" s="236"/>
      <c r="AA35" s="236"/>
      <c r="AB35" s="236"/>
      <c r="AC35" s="236"/>
      <c r="AD35" s="236"/>
      <c r="AE35" s="236"/>
      <c r="AF35" s="236"/>
      <c r="AG35" s="386">
        <f t="shared" si="7"/>
        <v>0</v>
      </c>
    </row>
    <row r="36" outlineLevel="1">
      <c r="A36" s="443" t="s">
        <v>1306</v>
      </c>
      <c r="B36" s="348"/>
      <c r="C36" s="348"/>
      <c r="D36" s="236"/>
      <c r="E36" s="348"/>
      <c r="F36" s="236"/>
      <c r="G36" s="236"/>
      <c r="H36" s="348"/>
      <c r="I36" s="348"/>
      <c r="J36" s="348"/>
      <c r="K36" s="348"/>
      <c r="L36" s="348"/>
      <c r="M36" s="348"/>
      <c r="N36" s="348"/>
      <c r="O36" s="236"/>
      <c r="P36" s="236"/>
      <c r="Q36" s="236"/>
      <c r="R36" s="236"/>
      <c r="S36" s="236"/>
      <c r="T36" s="236"/>
      <c r="U36" s="236"/>
      <c r="V36" s="236"/>
      <c r="W36" s="236"/>
      <c r="X36" s="236"/>
      <c r="Y36" s="236"/>
      <c r="Z36" s="236"/>
      <c r="AA36" s="236"/>
      <c r="AB36" s="236"/>
      <c r="AC36" s="236"/>
      <c r="AD36" s="236"/>
      <c r="AE36" s="236"/>
      <c r="AF36" s="236"/>
      <c r="AG36" s="386">
        <f t="shared" si="7"/>
        <v>0</v>
      </c>
    </row>
    <row r="37" outlineLevel="1">
      <c r="A37" s="443" t="s">
        <v>1307</v>
      </c>
      <c r="B37" s="348"/>
      <c r="C37" s="348"/>
      <c r="D37" s="236"/>
      <c r="E37" s="348"/>
      <c r="F37" s="348"/>
      <c r="G37" s="348"/>
      <c r="H37" s="348"/>
      <c r="I37" s="348"/>
      <c r="J37" s="348"/>
      <c r="K37" s="348"/>
      <c r="L37" s="348"/>
      <c r="M37" s="348"/>
      <c r="N37" s="348"/>
      <c r="O37" s="236"/>
      <c r="P37" s="236"/>
      <c r="Q37" s="236"/>
      <c r="R37" s="236"/>
      <c r="S37" s="236"/>
      <c r="T37" s="236"/>
      <c r="U37" s="236"/>
      <c r="V37" s="236"/>
      <c r="W37" s="236"/>
      <c r="X37" s="236"/>
      <c r="Y37" s="236"/>
      <c r="Z37" s="236"/>
      <c r="AA37" s="236"/>
      <c r="AB37" s="236"/>
      <c r="AC37" s="236"/>
      <c r="AD37" s="236"/>
      <c r="AE37" s="236"/>
      <c r="AF37" s="236"/>
      <c r="AG37" s="386">
        <f t="shared" si="7"/>
        <v>0</v>
      </c>
    </row>
    <row r="38" outlineLevel="1">
      <c r="A38" s="445" t="s">
        <v>287</v>
      </c>
      <c r="B38" s="446">
        <f t="shared" ref="B38:AF38" si="8">SUM(B34:B35)</f>
        <v>0</v>
      </c>
      <c r="C38" s="446">
        <f t="shared" si="8"/>
        <v>0</v>
      </c>
      <c r="D38" s="446">
        <f t="shared" si="8"/>
        <v>0</v>
      </c>
      <c r="E38" s="446">
        <f t="shared" si="8"/>
        <v>0</v>
      </c>
      <c r="F38" s="446">
        <f t="shared" si="8"/>
        <v>0</v>
      </c>
      <c r="G38" s="446">
        <f t="shared" si="8"/>
        <v>0</v>
      </c>
      <c r="H38" s="446">
        <f t="shared" si="8"/>
        <v>0</v>
      </c>
      <c r="I38" s="446">
        <f t="shared" si="8"/>
        <v>0</v>
      </c>
      <c r="J38" s="446">
        <f t="shared" si="8"/>
        <v>0</v>
      </c>
      <c r="K38" s="446">
        <f t="shared" si="8"/>
        <v>0</v>
      </c>
      <c r="L38" s="446">
        <f t="shared" si="8"/>
        <v>0</v>
      </c>
      <c r="M38" s="446">
        <f t="shared" si="8"/>
        <v>0</v>
      </c>
      <c r="N38" s="446">
        <f t="shared" si="8"/>
        <v>0</v>
      </c>
      <c r="O38" s="446">
        <f t="shared" si="8"/>
        <v>0</v>
      </c>
      <c r="P38" s="446">
        <f t="shared" si="8"/>
        <v>0</v>
      </c>
      <c r="Q38" s="446">
        <f t="shared" si="8"/>
        <v>0</v>
      </c>
      <c r="R38" s="446">
        <f t="shared" si="8"/>
        <v>0</v>
      </c>
      <c r="S38" s="446">
        <f t="shared" si="8"/>
        <v>0</v>
      </c>
      <c r="T38" s="446">
        <f t="shared" si="8"/>
        <v>0</v>
      </c>
      <c r="U38" s="446">
        <f t="shared" si="8"/>
        <v>0</v>
      </c>
      <c r="V38" s="446">
        <f t="shared" si="8"/>
        <v>0</v>
      </c>
      <c r="W38" s="446">
        <f t="shared" si="8"/>
        <v>0</v>
      </c>
      <c r="X38" s="446">
        <f t="shared" si="8"/>
        <v>0</v>
      </c>
      <c r="Y38" s="446">
        <f t="shared" si="8"/>
        <v>0</v>
      </c>
      <c r="Z38" s="446">
        <f t="shared" si="8"/>
        <v>0</v>
      </c>
      <c r="AA38" s="446">
        <f t="shared" si="8"/>
        <v>0</v>
      </c>
      <c r="AB38" s="446">
        <f t="shared" si="8"/>
        <v>0</v>
      </c>
      <c r="AC38" s="446">
        <f t="shared" si="8"/>
        <v>0</v>
      </c>
      <c r="AD38" s="446">
        <f t="shared" si="8"/>
        <v>0</v>
      </c>
      <c r="AE38" s="446">
        <f t="shared" si="8"/>
        <v>0</v>
      </c>
      <c r="AF38" s="446">
        <f t="shared" si="8"/>
        <v>0</v>
      </c>
      <c r="AG38" s="386">
        <f t="shared" si="7"/>
        <v>0</v>
      </c>
    </row>
    <row r="39" outlineLevel="1">
      <c r="A39" s="445" t="s">
        <v>288</v>
      </c>
      <c r="B39" s="446">
        <f t="shared" ref="B39:AF39" si="9">SUM(B36:B37)</f>
        <v>0</v>
      </c>
      <c r="C39" s="446">
        <f t="shared" si="9"/>
        <v>0</v>
      </c>
      <c r="D39" s="446">
        <f t="shared" si="9"/>
        <v>0</v>
      </c>
      <c r="E39" s="446">
        <f t="shared" si="9"/>
        <v>0</v>
      </c>
      <c r="F39" s="446">
        <f t="shared" si="9"/>
        <v>0</v>
      </c>
      <c r="G39" s="446">
        <f t="shared" si="9"/>
        <v>0</v>
      </c>
      <c r="H39" s="446">
        <f t="shared" si="9"/>
        <v>0</v>
      </c>
      <c r="I39" s="446">
        <f t="shared" si="9"/>
        <v>0</v>
      </c>
      <c r="J39" s="446">
        <f t="shared" si="9"/>
        <v>0</v>
      </c>
      <c r="K39" s="446">
        <f t="shared" si="9"/>
        <v>0</v>
      </c>
      <c r="L39" s="446">
        <f t="shared" si="9"/>
        <v>0</v>
      </c>
      <c r="M39" s="446">
        <f t="shared" si="9"/>
        <v>0</v>
      </c>
      <c r="N39" s="446">
        <f t="shared" si="9"/>
        <v>0</v>
      </c>
      <c r="O39" s="446">
        <f t="shared" si="9"/>
        <v>0</v>
      </c>
      <c r="P39" s="446">
        <f t="shared" si="9"/>
        <v>0</v>
      </c>
      <c r="Q39" s="446">
        <f t="shared" si="9"/>
        <v>0</v>
      </c>
      <c r="R39" s="446">
        <f t="shared" si="9"/>
        <v>0</v>
      </c>
      <c r="S39" s="446">
        <f t="shared" si="9"/>
        <v>0</v>
      </c>
      <c r="T39" s="446">
        <f t="shared" si="9"/>
        <v>0</v>
      </c>
      <c r="U39" s="446">
        <f t="shared" si="9"/>
        <v>0</v>
      </c>
      <c r="V39" s="446">
        <f t="shared" si="9"/>
        <v>0</v>
      </c>
      <c r="W39" s="446">
        <f t="shared" si="9"/>
        <v>0</v>
      </c>
      <c r="X39" s="446">
        <f t="shared" si="9"/>
        <v>0</v>
      </c>
      <c r="Y39" s="446">
        <f t="shared" si="9"/>
        <v>0</v>
      </c>
      <c r="Z39" s="446">
        <f t="shared" si="9"/>
        <v>0</v>
      </c>
      <c r="AA39" s="446">
        <f t="shared" si="9"/>
        <v>0</v>
      </c>
      <c r="AB39" s="446">
        <f t="shared" si="9"/>
        <v>0</v>
      </c>
      <c r="AC39" s="446">
        <f t="shared" si="9"/>
        <v>0</v>
      </c>
      <c r="AD39" s="446">
        <f t="shared" si="9"/>
        <v>0</v>
      </c>
      <c r="AE39" s="446">
        <f t="shared" si="9"/>
        <v>0</v>
      </c>
      <c r="AF39" s="446">
        <f t="shared" si="9"/>
        <v>0</v>
      </c>
      <c r="AG39" s="386">
        <f t="shared" si="7"/>
        <v>0</v>
      </c>
    </row>
    <row r="40" outlineLevel="1">
      <c r="A40" s="145"/>
      <c r="B40" s="174"/>
      <c r="C40" s="174"/>
      <c r="D40" s="174"/>
      <c r="E40" s="174"/>
      <c r="F40" s="174"/>
      <c r="G40" s="174"/>
      <c r="H40" s="174"/>
      <c r="I40" s="129"/>
      <c r="J40" s="129"/>
      <c r="K40" s="129"/>
      <c r="L40" s="129"/>
      <c r="M40" s="129"/>
      <c r="N40" s="129"/>
      <c r="O40" s="129"/>
      <c r="P40" s="129"/>
      <c r="Q40" s="129"/>
      <c r="R40" s="129"/>
      <c r="S40" s="129"/>
      <c r="T40" s="129"/>
      <c r="U40" s="129"/>
      <c r="V40" s="129"/>
      <c r="W40" s="129"/>
      <c r="X40" s="129"/>
      <c r="Y40" s="129"/>
      <c r="Z40" s="129"/>
      <c r="AA40" s="129"/>
      <c r="AB40" s="129"/>
      <c r="AC40" s="129"/>
      <c r="AD40" s="129"/>
      <c r="AE40" s="129"/>
      <c r="AF40" s="129"/>
      <c r="AG40" s="493"/>
    </row>
    <row r="41" outlineLevel="1">
      <c r="A41" s="443" t="s">
        <v>290</v>
      </c>
      <c r="B41" s="236"/>
      <c r="C41" s="236"/>
      <c r="D41" s="236"/>
      <c r="E41" s="236"/>
      <c r="F41" s="236"/>
      <c r="G41" s="236"/>
      <c r="H41" s="236"/>
      <c r="I41" s="236"/>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386">
        <f t="shared" ref="AG41:AG49" si="10">SUM(B41:AF41)</f>
        <v>0</v>
      </c>
    </row>
    <row r="42" outlineLevel="1">
      <c r="A42" s="443" t="s">
        <v>291</v>
      </c>
      <c r="B42" s="236"/>
      <c r="C42" s="236"/>
      <c r="D42" s="236"/>
      <c r="E42" s="236"/>
      <c r="F42" s="236"/>
      <c r="G42" s="236"/>
      <c r="H42" s="236"/>
      <c r="I42" s="236"/>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386">
        <f t="shared" si="10"/>
        <v>0</v>
      </c>
    </row>
    <row r="43" outlineLevel="1">
      <c r="A43" s="443" t="s">
        <v>1308</v>
      </c>
      <c r="B43" s="236"/>
      <c r="C43" s="236"/>
      <c r="D43" s="236"/>
      <c r="E43" s="236"/>
      <c r="F43" s="236"/>
      <c r="G43" s="236"/>
      <c r="H43" s="236"/>
      <c r="I43" s="236"/>
      <c r="J43" s="236"/>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386">
        <f t="shared" si="10"/>
        <v>0</v>
      </c>
    </row>
    <row r="44" outlineLevel="1">
      <c r="A44" s="443" t="s">
        <v>1309</v>
      </c>
      <c r="B44" s="236"/>
      <c r="C44" s="236"/>
      <c r="D44" s="236"/>
      <c r="E44" s="236"/>
      <c r="F44" s="236"/>
      <c r="G44" s="236"/>
      <c r="H44" s="236"/>
      <c r="I44" s="236"/>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386">
        <f t="shared" si="10"/>
        <v>0</v>
      </c>
    </row>
    <row r="45" outlineLevel="1">
      <c r="A45" s="443" t="s">
        <v>1310</v>
      </c>
      <c r="B45" s="236"/>
      <c r="C45" s="236"/>
      <c r="D45" s="236"/>
      <c r="E45" s="236"/>
      <c r="F45" s="236"/>
      <c r="G45" s="236"/>
      <c r="H45" s="236"/>
      <c r="I45" s="236"/>
      <c r="J45" s="236"/>
      <c r="K45" s="236"/>
      <c r="L45" s="236"/>
      <c r="M45" s="236"/>
      <c r="N45" s="236"/>
      <c r="O45" s="236"/>
      <c r="P45" s="236"/>
      <c r="Q45" s="236"/>
      <c r="R45" s="236"/>
      <c r="S45" s="236"/>
      <c r="T45" s="236"/>
      <c r="U45" s="236"/>
      <c r="V45" s="236"/>
      <c r="W45" s="236"/>
      <c r="X45" s="236"/>
      <c r="Y45" s="236"/>
      <c r="Z45" s="236"/>
      <c r="AA45" s="236"/>
      <c r="AB45" s="236"/>
      <c r="AC45" s="236"/>
      <c r="AD45" s="236"/>
      <c r="AE45" s="236"/>
      <c r="AF45" s="236"/>
      <c r="AG45" s="386">
        <f t="shared" si="10"/>
        <v>0</v>
      </c>
    </row>
    <row r="46" outlineLevel="1">
      <c r="A46" s="443" t="s">
        <v>1311</v>
      </c>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c r="AD46" s="236"/>
      <c r="AE46" s="236"/>
      <c r="AF46" s="236"/>
      <c r="AG46" s="386">
        <f t="shared" si="10"/>
        <v>0</v>
      </c>
    </row>
    <row r="47" outlineLevel="1">
      <c r="A47" s="443" t="s">
        <v>1312</v>
      </c>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386">
        <f t="shared" si="10"/>
        <v>0</v>
      </c>
    </row>
    <row r="48" outlineLevel="1">
      <c r="A48" s="443" t="s">
        <v>1313</v>
      </c>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386">
        <f t="shared" si="10"/>
        <v>0</v>
      </c>
    </row>
    <row r="49" outlineLevel="1">
      <c r="A49" s="447" t="s">
        <v>187</v>
      </c>
      <c r="B49" s="446">
        <f t="shared" ref="B49:AF49" si="11">SUM(B41:B48)</f>
        <v>0</v>
      </c>
      <c r="C49" s="446">
        <f t="shared" si="11"/>
        <v>0</v>
      </c>
      <c r="D49" s="446">
        <f t="shared" si="11"/>
        <v>0</v>
      </c>
      <c r="E49" s="446">
        <f t="shared" si="11"/>
        <v>0</v>
      </c>
      <c r="F49" s="446">
        <f t="shared" si="11"/>
        <v>0</v>
      </c>
      <c r="G49" s="446">
        <f t="shared" si="11"/>
        <v>0</v>
      </c>
      <c r="H49" s="446">
        <f t="shared" si="11"/>
        <v>0</v>
      </c>
      <c r="I49" s="446">
        <f t="shared" si="11"/>
        <v>0</v>
      </c>
      <c r="J49" s="446">
        <f t="shared" si="11"/>
        <v>0</v>
      </c>
      <c r="K49" s="446">
        <f t="shared" si="11"/>
        <v>0</v>
      </c>
      <c r="L49" s="446">
        <f t="shared" si="11"/>
        <v>0</v>
      </c>
      <c r="M49" s="446">
        <f t="shared" si="11"/>
        <v>0</v>
      </c>
      <c r="N49" s="446">
        <f t="shared" si="11"/>
        <v>0</v>
      </c>
      <c r="O49" s="446">
        <f t="shared" si="11"/>
        <v>0</v>
      </c>
      <c r="P49" s="446">
        <f t="shared" si="11"/>
        <v>0</v>
      </c>
      <c r="Q49" s="446">
        <f t="shared" si="11"/>
        <v>0</v>
      </c>
      <c r="R49" s="446">
        <f t="shared" si="11"/>
        <v>0</v>
      </c>
      <c r="S49" s="446">
        <f t="shared" si="11"/>
        <v>0</v>
      </c>
      <c r="T49" s="446">
        <f t="shared" si="11"/>
        <v>0</v>
      </c>
      <c r="U49" s="446">
        <f t="shared" si="11"/>
        <v>0</v>
      </c>
      <c r="V49" s="446">
        <f t="shared" si="11"/>
        <v>0</v>
      </c>
      <c r="W49" s="446">
        <f t="shared" si="11"/>
        <v>0</v>
      </c>
      <c r="X49" s="446">
        <f t="shared" si="11"/>
        <v>0</v>
      </c>
      <c r="Y49" s="446">
        <f t="shared" si="11"/>
        <v>0</v>
      </c>
      <c r="Z49" s="446">
        <f t="shared" si="11"/>
        <v>0</v>
      </c>
      <c r="AA49" s="446">
        <f t="shared" si="11"/>
        <v>0</v>
      </c>
      <c r="AB49" s="446">
        <f t="shared" si="11"/>
        <v>0</v>
      </c>
      <c r="AC49" s="446">
        <f t="shared" si="11"/>
        <v>0</v>
      </c>
      <c r="AD49" s="446">
        <f t="shared" si="11"/>
        <v>0</v>
      </c>
      <c r="AE49" s="446">
        <f t="shared" si="11"/>
        <v>0</v>
      </c>
      <c r="AF49" s="446">
        <f t="shared" si="11"/>
        <v>0</v>
      </c>
      <c r="AG49" s="386">
        <f t="shared" si="10"/>
        <v>0</v>
      </c>
    </row>
    <row r="50" outlineLevel="1">
      <c r="A50" s="145"/>
      <c r="B50" s="174"/>
      <c r="C50" s="174"/>
      <c r="D50" s="174"/>
      <c r="E50" s="174"/>
      <c r="F50" s="174"/>
      <c r="G50" s="174"/>
      <c r="H50" s="174"/>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c r="AF50" s="129"/>
      <c r="AG50" s="493"/>
    </row>
    <row r="51" outlineLevel="1">
      <c r="A51" s="462" t="s">
        <v>1314</v>
      </c>
      <c r="B51" s="174"/>
      <c r="C51" s="174"/>
      <c r="D51" s="174"/>
      <c r="E51" s="174"/>
      <c r="F51" s="174"/>
      <c r="G51" s="247"/>
      <c r="H51" s="174"/>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c r="AG51" s="503"/>
    </row>
    <row r="52" outlineLevel="1">
      <c r="A52" s="443" t="s">
        <v>1315</v>
      </c>
      <c r="B52" s="250"/>
      <c r="C52" s="250"/>
      <c r="D52" s="250"/>
      <c r="E52" s="250"/>
      <c r="F52" s="250"/>
      <c r="G52" s="250"/>
      <c r="H52" s="250"/>
      <c r="I52" s="250"/>
      <c r="J52" s="250"/>
      <c r="K52" s="250"/>
      <c r="L52" s="250"/>
      <c r="M52" s="348"/>
      <c r="N52" s="250"/>
      <c r="O52" s="250"/>
      <c r="P52" s="250"/>
      <c r="Q52" s="250"/>
      <c r="R52" s="250"/>
      <c r="S52" s="250"/>
      <c r="T52" s="250"/>
      <c r="U52" s="250"/>
      <c r="V52" s="250"/>
      <c r="W52" s="250"/>
      <c r="X52" s="250"/>
      <c r="Y52" s="250"/>
      <c r="Z52" s="250"/>
      <c r="AA52" s="250"/>
      <c r="AB52" s="250"/>
      <c r="AC52" s="250"/>
      <c r="AD52" s="250"/>
      <c r="AE52" s="250"/>
      <c r="AF52" s="250"/>
      <c r="AG52" s="386">
        <f t="shared" ref="AG52:AG55" si="12">SUM(B52:AF52)</f>
        <v>0</v>
      </c>
    </row>
    <row r="53" outlineLevel="1">
      <c r="A53" s="443" t="s">
        <v>1131</v>
      </c>
      <c r="B53" s="161"/>
      <c r="C53" s="161"/>
      <c r="D53" s="161"/>
      <c r="E53" s="161"/>
      <c r="F53" s="161"/>
      <c r="G53" s="161"/>
      <c r="H53" s="161"/>
      <c r="I53" s="161"/>
      <c r="J53" s="161"/>
      <c r="K53" s="161"/>
      <c r="L53" s="161"/>
      <c r="M53" s="161"/>
      <c r="N53" s="161"/>
      <c r="O53" s="161"/>
      <c r="P53" s="161"/>
      <c r="Q53" s="161"/>
      <c r="R53" s="161"/>
      <c r="S53" s="161"/>
      <c r="T53" s="161"/>
      <c r="U53" s="161"/>
      <c r="V53" s="161"/>
      <c r="W53" s="161"/>
      <c r="X53" s="161"/>
      <c r="Y53" s="161"/>
      <c r="Z53" s="161"/>
      <c r="AA53" s="161"/>
      <c r="AB53" s="161"/>
      <c r="AC53" s="161"/>
      <c r="AD53" s="161"/>
      <c r="AE53" s="161"/>
      <c r="AF53" s="161"/>
      <c r="AG53" s="386">
        <f t="shared" si="12"/>
        <v>0</v>
      </c>
    </row>
    <row r="54" outlineLevel="1">
      <c r="A54" s="443" t="s">
        <v>1316</v>
      </c>
      <c r="B54" s="161"/>
      <c r="C54" s="161"/>
      <c r="D54" s="161"/>
      <c r="E54" s="161"/>
      <c r="F54" s="161"/>
      <c r="G54" s="161"/>
      <c r="H54" s="161"/>
      <c r="I54" s="161"/>
      <c r="J54" s="161"/>
      <c r="K54" s="161"/>
      <c r="L54" s="161"/>
      <c r="M54" s="161"/>
      <c r="N54" s="161"/>
      <c r="O54" s="161"/>
      <c r="P54" s="161"/>
      <c r="Q54" s="161"/>
      <c r="R54" s="161"/>
      <c r="S54" s="161"/>
      <c r="T54" s="161"/>
      <c r="U54" s="161"/>
      <c r="V54" s="161"/>
      <c r="W54" s="161"/>
      <c r="X54" s="161"/>
      <c r="Y54" s="161"/>
      <c r="Z54" s="161"/>
      <c r="AA54" s="161"/>
      <c r="AB54" s="161"/>
      <c r="AC54" s="161"/>
      <c r="AD54" s="161"/>
      <c r="AE54" s="161"/>
      <c r="AF54" s="161"/>
      <c r="AG54" s="386">
        <f t="shared" si="12"/>
        <v>0</v>
      </c>
    </row>
    <row r="55" outlineLevel="1">
      <c r="A55" s="467" t="s">
        <v>1317</v>
      </c>
      <c r="B55" s="455">
        <f t="shared" ref="B55:AF55" si="13">SUM(B52:B54)</f>
        <v>0</v>
      </c>
      <c r="C55" s="455">
        <f t="shared" si="13"/>
        <v>0</v>
      </c>
      <c r="D55" s="455">
        <f t="shared" si="13"/>
        <v>0</v>
      </c>
      <c r="E55" s="455">
        <f t="shared" si="13"/>
        <v>0</v>
      </c>
      <c r="F55" s="455">
        <f t="shared" si="13"/>
        <v>0</v>
      </c>
      <c r="G55" s="455">
        <f t="shared" si="13"/>
        <v>0</v>
      </c>
      <c r="H55" s="455">
        <f t="shared" si="13"/>
        <v>0</v>
      </c>
      <c r="I55" s="455">
        <f t="shared" si="13"/>
        <v>0</v>
      </c>
      <c r="J55" s="455">
        <f t="shared" si="13"/>
        <v>0</v>
      </c>
      <c r="K55" s="455">
        <f t="shared" si="13"/>
        <v>0</v>
      </c>
      <c r="L55" s="455">
        <f t="shared" si="13"/>
        <v>0</v>
      </c>
      <c r="M55" s="455">
        <f t="shared" si="13"/>
        <v>0</v>
      </c>
      <c r="N55" s="455">
        <f t="shared" si="13"/>
        <v>0</v>
      </c>
      <c r="O55" s="455">
        <f t="shared" si="13"/>
        <v>0</v>
      </c>
      <c r="P55" s="455">
        <f t="shared" si="13"/>
        <v>0</v>
      </c>
      <c r="Q55" s="455">
        <f t="shared" si="13"/>
        <v>0</v>
      </c>
      <c r="R55" s="455">
        <f t="shared" si="13"/>
        <v>0</v>
      </c>
      <c r="S55" s="455">
        <f t="shared" si="13"/>
        <v>0</v>
      </c>
      <c r="T55" s="455">
        <f t="shared" si="13"/>
        <v>0</v>
      </c>
      <c r="U55" s="455">
        <f t="shared" si="13"/>
        <v>0</v>
      </c>
      <c r="V55" s="455">
        <f t="shared" si="13"/>
        <v>0</v>
      </c>
      <c r="W55" s="455">
        <f t="shared" si="13"/>
        <v>0</v>
      </c>
      <c r="X55" s="455">
        <f t="shared" si="13"/>
        <v>0</v>
      </c>
      <c r="Y55" s="455">
        <f t="shared" si="13"/>
        <v>0</v>
      </c>
      <c r="Z55" s="455">
        <f t="shared" si="13"/>
        <v>0</v>
      </c>
      <c r="AA55" s="455">
        <f t="shared" si="13"/>
        <v>0</v>
      </c>
      <c r="AB55" s="455">
        <f t="shared" si="13"/>
        <v>0</v>
      </c>
      <c r="AC55" s="455">
        <f t="shared" si="13"/>
        <v>0</v>
      </c>
      <c r="AD55" s="455">
        <f t="shared" si="13"/>
        <v>0</v>
      </c>
      <c r="AE55" s="455">
        <f t="shared" si="13"/>
        <v>0</v>
      </c>
      <c r="AF55" s="455">
        <f t="shared" si="13"/>
        <v>0</v>
      </c>
      <c r="AG55" s="386">
        <f t="shared" si="12"/>
        <v>0</v>
      </c>
    </row>
    <row r="56" outlineLevel="1">
      <c r="A56" s="145"/>
      <c r="B56" s="174"/>
      <c r="C56" s="174"/>
      <c r="D56" s="174"/>
      <c r="E56" s="174"/>
      <c r="F56" s="174"/>
      <c r="G56" s="174"/>
      <c r="H56" s="174"/>
      <c r="I56" s="129"/>
      <c r="J56" s="129"/>
      <c r="K56" s="129"/>
      <c r="L56" s="129"/>
      <c r="M56" s="129"/>
      <c r="N56" s="129"/>
      <c r="O56" s="129"/>
      <c r="P56" s="129"/>
      <c r="Q56" s="129"/>
      <c r="R56" s="129"/>
      <c r="S56" s="129"/>
      <c r="T56" s="129"/>
      <c r="U56" s="129"/>
      <c r="V56" s="129"/>
      <c r="W56" s="129"/>
      <c r="X56" s="129"/>
      <c r="Y56" s="129"/>
      <c r="Z56" s="129"/>
      <c r="AA56" s="129"/>
      <c r="AB56" s="129"/>
      <c r="AC56" s="129"/>
      <c r="AD56" s="129"/>
      <c r="AE56" s="129"/>
      <c r="AF56" s="129"/>
      <c r="AG56" s="493"/>
    </row>
    <row r="57" outlineLevel="1">
      <c r="A57" s="266" t="s">
        <v>391</v>
      </c>
      <c r="B57" s="250"/>
      <c r="C57" s="250"/>
      <c r="D57" s="250"/>
      <c r="E57" s="250"/>
      <c r="F57" s="250"/>
      <c r="G57" s="250"/>
      <c r="H57" s="250"/>
      <c r="I57" s="250"/>
      <c r="J57" s="250"/>
      <c r="K57" s="250"/>
      <c r="L57" s="250"/>
      <c r="M57" s="250"/>
      <c r="N57" s="250"/>
      <c r="O57" s="504"/>
      <c r="P57" s="504"/>
      <c r="Q57" s="504"/>
      <c r="R57" s="504"/>
      <c r="S57" s="504"/>
      <c r="T57" s="504"/>
      <c r="U57" s="504"/>
      <c r="V57" s="504"/>
      <c r="W57" s="504"/>
      <c r="X57" s="250"/>
      <c r="Y57" s="504"/>
      <c r="Z57" s="504"/>
      <c r="AA57" s="504"/>
      <c r="AB57" s="504"/>
      <c r="AC57" s="504"/>
      <c r="AD57" s="250"/>
      <c r="AE57" s="250"/>
      <c r="AF57" s="250"/>
      <c r="AG57" s="386">
        <f t="shared" ref="AG57:AG59" si="14">SUM(B57:AF57)</f>
        <v>0</v>
      </c>
    </row>
    <row r="58" outlineLevel="1">
      <c r="A58" s="505" t="s">
        <v>392</v>
      </c>
      <c r="B58" s="144"/>
      <c r="C58" s="144"/>
      <c r="D58" s="144"/>
      <c r="E58" s="144"/>
      <c r="F58" s="144"/>
      <c r="G58" s="428"/>
      <c r="H58" s="428"/>
      <c r="I58" s="428"/>
      <c r="J58" s="428"/>
      <c r="K58" s="144"/>
      <c r="L58" s="428"/>
      <c r="M58" s="428"/>
      <c r="N58" s="428"/>
      <c r="O58" s="428"/>
      <c r="P58" s="428"/>
      <c r="Q58" s="428"/>
      <c r="R58" s="428"/>
      <c r="S58" s="428"/>
      <c r="T58" s="428"/>
      <c r="U58" s="428"/>
      <c r="V58" s="428"/>
      <c r="W58" s="428"/>
      <c r="X58" s="428"/>
      <c r="Y58" s="428"/>
      <c r="Z58" s="428"/>
      <c r="AA58" s="428"/>
      <c r="AB58" s="428"/>
      <c r="AC58" s="428"/>
      <c r="AD58" s="428"/>
      <c r="AE58" s="428"/>
      <c r="AF58" s="428"/>
      <c r="AG58" s="386">
        <f t="shared" si="14"/>
        <v>0</v>
      </c>
    </row>
    <row r="59" outlineLevel="1">
      <c r="A59" s="506" t="s">
        <v>1318</v>
      </c>
      <c r="B59" s="507">
        <f t="shared" ref="B59:AF59" si="15">sum(B57:B58)</f>
        <v>0</v>
      </c>
      <c r="C59" s="507">
        <f t="shared" si="15"/>
        <v>0</v>
      </c>
      <c r="D59" s="507">
        <f t="shared" si="15"/>
        <v>0</v>
      </c>
      <c r="E59" s="507">
        <f t="shared" si="15"/>
        <v>0</v>
      </c>
      <c r="F59" s="507">
        <f t="shared" si="15"/>
        <v>0</v>
      </c>
      <c r="G59" s="507">
        <f t="shared" si="15"/>
        <v>0</v>
      </c>
      <c r="H59" s="507">
        <f t="shared" si="15"/>
        <v>0</v>
      </c>
      <c r="I59" s="507">
        <f t="shared" si="15"/>
        <v>0</v>
      </c>
      <c r="J59" s="507">
        <f t="shared" si="15"/>
        <v>0</v>
      </c>
      <c r="K59" s="507">
        <f t="shared" si="15"/>
        <v>0</v>
      </c>
      <c r="L59" s="507">
        <f t="shared" si="15"/>
        <v>0</v>
      </c>
      <c r="M59" s="507">
        <f t="shared" si="15"/>
        <v>0</v>
      </c>
      <c r="N59" s="507">
        <f t="shared" si="15"/>
        <v>0</v>
      </c>
      <c r="O59" s="507">
        <f t="shared" si="15"/>
        <v>0</v>
      </c>
      <c r="P59" s="507">
        <f t="shared" si="15"/>
        <v>0</v>
      </c>
      <c r="Q59" s="507">
        <f t="shared" si="15"/>
        <v>0</v>
      </c>
      <c r="R59" s="507">
        <f t="shared" si="15"/>
        <v>0</v>
      </c>
      <c r="S59" s="507">
        <f t="shared" si="15"/>
        <v>0</v>
      </c>
      <c r="T59" s="507">
        <f t="shared" si="15"/>
        <v>0</v>
      </c>
      <c r="U59" s="507">
        <f t="shared" si="15"/>
        <v>0</v>
      </c>
      <c r="V59" s="507">
        <f t="shared" si="15"/>
        <v>0</v>
      </c>
      <c r="W59" s="507">
        <f t="shared" si="15"/>
        <v>0</v>
      </c>
      <c r="X59" s="507">
        <f t="shared" si="15"/>
        <v>0</v>
      </c>
      <c r="Y59" s="507">
        <f t="shared" si="15"/>
        <v>0</v>
      </c>
      <c r="Z59" s="507">
        <f t="shared" si="15"/>
        <v>0</v>
      </c>
      <c r="AA59" s="507">
        <f t="shared" si="15"/>
        <v>0</v>
      </c>
      <c r="AB59" s="507">
        <f t="shared" si="15"/>
        <v>0</v>
      </c>
      <c r="AC59" s="507">
        <f t="shared" si="15"/>
        <v>0</v>
      </c>
      <c r="AD59" s="507">
        <f t="shared" si="15"/>
        <v>0</v>
      </c>
      <c r="AE59" s="507">
        <f t="shared" si="15"/>
        <v>0</v>
      </c>
      <c r="AF59" s="507">
        <f t="shared" si="15"/>
        <v>0</v>
      </c>
      <c r="AG59" s="386">
        <f t="shared" si="14"/>
        <v>0</v>
      </c>
    </row>
    <row r="60" outlineLevel="1">
      <c r="A60" s="145"/>
      <c r="B60" s="174"/>
      <c r="C60" s="174"/>
      <c r="D60" s="174"/>
      <c r="E60" s="174"/>
      <c r="F60" s="174"/>
      <c r="G60" s="174"/>
      <c r="H60" s="174"/>
      <c r="I60" s="129"/>
      <c r="J60" s="129"/>
      <c r="K60" s="129"/>
      <c r="L60" s="129"/>
      <c r="M60" s="129"/>
      <c r="N60" s="129"/>
      <c r="O60" s="129"/>
      <c r="P60" s="129"/>
      <c r="Q60" s="129"/>
      <c r="R60" s="129"/>
      <c r="S60" s="129"/>
      <c r="T60" s="129"/>
      <c r="U60" s="129"/>
      <c r="V60" s="129"/>
      <c r="W60" s="129"/>
      <c r="X60" s="129"/>
      <c r="Y60" s="129"/>
      <c r="Z60" s="129"/>
      <c r="AA60" s="129"/>
      <c r="AB60" s="129"/>
      <c r="AC60" s="129"/>
      <c r="AD60" s="129"/>
      <c r="AE60" s="129"/>
      <c r="AF60" s="129"/>
      <c r="AG60" s="493"/>
    </row>
    <row r="61" outlineLevel="1">
      <c r="A61" s="508" t="s">
        <v>1319</v>
      </c>
      <c r="B61" s="509"/>
      <c r="C61" s="509"/>
      <c r="D61" s="509"/>
      <c r="E61" s="509"/>
      <c r="F61" s="509"/>
      <c r="G61" s="509"/>
      <c r="H61" s="509"/>
      <c r="I61" s="509"/>
      <c r="J61" s="509"/>
      <c r="K61" s="509"/>
      <c r="L61" s="509"/>
      <c r="M61" s="509"/>
      <c r="N61" s="509"/>
      <c r="O61" s="509"/>
      <c r="P61" s="509"/>
      <c r="Q61" s="509"/>
      <c r="R61" s="509"/>
      <c r="S61" s="509"/>
      <c r="T61" s="510"/>
      <c r="U61" s="510"/>
      <c r="V61" s="510"/>
      <c r="W61" s="510"/>
      <c r="X61" s="510"/>
      <c r="Y61" s="510"/>
      <c r="Z61" s="510"/>
      <c r="AA61" s="510"/>
      <c r="AB61" s="510"/>
      <c r="AC61" s="510"/>
      <c r="AD61" s="510"/>
      <c r="AE61" s="274"/>
      <c r="AF61" s="274"/>
      <c r="AG61" s="503"/>
    </row>
    <row r="62" outlineLevel="1">
      <c r="A62" s="443" t="s">
        <v>1320</v>
      </c>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386">
        <f t="shared" ref="AG62:AG67" si="16">SUM(B62:AF62)</f>
        <v>0</v>
      </c>
    </row>
    <row r="63" outlineLevel="1">
      <c r="A63" s="443" t="s">
        <v>1321</v>
      </c>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386">
        <f t="shared" si="16"/>
        <v>0</v>
      </c>
    </row>
    <row r="64" outlineLevel="1">
      <c r="A64" s="443" t="s">
        <v>1322</v>
      </c>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386">
        <f t="shared" si="16"/>
        <v>0</v>
      </c>
    </row>
    <row r="65" outlineLevel="1">
      <c r="A65" s="443" t="s">
        <v>1323</v>
      </c>
      <c r="B65" s="236"/>
      <c r="C65" s="236"/>
      <c r="D65" s="236"/>
      <c r="E65" s="236"/>
      <c r="F65" s="236"/>
      <c r="G65" s="236"/>
      <c r="H65" s="236"/>
      <c r="I65" s="236"/>
      <c r="J65" s="236"/>
      <c r="K65" s="236"/>
      <c r="L65" s="236"/>
      <c r="M65" s="236"/>
      <c r="N65" s="236"/>
      <c r="O65" s="236"/>
      <c r="P65" s="236"/>
      <c r="Q65" s="236"/>
      <c r="R65" s="236"/>
      <c r="S65" s="236"/>
      <c r="T65" s="236"/>
      <c r="U65" s="236"/>
      <c r="V65" s="236"/>
      <c r="W65" s="236"/>
      <c r="X65" s="236"/>
      <c r="Y65" s="236"/>
      <c r="Z65" s="236"/>
      <c r="AA65" s="236"/>
      <c r="AB65" s="236"/>
      <c r="AC65" s="236"/>
      <c r="AD65" s="236"/>
      <c r="AE65" s="236"/>
      <c r="AF65" s="236"/>
      <c r="AG65" s="386">
        <f t="shared" si="16"/>
        <v>0</v>
      </c>
    </row>
    <row r="66" outlineLevel="1">
      <c r="A66" s="445" t="s">
        <v>287</v>
      </c>
      <c r="B66" s="446">
        <f t="shared" ref="B66:AF66" si="17">SUM(B62:B63)</f>
        <v>0</v>
      </c>
      <c r="C66" s="446">
        <f t="shared" si="17"/>
        <v>0</v>
      </c>
      <c r="D66" s="446">
        <f t="shared" si="17"/>
        <v>0</v>
      </c>
      <c r="E66" s="446">
        <f t="shared" si="17"/>
        <v>0</v>
      </c>
      <c r="F66" s="446">
        <f t="shared" si="17"/>
        <v>0</v>
      </c>
      <c r="G66" s="446">
        <f t="shared" si="17"/>
        <v>0</v>
      </c>
      <c r="H66" s="446">
        <f t="shared" si="17"/>
        <v>0</v>
      </c>
      <c r="I66" s="446">
        <f t="shared" si="17"/>
        <v>0</v>
      </c>
      <c r="J66" s="446">
        <f t="shared" si="17"/>
        <v>0</v>
      </c>
      <c r="K66" s="446">
        <f t="shared" si="17"/>
        <v>0</v>
      </c>
      <c r="L66" s="446">
        <f t="shared" si="17"/>
        <v>0</v>
      </c>
      <c r="M66" s="446">
        <f t="shared" si="17"/>
        <v>0</v>
      </c>
      <c r="N66" s="446">
        <f t="shared" si="17"/>
        <v>0</v>
      </c>
      <c r="O66" s="446">
        <f t="shared" si="17"/>
        <v>0</v>
      </c>
      <c r="P66" s="446">
        <f t="shared" si="17"/>
        <v>0</v>
      </c>
      <c r="Q66" s="446">
        <f t="shared" si="17"/>
        <v>0</v>
      </c>
      <c r="R66" s="446">
        <f t="shared" si="17"/>
        <v>0</v>
      </c>
      <c r="S66" s="446">
        <f t="shared" si="17"/>
        <v>0</v>
      </c>
      <c r="T66" s="446">
        <f t="shared" si="17"/>
        <v>0</v>
      </c>
      <c r="U66" s="446">
        <f t="shared" si="17"/>
        <v>0</v>
      </c>
      <c r="V66" s="446">
        <f t="shared" si="17"/>
        <v>0</v>
      </c>
      <c r="W66" s="446">
        <f t="shared" si="17"/>
        <v>0</v>
      </c>
      <c r="X66" s="446">
        <f t="shared" si="17"/>
        <v>0</v>
      </c>
      <c r="Y66" s="446">
        <f t="shared" si="17"/>
        <v>0</v>
      </c>
      <c r="Z66" s="446">
        <f t="shared" si="17"/>
        <v>0</v>
      </c>
      <c r="AA66" s="446">
        <f t="shared" si="17"/>
        <v>0</v>
      </c>
      <c r="AB66" s="446">
        <f t="shared" si="17"/>
        <v>0</v>
      </c>
      <c r="AC66" s="446">
        <f t="shared" si="17"/>
        <v>0</v>
      </c>
      <c r="AD66" s="446">
        <f t="shared" si="17"/>
        <v>0</v>
      </c>
      <c r="AE66" s="446">
        <f t="shared" si="17"/>
        <v>0</v>
      </c>
      <c r="AF66" s="446">
        <f t="shared" si="17"/>
        <v>0</v>
      </c>
      <c r="AG66" s="386">
        <f t="shared" si="16"/>
        <v>0</v>
      </c>
    </row>
    <row r="67" outlineLevel="1">
      <c r="A67" s="445" t="s">
        <v>288</v>
      </c>
      <c r="B67" s="446">
        <f t="shared" ref="B67:AF67" si="18">SUM(B64:B65)</f>
        <v>0</v>
      </c>
      <c r="C67" s="446">
        <f t="shared" si="18"/>
        <v>0</v>
      </c>
      <c r="D67" s="446">
        <f t="shared" si="18"/>
        <v>0</v>
      </c>
      <c r="E67" s="446">
        <f t="shared" si="18"/>
        <v>0</v>
      </c>
      <c r="F67" s="446">
        <f t="shared" si="18"/>
        <v>0</v>
      </c>
      <c r="G67" s="446">
        <f t="shared" si="18"/>
        <v>0</v>
      </c>
      <c r="H67" s="446">
        <f t="shared" si="18"/>
        <v>0</v>
      </c>
      <c r="I67" s="446">
        <f t="shared" si="18"/>
        <v>0</v>
      </c>
      <c r="J67" s="446">
        <f t="shared" si="18"/>
        <v>0</v>
      </c>
      <c r="K67" s="446">
        <f t="shared" si="18"/>
        <v>0</v>
      </c>
      <c r="L67" s="446">
        <f t="shared" si="18"/>
        <v>0</v>
      </c>
      <c r="M67" s="446">
        <f t="shared" si="18"/>
        <v>0</v>
      </c>
      <c r="N67" s="446">
        <f t="shared" si="18"/>
        <v>0</v>
      </c>
      <c r="O67" s="446">
        <f t="shared" si="18"/>
        <v>0</v>
      </c>
      <c r="P67" s="446">
        <f t="shared" si="18"/>
        <v>0</v>
      </c>
      <c r="Q67" s="446">
        <f t="shared" si="18"/>
        <v>0</v>
      </c>
      <c r="R67" s="446">
        <f t="shared" si="18"/>
        <v>0</v>
      </c>
      <c r="S67" s="446">
        <f t="shared" si="18"/>
        <v>0</v>
      </c>
      <c r="T67" s="446">
        <f t="shared" si="18"/>
        <v>0</v>
      </c>
      <c r="U67" s="446">
        <f t="shared" si="18"/>
        <v>0</v>
      </c>
      <c r="V67" s="446">
        <f t="shared" si="18"/>
        <v>0</v>
      </c>
      <c r="W67" s="446">
        <f t="shared" si="18"/>
        <v>0</v>
      </c>
      <c r="X67" s="446">
        <f t="shared" si="18"/>
        <v>0</v>
      </c>
      <c r="Y67" s="446">
        <f t="shared" si="18"/>
        <v>0</v>
      </c>
      <c r="Z67" s="446">
        <f t="shared" si="18"/>
        <v>0</v>
      </c>
      <c r="AA67" s="446">
        <f t="shared" si="18"/>
        <v>0</v>
      </c>
      <c r="AB67" s="446">
        <f t="shared" si="18"/>
        <v>0</v>
      </c>
      <c r="AC67" s="446">
        <f t="shared" si="18"/>
        <v>0</v>
      </c>
      <c r="AD67" s="446">
        <f t="shared" si="18"/>
        <v>0</v>
      </c>
      <c r="AE67" s="446">
        <f t="shared" si="18"/>
        <v>0</v>
      </c>
      <c r="AF67" s="446">
        <f t="shared" si="18"/>
        <v>0</v>
      </c>
      <c r="AG67" s="386">
        <f t="shared" si="16"/>
        <v>0</v>
      </c>
    </row>
    <row r="68" outlineLevel="1">
      <c r="A68" s="14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c r="AC68" s="225"/>
      <c r="AD68" s="225"/>
      <c r="AE68" s="225"/>
      <c r="AF68" s="225"/>
      <c r="AG68" s="503"/>
    </row>
    <row r="69" outlineLevel="1">
      <c r="A69" s="443" t="s">
        <v>290</v>
      </c>
      <c r="B69" s="236"/>
      <c r="C69" s="236"/>
      <c r="D69" s="236"/>
      <c r="E69" s="236"/>
      <c r="F69" s="236"/>
      <c r="G69" s="236"/>
      <c r="H69" s="236"/>
      <c r="I69" s="236"/>
      <c r="J69" s="236"/>
      <c r="K69" s="236"/>
      <c r="L69" s="236"/>
      <c r="M69" s="236"/>
      <c r="N69" s="236"/>
      <c r="O69" s="236"/>
      <c r="P69" s="236"/>
      <c r="Q69" s="236"/>
      <c r="R69" s="236"/>
      <c r="S69" s="236"/>
      <c r="T69" s="236"/>
      <c r="U69" s="236"/>
      <c r="V69" s="236"/>
      <c r="W69" s="236"/>
      <c r="X69" s="236"/>
      <c r="Y69" s="236"/>
      <c r="Z69" s="236"/>
      <c r="AA69" s="236"/>
      <c r="AB69" s="236"/>
      <c r="AC69" s="236"/>
      <c r="AD69" s="236"/>
      <c r="AE69" s="236"/>
      <c r="AF69" s="236"/>
      <c r="AG69" s="386">
        <f t="shared" ref="AG69:AG77" si="19">SUM(B69:AF69)</f>
        <v>0</v>
      </c>
    </row>
    <row r="70" outlineLevel="1">
      <c r="A70" s="443" t="s">
        <v>291</v>
      </c>
      <c r="B70" s="236"/>
      <c r="C70" s="236"/>
      <c r="D70" s="236"/>
      <c r="E70" s="236"/>
      <c r="F70" s="236"/>
      <c r="G70" s="236"/>
      <c r="H70" s="236"/>
      <c r="I70" s="236"/>
      <c r="J70" s="236"/>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386">
        <f t="shared" si="19"/>
        <v>0</v>
      </c>
    </row>
    <row r="71" outlineLevel="1">
      <c r="A71" s="443" t="s">
        <v>1324</v>
      </c>
      <c r="B71" s="236"/>
      <c r="C71" s="236"/>
      <c r="D71" s="236"/>
      <c r="E71" s="236"/>
      <c r="F71" s="236"/>
      <c r="G71" s="236"/>
      <c r="H71" s="236"/>
      <c r="I71" s="236"/>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386">
        <f t="shared" si="19"/>
        <v>0</v>
      </c>
    </row>
    <row r="72" outlineLevel="1">
      <c r="A72" s="443" t="s">
        <v>1325</v>
      </c>
      <c r="B72" s="236"/>
      <c r="C72" s="236"/>
      <c r="D72" s="236"/>
      <c r="E72" s="236"/>
      <c r="F72" s="236"/>
      <c r="G72" s="236"/>
      <c r="H72" s="236"/>
      <c r="I72" s="236"/>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386">
        <f t="shared" si="19"/>
        <v>0</v>
      </c>
    </row>
    <row r="73" outlineLevel="1">
      <c r="A73" s="443" t="s">
        <v>1326</v>
      </c>
      <c r="B73" s="236"/>
      <c r="C73" s="236"/>
      <c r="D73" s="236"/>
      <c r="E73" s="236"/>
      <c r="F73" s="236"/>
      <c r="G73" s="236"/>
      <c r="H73" s="236"/>
      <c r="I73" s="236"/>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386">
        <f t="shared" si="19"/>
        <v>0</v>
      </c>
    </row>
    <row r="74" outlineLevel="1">
      <c r="A74" s="443" t="s">
        <v>1327</v>
      </c>
      <c r="B74" s="236"/>
      <c r="C74" s="236"/>
      <c r="D74" s="236"/>
      <c r="E74" s="236"/>
      <c r="F74" s="236"/>
      <c r="G74" s="236"/>
      <c r="H74" s="236"/>
      <c r="I74" s="236"/>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386">
        <f t="shared" si="19"/>
        <v>0</v>
      </c>
    </row>
    <row r="75" outlineLevel="1">
      <c r="A75" s="443" t="s">
        <v>1328</v>
      </c>
      <c r="B75" s="236"/>
      <c r="C75" s="236"/>
      <c r="D75" s="236"/>
      <c r="E75" s="236"/>
      <c r="F75" s="236"/>
      <c r="G75" s="236"/>
      <c r="H75" s="236"/>
      <c r="I75" s="236"/>
      <c r="J75" s="236"/>
      <c r="K75" s="236"/>
      <c r="L75" s="236"/>
      <c r="M75" s="236"/>
      <c r="N75" s="236"/>
      <c r="O75" s="236"/>
      <c r="P75" s="236"/>
      <c r="Q75" s="236"/>
      <c r="R75" s="236"/>
      <c r="S75" s="236"/>
      <c r="T75" s="236"/>
      <c r="U75" s="236"/>
      <c r="V75" s="236"/>
      <c r="W75" s="236"/>
      <c r="X75" s="236"/>
      <c r="Y75" s="236"/>
      <c r="Z75" s="236"/>
      <c r="AA75" s="236"/>
      <c r="AB75" s="236"/>
      <c r="AC75" s="236"/>
      <c r="AD75" s="236"/>
      <c r="AE75" s="236"/>
      <c r="AF75" s="236"/>
      <c r="AG75" s="386">
        <f t="shared" si="19"/>
        <v>0</v>
      </c>
    </row>
    <row r="76" outlineLevel="1">
      <c r="A76" s="443" t="s">
        <v>1329</v>
      </c>
      <c r="B76" s="236"/>
      <c r="C76" s="236"/>
      <c r="D76" s="236"/>
      <c r="E76" s="236"/>
      <c r="F76" s="236"/>
      <c r="G76" s="236"/>
      <c r="H76" s="236"/>
      <c r="I76" s="236"/>
      <c r="J76" s="236"/>
      <c r="K76" s="236"/>
      <c r="L76" s="236"/>
      <c r="M76" s="236"/>
      <c r="N76" s="236"/>
      <c r="O76" s="236"/>
      <c r="P76" s="236"/>
      <c r="Q76" s="236"/>
      <c r="R76" s="236"/>
      <c r="S76" s="236"/>
      <c r="T76" s="236"/>
      <c r="U76" s="236"/>
      <c r="V76" s="236"/>
      <c r="W76" s="236"/>
      <c r="X76" s="236"/>
      <c r="Y76" s="236"/>
      <c r="Z76" s="236"/>
      <c r="AA76" s="236"/>
      <c r="AB76" s="236"/>
      <c r="AC76" s="236"/>
      <c r="AD76" s="236"/>
      <c r="AE76" s="236"/>
      <c r="AF76" s="236"/>
      <c r="AG76" s="386">
        <f t="shared" si="19"/>
        <v>0</v>
      </c>
    </row>
    <row r="77" outlineLevel="1">
      <c r="A77" s="447" t="s">
        <v>187</v>
      </c>
      <c r="B77" s="446">
        <f t="shared" ref="B77:AF77" si="20">SUM(B69:B76)</f>
        <v>0</v>
      </c>
      <c r="C77" s="446">
        <f t="shared" si="20"/>
        <v>0</v>
      </c>
      <c r="D77" s="446">
        <f t="shared" si="20"/>
        <v>0</v>
      </c>
      <c r="E77" s="446">
        <f t="shared" si="20"/>
        <v>0</v>
      </c>
      <c r="F77" s="446">
        <f t="shared" si="20"/>
        <v>0</v>
      </c>
      <c r="G77" s="446">
        <f t="shared" si="20"/>
        <v>0</v>
      </c>
      <c r="H77" s="446">
        <f t="shared" si="20"/>
        <v>0</v>
      </c>
      <c r="I77" s="446">
        <f t="shared" si="20"/>
        <v>0</v>
      </c>
      <c r="J77" s="446">
        <f t="shared" si="20"/>
        <v>0</v>
      </c>
      <c r="K77" s="446">
        <f t="shared" si="20"/>
        <v>0</v>
      </c>
      <c r="L77" s="446">
        <f t="shared" si="20"/>
        <v>0</v>
      </c>
      <c r="M77" s="446">
        <f t="shared" si="20"/>
        <v>0</v>
      </c>
      <c r="N77" s="446">
        <f t="shared" si="20"/>
        <v>0</v>
      </c>
      <c r="O77" s="446">
        <f t="shared" si="20"/>
        <v>0</v>
      </c>
      <c r="P77" s="446">
        <f t="shared" si="20"/>
        <v>0</v>
      </c>
      <c r="Q77" s="446">
        <f t="shared" si="20"/>
        <v>0</v>
      </c>
      <c r="R77" s="446">
        <f t="shared" si="20"/>
        <v>0</v>
      </c>
      <c r="S77" s="446">
        <f t="shared" si="20"/>
        <v>0</v>
      </c>
      <c r="T77" s="446">
        <f t="shared" si="20"/>
        <v>0</v>
      </c>
      <c r="U77" s="446">
        <f t="shared" si="20"/>
        <v>0</v>
      </c>
      <c r="V77" s="446">
        <f t="shared" si="20"/>
        <v>0</v>
      </c>
      <c r="W77" s="446">
        <f t="shared" si="20"/>
        <v>0</v>
      </c>
      <c r="X77" s="446">
        <f t="shared" si="20"/>
        <v>0</v>
      </c>
      <c r="Y77" s="446">
        <f t="shared" si="20"/>
        <v>0</v>
      </c>
      <c r="Z77" s="446">
        <f t="shared" si="20"/>
        <v>0</v>
      </c>
      <c r="AA77" s="446">
        <f t="shared" si="20"/>
        <v>0</v>
      </c>
      <c r="AB77" s="446">
        <f t="shared" si="20"/>
        <v>0</v>
      </c>
      <c r="AC77" s="446">
        <f t="shared" si="20"/>
        <v>0</v>
      </c>
      <c r="AD77" s="446">
        <f t="shared" si="20"/>
        <v>0</v>
      </c>
      <c r="AE77" s="446">
        <f t="shared" si="20"/>
        <v>0</v>
      </c>
      <c r="AF77" s="446">
        <f t="shared" si="20"/>
        <v>0</v>
      </c>
      <c r="AG77" s="386">
        <f t="shared" si="19"/>
        <v>0</v>
      </c>
    </row>
    <row r="78" outlineLevel="1">
      <c r="A78" s="145"/>
      <c r="B78" s="174"/>
      <c r="C78" s="174"/>
      <c r="D78" s="174"/>
      <c r="E78" s="174"/>
      <c r="F78" s="174"/>
      <c r="G78" s="174"/>
      <c r="H78" s="174"/>
      <c r="I78" s="129"/>
      <c r="J78" s="129"/>
      <c r="K78" s="129"/>
      <c r="L78" s="129"/>
      <c r="M78" s="129"/>
      <c r="N78" s="129"/>
      <c r="O78" s="129"/>
      <c r="P78" s="129"/>
      <c r="Q78" s="129"/>
      <c r="R78" s="129"/>
      <c r="S78" s="129"/>
      <c r="T78" s="129"/>
      <c r="U78" s="129"/>
      <c r="V78" s="129"/>
      <c r="W78" s="129"/>
      <c r="X78" s="129"/>
      <c r="Y78" s="129"/>
      <c r="Z78" s="129"/>
      <c r="AA78" s="129"/>
      <c r="AB78" s="129"/>
      <c r="AC78" s="129"/>
      <c r="AD78" s="129"/>
      <c r="AE78" s="129"/>
      <c r="AF78" s="129"/>
      <c r="AG78" s="493"/>
    </row>
    <row r="79" outlineLevel="1">
      <c r="A79" s="443" t="s">
        <v>1330</v>
      </c>
      <c r="B79" s="281"/>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386">
        <f>SUM(B79:AF79)</f>
        <v>0</v>
      </c>
    </row>
    <row r="80" outlineLevel="1">
      <c r="A80" s="145"/>
      <c r="B80" s="174"/>
      <c r="C80" s="174"/>
      <c r="D80" s="174"/>
      <c r="E80" s="174"/>
      <c r="F80" s="174"/>
      <c r="G80" s="174"/>
      <c r="H80" s="174"/>
      <c r="I80" s="129"/>
      <c r="J80" s="129"/>
      <c r="K80" s="129"/>
      <c r="L80" s="129"/>
      <c r="M80" s="129"/>
      <c r="N80" s="129"/>
      <c r="O80" s="129"/>
      <c r="P80" s="129"/>
      <c r="Q80" s="129"/>
      <c r="R80" s="129"/>
      <c r="S80" s="129"/>
      <c r="T80" s="129"/>
      <c r="U80" s="129"/>
      <c r="V80" s="129"/>
      <c r="W80" s="129"/>
      <c r="X80" s="129"/>
      <c r="Y80" s="129"/>
      <c r="Z80" s="129"/>
      <c r="AA80" s="129"/>
      <c r="AB80" s="129"/>
      <c r="AC80" s="129"/>
      <c r="AD80" s="129"/>
      <c r="AE80" s="129"/>
      <c r="AF80" s="129"/>
      <c r="AG80" s="493"/>
    </row>
    <row r="81" outlineLevel="1">
      <c r="A81" s="462" t="s">
        <v>1331</v>
      </c>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c r="AC81" s="225"/>
      <c r="AD81" s="225"/>
      <c r="AE81" s="225"/>
      <c r="AF81" s="225"/>
      <c r="AG81" s="503"/>
    </row>
    <row r="82" outlineLevel="1">
      <c r="A82" s="443" t="s">
        <v>1315</v>
      </c>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386">
        <f t="shared" ref="AG82:AG85" si="21">SUM(B82:AF82)</f>
        <v>0</v>
      </c>
    </row>
    <row r="83" outlineLevel="1">
      <c r="A83" s="443" t="s">
        <v>1131</v>
      </c>
      <c r="B83" s="144"/>
      <c r="C83" s="144"/>
      <c r="D83" s="144"/>
      <c r="E83" s="144"/>
      <c r="F83" s="144"/>
      <c r="G83" s="144"/>
      <c r="H83" s="144"/>
      <c r="I83" s="144"/>
      <c r="J83" s="144"/>
      <c r="K83" s="144"/>
      <c r="L83" s="144"/>
      <c r="M83" s="144"/>
      <c r="N83" s="144"/>
      <c r="O83" s="144"/>
      <c r="P83" s="144"/>
      <c r="Q83" s="144"/>
      <c r="R83" s="144"/>
      <c r="S83" s="144"/>
      <c r="T83" s="144"/>
      <c r="U83" s="144"/>
      <c r="V83" s="428"/>
      <c r="W83" s="428"/>
      <c r="X83" s="428"/>
      <c r="Y83" s="428"/>
      <c r="Z83" s="428"/>
      <c r="AA83" s="428"/>
      <c r="AB83" s="428"/>
      <c r="AC83" s="428"/>
      <c r="AD83" s="428"/>
      <c r="AE83" s="428"/>
      <c r="AF83" s="428"/>
      <c r="AG83" s="386">
        <f t="shared" si="21"/>
        <v>0</v>
      </c>
    </row>
    <row r="84" outlineLevel="1">
      <c r="A84" s="443" t="s">
        <v>1316</v>
      </c>
      <c r="B84" s="144"/>
      <c r="C84" s="144"/>
      <c r="D84" s="144"/>
      <c r="E84" s="144"/>
      <c r="F84" s="144"/>
      <c r="G84" s="428"/>
      <c r="H84" s="428"/>
      <c r="I84" s="428"/>
      <c r="J84" s="428"/>
      <c r="K84" s="144"/>
      <c r="L84" s="428"/>
      <c r="M84" s="428"/>
      <c r="N84" s="428"/>
      <c r="O84" s="428"/>
      <c r="P84" s="428"/>
      <c r="Q84" s="428"/>
      <c r="R84" s="428"/>
      <c r="S84" s="428"/>
      <c r="T84" s="428"/>
      <c r="U84" s="428"/>
      <c r="V84" s="428"/>
      <c r="W84" s="428"/>
      <c r="X84" s="428"/>
      <c r="Y84" s="428"/>
      <c r="Z84" s="428"/>
      <c r="AA84" s="428"/>
      <c r="AB84" s="428"/>
      <c r="AC84" s="428"/>
      <c r="AD84" s="428"/>
      <c r="AE84" s="428"/>
      <c r="AF84" s="428"/>
      <c r="AG84" s="386">
        <f t="shared" si="21"/>
        <v>0</v>
      </c>
    </row>
    <row r="85" outlineLevel="1">
      <c r="A85" s="467" t="s">
        <v>1317</v>
      </c>
      <c r="B85" s="460">
        <f t="shared" ref="B85:AF85" si="22">sum(B82:B84)</f>
        <v>0</v>
      </c>
      <c r="C85" s="460">
        <f t="shared" si="22"/>
        <v>0</v>
      </c>
      <c r="D85" s="460">
        <f t="shared" si="22"/>
        <v>0</v>
      </c>
      <c r="E85" s="460">
        <f t="shared" si="22"/>
        <v>0</v>
      </c>
      <c r="F85" s="460">
        <f t="shared" si="22"/>
        <v>0</v>
      </c>
      <c r="G85" s="460">
        <f t="shared" si="22"/>
        <v>0</v>
      </c>
      <c r="H85" s="460">
        <f t="shared" si="22"/>
        <v>0</v>
      </c>
      <c r="I85" s="460">
        <f t="shared" si="22"/>
        <v>0</v>
      </c>
      <c r="J85" s="460">
        <f t="shared" si="22"/>
        <v>0</v>
      </c>
      <c r="K85" s="460">
        <f t="shared" si="22"/>
        <v>0</v>
      </c>
      <c r="L85" s="460">
        <f t="shared" si="22"/>
        <v>0</v>
      </c>
      <c r="M85" s="460">
        <f t="shared" si="22"/>
        <v>0</v>
      </c>
      <c r="N85" s="460">
        <f t="shared" si="22"/>
        <v>0</v>
      </c>
      <c r="O85" s="460">
        <f t="shared" si="22"/>
        <v>0</v>
      </c>
      <c r="P85" s="460">
        <f t="shared" si="22"/>
        <v>0</v>
      </c>
      <c r="Q85" s="460">
        <f t="shared" si="22"/>
        <v>0</v>
      </c>
      <c r="R85" s="460">
        <f t="shared" si="22"/>
        <v>0</v>
      </c>
      <c r="S85" s="460">
        <f t="shared" si="22"/>
        <v>0</v>
      </c>
      <c r="T85" s="460">
        <f t="shared" si="22"/>
        <v>0</v>
      </c>
      <c r="U85" s="460">
        <f t="shared" si="22"/>
        <v>0</v>
      </c>
      <c r="V85" s="460">
        <f t="shared" si="22"/>
        <v>0</v>
      </c>
      <c r="W85" s="460">
        <f t="shared" si="22"/>
        <v>0</v>
      </c>
      <c r="X85" s="460">
        <f t="shared" si="22"/>
        <v>0</v>
      </c>
      <c r="Y85" s="460">
        <f t="shared" si="22"/>
        <v>0</v>
      </c>
      <c r="Z85" s="460">
        <f t="shared" si="22"/>
        <v>0</v>
      </c>
      <c r="AA85" s="460">
        <f t="shared" si="22"/>
        <v>0</v>
      </c>
      <c r="AB85" s="460">
        <f t="shared" si="22"/>
        <v>0</v>
      </c>
      <c r="AC85" s="460">
        <f t="shared" si="22"/>
        <v>0</v>
      </c>
      <c r="AD85" s="460">
        <f t="shared" si="22"/>
        <v>0</v>
      </c>
      <c r="AE85" s="460">
        <f t="shared" si="22"/>
        <v>0</v>
      </c>
      <c r="AF85" s="460">
        <f t="shared" si="22"/>
        <v>0</v>
      </c>
      <c r="AG85" s="386">
        <f t="shared" si="21"/>
        <v>0</v>
      </c>
    </row>
    <row r="86" outlineLevel="1">
      <c r="A86" s="415"/>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c r="AC86" s="225"/>
      <c r="AD86" s="225"/>
      <c r="AE86" s="225"/>
      <c r="AF86" s="225"/>
      <c r="AG86" s="511"/>
    </row>
    <row r="87" outlineLevel="1">
      <c r="A87" s="266" t="s">
        <v>391</v>
      </c>
      <c r="B87" s="250"/>
      <c r="C87" s="250"/>
      <c r="D87" s="250"/>
      <c r="E87" s="250"/>
      <c r="F87" s="250"/>
      <c r="G87" s="250"/>
      <c r="H87" s="250"/>
      <c r="I87" s="250"/>
      <c r="J87" s="250"/>
      <c r="K87" s="250"/>
      <c r="L87" s="250"/>
      <c r="M87" s="250"/>
      <c r="N87" s="250"/>
      <c r="O87" s="504"/>
      <c r="P87" s="504"/>
      <c r="Q87" s="504"/>
      <c r="R87" s="504"/>
      <c r="S87" s="504"/>
      <c r="T87" s="504"/>
      <c r="U87" s="504"/>
      <c r="V87" s="504"/>
      <c r="W87" s="504"/>
      <c r="X87" s="250"/>
      <c r="Y87" s="504"/>
      <c r="Z87" s="504"/>
      <c r="AA87" s="504"/>
      <c r="AB87" s="504"/>
      <c r="AC87" s="504"/>
      <c r="AD87" s="250"/>
      <c r="AE87" s="250"/>
      <c r="AF87" s="250"/>
      <c r="AG87" s="386">
        <f t="shared" ref="AG87:AG89" si="23">SUM(B87:AF87)</f>
        <v>0</v>
      </c>
    </row>
    <row r="88" outlineLevel="1">
      <c r="A88" s="505" t="s">
        <v>392</v>
      </c>
      <c r="B88" s="144"/>
      <c r="C88" s="144"/>
      <c r="D88" s="144"/>
      <c r="E88" s="144"/>
      <c r="F88" s="144"/>
      <c r="G88" s="428"/>
      <c r="H88" s="428"/>
      <c r="I88" s="428"/>
      <c r="J88" s="428"/>
      <c r="K88" s="144"/>
      <c r="L88" s="428"/>
      <c r="M88" s="428"/>
      <c r="N88" s="428"/>
      <c r="O88" s="428"/>
      <c r="P88" s="428"/>
      <c r="Q88" s="428"/>
      <c r="R88" s="428"/>
      <c r="S88" s="428"/>
      <c r="T88" s="428"/>
      <c r="U88" s="428"/>
      <c r="V88" s="428"/>
      <c r="W88" s="428"/>
      <c r="X88" s="428"/>
      <c r="Y88" s="428"/>
      <c r="Z88" s="428"/>
      <c r="AA88" s="428"/>
      <c r="AB88" s="428"/>
      <c r="AC88" s="428"/>
      <c r="AD88" s="428"/>
      <c r="AE88" s="428"/>
      <c r="AF88" s="428"/>
      <c r="AG88" s="386">
        <f t="shared" si="23"/>
        <v>0</v>
      </c>
    </row>
    <row r="89" outlineLevel="1">
      <c r="A89" s="506" t="s">
        <v>1318</v>
      </c>
      <c r="B89" s="507">
        <f t="shared" ref="B89:AF89" si="24">sum(B87:B88)</f>
        <v>0</v>
      </c>
      <c r="C89" s="507">
        <f t="shared" si="24"/>
        <v>0</v>
      </c>
      <c r="D89" s="507">
        <f t="shared" si="24"/>
        <v>0</v>
      </c>
      <c r="E89" s="507">
        <f t="shared" si="24"/>
        <v>0</v>
      </c>
      <c r="F89" s="507">
        <f t="shared" si="24"/>
        <v>0</v>
      </c>
      <c r="G89" s="507">
        <f t="shared" si="24"/>
        <v>0</v>
      </c>
      <c r="H89" s="507">
        <f t="shared" si="24"/>
        <v>0</v>
      </c>
      <c r="I89" s="507">
        <f t="shared" si="24"/>
        <v>0</v>
      </c>
      <c r="J89" s="507">
        <f t="shared" si="24"/>
        <v>0</v>
      </c>
      <c r="K89" s="507">
        <f t="shared" si="24"/>
        <v>0</v>
      </c>
      <c r="L89" s="507">
        <f t="shared" si="24"/>
        <v>0</v>
      </c>
      <c r="M89" s="507">
        <f t="shared" si="24"/>
        <v>0</v>
      </c>
      <c r="N89" s="507">
        <f t="shared" si="24"/>
        <v>0</v>
      </c>
      <c r="O89" s="507">
        <f t="shared" si="24"/>
        <v>0</v>
      </c>
      <c r="P89" s="507">
        <f t="shared" si="24"/>
        <v>0</v>
      </c>
      <c r="Q89" s="507">
        <f t="shared" si="24"/>
        <v>0</v>
      </c>
      <c r="R89" s="507">
        <f t="shared" si="24"/>
        <v>0</v>
      </c>
      <c r="S89" s="507">
        <f t="shared" si="24"/>
        <v>0</v>
      </c>
      <c r="T89" s="507">
        <f t="shared" si="24"/>
        <v>0</v>
      </c>
      <c r="U89" s="507">
        <f t="shared" si="24"/>
        <v>0</v>
      </c>
      <c r="V89" s="507">
        <f t="shared" si="24"/>
        <v>0</v>
      </c>
      <c r="W89" s="507">
        <f t="shared" si="24"/>
        <v>0</v>
      </c>
      <c r="X89" s="507">
        <f t="shared" si="24"/>
        <v>0</v>
      </c>
      <c r="Y89" s="507">
        <f t="shared" si="24"/>
        <v>0</v>
      </c>
      <c r="Z89" s="507">
        <f t="shared" si="24"/>
        <v>0</v>
      </c>
      <c r="AA89" s="507">
        <f t="shared" si="24"/>
        <v>0</v>
      </c>
      <c r="AB89" s="507">
        <f t="shared" si="24"/>
        <v>0</v>
      </c>
      <c r="AC89" s="507">
        <f t="shared" si="24"/>
        <v>0</v>
      </c>
      <c r="AD89" s="507">
        <f t="shared" si="24"/>
        <v>0</v>
      </c>
      <c r="AE89" s="507">
        <f t="shared" si="24"/>
        <v>0</v>
      </c>
      <c r="AF89" s="507">
        <f t="shared" si="24"/>
        <v>0</v>
      </c>
      <c r="AG89" s="386">
        <f t="shared" si="23"/>
        <v>0</v>
      </c>
    </row>
    <row r="90">
      <c r="A90" s="415"/>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c r="AC90" s="225"/>
      <c r="AD90" s="225"/>
      <c r="AE90" s="225"/>
      <c r="AF90" s="225"/>
      <c r="AG90" s="511"/>
    </row>
    <row r="91">
      <c r="A91" s="499" t="s">
        <v>1332</v>
      </c>
      <c r="B91" s="500"/>
      <c r="C91" s="500"/>
      <c r="D91" s="500"/>
      <c r="E91" s="500"/>
      <c r="F91" s="500"/>
      <c r="G91" s="500"/>
      <c r="H91" s="500"/>
      <c r="I91" s="500"/>
      <c r="J91" s="500"/>
      <c r="K91" s="500"/>
      <c r="L91" s="500"/>
      <c r="M91" s="500"/>
      <c r="N91" s="500"/>
      <c r="O91" s="500"/>
      <c r="P91" s="500"/>
      <c r="Q91" s="500"/>
      <c r="R91" s="500"/>
      <c r="S91" s="500"/>
      <c r="T91" s="500"/>
      <c r="U91" s="500"/>
      <c r="V91" s="500"/>
      <c r="W91" s="500"/>
      <c r="X91" s="500"/>
      <c r="Y91" s="500"/>
      <c r="Z91" s="500"/>
      <c r="AA91" s="500"/>
      <c r="AB91" s="500"/>
      <c r="AC91" s="500"/>
      <c r="AD91" s="500"/>
      <c r="AE91" s="500"/>
      <c r="AF91" s="500"/>
      <c r="AG91" s="501"/>
    </row>
    <row r="92" outlineLevel="1">
      <c r="A92" s="443" t="s">
        <v>1333</v>
      </c>
      <c r="B92" s="212"/>
      <c r="C92" s="212"/>
      <c r="D92" s="212"/>
      <c r="E92" s="212"/>
      <c r="F92" s="212"/>
      <c r="G92" s="212"/>
      <c r="H92" s="212"/>
      <c r="I92" s="212"/>
      <c r="J92" s="212"/>
      <c r="K92" s="212"/>
      <c r="L92" s="212"/>
      <c r="M92" s="212"/>
      <c r="N92" s="212"/>
      <c r="O92" s="212"/>
      <c r="P92" s="212"/>
      <c r="Q92" s="212"/>
      <c r="R92" s="212"/>
      <c r="S92" s="212"/>
      <c r="T92" s="212"/>
      <c r="U92" s="212"/>
      <c r="V92" s="216"/>
      <c r="W92" s="216"/>
      <c r="X92" s="216"/>
      <c r="Y92" s="216"/>
      <c r="Z92" s="216"/>
      <c r="AA92" s="216"/>
      <c r="AB92" s="216"/>
      <c r="AC92" s="216"/>
      <c r="AD92" s="216"/>
      <c r="AE92" s="216"/>
      <c r="AF92" s="221"/>
      <c r="AG92" s="386">
        <f t="shared" ref="AG92:AG107" si="25">SUM(B92:AF92)</f>
        <v>0</v>
      </c>
    </row>
    <row r="93" outlineLevel="1">
      <c r="A93" s="443" t="s">
        <v>1334</v>
      </c>
      <c r="B93" s="212"/>
      <c r="C93" s="212"/>
      <c r="D93" s="212"/>
      <c r="E93" s="212"/>
      <c r="F93" s="212"/>
      <c r="G93" s="212"/>
      <c r="H93" s="212"/>
      <c r="I93" s="212"/>
      <c r="J93" s="212"/>
      <c r="K93" s="212"/>
      <c r="L93" s="212"/>
      <c r="M93" s="212"/>
      <c r="N93" s="212"/>
      <c r="O93" s="212"/>
      <c r="P93" s="212"/>
      <c r="Q93" s="212"/>
      <c r="R93" s="212"/>
      <c r="S93" s="212"/>
      <c r="T93" s="212"/>
      <c r="U93" s="212"/>
      <c r="V93" s="216"/>
      <c r="W93" s="216"/>
      <c r="X93" s="216"/>
      <c r="Y93" s="216"/>
      <c r="Z93" s="216"/>
      <c r="AA93" s="216"/>
      <c r="AB93" s="216"/>
      <c r="AC93" s="216"/>
      <c r="AD93" s="216"/>
      <c r="AE93" s="216"/>
      <c r="AF93" s="221"/>
      <c r="AG93" s="386">
        <f t="shared" si="25"/>
        <v>0</v>
      </c>
    </row>
    <row r="94" outlineLevel="1">
      <c r="A94" s="443" t="s">
        <v>1335</v>
      </c>
      <c r="B94" s="212"/>
      <c r="C94" s="212"/>
      <c r="D94" s="212"/>
      <c r="E94" s="212"/>
      <c r="F94" s="212"/>
      <c r="G94" s="212"/>
      <c r="H94" s="212"/>
      <c r="I94" s="212"/>
      <c r="J94" s="212"/>
      <c r="K94" s="212"/>
      <c r="L94" s="212"/>
      <c r="M94" s="212"/>
      <c r="N94" s="212"/>
      <c r="O94" s="212"/>
      <c r="P94" s="212"/>
      <c r="Q94" s="212"/>
      <c r="R94" s="212"/>
      <c r="S94" s="212"/>
      <c r="T94" s="212"/>
      <c r="U94" s="212"/>
      <c r="V94" s="216"/>
      <c r="W94" s="216"/>
      <c r="X94" s="216"/>
      <c r="Y94" s="216"/>
      <c r="Z94" s="216"/>
      <c r="AA94" s="216"/>
      <c r="AB94" s="216"/>
      <c r="AC94" s="216"/>
      <c r="AD94" s="216"/>
      <c r="AE94" s="216"/>
      <c r="AF94" s="221"/>
      <c r="AG94" s="386">
        <f t="shared" si="25"/>
        <v>0</v>
      </c>
    </row>
    <row r="95" outlineLevel="1">
      <c r="A95" s="443" t="s">
        <v>1336</v>
      </c>
      <c r="B95" s="212"/>
      <c r="C95" s="212"/>
      <c r="D95" s="212"/>
      <c r="E95" s="212"/>
      <c r="F95" s="212"/>
      <c r="G95" s="212"/>
      <c r="H95" s="212"/>
      <c r="I95" s="212"/>
      <c r="J95" s="212"/>
      <c r="K95" s="212"/>
      <c r="L95" s="212"/>
      <c r="M95" s="212"/>
      <c r="N95" s="212"/>
      <c r="O95" s="212"/>
      <c r="P95" s="212"/>
      <c r="Q95" s="212"/>
      <c r="R95" s="212"/>
      <c r="S95" s="212"/>
      <c r="T95" s="212"/>
      <c r="U95" s="212"/>
      <c r="V95" s="216"/>
      <c r="W95" s="216"/>
      <c r="X95" s="216"/>
      <c r="Y95" s="216"/>
      <c r="Z95" s="216"/>
      <c r="AA95" s="216"/>
      <c r="AB95" s="216"/>
      <c r="AC95" s="216"/>
      <c r="AD95" s="216"/>
      <c r="AE95" s="216"/>
      <c r="AF95" s="221"/>
      <c r="AG95" s="386">
        <f t="shared" si="25"/>
        <v>0</v>
      </c>
    </row>
    <row r="96" outlineLevel="1">
      <c r="A96" s="445" t="s">
        <v>287</v>
      </c>
      <c r="B96" s="287">
        <f t="shared" ref="B96:AF96" si="26">B92+B93</f>
        <v>0</v>
      </c>
      <c r="C96" s="287">
        <f t="shared" si="26"/>
        <v>0</v>
      </c>
      <c r="D96" s="287">
        <f t="shared" si="26"/>
        <v>0</v>
      </c>
      <c r="E96" s="287">
        <f t="shared" si="26"/>
        <v>0</v>
      </c>
      <c r="F96" s="287">
        <f t="shared" si="26"/>
        <v>0</v>
      </c>
      <c r="G96" s="287">
        <f t="shared" si="26"/>
        <v>0</v>
      </c>
      <c r="H96" s="287">
        <f t="shared" si="26"/>
        <v>0</v>
      </c>
      <c r="I96" s="287">
        <f t="shared" si="26"/>
        <v>0</v>
      </c>
      <c r="J96" s="287">
        <f t="shared" si="26"/>
        <v>0</v>
      </c>
      <c r="K96" s="287">
        <f t="shared" si="26"/>
        <v>0</v>
      </c>
      <c r="L96" s="287">
        <f t="shared" si="26"/>
        <v>0</v>
      </c>
      <c r="M96" s="287">
        <f t="shared" si="26"/>
        <v>0</v>
      </c>
      <c r="N96" s="287">
        <f t="shared" si="26"/>
        <v>0</v>
      </c>
      <c r="O96" s="287">
        <f t="shared" si="26"/>
        <v>0</v>
      </c>
      <c r="P96" s="287">
        <f t="shared" si="26"/>
        <v>0</v>
      </c>
      <c r="Q96" s="287">
        <f t="shared" si="26"/>
        <v>0</v>
      </c>
      <c r="R96" s="287">
        <f t="shared" si="26"/>
        <v>0</v>
      </c>
      <c r="S96" s="287">
        <f t="shared" si="26"/>
        <v>0</v>
      </c>
      <c r="T96" s="287">
        <f t="shared" si="26"/>
        <v>0</v>
      </c>
      <c r="U96" s="287">
        <f t="shared" si="26"/>
        <v>0</v>
      </c>
      <c r="V96" s="287">
        <f t="shared" si="26"/>
        <v>0</v>
      </c>
      <c r="W96" s="287">
        <f t="shared" si="26"/>
        <v>0</v>
      </c>
      <c r="X96" s="287">
        <f t="shared" si="26"/>
        <v>0</v>
      </c>
      <c r="Y96" s="287">
        <f t="shared" si="26"/>
        <v>0</v>
      </c>
      <c r="Z96" s="287">
        <f t="shared" si="26"/>
        <v>0</v>
      </c>
      <c r="AA96" s="287">
        <f t="shared" si="26"/>
        <v>0</v>
      </c>
      <c r="AB96" s="287">
        <f t="shared" si="26"/>
        <v>0</v>
      </c>
      <c r="AC96" s="287">
        <f t="shared" si="26"/>
        <v>0</v>
      </c>
      <c r="AD96" s="287">
        <f t="shared" si="26"/>
        <v>0</v>
      </c>
      <c r="AE96" s="287">
        <f t="shared" si="26"/>
        <v>0</v>
      </c>
      <c r="AF96" s="287">
        <f t="shared" si="26"/>
        <v>0</v>
      </c>
      <c r="AG96" s="386">
        <f t="shared" si="25"/>
        <v>0</v>
      </c>
    </row>
    <row r="97" outlineLevel="1">
      <c r="A97" s="445" t="s">
        <v>288</v>
      </c>
      <c r="B97" s="287">
        <f t="shared" ref="B97:AF97" si="27">B94+B95</f>
        <v>0</v>
      </c>
      <c r="C97" s="287">
        <f t="shared" si="27"/>
        <v>0</v>
      </c>
      <c r="D97" s="287">
        <f t="shared" si="27"/>
        <v>0</v>
      </c>
      <c r="E97" s="287">
        <f t="shared" si="27"/>
        <v>0</v>
      </c>
      <c r="F97" s="287">
        <f t="shared" si="27"/>
        <v>0</v>
      </c>
      <c r="G97" s="287">
        <f t="shared" si="27"/>
        <v>0</v>
      </c>
      <c r="H97" s="287">
        <f t="shared" si="27"/>
        <v>0</v>
      </c>
      <c r="I97" s="287">
        <f t="shared" si="27"/>
        <v>0</v>
      </c>
      <c r="J97" s="287">
        <f t="shared" si="27"/>
        <v>0</v>
      </c>
      <c r="K97" s="287">
        <f t="shared" si="27"/>
        <v>0</v>
      </c>
      <c r="L97" s="287">
        <f t="shared" si="27"/>
        <v>0</v>
      </c>
      <c r="M97" s="287">
        <f t="shared" si="27"/>
        <v>0</v>
      </c>
      <c r="N97" s="287">
        <f t="shared" si="27"/>
        <v>0</v>
      </c>
      <c r="O97" s="287">
        <f t="shared" si="27"/>
        <v>0</v>
      </c>
      <c r="P97" s="287">
        <f t="shared" si="27"/>
        <v>0</v>
      </c>
      <c r="Q97" s="287">
        <f t="shared" si="27"/>
        <v>0</v>
      </c>
      <c r="R97" s="287">
        <f t="shared" si="27"/>
        <v>0</v>
      </c>
      <c r="S97" s="287">
        <f t="shared" si="27"/>
        <v>0</v>
      </c>
      <c r="T97" s="287">
        <f t="shared" si="27"/>
        <v>0</v>
      </c>
      <c r="U97" s="287">
        <f t="shared" si="27"/>
        <v>0</v>
      </c>
      <c r="V97" s="287">
        <f t="shared" si="27"/>
        <v>0</v>
      </c>
      <c r="W97" s="287">
        <f t="shared" si="27"/>
        <v>0</v>
      </c>
      <c r="X97" s="287">
        <f t="shared" si="27"/>
        <v>0</v>
      </c>
      <c r="Y97" s="287">
        <f t="shared" si="27"/>
        <v>0</v>
      </c>
      <c r="Z97" s="287">
        <f t="shared" si="27"/>
        <v>0</v>
      </c>
      <c r="AA97" s="287">
        <f t="shared" si="27"/>
        <v>0</v>
      </c>
      <c r="AB97" s="287">
        <f t="shared" si="27"/>
        <v>0</v>
      </c>
      <c r="AC97" s="287">
        <f t="shared" si="27"/>
        <v>0</v>
      </c>
      <c r="AD97" s="287">
        <f t="shared" si="27"/>
        <v>0</v>
      </c>
      <c r="AE97" s="287">
        <f t="shared" si="27"/>
        <v>0</v>
      </c>
      <c r="AF97" s="287">
        <f t="shared" si="27"/>
        <v>0</v>
      </c>
      <c r="AG97" s="386">
        <f t="shared" si="25"/>
        <v>0</v>
      </c>
    </row>
    <row r="98" outlineLevel="1">
      <c r="A98" s="14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c r="AC98" s="225"/>
      <c r="AD98" s="225"/>
      <c r="AE98" s="225"/>
      <c r="AF98" s="225"/>
      <c r="AG98" s="386">
        <f t="shared" si="25"/>
        <v>0</v>
      </c>
    </row>
    <row r="99" outlineLevel="1">
      <c r="A99" s="443" t="s">
        <v>290</v>
      </c>
      <c r="B99" s="212"/>
      <c r="C99" s="212"/>
      <c r="D99" s="212"/>
      <c r="E99" s="212"/>
      <c r="F99" s="212"/>
      <c r="G99" s="212"/>
      <c r="H99" s="212"/>
      <c r="I99" s="212"/>
      <c r="J99" s="212"/>
      <c r="K99" s="212"/>
      <c r="L99" s="212"/>
      <c r="M99" s="212"/>
      <c r="N99" s="212"/>
      <c r="O99" s="212"/>
      <c r="P99" s="212"/>
      <c r="Q99" s="212"/>
      <c r="R99" s="212"/>
      <c r="S99" s="212"/>
      <c r="T99" s="212"/>
      <c r="U99" s="212"/>
      <c r="V99" s="216"/>
      <c r="W99" s="216"/>
      <c r="X99" s="216"/>
      <c r="Y99" s="216"/>
      <c r="Z99" s="216"/>
      <c r="AA99" s="216"/>
      <c r="AB99" s="216"/>
      <c r="AC99" s="216"/>
      <c r="AD99" s="216"/>
      <c r="AE99" s="216"/>
      <c r="AF99" s="221"/>
      <c r="AG99" s="386">
        <f t="shared" si="25"/>
        <v>0</v>
      </c>
    </row>
    <row r="100" outlineLevel="1">
      <c r="A100" s="443" t="s">
        <v>291</v>
      </c>
      <c r="B100" s="212"/>
      <c r="C100" s="212"/>
      <c r="D100" s="212"/>
      <c r="E100" s="212"/>
      <c r="F100" s="212"/>
      <c r="G100" s="212"/>
      <c r="H100" s="212"/>
      <c r="I100" s="212"/>
      <c r="J100" s="212"/>
      <c r="K100" s="212"/>
      <c r="L100" s="212"/>
      <c r="M100" s="212"/>
      <c r="N100" s="212"/>
      <c r="O100" s="212"/>
      <c r="P100" s="212"/>
      <c r="Q100" s="212"/>
      <c r="R100" s="212"/>
      <c r="S100" s="212"/>
      <c r="T100" s="212"/>
      <c r="U100" s="212"/>
      <c r="V100" s="216"/>
      <c r="W100" s="216"/>
      <c r="X100" s="216"/>
      <c r="Y100" s="216"/>
      <c r="Z100" s="216"/>
      <c r="AA100" s="216"/>
      <c r="AB100" s="216"/>
      <c r="AC100" s="216"/>
      <c r="AD100" s="216"/>
      <c r="AE100" s="216"/>
      <c r="AF100" s="221"/>
      <c r="AG100" s="386">
        <f t="shared" si="25"/>
        <v>0</v>
      </c>
    </row>
    <row r="101" outlineLevel="1">
      <c r="A101" s="443" t="s">
        <v>1337</v>
      </c>
      <c r="B101" s="212"/>
      <c r="C101" s="212"/>
      <c r="D101" s="212"/>
      <c r="E101" s="212"/>
      <c r="F101" s="212"/>
      <c r="G101" s="212"/>
      <c r="H101" s="212"/>
      <c r="I101" s="212"/>
      <c r="J101" s="212"/>
      <c r="K101" s="212"/>
      <c r="L101" s="212"/>
      <c r="M101" s="212"/>
      <c r="N101" s="212"/>
      <c r="O101" s="212"/>
      <c r="P101" s="212"/>
      <c r="Q101" s="212"/>
      <c r="R101" s="212"/>
      <c r="S101" s="212"/>
      <c r="T101" s="212"/>
      <c r="U101" s="212"/>
      <c r="V101" s="216"/>
      <c r="W101" s="216"/>
      <c r="X101" s="216"/>
      <c r="Y101" s="216"/>
      <c r="Z101" s="216"/>
      <c r="AA101" s="216"/>
      <c r="AB101" s="216"/>
      <c r="AC101" s="216"/>
      <c r="AD101" s="216"/>
      <c r="AE101" s="216"/>
      <c r="AF101" s="221"/>
      <c r="AG101" s="386">
        <f t="shared" si="25"/>
        <v>0</v>
      </c>
    </row>
    <row r="102" outlineLevel="1">
      <c r="A102" s="443" t="s">
        <v>1338</v>
      </c>
      <c r="B102" s="212"/>
      <c r="C102" s="212"/>
      <c r="D102" s="212"/>
      <c r="E102" s="212"/>
      <c r="F102" s="212"/>
      <c r="G102" s="212"/>
      <c r="H102" s="212"/>
      <c r="I102" s="212"/>
      <c r="J102" s="212"/>
      <c r="K102" s="212"/>
      <c r="L102" s="212"/>
      <c r="M102" s="212"/>
      <c r="N102" s="212"/>
      <c r="O102" s="212"/>
      <c r="P102" s="212"/>
      <c r="Q102" s="212"/>
      <c r="R102" s="212"/>
      <c r="S102" s="212"/>
      <c r="T102" s="212"/>
      <c r="U102" s="212"/>
      <c r="V102" s="216"/>
      <c r="W102" s="216"/>
      <c r="X102" s="216"/>
      <c r="Y102" s="216"/>
      <c r="Z102" s="216"/>
      <c r="AA102" s="216"/>
      <c r="AB102" s="216"/>
      <c r="AC102" s="216"/>
      <c r="AD102" s="216"/>
      <c r="AE102" s="216"/>
      <c r="AF102" s="221"/>
      <c r="AG102" s="386">
        <f t="shared" si="25"/>
        <v>0</v>
      </c>
    </row>
    <row r="103" outlineLevel="1">
      <c r="A103" s="443" t="s">
        <v>1339</v>
      </c>
      <c r="B103" s="212"/>
      <c r="C103" s="212"/>
      <c r="D103" s="212"/>
      <c r="E103" s="212"/>
      <c r="F103" s="212"/>
      <c r="G103" s="212"/>
      <c r="H103" s="212"/>
      <c r="I103" s="212"/>
      <c r="J103" s="212"/>
      <c r="K103" s="212"/>
      <c r="L103" s="212"/>
      <c r="M103" s="212"/>
      <c r="N103" s="212"/>
      <c r="O103" s="212"/>
      <c r="P103" s="212"/>
      <c r="Q103" s="212"/>
      <c r="R103" s="212"/>
      <c r="S103" s="212"/>
      <c r="T103" s="212"/>
      <c r="U103" s="212"/>
      <c r="V103" s="216"/>
      <c r="W103" s="216"/>
      <c r="X103" s="216"/>
      <c r="Y103" s="216"/>
      <c r="Z103" s="216"/>
      <c r="AA103" s="216"/>
      <c r="AB103" s="216"/>
      <c r="AC103" s="216"/>
      <c r="AD103" s="216"/>
      <c r="AE103" s="216"/>
      <c r="AF103" s="221"/>
      <c r="AG103" s="386">
        <f t="shared" si="25"/>
        <v>0</v>
      </c>
    </row>
    <row r="104" outlineLevel="1">
      <c r="A104" s="443" t="s">
        <v>1340</v>
      </c>
      <c r="B104" s="212"/>
      <c r="C104" s="212"/>
      <c r="D104" s="212"/>
      <c r="E104" s="212"/>
      <c r="F104" s="212"/>
      <c r="G104" s="212"/>
      <c r="H104" s="212"/>
      <c r="I104" s="212"/>
      <c r="J104" s="212"/>
      <c r="K104" s="212"/>
      <c r="L104" s="212"/>
      <c r="M104" s="212"/>
      <c r="N104" s="212"/>
      <c r="O104" s="212"/>
      <c r="P104" s="212"/>
      <c r="Q104" s="212"/>
      <c r="R104" s="212"/>
      <c r="S104" s="212"/>
      <c r="T104" s="212"/>
      <c r="U104" s="212"/>
      <c r="V104" s="216"/>
      <c r="W104" s="216"/>
      <c r="X104" s="216"/>
      <c r="Y104" s="216"/>
      <c r="Z104" s="216"/>
      <c r="AA104" s="216"/>
      <c r="AB104" s="216"/>
      <c r="AC104" s="216"/>
      <c r="AD104" s="216"/>
      <c r="AE104" s="216"/>
      <c r="AF104" s="221"/>
      <c r="AG104" s="386">
        <f t="shared" si="25"/>
        <v>0</v>
      </c>
    </row>
    <row r="105" outlineLevel="1">
      <c r="A105" s="443" t="s">
        <v>1341</v>
      </c>
      <c r="B105" s="212"/>
      <c r="C105" s="212"/>
      <c r="D105" s="212"/>
      <c r="E105" s="212"/>
      <c r="F105" s="212"/>
      <c r="G105" s="212"/>
      <c r="H105" s="212"/>
      <c r="I105" s="212"/>
      <c r="J105" s="212"/>
      <c r="K105" s="212"/>
      <c r="L105" s="212"/>
      <c r="M105" s="212"/>
      <c r="N105" s="212"/>
      <c r="O105" s="212"/>
      <c r="P105" s="212"/>
      <c r="Q105" s="212"/>
      <c r="R105" s="212"/>
      <c r="S105" s="212"/>
      <c r="T105" s="212"/>
      <c r="U105" s="212"/>
      <c r="V105" s="216"/>
      <c r="W105" s="216"/>
      <c r="X105" s="216"/>
      <c r="Y105" s="216"/>
      <c r="Z105" s="216"/>
      <c r="AA105" s="216"/>
      <c r="AB105" s="216"/>
      <c r="AC105" s="216"/>
      <c r="AD105" s="216"/>
      <c r="AE105" s="216"/>
      <c r="AF105" s="221"/>
      <c r="AG105" s="386">
        <f t="shared" si="25"/>
        <v>0</v>
      </c>
    </row>
    <row r="106" outlineLevel="1">
      <c r="A106" s="443" t="s">
        <v>1342</v>
      </c>
      <c r="B106" s="212"/>
      <c r="C106" s="212"/>
      <c r="D106" s="212"/>
      <c r="E106" s="212"/>
      <c r="F106" s="212"/>
      <c r="G106" s="212"/>
      <c r="H106" s="212"/>
      <c r="I106" s="212"/>
      <c r="J106" s="212"/>
      <c r="K106" s="212"/>
      <c r="L106" s="212"/>
      <c r="M106" s="212"/>
      <c r="N106" s="212"/>
      <c r="O106" s="212"/>
      <c r="P106" s="212"/>
      <c r="Q106" s="212"/>
      <c r="R106" s="212"/>
      <c r="S106" s="212"/>
      <c r="T106" s="212"/>
      <c r="U106" s="212"/>
      <c r="V106" s="216"/>
      <c r="W106" s="216"/>
      <c r="X106" s="216"/>
      <c r="Y106" s="216"/>
      <c r="Z106" s="216"/>
      <c r="AA106" s="216"/>
      <c r="AB106" s="216"/>
      <c r="AC106" s="216"/>
      <c r="AD106" s="216"/>
      <c r="AE106" s="216"/>
      <c r="AF106" s="221"/>
      <c r="AG106" s="386">
        <f t="shared" si="25"/>
        <v>0</v>
      </c>
    </row>
    <row r="107" outlineLevel="1">
      <c r="A107" s="447" t="s">
        <v>187</v>
      </c>
      <c r="B107" s="287">
        <f t="shared" ref="B107:AF107" si="28">SUM(B99:B103)</f>
        <v>0</v>
      </c>
      <c r="C107" s="287">
        <f t="shared" si="28"/>
        <v>0</v>
      </c>
      <c r="D107" s="287">
        <f t="shared" si="28"/>
        <v>0</v>
      </c>
      <c r="E107" s="287">
        <f t="shared" si="28"/>
        <v>0</v>
      </c>
      <c r="F107" s="287">
        <f t="shared" si="28"/>
        <v>0</v>
      </c>
      <c r="G107" s="287">
        <f t="shared" si="28"/>
        <v>0</v>
      </c>
      <c r="H107" s="287">
        <f t="shared" si="28"/>
        <v>0</v>
      </c>
      <c r="I107" s="287">
        <f t="shared" si="28"/>
        <v>0</v>
      </c>
      <c r="J107" s="287">
        <f t="shared" si="28"/>
        <v>0</v>
      </c>
      <c r="K107" s="287">
        <f t="shared" si="28"/>
        <v>0</v>
      </c>
      <c r="L107" s="287">
        <f t="shared" si="28"/>
        <v>0</v>
      </c>
      <c r="M107" s="287">
        <f t="shared" si="28"/>
        <v>0</v>
      </c>
      <c r="N107" s="287">
        <f t="shared" si="28"/>
        <v>0</v>
      </c>
      <c r="O107" s="287">
        <f t="shared" si="28"/>
        <v>0</v>
      </c>
      <c r="P107" s="287">
        <f t="shared" si="28"/>
        <v>0</v>
      </c>
      <c r="Q107" s="287">
        <f t="shared" si="28"/>
        <v>0</v>
      </c>
      <c r="R107" s="287">
        <f t="shared" si="28"/>
        <v>0</v>
      </c>
      <c r="S107" s="287">
        <f t="shared" si="28"/>
        <v>0</v>
      </c>
      <c r="T107" s="287">
        <f t="shared" si="28"/>
        <v>0</v>
      </c>
      <c r="U107" s="287">
        <f t="shared" si="28"/>
        <v>0</v>
      </c>
      <c r="V107" s="287">
        <f t="shared" si="28"/>
        <v>0</v>
      </c>
      <c r="W107" s="287">
        <f t="shared" si="28"/>
        <v>0</v>
      </c>
      <c r="X107" s="287">
        <f t="shared" si="28"/>
        <v>0</v>
      </c>
      <c r="Y107" s="287">
        <f t="shared" si="28"/>
        <v>0</v>
      </c>
      <c r="Z107" s="287">
        <f t="shared" si="28"/>
        <v>0</v>
      </c>
      <c r="AA107" s="287">
        <f t="shared" si="28"/>
        <v>0</v>
      </c>
      <c r="AB107" s="287">
        <f t="shared" si="28"/>
        <v>0</v>
      </c>
      <c r="AC107" s="287">
        <f t="shared" si="28"/>
        <v>0</v>
      </c>
      <c r="AD107" s="287">
        <f t="shared" si="28"/>
        <v>0</v>
      </c>
      <c r="AE107" s="287">
        <f t="shared" si="28"/>
        <v>0</v>
      </c>
      <c r="AF107" s="287">
        <f t="shared" si="28"/>
        <v>0</v>
      </c>
      <c r="AG107" s="386">
        <f t="shared" si="25"/>
        <v>0</v>
      </c>
    </row>
    <row r="108" outlineLevel="1">
      <c r="A108" s="465"/>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511"/>
    </row>
    <row r="109" outlineLevel="1">
      <c r="A109" s="447" t="s">
        <v>1266</v>
      </c>
      <c r="B109" s="287"/>
      <c r="C109" s="287"/>
      <c r="D109" s="287"/>
      <c r="E109" s="287"/>
      <c r="F109" s="287"/>
      <c r="G109" s="287"/>
      <c r="H109" s="287"/>
      <c r="I109" s="287"/>
      <c r="J109" s="287"/>
      <c r="K109" s="287"/>
      <c r="L109" s="287"/>
      <c r="M109" s="287"/>
      <c r="N109" s="287"/>
      <c r="O109" s="287"/>
      <c r="P109" s="287"/>
      <c r="Q109" s="287"/>
      <c r="R109" s="287"/>
      <c r="S109" s="287"/>
      <c r="T109" s="287"/>
      <c r="U109" s="287"/>
      <c r="V109" s="287"/>
      <c r="W109" s="287"/>
      <c r="X109" s="287"/>
      <c r="Y109" s="287"/>
      <c r="Z109" s="287"/>
      <c r="AA109" s="287"/>
      <c r="AB109" s="287"/>
      <c r="AC109" s="287"/>
      <c r="AD109" s="287"/>
      <c r="AE109" s="287"/>
      <c r="AF109" s="287"/>
      <c r="AG109" s="511"/>
    </row>
    <row r="110" outlineLevel="1">
      <c r="A110" s="443" t="s">
        <v>1267</v>
      </c>
      <c r="B110" s="212"/>
      <c r="C110" s="212"/>
      <c r="D110" s="212"/>
      <c r="E110" s="212"/>
      <c r="F110" s="212"/>
      <c r="G110" s="212"/>
      <c r="H110" s="212"/>
      <c r="I110" s="212"/>
      <c r="J110" s="212"/>
      <c r="K110" s="212"/>
      <c r="L110" s="212"/>
      <c r="M110" s="212"/>
      <c r="N110" s="212"/>
      <c r="O110" s="212"/>
      <c r="P110" s="212"/>
      <c r="Q110" s="212"/>
      <c r="R110" s="212"/>
      <c r="S110" s="212"/>
      <c r="T110" s="212"/>
      <c r="U110" s="212"/>
      <c r="V110" s="216"/>
      <c r="W110" s="216"/>
      <c r="X110" s="216"/>
      <c r="Y110" s="216"/>
      <c r="Z110" s="216"/>
      <c r="AA110" s="216"/>
      <c r="AB110" s="216"/>
      <c r="AC110" s="216"/>
      <c r="AD110" s="216"/>
      <c r="AE110" s="216"/>
      <c r="AF110" s="221"/>
      <c r="AG110" s="386">
        <f t="shared" ref="AG110:AG112" si="29">SUM(B110:AF110)</f>
        <v>0</v>
      </c>
    </row>
    <row r="111" outlineLevel="1">
      <c r="A111" s="443" t="s">
        <v>1268</v>
      </c>
      <c r="B111" s="212"/>
      <c r="C111" s="212"/>
      <c r="D111" s="212"/>
      <c r="E111" s="212"/>
      <c r="F111" s="212"/>
      <c r="G111" s="212"/>
      <c r="H111" s="212"/>
      <c r="I111" s="212"/>
      <c r="J111" s="212"/>
      <c r="K111" s="212"/>
      <c r="L111" s="212"/>
      <c r="M111" s="212"/>
      <c r="N111" s="212"/>
      <c r="O111" s="212"/>
      <c r="P111" s="212"/>
      <c r="Q111" s="212"/>
      <c r="R111" s="212"/>
      <c r="S111" s="212"/>
      <c r="T111" s="212"/>
      <c r="U111" s="212"/>
      <c r="V111" s="216"/>
      <c r="W111" s="216"/>
      <c r="X111" s="216"/>
      <c r="Y111" s="216"/>
      <c r="Z111" s="216"/>
      <c r="AA111" s="216"/>
      <c r="AB111" s="216"/>
      <c r="AC111" s="216"/>
      <c r="AD111" s="216"/>
      <c r="AE111" s="216"/>
      <c r="AF111" s="221"/>
      <c r="AG111" s="386">
        <f t="shared" si="29"/>
        <v>0</v>
      </c>
    </row>
    <row r="112" outlineLevel="1">
      <c r="A112" s="443" t="s">
        <v>1269</v>
      </c>
      <c r="B112" s="212"/>
      <c r="C112" s="212"/>
      <c r="D112" s="212"/>
      <c r="E112" s="212"/>
      <c r="F112" s="212"/>
      <c r="G112" s="212"/>
      <c r="H112" s="212"/>
      <c r="I112" s="212"/>
      <c r="J112" s="212"/>
      <c r="K112" s="212"/>
      <c r="L112" s="212"/>
      <c r="M112" s="212"/>
      <c r="N112" s="212"/>
      <c r="O112" s="212"/>
      <c r="P112" s="212"/>
      <c r="Q112" s="212"/>
      <c r="R112" s="212"/>
      <c r="S112" s="212"/>
      <c r="T112" s="212"/>
      <c r="U112" s="212"/>
      <c r="V112" s="216"/>
      <c r="W112" s="216"/>
      <c r="X112" s="216"/>
      <c r="Y112" s="216"/>
      <c r="Z112" s="216"/>
      <c r="AA112" s="216"/>
      <c r="AB112" s="216"/>
      <c r="AC112" s="216"/>
      <c r="AD112" s="216"/>
      <c r="AE112" s="216"/>
      <c r="AF112" s="221"/>
      <c r="AG112" s="386">
        <f t="shared" si="29"/>
        <v>0</v>
      </c>
    </row>
    <row r="113" outlineLevel="1">
      <c r="A113" s="466"/>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511"/>
    </row>
    <row r="114" outlineLevel="1">
      <c r="A114" s="467" t="s">
        <v>1270</v>
      </c>
      <c r="B114" s="287">
        <v>0.0</v>
      </c>
      <c r="C114" s="287">
        <v>0.0</v>
      </c>
      <c r="D114" s="287">
        <v>0.0</v>
      </c>
      <c r="E114" s="287">
        <v>0.0</v>
      </c>
      <c r="F114" s="287">
        <v>0.0</v>
      </c>
      <c r="G114" s="287">
        <v>0.0</v>
      </c>
      <c r="H114" s="287">
        <v>0.0</v>
      </c>
      <c r="I114" s="287">
        <v>0.0</v>
      </c>
      <c r="J114" s="287">
        <v>0.0</v>
      </c>
      <c r="K114" s="287">
        <v>0.0</v>
      </c>
      <c r="L114" s="287">
        <v>0.0</v>
      </c>
      <c r="M114" s="287">
        <v>0.0</v>
      </c>
      <c r="N114" s="287">
        <v>0.0</v>
      </c>
      <c r="O114" s="287">
        <v>0.0</v>
      </c>
      <c r="P114" s="287">
        <v>0.0</v>
      </c>
      <c r="Q114" s="287">
        <v>0.0</v>
      </c>
      <c r="R114" s="287">
        <v>0.0</v>
      </c>
      <c r="S114" s="287">
        <v>0.0</v>
      </c>
      <c r="T114" s="287">
        <v>0.0</v>
      </c>
      <c r="U114" s="287">
        <v>0.0</v>
      </c>
      <c r="V114" s="287"/>
      <c r="W114" s="287"/>
      <c r="X114" s="287"/>
      <c r="Y114" s="287"/>
      <c r="Z114" s="287"/>
      <c r="AA114" s="287"/>
      <c r="AB114" s="287"/>
      <c r="AC114" s="287"/>
      <c r="AD114" s="287"/>
      <c r="AE114" s="287"/>
      <c r="AF114" s="287"/>
      <c r="AG114" s="386">
        <f>SUM(B114:AF114)</f>
        <v>0</v>
      </c>
    </row>
    <row r="115">
      <c r="A115" s="415"/>
      <c r="B115" s="225"/>
      <c r="C115" s="225"/>
      <c r="D115" s="225"/>
      <c r="E115" s="225"/>
      <c r="F115" s="225"/>
      <c r="G115" s="225"/>
      <c r="H115" s="335"/>
      <c r="I115" s="225"/>
      <c r="J115" s="225"/>
      <c r="K115" s="225"/>
      <c r="L115" s="225"/>
      <c r="M115" s="225"/>
      <c r="N115" s="225"/>
      <c r="O115" s="225"/>
      <c r="P115" s="225"/>
      <c r="Q115" s="225"/>
      <c r="R115" s="225"/>
      <c r="S115" s="225"/>
      <c r="T115" s="225"/>
      <c r="U115" s="129"/>
      <c r="V115" s="225"/>
      <c r="W115" s="225"/>
      <c r="X115" s="202"/>
      <c r="Y115" s="225"/>
      <c r="Z115" s="225"/>
      <c r="AA115" s="225"/>
      <c r="AB115" s="225"/>
      <c r="AC115" s="225"/>
      <c r="AD115" s="225"/>
      <c r="AE115" s="225"/>
      <c r="AF115" s="225"/>
      <c r="AG115" s="511"/>
    </row>
    <row r="116">
      <c r="A116" s="415"/>
      <c r="B116" s="279"/>
      <c r="C116" s="279"/>
      <c r="D116" s="279"/>
      <c r="E116" s="279"/>
      <c r="F116" s="279"/>
      <c r="G116" s="279"/>
      <c r="H116" s="279"/>
      <c r="I116" s="279"/>
      <c r="J116" s="279"/>
      <c r="K116" s="279"/>
      <c r="L116" s="279"/>
      <c r="M116" s="279"/>
      <c r="N116" s="279"/>
      <c r="O116" s="279"/>
      <c r="P116" s="279"/>
      <c r="Q116" s="279"/>
      <c r="R116" s="279"/>
      <c r="S116" s="279"/>
      <c r="T116" s="279"/>
      <c r="U116" s="279"/>
      <c r="V116" s="279"/>
      <c r="W116" s="279"/>
      <c r="X116" s="279"/>
      <c r="Y116" s="279"/>
      <c r="Z116" s="279"/>
      <c r="AA116" s="279"/>
      <c r="AB116" s="279"/>
      <c r="AC116" s="279"/>
      <c r="AD116" s="279"/>
      <c r="AE116" s="279"/>
      <c r="AF116" s="279"/>
      <c r="AG116" s="503"/>
    </row>
    <row r="117" ht="22.5" customHeight="1">
      <c r="A117" s="512"/>
      <c r="B117" s="513"/>
      <c r="C117" s="513"/>
      <c r="D117" s="513"/>
      <c r="E117" s="513"/>
      <c r="F117" s="513"/>
      <c r="G117" s="513"/>
      <c r="H117" s="513"/>
      <c r="I117" s="513"/>
      <c r="J117" s="513"/>
      <c r="K117" s="513"/>
      <c r="L117" s="513"/>
      <c r="M117" s="513"/>
      <c r="N117" s="513"/>
      <c r="O117" s="513"/>
      <c r="P117" s="513"/>
      <c r="Q117" s="513"/>
      <c r="R117" s="513"/>
      <c r="S117" s="513"/>
      <c r="T117" s="513"/>
      <c r="U117" s="513"/>
      <c r="V117" s="513"/>
      <c r="W117" s="513"/>
      <c r="X117" s="513"/>
      <c r="Y117" s="513"/>
      <c r="Z117" s="513"/>
      <c r="AA117" s="513"/>
      <c r="AB117" s="513"/>
      <c r="AC117" s="513"/>
      <c r="AD117" s="513"/>
      <c r="AE117" s="514"/>
      <c r="AF117" s="514"/>
      <c r="AG117" s="503"/>
    </row>
    <row r="118">
      <c r="A118" s="415"/>
      <c r="AG118" s="501"/>
    </row>
    <row r="119">
      <c r="A119" s="515" t="s">
        <v>487</v>
      </c>
      <c r="B119" s="516"/>
      <c r="C119" s="516"/>
      <c r="D119" s="516"/>
      <c r="E119" s="516"/>
      <c r="F119" s="516"/>
      <c r="G119" s="516"/>
      <c r="H119" s="516"/>
      <c r="I119" s="516"/>
      <c r="J119" s="516"/>
      <c r="K119" s="516"/>
      <c r="L119" s="516"/>
      <c r="M119" s="516"/>
      <c r="N119" s="516"/>
      <c r="O119" s="516"/>
      <c r="P119" s="516"/>
      <c r="Q119" s="516"/>
      <c r="R119" s="516"/>
      <c r="S119" s="516"/>
      <c r="T119" s="516"/>
      <c r="U119" s="516"/>
      <c r="V119" s="516"/>
      <c r="W119" s="516"/>
      <c r="X119" s="516"/>
      <c r="Y119" s="516"/>
      <c r="Z119" s="516"/>
      <c r="AA119" s="516"/>
      <c r="AB119" s="516"/>
      <c r="AC119" s="516"/>
      <c r="AD119" s="516"/>
      <c r="AE119" s="516"/>
      <c r="AF119" s="516"/>
      <c r="AG119" s="503"/>
    </row>
    <row r="120">
      <c r="A120" s="517" t="s">
        <v>488</v>
      </c>
      <c r="B120" s="518">
        <v>0.0</v>
      </c>
      <c r="C120" s="518">
        <v>0.0</v>
      </c>
      <c r="D120" s="518">
        <v>0.0</v>
      </c>
      <c r="E120" s="518">
        <v>0.0</v>
      </c>
      <c r="F120" s="518">
        <v>0.0</v>
      </c>
      <c r="G120" s="518">
        <v>0.0</v>
      </c>
      <c r="H120" s="518">
        <v>0.0</v>
      </c>
      <c r="I120" s="518">
        <v>0.0</v>
      </c>
      <c r="J120" s="518">
        <v>0.0</v>
      </c>
      <c r="K120" s="518">
        <v>0.0</v>
      </c>
      <c r="L120" s="518">
        <v>0.0</v>
      </c>
      <c r="M120" s="518">
        <v>0.0</v>
      </c>
      <c r="N120" s="518">
        <v>0.0</v>
      </c>
      <c r="O120" s="518">
        <v>0.0</v>
      </c>
      <c r="P120" s="518">
        <v>0.0</v>
      </c>
      <c r="Q120" s="518">
        <v>0.0</v>
      </c>
      <c r="R120" s="518">
        <v>0.0</v>
      </c>
      <c r="S120" s="518">
        <v>0.0</v>
      </c>
      <c r="T120" s="518">
        <v>0.0</v>
      </c>
      <c r="U120" s="518">
        <v>0.0</v>
      </c>
      <c r="V120" s="518">
        <v>0.0</v>
      </c>
      <c r="W120" s="518">
        <v>0.0</v>
      </c>
      <c r="X120" s="518">
        <v>0.0</v>
      </c>
      <c r="Y120" s="518">
        <v>0.0</v>
      </c>
      <c r="Z120" s="518">
        <v>0.0</v>
      </c>
      <c r="AA120" s="518">
        <v>0.0</v>
      </c>
      <c r="AB120" s="518">
        <v>0.0</v>
      </c>
      <c r="AC120" s="518">
        <v>0.0</v>
      </c>
      <c r="AD120" s="518">
        <v>0.0</v>
      </c>
      <c r="AE120" s="518">
        <v>0.0</v>
      </c>
      <c r="AF120" s="518">
        <v>0.0</v>
      </c>
      <c r="AG120" s="386">
        <f t="shared" ref="AG120:AG133" si="31">SUM(B120:AF120)</f>
        <v>0</v>
      </c>
    </row>
    <row r="121">
      <c r="A121" s="517" t="s">
        <v>1343</v>
      </c>
      <c r="B121" s="182">
        <f t="shared" ref="B121:AF121" si="30">B12</f>
        <v>0</v>
      </c>
      <c r="C121" s="182">
        <f t="shared" si="30"/>
        <v>0</v>
      </c>
      <c r="D121" s="182">
        <f t="shared" si="30"/>
        <v>0</v>
      </c>
      <c r="E121" s="182">
        <f t="shared" si="30"/>
        <v>0</v>
      </c>
      <c r="F121" s="182">
        <f t="shared" si="30"/>
        <v>0</v>
      </c>
      <c r="G121" s="182">
        <f t="shared" si="30"/>
        <v>0</v>
      </c>
      <c r="H121" s="182">
        <f t="shared" si="30"/>
        <v>48.2145</v>
      </c>
      <c r="I121" s="182">
        <f t="shared" si="30"/>
        <v>47.541</v>
      </c>
      <c r="J121" s="182">
        <f t="shared" si="30"/>
        <v>0</v>
      </c>
      <c r="K121" s="182">
        <f t="shared" si="30"/>
        <v>0</v>
      </c>
      <c r="L121" s="182">
        <f t="shared" si="30"/>
        <v>0</v>
      </c>
      <c r="M121" s="182">
        <f t="shared" si="30"/>
        <v>0</v>
      </c>
      <c r="N121" s="182">
        <f t="shared" si="30"/>
        <v>0</v>
      </c>
      <c r="O121" s="182">
        <f t="shared" si="30"/>
        <v>0</v>
      </c>
      <c r="P121" s="182">
        <f t="shared" si="30"/>
        <v>0</v>
      </c>
      <c r="Q121" s="182">
        <f t="shared" si="30"/>
        <v>0</v>
      </c>
      <c r="R121" s="182">
        <f t="shared" si="30"/>
        <v>0</v>
      </c>
      <c r="S121" s="182">
        <f t="shared" si="30"/>
        <v>0</v>
      </c>
      <c r="T121" s="182">
        <f t="shared" si="30"/>
        <v>0</v>
      </c>
      <c r="U121" s="182">
        <f t="shared" si="30"/>
        <v>44.727</v>
      </c>
      <c r="V121" s="182">
        <f t="shared" si="30"/>
        <v>0</v>
      </c>
      <c r="W121" s="182">
        <f t="shared" si="30"/>
        <v>0</v>
      </c>
      <c r="X121" s="182">
        <f t="shared" si="30"/>
        <v>0</v>
      </c>
      <c r="Y121" s="182">
        <f t="shared" si="30"/>
        <v>0</v>
      </c>
      <c r="Z121" s="182">
        <f t="shared" si="30"/>
        <v>0</v>
      </c>
      <c r="AA121" s="182">
        <f t="shared" si="30"/>
        <v>37.365</v>
      </c>
      <c r="AB121" s="182">
        <f t="shared" si="30"/>
        <v>0</v>
      </c>
      <c r="AC121" s="182">
        <f t="shared" si="30"/>
        <v>0</v>
      </c>
      <c r="AD121" s="182">
        <f t="shared" si="30"/>
        <v>38.091</v>
      </c>
      <c r="AE121" s="182">
        <f t="shared" si="30"/>
        <v>0</v>
      </c>
      <c r="AF121" s="182">
        <f t="shared" si="30"/>
        <v>0</v>
      </c>
      <c r="AG121" s="386">
        <f t="shared" si="31"/>
        <v>215.9385</v>
      </c>
    </row>
    <row r="122">
      <c r="A122" s="519" t="s">
        <v>1344</v>
      </c>
      <c r="B122" s="298">
        <f>(B15+B16)*'Data - P&amp;L'!$C$3</f>
        <v>0</v>
      </c>
      <c r="C122" s="298">
        <f>(C15+C16)*'Data - P&amp;L'!$C$3</f>
        <v>0</v>
      </c>
      <c r="D122" s="298">
        <f>(D15+D16)*'Data - P&amp;L'!$C$3</f>
        <v>0</v>
      </c>
      <c r="E122" s="298">
        <f>(E15+E16)*'Data - P&amp;L'!$C$3</f>
        <v>0</v>
      </c>
      <c r="F122" s="298">
        <f>(F15+F16)*'Data - P&amp;L'!$C$3</f>
        <v>0</v>
      </c>
      <c r="G122" s="298">
        <f>(G15+G16)*'Data - P&amp;L'!$C$3</f>
        <v>0</v>
      </c>
      <c r="H122" s="298">
        <f>(H15+H16)*'Data - P&amp;L'!$C$3</f>
        <v>0</v>
      </c>
      <c r="I122" s="298">
        <f>(I15+I16)*'Data - P&amp;L'!$C$3</f>
        <v>0</v>
      </c>
      <c r="J122" s="298">
        <f>(J15+J16)*'Data - P&amp;L'!$C$3</f>
        <v>0</v>
      </c>
      <c r="K122" s="298">
        <f>(K15+K16)*'Data - P&amp;L'!$C$3</f>
        <v>0</v>
      </c>
      <c r="L122" s="298">
        <f>(L15+L16)*'Data - P&amp;L'!$C$3</f>
        <v>0</v>
      </c>
      <c r="M122" s="298">
        <f>(M15+M16)*'Data - P&amp;L'!$C$3</f>
        <v>0</v>
      </c>
      <c r="N122" s="298">
        <f>(N15+N16)*'Data - P&amp;L'!$C$3</f>
        <v>0</v>
      </c>
      <c r="O122" s="298">
        <f>(O15+O16)*'Data - P&amp;L'!$C$3</f>
        <v>0</v>
      </c>
      <c r="P122" s="298">
        <f>(P15+P16)*'Data - P&amp;L'!$C$3</f>
        <v>0</v>
      </c>
      <c r="Q122" s="298">
        <f>(Q15+Q16)*'Data - P&amp;L'!$C$3</f>
        <v>0</v>
      </c>
      <c r="R122" s="298">
        <f>(R15+R16)*'Data - P&amp;L'!$C$3</f>
        <v>0</v>
      </c>
      <c r="S122" s="298">
        <f>(S15+S16)*'Data - P&amp;L'!$C$3</f>
        <v>0</v>
      </c>
      <c r="T122" s="298">
        <f>(T15+T16)*'Data - P&amp;L'!$C$3</f>
        <v>0</v>
      </c>
      <c r="U122" s="298">
        <f>(U15+U16)*'Data - P&amp;L'!$C$3</f>
        <v>0</v>
      </c>
      <c r="V122" s="298">
        <f>(V15+V16)*'Data - P&amp;L'!$C$3</f>
        <v>0</v>
      </c>
      <c r="W122" s="298">
        <f>(W15+W16)*'Data - P&amp;L'!$C$3</f>
        <v>0</v>
      </c>
      <c r="X122" s="298">
        <f>(X15+X16)*'Data - P&amp;L'!$C$3</f>
        <v>0</v>
      </c>
      <c r="Y122" s="298">
        <f>(Y15+Y16)*'Data - P&amp;L'!$C$3</f>
        <v>0</v>
      </c>
      <c r="Z122" s="298">
        <f>(Z15+Z16)*'Data - P&amp;L'!$C$3</f>
        <v>0</v>
      </c>
      <c r="AA122" s="298">
        <f>(AA15+AA16)*'Data - P&amp;L'!$C$3</f>
        <v>0</v>
      </c>
      <c r="AB122" s="298">
        <f>(AB15+AB16)*'Data - P&amp;L'!$C$3</f>
        <v>0</v>
      </c>
      <c r="AC122" s="298">
        <f>(AC15+AC16)*'Data - P&amp;L'!$C$3</f>
        <v>0</v>
      </c>
      <c r="AD122" s="298">
        <f>(AD15+AD16)*'Data - P&amp;L'!$C$3</f>
        <v>0</v>
      </c>
      <c r="AE122" s="298">
        <f>(AE15+AE16)*'Data - P&amp;L'!$C$3</f>
        <v>0</v>
      </c>
      <c r="AF122" s="298">
        <f>(AF15+AF16)*'Data - P&amp;L'!$C$3</f>
        <v>0</v>
      </c>
      <c r="AG122" s="386">
        <f t="shared" si="31"/>
        <v>0</v>
      </c>
    </row>
    <row r="123" ht="19.5" customHeight="1">
      <c r="A123" s="520" t="s">
        <v>1345</v>
      </c>
      <c r="B123" s="182">
        <f>(B17+B18)*'Data - P&amp;L'!$C$4</f>
        <v>0</v>
      </c>
      <c r="C123" s="182">
        <f>(C17+C18)*'Data - P&amp;L'!$C$4</f>
        <v>0</v>
      </c>
      <c r="D123" s="182">
        <f>(D17+D18)*'Data - P&amp;L'!$C$4</f>
        <v>0</v>
      </c>
      <c r="E123" s="182">
        <f>(E17+E18)*'Data - P&amp;L'!$C$4</f>
        <v>0</v>
      </c>
      <c r="F123" s="182">
        <f>(F17+F18)*'Data - P&amp;L'!$C$4</f>
        <v>0</v>
      </c>
      <c r="G123" s="182">
        <f>(G17+G18)*'Data - P&amp;L'!$C$4</f>
        <v>0</v>
      </c>
      <c r="H123" s="182">
        <f>(H17+H18)*'Data - P&amp;L'!$C$4</f>
        <v>95.58</v>
      </c>
      <c r="I123" s="182">
        <f>(I17+I18)*'Data - P&amp;L'!$C$4</f>
        <v>95.58</v>
      </c>
      <c r="J123" s="182">
        <f>(J17+J18)*'Data - P&amp;L'!$C$4</f>
        <v>0</v>
      </c>
      <c r="K123" s="182">
        <f>(K17+K18)*'Data - P&amp;L'!$C$4</f>
        <v>0</v>
      </c>
      <c r="L123" s="182">
        <f>(L17+L18)*'Data - P&amp;L'!$C$4</f>
        <v>0</v>
      </c>
      <c r="M123" s="182">
        <f>(M17+M18)*'Data - P&amp;L'!$C$4</f>
        <v>0</v>
      </c>
      <c r="N123" s="182">
        <f>(N17+N18)*'Data - P&amp;L'!$C$4</f>
        <v>0</v>
      </c>
      <c r="O123" s="182">
        <f>(O17+O18)*'Data - P&amp;L'!$C$4</f>
        <v>0</v>
      </c>
      <c r="P123" s="182">
        <f>(P17+P18)*'Data - P&amp;L'!$C$4</f>
        <v>0</v>
      </c>
      <c r="Q123" s="182">
        <f>(Q17+Q18)*'Data - P&amp;L'!$C$4</f>
        <v>0</v>
      </c>
      <c r="R123" s="182">
        <f>(R17+R18)*'Data - P&amp;L'!$C$4</f>
        <v>0</v>
      </c>
      <c r="S123" s="182">
        <f>(S17+S18)*'Data - P&amp;L'!$C$4</f>
        <v>0</v>
      </c>
      <c r="T123" s="182">
        <f>(T17+T18)*'Data - P&amp;L'!$C$4</f>
        <v>0</v>
      </c>
      <c r="U123" s="182">
        <f>(U17+U18)*'Data - P&amp;L'!$C$4</f>
        <v>95.58</v>
      </c>
      <c r="V123" s="182">
        <f>(V17+V18)*'Data - P&amp;L'!$C$4</f>
        <v>0</v>
      </c>
      <c r="W123" s="182">
        <f>(W17+W18)*'Data - P&amp;L'!$C$4</f>
        <v>0</v>
      </c>
      <c r="X123" s="182">
        <f>(X17+X18)*'Data - P&amp;L'!$C$4</f>
        <v>0</v>
      </c>
      <c r="Y123" s="182">
        <f>(Y17+Y18)*'Data - P&amp;L'!$C$4</f>
        <v>0</v>
      </c>
      <c r="Z123" s="182">
        <f>(Z17+Z18)*'Data - P&amp;L'!$C$4</f>
        <v>0</v>
      </c>
      <c r="AA123" s="182">
        <f>(AA17+AA18)*'Data - P&amp;L'!$C$4</f>
        <v>95.58</v>
      </c>
      <c r="AB123" s="182">
        <f>(AB17+AB18)*'Data - P&amp;L'!$C$4</f>
        <v>0</v>
      </c>
      <c r="AC123" s="182">
        <f>(AC17+AC18)*'Data - P&amp;L'!$C$4</f>
        <v>0</v>
      </c>
      <c r="AD123" s="182">
        <f>(AD17+AD18)*'Data - P&amp;L'!$C$4</f>
        <v>95.58</v>
      </c>
      <c r="AE123" s="182">
        <f>(AE17+AE18)*'Data - P&amp;L'!$C$4</f>
        <v>0</v>
      </c>
      <c r="AF123" s="182">
        <f>(AF17+AF18)*'Data - P&amp;L'!$C$4</f>
        <v>0</v>
      </c>
      <c r="AG123" s="386">
        <f t="shared" si="31"/>
        <v>477.9</v>
      </c>
    </row>
    <row r="124" ht="17.25" customHeight="1">
      <c r="A124" s="520" t="s">
        <v>1346</v>
      </c>
      <c r="B124" s="182">
        <f>(B21)*'Data - P&amp;L'!$C$6</f>
        <v>0</v>
      </c>
      <c r="C124" s="182">
        <f>(C21)*'Data - P&amp;L'!$C$6</f>
        <v>0</v>
      </c>
      <c r="D124" s="182">
        <f>(D21)*'Data - P&amp;L'!$C$6</f>
        <v>0</v>
      </c>
      <c r="E124" s="182">
        <f>(E21)*'Data - P&amp;L'!$C$6</f>
        <v>0</v>
      </c>
      <c r="F124" s="182">
        <f>(F21)*'Data - P&amp;L'!$C$6</f>
        <v>0</v>
      </c>
      <c r="G124" s="182">
        <f>(G21)*'Data - P&amp;L'!$C$6</f>
        <v>0</v>
      </c>
      <c r="H124" s="182">
        <f>(H21)*'Data - P&amp;L'!$C$6</f>
        <v>0</v>
      </c>
      <c r="I124" s="182">
        <f>(I21)*'Data - P&amp;L'!$C$6</f>
        <v>0</v>
      </c>
      <c r="J124" s="182">
        <f>(J21)*'Data - P&amp;L'!$C$6</f>
        <v>0</v>
      </c>
      <c r="K124" s="182">
        <f>(K21)*'Data - P&amp;L'!$C$6</f>
        <v>0</v>
      </c>
      <c r="L124" s="182">
        <f>(L21)*'Data - P&amp;L'!$C$6</f>
        <v>0</v>
      </c>
      <c r="M124" s="182">
        <f>(M21)*'Data - P&amp;L'!$C$6</f>
        <v>0</v>
      </c>
      <c r="N124" s="182">
        <f>(N21)*'Data - P&amp;L'!$C$6</f>
        <v>0</v>
      </c>
      <c r="O124" s="182">
        <f>(O21)*'Data - P&amp;L'!$C$6</f>
        <v>0</v>
      </c>
      <c r="P124" s="182">
        <f>(P21)*'Data - P&amp;L'!$C$6</f>
        <v>0</v>
      </c>
      <c r="Q124" s="182">
        <f>(Q21)*'Data - P&amp;L'!$C$6</f>
        <v>0</v>
      </c>
      <c r="R124" s="182">
        <f>(R21)*'Data - P&amp;L'!$C$6</f>
        <v>0</v>
      </c>
      <c r="S124" s="182">
        <f>(S21)*'Data - P&amp;L'!$C$6</f>
        <v>0</v>
      </c>
      <c r="T124" s="182">
        <f>(T21)*'Data - P&amp;L'!$C$6</f>
        <v>0</v>
      </c>
      <c r="U124" s="182">
        <f>(U21)*'Data - P&amp;L'!$C$6</f>
        <v>0</v>
      </c>
      <c r="V124" s="182">
        <f>(V21)*'Data - P&amp;L'!$C$6</f>
        <v>0</v>
      </c>
      <c r="W124" s="182">
        <f>(W21)*'Data - P&amp;L'!$C$6</f>
        <v>0</v>
      </c>
      <c r="X124" s="182">
        <f>(X21)*'Data - P&amp;L'!$C$6</f>
        <v>0</v>
      </c>
      <c r="Y124" s="182">
        <f>(Y21)*'Data - P&amp;L'!$C$6</f>
        <v>0</v>
      </c>
      <c r="Z124" s="182">
        <f>(Z21)*'Data - P&amp;L'!$C$6</f>
        <v>0</v>
      </c>
      <c r="AA124" s="182">
        <f>(AA21)*'Data - P&amp;L'!$C$6</f>
        <v>0</v>
      </c>
      <c r="AB124" s="182">
        <f>(AB21)*'Data - P&amp;L'!$C$6</f>
        <v>0</v>
      </c>
      <c r="AC124" s="182">
        <f>(AC21)*'Data - P&amp;L'!$C$6</f>
        <v>0</v>
      </c>
      <c r="AD124" s="182">
        <f>(AD21)*'Data - P&amp;L'!$C$6</f>
        <v>0</v>
      </c>
      <c r="AE124" s="182">
        <f>(AE21)*'Data - P&amp;L'!$C$6</f>
        <v>0</v>
      </c>
      <c r="AF124" s="182">
        <f>(AF21)*'Data - P&amp;L'!$C$6</f>
        <v>0</v>
      </c>
      <c r="AG124" s="386">
        <f t="shared" si="31"/>
        <v>0</v>
      </c>
    </row>
    <row r="125">
      <c r="A125" s="520" t="s">
        <v>1347</v>
      </c>
      <c r="B125" s="182">
        <f>(B22)*'Data - P&amp;L'!$C$8</f>
        <v>0</v>
      </c>
      <c r="C125" s="182">
        <f>(C22)*'Data - P&amp;L'!$C$8</f>
        <v>0</v>
      </c>
      <c r="D125" s="182">
        <f>(D22)*'Data - P&amp;L'!$C$8</f>
        <v>0</v>
      </c>
      <c r="E125" s="182">
        <f>(E22)*'Data - P&amp;L'!$C$8</f>
        <v>0</v>
      </c>
      <c r="F125" s="182">
        <f>(F22)*'Data - P&amp;L'!$C$8</f>
        <v>0</v>
      </c>
      <c r="G125" s="182">
        <f>(G22)*'Data - P&amp;L'!$C$8</f>
        <v>0</v>
      </c>
      <c r="H125" s="182">
        <f>(H22)*'Data - P&amp;L'!$C$8</f>
        <v>0</v>
      </c>
      <c r="I125" s="182">
        <f>(I22)*'Data - P&amp;L'!$C$8</f>
        <v>0</v>
      </c>
      <c r="J125" s="182">
        <f>(J22)*'Data - P&amp;L'!$C$8</f>
        <v>0</v>
      </c>
      <c r="K125" s="182">
        <f>(K22)*'Data - P&amp;L'!$C$8</f>
        <v>0</v>
      </c>
      <c r="L125" s="182">
        <f>(L22)*'Data - P&amp;L'!$C$8</f>
        <v>0</v>
      </c>
      <c r="M125" s="182">
        <f>(M22)*'Data - P&amp;L'!$C$8</f>
        <v>0</v>
      </c>
      <c r="N125" s="182">
        <f>(N22)*'Data - P&amp;L'!$C$8</f>
        <v>0</v>
      </c>
      <c r="O125" s="182">
        <f>(O22)*'Data - P&amp;L'!$C$8</f>
        <v>0</v>
      </c>
      <c r="P125" s="182">
        <f>(P22)*'Data - P&amp;L'!$C$8</f>
        <v>0</v>
      </c>
      <c r="Q125" s="182">
        <f>(Q22)*'Data - P&amp;L'!$C$8</f>
        <v>0</v>
      </c>
      <c r="R125" s="182">
        <f>(R22)*'Data - P&amp;L'!$C$8</f>
        <v>0</v>
      </c>
      <c r="S125" s="182">
        <f>(S22)*'Data - P&amp;L'!$C$8</f>
        <v>0</v>
      </c>
      <c r="T125" s="182">
        <f>(T22)*'Data - P&amp;L'!$C$8</f>
        <v>0</v>
      </c>
      <c r="U125" s="182">
        <f>(U22)*'Data - P&amp;L'!$C$8</f>
        <v>0</v>
      </c>
      <c r="V125" s="182">
        <f>(V22)*'Data - P&amp;L'!$C$8</f>
        <v>0</v>
      </c>
      <c r="W125" s="182">
        <f>(W22)*'Data - P&amp;L'!$C$8</f>
        <v>0</v>
      </c>
      <c r="X125" s="182">
        <f>(X22)*'Data - P&amp;L'!$C$8</f>
        <v>0</v>
      </c>
      <c r="Y125" s="182">
        <f>(Y22)*'Data - P&amp;L'!$C$8</f>
        <v>0</v>
      </c>
      <c r="Z125" s="182">
        <f>(Z22)*'Data - P&amp;L'!$C$8</f>
        <v>0</v>
      </c>
      <c r="AA125" s="182">
        <f>(AA22)*'Data - P&amp;L'!$C$8</f>
        <v>0</v>
      </c>
      <c r="AB125" s="182">
        <f>(AB22)*'Data - P&amp;L'!$C$8</f>
        <v>0</v>
      </c>
      <c r="AC125" s="182">
        <f>(AC22)*'Data - P&amp;L'!$C$8</f>
        <v>0</v>
      </c>
      <c r="AD125" s="182">
        <f>(AD22)*'Data - P&amp;L'!$C$8</f>
        <v>0</v>
      </c>
      <c r="AE125" s="182">
        <f>(AE22)*'Data - P&amp;L'!$C$8</f>
        <v>0</v>
      </c>
      <c r="AF125" s="182">
        <f>(AF22)*'Data - P&amp;L'!$C$8</f>
        <v>0</v>
      </c>
      <c r="AG125" s="386">
        <f t="shared" si="31"/>
        <v>0</v>
      </c>
    </row>
    <row r="126" ht="15.75" customHeight="1">
      <c r="A126" s="520" t="s">
        <v>1348</v>
      </c>
      <c r="B126" s="182">
        <f>(B23+B24)*'Data - P&amp;L'!$C$9</f>
        <v>0</v>
      </c>
      <c r="C126" s="182">
        <f>(C23+C24)*'Data - P&amp;L'!$C$9</f>
        <v>0</v>
      </c>
      <c r="D126" s="182">
        <f>(D23+D24)*'Data - P&amp;L'!$C$9</f>
        <v>0</v>
      </c>
      <c r="E126" s="182">
        <f>(E23+E24)*'Data - P&amp;L'!$C$9</f>
        <v>0</v>
      </c>
      <c r="F126" s="182">
        <f>(F23+F24)*'Data - P&amp;L'!$C$9</f>
        <v>0</v>
      </c>
      <c r="G126" s="182">
        <f>(G23+G24)*'Data - P&amp;L'!$C$9</f>
        <v>0</v>
      </c>
      <c r="H126" s="182">
        <f>(H23+H24)*'Data - P&amp;L'!$C$9</f>
        <v>0</v>
      </c>
      <c r="I126" s="182">
        <f>(I23+I24)*'Data - P&amp;L'!$C$9</f>
        <v>0</v>
      </c>
      <c r="J126" s="182">
        <f>(J23+J24)*'Data - P&amp;L'!$C$9</f>
        <v>0</v>
      </c>
      <c r="K126" s="182">
        <f>(K23+K24)*'Data - P&amp;L'!$C$9</f>
        <v>0</v>
      </c>
      <c r="L126" s="182">
        <f>(L23+L24)*'Data - P&amp;L'!$C$9</f>
        <v>0</v>
      </c>
      <c r="M126" s="182">
        <f>(M23+M24)*'Data - P&amp;L'!$C$9</f>
        <v>0</v>
      </c>
      <c r="N126" s="182">
        <f>(N23+N24)*'Data - P&amp;L'!$C$9</f>
        <v>0</v>
      </c>
      <c r="O126" s="182">
        <f>(O23+O24)*'Data - P&amp;L'!$C$9</f>
        <v>0</v>
      </c>
      <c r="P126" s="182">
        <f>(P23+P24)*'Data - P&amp;L'!$C$9</f>
        <v>0</v>
      </c>
      <c r="Q126" s="182">
        <f>(Q23+Q24)*'Data - P&amp;L'!$C$9</f>
        <v>0</v>
      </c>
      <c r="R126" s="182">
        <f>(R23+R24)*'Data - P&amp;L'!$C$9</f>
        <v>0</v>
      </c>
      <c r="S126" s="182">
        <f>(S23+S24)*'Data - P&amp;L'!$C$9</f>
        <v>0</v>
      </c>
      <c r="T126" s="182">
        <f>(T23+T24)*'Data - P&amp;L'!$C$9</f>
        <v>0</v>
      </c>
      <c r="U126" s="182">
        <f>(U23+U24)*'Data - P&amp;L'!$C$9</f>
        <v>0</v>
      </c>
      <c r="V126" s="182">
        <f>(V23+V24)*'Data - P&amp;L'!$C$9</f>
        <v>0</v>
      </c>
      <c r="W126" s="182">
        <f>(W23+W24)*'Data - P&amp;L'!$C$9</f>
        <v>0</v>
      </c>
      <c r="X126" s="182">
        <f>(X23+X24)*'Data - P&amp;L'!$C$9</f>
        <v>0</v>
      </c>
      <c r="Y126" s="182">
        <f>(Y23+Y24)*'Data - P&amp;L'!$C$9</f>
        <v>0</v>
      </c>
      <c r="Z126" s="182">
        <f>(Z23+Z24)*'Data - P&amp;L'!$C$9</f>
        <v>0</v>
      </c>
      <c r="AA126" s="182">
        <f>(AA23+AA24)*'Data - P&amp;L'!$C$9</f>
        <v>0</v>
      </c>
      <c r="AB126" s="182">
        <f>(AB23+AB24)*'Data - P&amp;L'!$C$9</f>
        <v>0</v>
      </c>
      <c r="AC126" s="182">
        <f>(AC23+AC24)*'Data - P&amp;L'!$C$9</f>
        <v>0</v>
      </c>
      <c r="AD126" s="182">
        <f>(AD23+AD24)*'Data - P&amp;L'!$C$9</f>
        <v>0</v>
      </c>
      <c r="AE126" s="182">
        <f>(AE23+AE24)*'Data - P&amp;L'!$C$9</f>
        <v>0</v>
      </c>
      <c r="AF126" s="182">
        <f>(AF23+AF24)*'Data - P&amp;L'!$C$9</f>
        <v>0</v>
      </c>
      <c r="AG126" s="386">
        <f t="shared" si="31"/>
        <v>0</v>
      </c>
    </row>
    <row r="127" ht="18.0" customHeight="1">
      <c r="A127" s="520" t="s">
        <v>1349</v>
      </c>
      <c r="B127" s="182">
        <f>(B25+B26)*'Data - P&amp;L'!$C$5</f>
        <v>0</v>
      </c>
      <c r="C127" s="182">
        <f>(C25+C26)*'Data - P&amp;L'!$C$5</f>
        <v>0</v>
      </c>
      <c r="D127" s="182">
        <f>(D25+D26)*'Data - P&amp;L'!$C$5</f>
        <v>0</v>
      </c>
      <c r="E127" s="182">
        <f>(E25+E26)*'Data - P&amp;L'!$C$5</f>
        <v>0</v>
      </c>
      <c r="F127" s="182">
        <f>(F25+F26)*'Data - P&amp;L'!$C$5</f>
        <v>0</v>
      </c>
      <c r="G127" s="182">
        <f>(G25+G26)*'Data - P&amp;L'!$C$5</f>
        <v>0</v>
      </c>
      <c r="H127" s="182">
        <f>(H25+H26)*'Data - P&amp;L'!$C$5</f>
        <v>0</v>
      </c>
      <c r="I127" s="182">
        <f>(I25+I26)*'Data - P&amp;L'!$C$5</f>
        <v>0</v>
      </c>
      <c r="J127" s="182">
        <f>(J25+J26)*'Data - P&amp;L'!$C$5</f>
        <v>0</v>
      </c>
      <c r="K127" s="182">
        <f>(K25+K26)*'Data - P&amp;L'!$C$5</f>
        <v>0</v>
      </c>
      <c r="L127" s="182">
        <f>(L25+L26)*'Data - P&amp;L'!$C$5</f>
        <v>0</v>
      </c>
      <c r="M127" s="182">
        <f>(M25+M26)*'Data - P&amp;L'!$C$5</f>
        <v>0</v>
      </c>
      <c r="N127" s="182">
        <f>(N25+N26)*'Data - P&amp;L'!$C$5</f>
        <v>0</v>
      </c>
      <c r="O127" s="182">
        <f>(O25+O26)*'Data - P&amp;L'!$C$5</f>
        <v>0</v>
      </c>
      <c r="P127" s="182">
        <f>(P25+P26)*'Data - P&amp;L'!$C$5</f>
        <v>0</v>
      </c>
      <c r="Q127" s="182">
        <f>(Q25+Q26)*'Data - P&amp;L'!$C$5</f>
        <v>0</v>
      </c>
      <c r="R127" s="182">
        <f>(R25+R26)*'Data - P&amp;L'!$C$5</f>
        <v>0</v>
      </c>
      <c r="S127" s="182">
        <f>(S25+S26)*'Data - P&amp;L'!$C$5</f>
        <v>0</v>
      </c>
      <c r="T127" s="182">
        <f>(T25+T26)*'Data - P&amp;L'!$C$5</f>
        <v>0</v>
      </c>
      <c r="U127" s="182">
        <f>(U25+U26)*'Data - P&amp;L'!$C$5</f>
        <v>0</v>
      </c>
      <c r="V127" s="182">
        <f>(V25+V26)*'Data - P&amp;L'!$C$5</f>
        <v>0</v>
      </c>
      <c r="W127" s="182">
        <f>(W25+W26)*'Data - P&amp;L'!$C$5</f>
        <v>0</v>
      </c>
      <c r="X127" s="182">
        <f>(X25+X26)*'Data - P&amp;L'!$C$5</f>
        <v>0</v>
      </c>
      <c r="Y127" s="182">
        <f>(Y25+Y26)*'Data - P&amp;L'!$C$5</f>
        <v>0</v>
      </c>
      <c r="Z127" s="182">
        <f>(Z25+Z26)*'Data - P&amp;L'!$C$5</f>
        <v>0</v>
      </c>
      <c r="AA127" s="182">
        <f>(AA25+AA26)*'Data - P&amp;L'!$C$5</f>
        <v>0</v>
      </c>
      <c r="AB127" s="182">
        <f>(AB25+AB26)*'Data - P&amp;L'!$C$5</f>
        <v>0</v>
      </c>
      <c r="AC127" s="182">
        <f>(AC25+AC26)*'Data - P&amp;L'!$C$5</f>
        <v>0</v>
      </c>
      <c r="AD127" s="182">
        <f>(AD25+AD26)*'Data - P&amp;L'!$C$5</f>
        <v>0</v>
      </c>
      <c r="AE127" s="182">
        <f>(AE25+AE26)*'Data - P&amp;L'!$C$5</f>
        <v>0</v>
      </c>
      <c r="AF127" s="182">
        <f>(AF25+AF26)*'Data - P&amp;L'!$C$5</f>
        <v>0</v>
      </c>
      <c r="AG127" s="386">
        <f t="shared" si="31"/>
        <v>0</v>
      </c>
    </row>
    <row r="128">
      <c r="A128" s="521" t="s">
        <v>1350</v>
      </c>
      <c r="B128" s="304">
        <f>(B27+B28)*'Data - P&amp;L'!$C$10</f>
        <v>0</v>
      </c>
      <c r="C128" s="304">
        <f>(C27+C28)*'Data - P&amp;L'!$C$10</f>
        <v>0</v>
      </c>
      <c r="D128" s="304">
        <f>(D27+D28)*'Data - P&amp;L'!$C$10</f>
        <v>0</v>
      </c>
      <c r="E128" s="304">
        <f>(E27+E28)*'Data - P&amp;L'!$C$10</f>
        <v>0</v>
      </c>
      <c r="F128" s="304">
        <f>(F27+F28)*'Data - P&amp;L'!$C$10</f>
        <v>0</v>
      </c>
      <c r="G128" s="304">
        <f>(G27+G28)*'Data - P&amp;L'!$C$10</f>
        <v>0</v>
      </c>
      <c r="H128" s="304">
        <f>(H27+H28)*'Data - P&amp;L'!$C$10</f>
        <v>0</v>
      </c>
      <c r="I128" s="304">
        <f>(I27+I28)*'Data - P&amp;L'!$C$10</f>
        <v>0</v>
      </c>
      <c r="J128" s="304">
        <f>(J27+J28)*'Data - P&amp;L'!$C$10</f>
        <v>0</v>
      </c>
      <c r="K128" s="304">
        <f>(K27+K28)*'Data - P&amp;L'!$C$10</f>
        <v>0</v>
      </c>
      <c r="L128" s="304">
        <f>(L27+L28)*'Data - P&amp;L'!$C$10</f>
        <v>0</v>
      </c>
      <c r="M128" s="304">
        <f>(M27+M28)*'Data - P&amp;L'!$C$10</f>
        <v>0</v>
      </c>
      <c r="N128" s="304">
        <f>(N27+N28)*'Data - P&amp;L'!$C$10</f>
        <v>0</v>
      </c>
      <c r="O128" s="304">
        <f>(O27+O28)*'Data - P&amp;L'!$C$10</f>
        <v>0</v>
      </c>
      <c r="P128" s="304">
        <f>(P27+P28)*'Data - P&amp;L'!$C$10</f>
        <v>0</v>
      </c>
      <c r="Q128" s="304">
        <f>(Q27+Q28)*'Data - P&amp;L'!$C$10</f>
        <v>0</v>
      </c>
      <c r="R128" s="304">
        <f>(R27+R28)*'Data - P&amp;L'!$C$10</f>
        <v>0</v>
      </c>
      <c r="S128" s="304">
        <f>(S27+S28)*'Data - P&amp;L'!$C$10</f>
        <v>0</v>
      </c>
      <c r="T128" s="304">
        <f>(T27+T28)*'Data - P&amp;L'!$C$10</f>
        <v>0</v>
      </c>
      <c r="U128" s="304">
        <f>(U27+U28)*'Data - P&amp;L'!$C$10</f>
        <v>0</v>
      </c>
      <c r="V128" s="304">
        <f>(V27+V28)*'Data - P&amp;L'!$C$10</f>
        <v>0</v>
      </c>
      <c r="W128" s="304">
        <f>(W27+W28)*'Data - P&amp;L'!$C$10</f>
        <v>0</v>
      </c>
      <c r="X128" s="304">
        <f>(X27+X28)*'Data - P&amp;L'!$C$10</f>
        <v>0</v>
      </c>
      <c r="Y128" s="304">
        <f>(Y27+Y28)*'Data - P&amp;L'!$C$10</f>
        <v>0</v>
      </c>
      <c r="Z128" s="304">
        <f>(Z27+Z28)*'Data - P&amp;L'!$C$10</f>
        <v>0</v>
      </c>
      <c r="AA128" s="304">
        <f>(AA27+AA28)*'Data - P&amp;L'!$C$10</f>
        <v>0</v>
      </c>
      <c r="AB128" s="304">
        <f>(AB27+AB28)*'Data - P&amp;L'!$C$10</f>
        <v>0</v>
      </c>
      <c r="AC128" s="304">
        <f>(AC27+AC28)*'Data - P&amp;L'!$C$10</f>
        <v>0</v>
      </c>
      <c r="AD128" s="304">
        <f>(AD27+AD28)*'Data - P&amp;L'!$C$10</f>
        <v>0</v>
      </c>
      <c r="AE128" s="304">
        <f>(AE27+AE28)*'Data - P&amp;L'!$C$10</f>
        <v>0</v>
      </c>
      <c r="AF128" s="304">
        <f>(AF27+AF28)*'Data - P&amp;L'!$C$10</f>
        <v>0</v>
      </c>
      <c r="AG128" s="386">
        <f t="shared" si="31"/>
        <v>0</v>
      </c>
    </row>
    <row r="129" ht="16.5" customHeight="1">
      <c r="A129" s="522" t="s">
        <v>1351</v>
      </c>
      <c r="B129" s="182">
        <f>(B19*'Data - P&amp;L'!$C$38)</f>
        <v>0</v>
      </c>
      <c r="C129" s="182">
        <f>(C19*'Data - P&amp;L'!$C$38)</f>
        <v>0</v>
      </c>
      <c r="D129" s="182">
        <f>(D19*'Data - P&amp;L'!$C$38)</f>
        <v>0</v>
      </c>
      <c r="E129" s="182">
        <f>(E19*'Data - P&amp;L'!$C$38)</f>
        <v>0</v>
      </c>
      <c r="F129" s="182">
        <f>(F19*'Data - P&amp;L'!$C$38)</f>
        <v>0</v>
      </c>
      <c r="G129" s="182">
        <f>(G19*'Data - P&amp;L'!$C$38)</f>
        <v>0</v>
      </c>
      <c r="H129" s="182">
        <f>(H19*'Data - P&amp;L'!$C$38)</f>
        <v>11.94</v>
      </c>
      <c r="I129" s="182">
        <f>(I19*'Data - P&amp;L'!$C$38)</f>
        <v>11.94</v>
      </c>
      <c r="J129" s="182">
        <f>(J19*'Data - P&amp;L'!$C$38)</f>
        <v>0</v>
      </c>
      <c r="K129" s="182">
        <f>(K19*'Data - P&amp;L'!$C$38)</f>
        <v>0</v>
      </c>
      <c r="L129" s="182">
        <f>(L19*'Data - P&amp;L'!$C$38)</f>
        <v>0</v>
      </c>
      <c r="M129" s="182">
        <f>(M19*'Data - P&amp;L'!$C$38)</f>
        <v>0</v>
      </c>
      <c r="N129" s="182">
        <f>(N19*'Data - P&amp;L'!$C$38)</f>
        <v>0</v>
      </c>
      <c r="O129" s="182">
        <f>(O19*'Data - P&amp;L'!$C$38)</f>
        <v>0</v>
      </c>
      <c r="P129" s="182">
        <f>(P19*'Data - P&amp;L'!$C$38)</f>
        <v>0</v>
      </c>
      <c r="Q129" s="182">
        <f>(Q19*'Data - P&amp;L'!$C$38)</f>
        <v>0</v>
      </c>
      <c r="R129" s="182">
        <f>(R19*'Data - P&amp;L'!$C$38)</f>
        <v>0</v>
      </c>
      <c r="S129" s="182">
        <f>(S19*'Data - P&amp;L'!$C$38)</f>
        <v>0</v>
      </c>
      <c r="T129" s="182">
        <f>(T19*'Data - P&amp;L'!$C$38)</f>
        <v>0</v>
      </c>
      <c r="U129" s="182">
        <f>(U19*'Data - P&amp;L'!$C$38)</f>
        <v>11.94</v>
      </c>
      <c r="V129" s="182">
        <f>(V19*'Data - P&amp;L'!$C$38)</f>
        <v>0</v>
      </c>
      <c r="W129" s="182">
        <f>(W19*'Data - P&amp;L'!$C$38)</f>
        <v>0</v>
      </c>
      <c r="X129" s="182">
        <f>(X19*'Data - P&amp;L'!$C$38)</f>
        <v>0</v>
      </c>
      <c r="Y129" s="182">
        <f>(Y19*'Data - P&amp;L'!$C$38)</f>
        <v>0</v>
      </c>
      <c r="Z129" s="182">
        <f>(Z19*'Data - P&amp;L'!$C$38)</f>
        <v>0</v>
      </c>
      <c r="AA129" s="182">
        <f>(AA19*'Data - P&amp;L'!$C$38)</f>
        <v>11.94</v>
      </c>
      <c r="AB129" s="182">
        <f>(AB19*'Data - P&amp;L'!$C$38)</f>
        <v>0</v>
      </c>
      <c r="AC129" s="182">
        <f>(AC19*'Data - P&amp;L'!$C$38)</f>
        <v>0</v>
      </c>
      <c r="AD129" s="182">
        <f>(AD19*'Data - P&amp;L'!$C$38)</f>
        <v>11.94</v>
      </c>
      <c r="AE129" s="182">
        <f>(AE19*'Data - P&amp;L'!$C$38)</f>
        <v>0</v>
      </c>
      <c r="AF129" s="182">
        <f>(AF19*'Data - P&amp;L'!$C$38)</f>
        <v>0</v>
      </c>
      <c r="AG129" s="386">
        <f t="shared" si="31"/>
        <v>59.7</v>
      </c>
    </row>
    <row r="130" ht="20.25" customHeight="1">
      <c r="A130" s="520" t="s">
        <v>1352</v>
      </c>
      <c r="B130" s="182">
        <f>(B19*'Data - P&amp;L'!$C$34)</f>
        <v>0</v>
      </c>
      <c r="C130" s="182">
        <f>(C19*'Data - P&amp;L'!$C$34)</f>
        <v>0</v>
      </c>
      <c r="D130" s="182">
        <f>(D19*'Data - P&amp;L'!$C$34)</f>
        <v>0</v>
      </c>
      <c r="E130" s="182">
        <f>(E19*'Data - P&amp;L'!$C$34)</f>
        <v>0</v>
      </c>
      <c r="F130" s="182">
        <f>(F19*'Data - P&amp;L'!$C$34)</f>
        <v>0</v>
      </c>
      <c r="G130" s="182">
        <f>(G19*'Data - P&amp;L'!$C$34)</f>
        <v>0</v>
      </c>
      <c r="H130" s="182">
        <f>(H19*'Data - P&amp;L'!$C$34)</f>
        <v>11.94</v>
      </c>
      <c r="I130" s="182">
        <f>(I19*'Data - P&amp;L'!$C$34)</f>
        <v>11.94</v>
      </c>
      <c r="J130" s="182">
        <f>(J19*'Data - P&amp;L'!$C$34)</f>
        <v>0</v>
      </c>
      <c r="K130" s="182">
        <f>(K19*'Data - P&amp;L'!$C$34)</f>
        <v>0</v>
      </c>
      <c r="L130" s="182">
        <f>(L19*'Data - P&amp;L'!$C$34)</f>
        <v>0</v>
      </c>
      <c r="M130" s="182">
        <f>(M19*'Data - P&amp;L'!$C$34)</f>
        <v>0</v>
      </c>
      <c r="N130" s="182">
        <f>(N19*'Data - P&amp;L'!$C$34)</f>
        <v>0</v>
      </c>
      <c r="O130" s="182">
        <f>(O19*'Data - P&amp;L'!$C$34)</f>
        <v>0</v>
      </c>
      <c r="P130" s="182">
        <f>(P19*'Data - P&amp;L'!$C$34)</f>
        <v>0</v>
      </c>
      <c r="Q130" s="182">
        <f>(Q19*'Data - P&amp;L'!$C$34)</f>
        <v>0</v>
      </c>
      <c r="R130" s="182">
        <f>(R19*'Data - P&amp;L'!$C$34)</f>
        <v>0</v>
      </c>
      <c r="S130" s="182">
        <f>(S19*'Data - P&amp;L'!$C$34)</f>
        <v>0</v>
      </c>
      <c r="T130" s="182">
        <f>(T19*'Data - P&amp;L'!$C$34)</f>
        <v>0</v>
      </c>
      <c r="U130" s="182">
        <f>(U19*'Data - P&amp;L'!$C$34)</f>
        <v>11.94</v>
      </c>
      <c r="V130" s="182">
        <f>(V19*'Data - P&amp;L'!$C$34)</f>
        <v>0</v>
      </c>
      <c r="W130" s="182">
        <f>(W19*'Data - P&amp;L'!$C$34)</f>
        <v>0</v>
      </c>
      <c r="X130" s="182">
        <f>(X19*'Data - P&amp;L'!$C$34)</f>
        <v>0</v>
      </c>
      <c r="Y130" s="182">
        <f>(Y19*'Data - P&amp;L'!$C$34)</f>
        <v>0</v>
      </c>
      <c r="Z130" s="182">
        <f>(Z19*'Data - P&amp;L'!$C$34)</f>
        <v>0</v>
      </c>
      <c r="AA130" s="182">
        <f>(AA19*'Data - P&amp;L'!$C$34)</f>
        <v>11.94</v>
      </c>
      <c r="AB130" s="182">
        <f>(AB19*'Data - P&amp;L'!$C$34)</f>
        <v>0</v>
      </c>
      <c r="AC130" s="182">
        <f>(AC19*'Data - P&amp;L'!$C$34)</f>
        <v>0</v>
      </c>
      <c r="AD130" s="182">
        <f>(AD19*'Data - P&amp;L'!$C$34)</f>
        <v>11.94</v>
      </c>
      <c r="AE130" s="182">
        <f>(AE19*'Data - P&amp;L'!$C$34)</f>
        <v>0</v>
      </c>
      <c r="AF130" s="182">
        <f>(AF19*'Data - P&amp;L'!$C$34)</f>
        <v>0</v>
      </c>
      <c r="AG130" s="386">
        <f t="shared" si="31"/>
        <v>59.7</v>
      </c>
    </row>
    <row r="131" ht="20.25" customHeight="1">
      <c r="A131" s="520" t="s">
        <v>1353</v>
      </c>
      <c r="B131" s="182">
        <f>(B29*'Data - P&amp;L'!$D$38)</f>
        <v>0</v>
      </c>
      <c r="C131" s="182">
        <f>(C29*'Data - P&amp;L'!$D$38)</f>
        <v>0</v>
      </c>
      <c r="D131" s="182">
        <f>(D29*'Data - P&amp;L'!$D$38)</f>
        <v>0</v>
      </c>
      <c r="E131" s="182">
        <f>(E29*'Data - P&amp;L'!$D$38)</f>
        <v>0</v>
      </c>
      <c r="F131" s="182">
        <f>(F29*'Data - P&amp;L'!$D$38)</f>
        <v>0</v>
      </c>
      <c r="G131" s="182">
        <f>(G29*'Data - P&amp;L'!$D$38)</f>
        <v>0</v>
      </c>
      <c r="H131" s="182">
        <f>(H29*'Data - P&amp;L'!$D$38)</f>
        <v>0</v>
      </c>
      <c r="I131" s="182">
        <f>(I29*'Data - P&amp;L'!$D$38)</f>
        <v>0</v>
      </c>
      <c r="J131" s="182">
        <f>(J29*'Data - P&amp;L'!$D$38)</f>
        <v>0</v>
      </c>
      <c r="K131" s="182">
        <f>(K29*'Data - P&amp;L'!$D$38)</f>
        <v>0</v>
      </c>
      <c r="L131" s="182">
        <f>(L29*'Data - P&amp;L'!$D$38)</f>
        <v>0</v>
      </c>
      <c r="M131" s="182">
        <f>(M29*'Data - P&amp;L'!$D$38)</f>
        <v>0</v>
      </c>
      <c r="N131" s="182">
        <f>(N29*'Data - P&amp;L'!$D$38)</f>
        <v>0</v>
      </c>
      <c r="O131" s="182">
        <f>(O29*'Data - P&amp;L'!$D$38)</f>
        <v>0</v>
      </c>
      <c r="P131" s="182">
        <f>(P29*'Data - P&amp;L'!$D$38)</f>
        <v>0</v>
      </c>
      <c r="Q131" s="182">
        <f>(Q29*'Data - P&amp;L'!$D$38)</f>
        <v>0</v>
      </c>
      <c r="R131" s="182">
        <f>(R29*'Data - P&amp;L'!$D$38)</f>
        <v>0</v>
      </c>
      <c r="S131" s="182">
        <f>(S29*'Data - P&amp;L'!$D$38)</f>
        <v>0</v>
      </c>
      <c r="T131" s="182">
        <f>(T29*'Data - P&amp;L'!$D$38)</f>
        <v>0</v>
      </c>
      <c r="U131" s="182">
        <f>(U29*'Data - P&amp;L'!$D$38)</f>
        <v>0</v>
      </c>
      <c r="V131" s="182">
        <f>(V29*'Data - P&amp;L'!$D$38)</f>
        <v>0</v>
      </c>
      <c r="W131" s="182">
        <f>(W29*'Data - P&amp;L'!$D$38)</f>
        <v>0</v>
      </c>
      <c r="X131" s="182">
        <f>(X29*'Data - P&amp;L'!$D$38)</f>
        <v>0</v>
      </c>
      <c r="Y131" s="182">
        <f>(Y29*'Data - P&amp;L'!$D$38)</f>
        <v>0</v>
      </c>
      <c r="Z131" s="182">
        <f>(Z29*'Data - P&amp;L'!$D$38)</f>
        <v>0</v>
      </c>
      <c r="AA131" s="182">
        <f>(AA29*'Data - P&amp;L'!$D$38)</f>
        <v>0</v>
      </c>
      <c r="AB131" s="182">
        <f>(AB29*'Data - P&amp;L'!$D$38)</f>
        <v>0</v>
      </c>
      <c r="AC131" s="182">
        <f>(AC29*'Data - P&amp;L'!$D$38)</f>
        <v>0</v>
      </c>
      <c r="AD131" s="182">
        <f>(AD29*'Data - P&amp;L'!$D$38)</f>
        <v>0</v>
      </c>
      <c r="AE131" s="182">
        <f>(AE29*'Data - P&amp;L'!$D$38)</f>
        <v>0</v>
      </c>
      <c r="AF131" s="182">
        <f>(AF29*'Data - P&amp;L'!$D$38)</f>
        <v>0</v>
      </c>
      <c r="AG131" s="386">
        <f t="shared" si="31"/>
        <v>0</v>
      </c>
    </row>
    <row r="132" ht="20.25" customHeight="1">
      <c r="A132" s="521" t="s">
        <v>1354</v>
      </c>
      <c r="B132" s="304">
        <f>(B29*'Data - P&amp;L'!$D$34)</f>
        <v>0</v>
      </c>
      <c r="C132" s="304">
        <f>(C29*'Data - P&amp;L'!$D$34)</f>
        <v>0</v>
      </c>
      <c r="D132" s="304">
        <f>(D29*'Data - P&amp;L'!$D$34)</f>
        <v>0</v>
      </c>
      <c r="E132" s="304">
        <f>(E29*'Data - P&amp;L'!$D$34)</f>
        <v>0</v>
      </c>
      <c r="F132" s="304">
        <f>(F29*'Data - P&amp;L'!$D$34)</f>
        <v>0</v>
      </c>
      <c r="G132" s="304">
        <f>(G29*'Data - P&amp;L'!$D$34)</f>
        <v>0</v>
      </c>
      <c r="H132" s="304">
        <f>(H29*'Data - P&amp;L'!$D$34)</f>
        <v>0</v>
      </c>
      <c r="I132" s="304">
        <f>(I29*'Data - P&amp;L'!$D$34)</f>
        <v>0</v>
      </c>
      <c r="J132" s="304">
        <f>(J29*'Data - P&amp;L'!$D$34)</f>
        <v>0</v>
      </c>
      <c r="K132" s="304">
        <f>(K29*'Data - P&amp;L'!$D$34)</f>
        <v>0</v>
      </c>
      <c r="L132" s="304">
        <f>(L29*'Data - P&amp;L'!$D$34)</f>
        <v>0</v>
      </c>
      <c r="M132" s="304">
        <f>(M29*'Data - P&amp;L'!$D$34)</f>
        <v>0</v>
      </c>
      <c r="N132" s="304">
        <f>(N29*'Data - P&amp;L'!$D$34)</f>
        <v>0</v>
      </c>
      <c r="O132" s="304">
        <f>(O29*'Data - P&amp;L'!$D$34)</f>
        <v>0</v>
      </c>
      <c r="P132" s="304">
        <f>(P29*'Data - P&amp;L'!$D$34)</f>
        <v>0</v>
      </c>
      <c r="Q132" s="304">
        <f>(Q29*'Data - P&amp;L'!$D$34)</f>
        <v>0</v>
      </c>
      <c r="R132" s="304">
        <f>(R29*'Data - P&amp;L'!$D$34)</f>
        <v>0</v>
      </c>
      <c r="S132" s="304">
        <f>(S29*'Data - P&amp;L'!$D$34)</f>
        <v>0</v>
      </c>
      <c r="T132" s="304">
        <f>(T29*'Data - P&amp;L'!$D$34)</f>
        <v>0</v>
      </c>
      <c r="U132" s="304">
        <f>(U29*'Data - P&amp;L'!$D$34)</f>
        <v>0</v>
      </c>
      <c r="V132" s="304">
        <f>(V29*'Data - P&amp;L'!$D$34)</f>
        <v>0</v>
      </c>
      <c r="W132" s="304">
        <f>(W29*'Data - P&amp;L'!$D$34)</f>
        <v>0</v>
      </c>
      <c r="X132" s="304">
        <f>(X29*'Data - P&amp;L'!$D$34)</f>
        <v>0</v>
      </c>
      <c r="Y132" s="304">
        <f>(Y29*'Data - P&amp;L'!$D$34)</f>
        <v>0</v>
      </c>
      <c r="Z132" s="304">
        <f>(Z29*'Data - P&amp;L'!$D$34)</f>
        <v>0</v>
      </c>
      <c r="AA132" s="304">
        <f>(AA29*'Data - P&amp;L'!$D$34)</f>
        <v>0</v>
      </c>
      <c r="AB132" s="304">
        <f>(AB29*'Data - P&amp;L'!$D$34)</f>
        <v>0</v>
      </c>
      <c r="AC132" s="304">
        <f>(AC29*'Data - P&amp;L'!$D$34)</f>
        <v>0</v>
      </c>
      <c r="AD132" s="304">
        <f>(AD29*'Data - P&amp;L'!$D$34)</f>
        <v>0</v>
      </c>
      <c r="AE132" s="304">
        <f>(AE29*'Data - P&amp;L'!$D$34)</f>
        <v>0</v>
      </c>
      <c r="AF132" s="304">
        <f>(AF29*'Data - P&amp;L'!$D$34)</f>
        <v>0</v>
      </c>
      <c r="AG132" s="386">
        <f t="shared" si="31"/>
        <v>0</v>
      </c>
    </row>
    <row r="133">
      <c r="A133" s="520" t="s">
        <v>1355</v>
      </c>
      <c r="B133" s="523">
        <f t="shared" ref="B133:AF133" si="32">B6</f>
        <v>0</v>
      </c>
      <c r="C133" s="523">
        <f t="shared" si="32"/>
        <v>0</v>
      </c>
      <c r="D133" s="523">
        <f t="shared" si="32"/>
        <v>0</v>
      </c>
      <c r="E133" s="523">
        <f t="shared" si="32"/>
        <v>0</v>
      </c>
      <c r="F133" s="523">
        <f t="shared" si="32"/>
        <v>0</v>
      </c>
      <c r="G133" s="523">
        <f t="shared" si="32"/>
        <v>0</v>
      </c>
      <c r="H133" s="523">
        <f t="shared" si="32"/>
        <v>22.43</v>
      </c>
      <c r="I133" s="523">
        <f t="shared" si="32"/>
        <v>17.94</v>
      </c>
      <c r="J133" s="523">
        <f t="shared" si="32"/>
        <v>0</v>
      </c>
      <c r="K133" s="523">
        <f t="shared" si="32"/>
        <v>0</v>
      </c>
      <c r="L133" s="523">
        <f t="shared" si="32"/>
        <v>0</v>
      </c>
      <c r="M133" s="523">
        <f t="shared" si="32"/>
        <v>0</v>
      </c>
      <c r="N133" s="523">
        <f t="shared" si="32"/>
        <v>0</v>
      </c>
      <c r="O133" s="523">
        <f t="shared" si="32"/>
        <v>0</v>
      </c>
      <c r="P133" s="523">
        <f t="shared" si="32"/>
        <v>0</v>
      </c>
      <c r="Q133" s="523">
        <f t="shared" si="32"/>
        <v>0</v>
      </c>
      <c r="R133" s="523">
        <f t="shared" si="32"/>
        <v>0</v>
      </c>
      <c r="S133" s="523">
        <f t="shared" si="32"/>
        <v>0</v>
      </c>
      <c r="T133" s="523">
        <f t="shared" si="32"/>
        <v>0</v>
      </c>
      <c r="U133" s="523">
        <f t="shared" si="32"/>
        <v>19.18</v>
      </c>
      <c r="V133" s="523">
        <f t="shared" si="32"/>
        <v>0</v>
      </c>
      <c r="W133" s="523">
        <f t="shared" si="32"/>
        <v>0</v>
      </c>
      <c r="X133" s="523">
        <f t="shared" si="32"/>
        <v>0</v>
      </c>
      <c r="Y133" s="523">
        <f t="shared" si="32"/>
        <v>0</v>
      </c>
      <c r="Z133" s="523">
        <f t="shared" si="32"/>
        <v>0</v>
      </c>
      <c r="AA133" s="523">
        <f t="shared" si="32"/>
        <v>10.1</v>
      </c>
      <c r="AB133" s="523">
        <f t="shared" si="32"/>
        <v>0</v>
      </c>
      <c r="AC133" s="523">
        <f t="shared" si="32"/>
        <v>0</v>
      </c>
      <c r="AD133" s="523">
        <f t="shared" si="32"/>
        <v>14.94</v>
      </c>
      <c r="AE133" s="523">
        <f t="shared" si="32"/>
        <v>0</v>
      </c>
      <c r="AF133" s="523">
        <f t="shared" si="32"/>
        <v>0</v>
      </c>
      <c r="AG133" s="386">
        <f t="shared" si="31"/>
        <v>84.59</v>
      </c>
    </row>
    <row r="134">
      <c r="A134" s="415"/>
      <c r="AG134" s="524"/>
    </row>
    <row r="135">
      <c r="A135" s="445" t="s">
        <v>513</v>
      </c>
      <c r="B135" s="358">
        <f t="shared" ref="B135:AF135" si="33">SUM(B120:B133)</f>
        <v>0</v>
      </c>
      <c r="C135" s="358">
        <f t="shared" si="33"/>
        <v>0</v>
      </c>
      <c r="D135" s="358">
        <f t="shared" si="33"/>
        <v>0</v>
      </c>
      <c r="E135" s="358">
        <f t="shared" si="33"/>
        <v>0</v>
      </c>
      <c r="F135" s="358">
        <f t="shared" si="33"/>
        <v>0</v>
      </c>
      <c r="G135" s="358">
        <f t="shared" si="33"/>
        <v>0</v>
      </c>
      <c r="H135" s="358">
        <f t="shared" si="33"/>
        <v>190.1045</v>
      </c>
      <c r="I135" s="358">
        <f t="shared" si="33"/>
        <v>184.941</v>
      </c>
      <c r="J135" s="358">
        <f t="shared" si="33"/>
        <v>0</v>
      </c>
      <c r="K135" s="358">
        <f t="shared" si="33"/>
        <v>0</v>
      </c>
      <c r="L135" s="358">
        <f t="shared" si="33"/>
        <v>0</v>
      </c>
      <c r="M135" s="358">
        <f t="shared" si="33"/>
        <v>0</v>
      </c>
      <c r="N135" s="358">
        <f t="shared" si="33"/>
        <v>0</v>
      </c>
      <c r="O135" s="358">
        <f t="shared" si="33"/>
        <v>0</v>
      </c>
      <c r="P135" s="358">
        <f t="shared" si="33"/>
        <v>0</v>
      </c>
      <c r="Q135" s="358">
        <f t="shared" si="33"/>
        <v>0</v>
      </c>
      <c r="R135" s="358">
        <f t="shared" si="33"/>
        <v>0</v>
      </c>
      <c r="S135" s="358">
        <f t="shared" si="33"/>
        <v>0</v>
      </c>
      <c r="T135" s="358">
        <f t="shared" si="33"/>
        <v>0</v>
      </c>
      <c r="U135" s="358">
        <f t="shared" si="33"/>
        <v>183.367</v>
      </c>
      <c r="V135" s="358">
        <f t="shared" si="33"/>
        <v>0</v>
      </c>
      <c r="W135" s="358">
        <f t="shared" si="33"/>
        <v>0</v>
      </c>
      <c r="X135" s="358">
        <f t="shared" si="33"/>
        <v>0</v>
      </c>
      <c r="Y135" s="358">
        <f t="shared" si="33"/>
        <v>0</v>
      </c>
      <c r="Z135" s="358">
        <f t="shared" si="33"/>
        <v>0</v>
      </c>
      <c r="AA135" s="358">
        <f t="shared" si="33"/>
        <v>166.925</v>
      </c>
      <c r="AB135" s="358">
        <f t="shared" si="33"/>
        <v>0</v>
      </c>
      <c r="AC135" s="358">
        <f t="shared" si="33"/>
        <v>0</v>
      </c>
      <c r="AD135" s="358">
        <f t="shared" si="33"/>
        <v>172.491</v>
      </c>
      <c r="AE135" s="358">
        <f t="shared" si="33"/>
        <v>0</v>
      </c>
      <c r="AF135" s="358">
        <f t="shared" si="33"/>
        <v>0</v>
      </c>
      <c r="AG135" s="386">
        <f>SUM(B135:AF135)</f>
        <v>897.8285</v>
      </c>
    </row>
    <row r="136">
      <c r="A136" s="415"/>
      <c r="AG136" s="501"/>
    </row>
    <row r="137">
      <c r="A137" s="515" t="s">
        <v>518</v>
      </c>
      <c r="B137" s="525"/>
      <c r="C137" s="525"/>
      <c r="D137" s="525"/>
      <c r="E137" s="525"/>
      <c r="F137" s="525"/>
      <c r="G137" s="525"/>
      <c r="H137" s="525"/>
      <c r="I137" s="525"/>
      <c r="J137" s="525"/>
      <c r="K137" s="525"/>
      <c r="L137" s="525"/>
      <c r="M137" s="525"/>
      <c r="N137" s="525"/>
      <c r="O137" s="525"/>
      <c r="P137" s="525"/>
      <c r="Q137" s="525"/>
      <c r="R137" s="525"/>
      <c r="S137" s="525"/>
      <c r="T137" s="525"/>
      <c r="U137" s="525"/>
      <c r="V137" s="525"/>
      <c r="W137" s="525"/>
      <c r="X137" s="525"/>
      <c r="Y137" s="525"/>
      <c r="Z137" s="525"/>
      <c r="AA137" s="525"/>
      <c r="AB137" s="525"/>
      <c r="AC137" s="525"/>
      <c r="AD137" s="525"/>
      <c r="AE137" s="525"/>
      <c r="AF137" s="525"/>
      <c r="AG137" s="524"/>
    </row>
    <row r="138">
      <c r="A138" s="520" t="s">
        <v>1356</v>
      </c>
      <c r="B138" s="322">
        <f t="shared" ref="B138:AF138" si="34">SUM(B139:B145)-B148</f>
        <v>0</v>
      </c>
      <c r="C138" s="322">
        <f t="shared" si="34"/>
        <v>0</v>
      </c>
      <c r="D138" s="322">
        <f t="shared" si="34"/>
        <v>0</v>
      </c>
      <c r="E138" s="322">
        <f t="shared" si="34"/>
        <v>0</v>
      </c>
      <c r="F138" s="322">
        <f t="shared" si="34"/>
        <v>0</v>
      </c>
      <c r="G138" s="322">
        <f t="shared" si="34"/>
        <v>0</v>
      </c>
      <c r="H138" s="322">
        <f t="shared" si="34"/>
        <v>0</v>
      </c>
      <c r="I138" s="322">
        <f t="shared" si="34"/>
        <v>0</v>
      </c>
      <c r="J138" s="322">
        <f t="shared" si="34"/>
        <v>0</v>
      </c>
      <c r="K138" s="322">
        <f t="shared" si="34"/>
        <v>0</v>
      </c>
      <c r="L138" s="322">
        <f t="shared" si="34"/>
        <v>0</v>
      </c>
      <c r="M138" s="322">
        <f t="shared" si="34"/>
        <v>0</v>
      </c>
      <c r="N138" s="322">
        <f t="shared" si="34"/>
        <v>0</v>
      </c>
      <c r="O138" s="322">
        <f t="shared" si="34"/>
        <v>0</v>
      </c>
      <c r="P138" s="322">
        <f t="shared" si="34"/>
        <v>0</v>
      </c>
      <c r="Q138" s="322">
        <f t="shared" si="34"/>
        <v>0</v>
      </c>
      <c r="R138" s="322">
        <f t="shared" si="34"/>
        <v>0</v>
      </c>
      <c r="S138" s="322">
        <f t="shared" si="34"/>
        <v>0</v>
      </c>
      <c r="T138" s="322">
        <f t="shared" si="34"/>
        <v>0</v>
      </c>
      <c r="U138" s="322">
        <f t="shared" si="34"/>
        <v>0</v>
      </c>
      <c r="V138" s="322">
        <f t="shared" si="34"/>
        <v>0</v>
      </c>
      <c r="W138" s="322">
        <f t="shared" si="34"/>
        <v>0</v>
      </c>
      <c r="X138" s="322">
        <f t="shared" si="34"/>
        <v>0</v>
      </c>
      <c r="Y138" s="322">
        <f t="shared" si="34"/>
        <v>0</v>
      </c>
      <c r="Z138" s="322">
        <f t="shared" si="34"/>
        <v>0</v>
      </c>
      <c r="AA138" s="322">
        <f t="shared" si="34"/>
        <v>0</v>
      </c>
      <c r="AB138" s="322">
        <f t="shared" si="34"/>
        <v>0</v>
      </c>
      <c r="AC138" s="322">
        <f t="shared" si="34"/>
        <v>0</v>
      </c>
      <c r="AD138" s="322">
        <f t="shared" si="34"/>
        <v>0</v>
      </c>
      <c r="AE138" s="322">
        <f t="shared" si="34"/>
        <v>0</v>
      </c>
      <c r="AF138" s="322">
        <f t="shared" si="34"/>
        <v>0</v>
      </c>
      <c r="AG138" s="386">
        <f t="shared" ref="AG138:AG172" si="35">SUM(B138:AF138)</f>
        <v>0</v>
      </c>
    </row>
    <row r="139" outlineLevel="1">
      <c r="A139" s="398" t="s">
        <v>1357</v>
      </c>
      <c r="B139" s="310">
        <f>(B34+B35)*'Data - P&amp;L'!$C$3</f>
        <v>0</v>
      </c>
      <c r="C139" s="310">
        <f>(C34+C35)*'Data - P&amp;L'!$C$3</f>
        <v>0</v>
      </c>
      <c r="D139" s="310">
        <f>(D34+D35)*'Data - P&amp;L'!$C$3</f>
        <v>0</v>
      </c>
      <c r="E139" s="310">
        <f>(E34+E35)*'Data - P&amp;L'!$C$3</f>
        <v>0</v>
      </c>
      <c r="F139" s="310">
        <f>(F34+F35)*'Data - P&amp;L'!$C$3</f>
        <v>0</v>
      </c>
      <c r="G139" s="310">
        <f>(G34+G35)*'Data - P&amp;L'!$C$3</f>
        <v>0</v>
      </c>
      <c r="H139" s="310">
        <f>(H34+H35)*'Data - P&amp;L'!$C$3</f>
        <v>0</v>
      </c>
      <c r="I139" s="310">
        <f>(I34+I35)*'Data - P&amp;L'!$C$3</f>
        <v>0</v>
      </c>
      <c r="J139" s="310">
        <f>(J34+J35)*'Data - P&amp;L'!$C$3</f>
        <v>0</v>
      </c>
      <c r="K139" s="310">
        <f>(K34+K35)*'Data - P&amp;L'!$C$3</f>
        <v>0</v>
      </c>
      <c r="L139" s="310">
        <f>(L34+L35)*'Data - P&amp;L'!$C$3</f>
        <v>0</v>
      </c>
      <c r="M139" s="310">
        <f>(M34+M35)*'Data - P&amp;L'!$C$3</f>
        <v>0</v>
      </c>
      <c r="N139" s="310">
        <f>(N34+N35)*'Data - P&amp;L'!$C$3</f>
        <v>0</v>
      </c>
      <c r="O139" s="310">
        <f>(O34+O35)*'Data - P&amp;L'!$C$3</f>
        <v>0</v>
      </c>
      <c r="P139" s="310">
        <f>(P34+P35)*'Data - P&amp;L'!$C$3</f>
        <v>0</v>
      </c>
      <c r="Q139" s="310">
        <f>(Q34+Q35)*'Data - P&amp;L'!$C$3</f>
        <v>0</v>
      </c>
      <c r="R139" s="310">
        <f>(R34+R35)*'Data - P&amp;L'!$C$3</f>
        <v>0</v>
      </c>
      <c r="S139" s="310">
        <f>(S34+S35)*'Data - P&amp;L'!$C$3</f>
        <v>0</v>
      </c>
      <c r="T139" s="310">
        <f>(T34+T35)*'Data - P&amp;L'!$C$3</f>
        <v>0</v>
      </c>
      <c r="U139" s="310">
        <f>(U34+U35)*'Data - P&amp;L'!$C$3</f>
        <v>0</v>
      </c>
      <c r="V139" s="310">
        <f>(V34+V35)*'Data - P&amp;L'!$C$3</f>
        <v>0</v>
      </c>
      <c r="W139" s="310">
        <f>(W34+W35)*'Data - P&amp;L'!$C$3</f>
        <v>0</v>
      </c>
      <c r="X139" s="310">
        <f>(X34+X35)*'Data - P&amp;L'!$C$3</f>
        <v>0</v>
      </c>
      <c r="Y139" s="310">
        <f>(Y34+Y35)*'Data - P&amp;L'!$C$3</f>
        <v>0</v>
      </c>
      <c r="Z139" s="310">
        <f>(Z34+Z35)*'Data - P&amp;L'!$C$3</f>
        <v>0</v>
      </c>
      <c r="AA139" s="310">
        <f>(AA34+AA35)*'Data - P&amp;L'!$C$3</f>
        <v>0</v>
      </c>
      <c r="AB139" s="310">
        <f>(AB34+AB35)*'Data - P&amp;L'!$C$3</f>
        <v>0</v>
      </c>
      <c r="AC139" s="310">
        <f>(AC34+AC35)*'Data - P&amp;L'!$C$3</f>
        <v>0</v>
      </c>
      <c r="AD139" s="310">
        <f>(AD34+AD35)*'Data - P&amp;L'!$C$3</f>
        <v>0</v>
      </c>
      <c r="AE139" s="310">
        <f>(AE34+AE35)*'Data - P&amp;L'!$C$3</f>
        <v>0</v>
      </c>
      <c r="AF139" s="310">
        <f>(AF34+AF35)*'Data - P&amp;L'!$C$3</f>
        <v>0</v>
      </c>
      <c r="AG139" s="524">
        <f t="shared" si="35"/>
        <v>0</v>
      </c>
    </row>
    <row r="140" outlineLevel="1">
      <c r="A140" s="398" t="s">
        <v>1358</v>
      </c>
      <c r="B140" s="310">
        <f>(B36+B37)*'Data - P&amp;L'!$C$4</f>
        <v>0</v>
      </c>
      <c r="C140" s="310">
        <f>(C36+C37)*'Data - P&amp;L'!$C$4</f>
        <v>0</v>
      </c>
      <c r="D140" s="310">
        <f>(D36+D37)*'Data - P&amp;L'!$C$4</f>
        <v>0</v>
      </c>
      <c r="E140" s="310">
        <f>(E36+E37)*'Data - P&amp;L'!$C$4</f>
        <v>0</v>
      </c>
      <c r="F140" s="310">
        <f>(F36+F37)*'Data - P&amp;L'!$C$4</f>
        <v>0</v>
      </c>
      <c r="G140" s="310">
        <f>(G36+G37)*'Data - P&amp;L'!$C$4</f>
        <v>0</v>
      </c>
      <c r="H140" s="310">
        <f>(H36+H37)*'Data - P&amp;L'!$C$4</f>
        <v>0</v>
      </c>
      <c r="I140" s="310">
        <f>(I36+I37)*'Data - P&amp;L'!$C$4</f>
        <v>0</v>
      </c>
      <c r="J140" s="310">
        <f>(J36+J37)*'Data - P&amp;L'!$C$4</f>
        <v>0</v>
      </c>
      <c r="K140" s="310">
        <f>(K36+K37)*'Data - P&amp;L'!$C$4</f>
        <v>0</v>
      </c>
      <c r="L140" s="310">
        <f>(L36+L37)*'Data - P&amp;L'!$C$4</f>
        <v>0</v>
      </c>
      <c r="M140" s="310">
        <f>(M36+M37)*'Data - P&amp;L'!$C$4</f>
        <v>0</v>
      </c>
      <c r="N140" s="310">
        <f>(N36+N37)*'Data - P&amp;L'!$C$4</f>
        <v>0</v>
      </c>
      <c r="O140" s="310">
        <f>(O36+O37)*'Data - P&amp;L'!$C$4</f>
        <v>0</v>
      </c>
      <c r="P140" s="310">
        <f>(P36+P37)*'Data - P&amp;L'!$C$4</f>
        <v>0</v>
      </c>
      <c r="Q140" s="310">
        <f>(Q36+Q37)*'Data - P&amp;L'!$C$4</f>
        <v>0</v>
      </c>
      <c r="R140" s="310">
        <f>(R36+R37)*'Data - P&amp;L'!$C$4</f>
        <v>0</v>
      </c>
      <c r="S140" s="310">
        <f>(S36+S37)*'Data - P&amp;L'!$C$4</f>
        <v>0</v>
      </c>
      <c r="T140" s="310">
        <f>(T36+T37)*'Data - P&amp;L'!$C$4</f>
        <v>0</v>
      </c>
      <c r="U140" s="310">
        <f>(U36+U37)*'Data - P&amp;L'!$C$4</f>
        <v>0</v>
      </c>
      <c r="V140" s="310">
        <f>(V36+V37)*'Data - P&amp;L'!$C$4</f>
        <v>0</v>
      </c>
      <c r="W140" s="310">
        <f>(W36+W37)*'Data - P&amp;L'!$C$4</f>
        <v>0</v>
      </c>
      <c r="X140" s="310">
        <f>(X36+X37)*'Data - P&amp;L'!$C$4</f>
        <v>0</v>
      </c>
      <c r="Y140" s="310">
        <f>(Y36+Y37)*'Data - P&amp;L'!$C$4</f>
        <v>0</v>
      </c>
      <c r="Z140" s="310">
        <f>(Z36+Z37)*'Data - P&amp;L'!$C$4</f>
        <v>0</v>
      </c>
      <c r="AA140" s="310">
        <f>(AA36+AA37)*'Data - P&amp;L'!$C$4</f>
        <v>0</v>
      </c>
      <c r="AB140" s="310">
        <f>(AB36+AB37)*'Data - P&amp;L'!$C$4</f>
        <v>0</v>
      </c>
      <c r="AC140" s="310">
        <f>(AC36+AC37)*'Data - P&amp;L'!$C$4</f>
        <v>0</v>
      </c>
      <c r="AD140" s="310">
        <f>(AD36+AD37)*'Data - P&amp;L'!$C$4</f>
        <v>0</v>
      </c>
      <c r="AE140" s="310">
        <f>(AE36+AE37)*'Data - P&amp;L'!$C$4</f>
        <v>0</v>
      </c>
      <c r="AF140" s="310">
        <f>(AF36+AF37)*'Data - P&amp;L'!$C$4</f>
        <v>0</v>
      </c>
      <c r="AG140" s="524">
        <f t="shared" si="35"/>
        <v>0</v>
      </c>
    </row>
    <row r="141" outlineLevel="1">
      <c r="A141" s="398" t="s">
        <v>1359</v>
      </c>
      <c r="B141" s="310">
        <f>(B41)*'Data - P&amp;L'!$C$6</f>
        <v>0</v>
      </c>
      <c r="C141" s="310">
        <f>(C41)*'Data - P&amp;L'!$C$6</f>
        <v>0</v>
      </c>
      <c r="D141" s="310">
        <f>(D41)*'Data - P&amp;L'!$C$6</f>
        <v>0</v>
      </c>
      <c r="E141" s="310">
        <f>(E41)*'Data - P&amp;L'!$C$6</f>
        <v>0</v>
      </c>
      <c r="F141" s="310">
        <f>(F41)*'Data - P&amp;L'!$C$6</f>
        <v>0</v>
      </c>
      <c r="G141" s="310">
        <f>(G41)*'Data - P&amp;L'!$C$6</f>
        <v>0</v>
      </c>
      <c r="H141" s="310">
        <f>(H41)*'Data - P&amp;L'!$C$6</f>
        <v>0</v>
      </c>
      <c r="I141" s="310">
        <f>(I41)*'Data - P&amp;L'!$C$6</f>
        <v>0</v>
      </c>
      <c r="J141" s="310">
        <f>(J41)*'Data - P&amp;L'!$C$6</f>
        <v>0</v>
      </c>
      <c r="K141" s="310">
        <f>(K41)*'Data - P&amp;L'!$C$6</f>
        <v>0</v>
      </c>
      <c r="L141" s="310">
        <f>(L41)*'Data - P&amp;L'!$C$6</f>
        <v>0</v>
      </c>
      <c r="M141" s="310">
        <f>(M41)*'Data - P&amp;L'!$C$6</f>
        <v>0</v>
      </c>
      <c r="N141" s="310">
        <f>(N41)*'Data - P&amp;L'!$C$6</f>
        <v>0</v>
      </c>
      <c r="O141" s="310">
        <f>(O41)*'Data - P&amp;L'!$C$6</f>
        <v>0</v>
      </c>
      <c r="P141" s="310">
        <f>(P41)*'Data - P&amp;L'!$C$6</f>
        <v>0</v>
      </c>
      <c r="Q141" s="310">
        <f>(Q41)*'Data - P&amp;L'!$C$6</f>
        <v>0</v>
      </c>
      <c r="R141" s="310">
        <f>(R41)*'Data - P&amp;L'!$C$6</f>
        <v>0</v>
      </c>
      <c r="S141" s="310">
        <f>(S41)*'Data - P&amp;L'!$C$6</f>
        <v>0</v>
      </c>
      <c r="T141" s="310">
        <f>(T41)*'Data - P&amp;L'!$C$6</f>
        <v>0</v>
      </c>
      <c r="U141" s="310">
        <f>(U41)*'Data - P&amp;L'!$C$6</f>
        <v>0</v>
      </c>
      <c r="V141" s="310">
        <f>(V41)*'Data - P&amp;L'!$C$6</f>
        <v>0</v>
      </c>
      <c r="W141" s="310">
        <f>(W41)*'Data - P&amp;L'!$C$6</f>
        <v>0</v>
      </c>
      <c r="X141" s="310">
        <f>(X41)*'Data - P&amp;L'!$C$6</f>
        <v>0</v>
      </c>
      <c r="Y141" s="310">
        <f>(Y41)*'Data - P&amp;L'!$C$6</f>
        <v>0</v>
      </c>
      <c r="Z141" s="310">
        <f>(Z41)*'Data - P&amp;L'!$C$6</f>
        <v>0</v>
      </c>
      <c r="AA141" s="310">
        <f>(AA41)*'Data - P&amp;L'!$C$6</f>
        <v>0</v>
      </c>
      <c r="AB141" s="310">
        <f>(AB41)*'Data - P&amp;L'!$C$6</f>
        <v>0</v>
      </c>
      <c r="AC141" s="310">
        <f>(AC41)*'Data - P&amp;L'!$C$6</f>
        <v>0</v>
      </c>
      <c r="AD141" s="310">
        <f>(AD41)*'Data - P&amp;L'!$C$6</f>
        <v>0</v>
      </c>
      <c r="AE141" s="310">
        <f>(AE41)*'Data - P&amp;L'!$C$6</f>
        <v>0</v>
      </c>
      <c r="AF141" s="310">
        <f>(AF41)*'Data - P&amp;L'!$C$6</f>
        <v>0</v>
      </c>
      <c r="AG141" s="524">
        <f t="shared" si="35"/>
        <v>0</v>
      </c>
    </row>
    <row r="142" outlineLevel="1">
      <c r="A142" s="398" t="s">
        <v>1360</v>
      </c>
      <c r="B142" s="310">
        <f>(B42)*'Data - P&amp;L'!$C$8</f>
        <v>0</v>
      </c>
      <c r="C142" s="310">
        <f>(C42)*'Data - P&amp;L'!$C$8</f>
        <v>0</v>
      </c>
      <c r="D142" s="310">
        <f>(D42)*'Data - P&amp;L'!$C$8</f>
        <v>0</v>
      </c>
      <c r="E142" s="310">
        <f>(E42)*'Data - P&amp;L'!$C$8</f>
        <v>0</v>
      </c>
      <c r="F142" s="310">
        <f>(F42)*'Data - P&amp;L'!$C$8</f>
        <v>0</v>
      </c>
      <c r="G142" s="310">
        <f>(G42)*'Data - P&amp;L'!$C$8</f>
        <v>0</v>
      </c>
      <c r="H142" s="310">
        <f>(H42)*'Data - P&amp;L'!$C$8</f>
        <v>0</v>
      </c>
      <c r="I142" s="310">
        <f>(I42)*'Data - P&amp;L'!$C$8</f>
        <v>0</v>
      </c>
      <c r="J142" s="310">
        <f>(J42)*'Data - P&amp;L'!$C$8</f>
        <v>0</v>
      </c>
      <c r="K142" s="310">
        <f>(K42)*'Data - P&amp;L'!$C$8</f>
        <v>0</v>
      </c>
      <c r="L142" s="310">
        <f>(L42)*'Data - P&amp;L'!$C$8</f>
        <v>0</v>
      </c>
      <c r="M142" s="310">
        <f>(M42)*'Data - P&amp;L'!$C$8</f>
        <v>0</v>
      </c>
      <c r="N142" s="310">
        <f>(N42)*'Data - P&amp;L'!$C$8</f>
        <v>0</v>
      </c>
      <c r="O142" s="310">
        <f>(O42)*'Data - P&amp;L'!$C$8</f>
        <v>0</v>
      </c>
      <c r="P142" s="310">
        <f>(P42)*'Data - P&amp;L'!$C$8</f>
        <v>0</v>
      </c>
      <c r="Q142" s="310">
        <f>(Q42)*'Data - P&amp;L'!$C$8</f>
        <v>0</v>
      </c>
      <c r="R142" s="310">
        <f>(R42)*'Data - P&amp;L'!$C$8</f>
        <v>0</v>
      </c>
      <c r="S142" s="310">
        <f>(S42)*'Data - P&amp;L'!$C$8</f>
        <v>0</v>
      </c>
      <c r="T142" s="310">
        <f>(T42)*'Data - P&amp;L'!$C$8</f>
        <v>0</v>
      </c>
      <c r="U142" s="310">
        <f>(U42)*'Data - P&amp;L'!$C$8</f>
        <v>0</v>
      </c>
      <c r="V142" s="310">
        <f>(V42)*'Data - P&amp;L'!$C$8</f>
        <v>0</v>
      </c>
      <c r="W142" s="310">
        <f>(W42)*'Data - P&amp;L'!$C$8</f>
        <v>0</v>
      </c>
      <c r="X142" s="310">
        <f>(X42)*'Data - P&amp;L'!$C$8</f>
        <v>0</v>
      </c>
      <c r="Y142" s="310">
        <f>(Y42)*'Data - P&amp;L'!$C$8</f>
        <v>0</v>
      </c>
      <c r="Z142" s="310">
        <f>(Z42)*'Data - P&amp;L'!$C$8</f>
        <v>0</v>
      </c>
      <c r="AA142" s="310">
        <f>(AA42)*'Data - P&amp;L'!$C$8</f>
        <v>0</v>
      </c>
      <c r="AB142" s="310">
        <f>(AB42)*'Data - P&amp;L'!$C$8</f>
        <v>0</v>
      </c>
      <c r="AC142" s="310">
        <f>(AC42)*'Data - P&amp;L'!$C$8</f>
        <v>0</v>
      </c>
      <c r="AD142" s="310">
        <f>(AD42)*'Data - P&amp;L'!$C$8</f>
        <v>0</v>
      </c>
      <c r="AE142" s="310">
        <f>(AE42)*'Data - P&amp;L'!$C$8</f>
        <v>0</v>
      </c>
      <c r="AF142" s="310">
        <f>(AF42)*'Data - P&amp;L'!$C$8</f>
        <v>0</v>
      </c>
      <c r="AG142" s="524">
        <f t="shared" si="35"/>
        <v>0</v>
      </c>
    </row>
    <row r="143" outlineLevel="1">
      <c r="A143" s="398" t="s">
        <v>1361</v>
      </c>
      <c r="B143" s="310">
        <f>(B43+B44)*'Data - P&amp;L'!$C$9</f>
        <v>0</v>
      </c>
      <c r="C143" s="310">
        <f>(C43+C44)*'Data - P&amp;L'!$C$9</f>
        <v>0</v>
      </c>
      <c r="D143" s="310">
        <f>(D43+D44)*'Data - P&amp;L'!$C$9</f>
        <v>0</v>
      </c>
      <c r="E143" s="310">
        <f>(E43+E44)*'Data - P&amp;L'!$C$9</f>
        <v>0</v>
      </c>
      <c r="F143" s="310">
        <f>(F43+F44)*'Data - P&amp;L'!$C$9</f>
        <v>0</v>
      </c>
      <c r="G143" s="310">
        <f>(G43+G44)*'Data - P&amp;L'!$C$9</f>
        <v>0</v>
      </c>
      <c r="H143" s="310">
        <f>(H43+H44)*'Data - P&amp;L'!$C$9</f>
        <v>0</v>
      </c>
      <c r="I143" s="310">
        <f>(I43+I44)*'Data - P&amp;L'!$C$9</f>
        <v>0</v>
      </c>
      <c r="J143" s="310">
        <f>(J43+J44)*'Data - P&amp;L'!$C$9</f>
        <v>0</v>
      </c>
      <c r="K143" s="310">
        <f>(K43+K44)*'Data - P&amp;L'!$C$9</f>
        <v>0</v>
      </c>
      <c r="L143" s="310">
        <f>(L43+L44)*'Data - P&amp;L'!$C$9</f>
        <v>0</v>
      </c>
      <c r="M143" s="310">
        <f>(M43+M44)*'Data - P&amp;L'!$C$9</f>
        <v>0</v>
      </c>
      <c r="N143" s="310">
        <f>(N43+N44)*'Data - P&amp;L'!$C$9</f>
        <v>0</v>
      </c>
      <c r="O143" s="310">
        <f>(O43+O44)*'Data - P&amp;L'!$C$9</f>
        <v>0</v>
      </c>
      <c r="P143" s="310">
        <f>(P43+P44)*'Data - P&amp;L'!$C$9</f>
        <v>0</v>
      </c>
      <c r="Q143" s="310">
        <f>(Q43+Q44)*'Data - P&amp;L'!$C$9</f>
        <v>0</v>
      </c>
      <c r="R143" s="310">
        <f>(R43+R44)*'Data - P&amp;L'!$C$9</f>
        <v>0</v>
      </c>
      <c r="S143" s="310">
        <f>(S43+S44)*'Data - P&amp;L'!$C$9</f>
        <v>0</v>
      </c>
      <c r="T143" s="310">
        <f>(T43+T44)*'Data - P&amp;L'!$C$9</f>
        <v>0</v>
      </c>
      <c r="U143" s="310">
        <f>(U43+U44)*'Data - P&amp;L'!$C$9</f>
        <v>0</v>
      </c>
      <c r="V143" s="310">
        <f>(V43+V44)*'Data - P&amp;L'!$C$9</f>
        <v>0</v>
      </c>
      <c r="W143" s="310">
        <f>(W43+W44)*'Data - P&amp;L'!$C$9</f>
        <v>0</v>
      </c>
      <c r="X143" s="310">
        <f>(X43+X44)*'Data - P&amp;L'!$C$9</f>
        <v>0</v>
      </c>
      <c r="Y143" s="310">
        <f>(Y43+Y44)*'Data - P&amp;L'!$C$9</f>
        <v>0</v>
      </c>
      <c r="Z143" s="310">
        <f>(Z43+Z44)*'Data - P&amp;L'!$C$9</f>
        <v>0</v>
      </c>
      <c r="AA143" s="310">
        <f>(AA43+AA44)*'Data - P&amp;L'!$C$9</f>
        <v>0</v>
      </c>
      <c r="AB143" s="310">
        <f>(AB43+AB44)*'Data - P&amp;L'!$C$9</f>
        <v>0</v>
      </c>
      <c r="AC143" s="310">
        <f>(AC43+AC44)*'Data - P&amp;L'!$C$9</f>
        <v>0</v>
      </c>
      <c r="AD143" s="310">
        <f>(AD43+AD44)*'Data - P&amp;L'!$C$9</f>
        <v>0</v>
      </c>
      <c r="AE143" s="310">
        <f>(AE43+AE44)*'Data - P&amp;L'!$C$9</f>
        <v>0</v>
      </c>
      <c r="AF143" s="310">
        <f>(AF43+AF44)*'Data - P&amp;L'!$C$9</f>
        <v>0</v>
      </c>
      <c r="AG143" s="524">
        <f t="shared" si="35"/>
        <v>0</v>
      </c>
    </row>
    <row r="144" outlineLevel="1">
      <c r="A144" s="398" t="s">
        <v>1362</v>
      </c>
      <c r="B144" s="310">
        <f>(B45+B46)*'Data - P&amp;L'!$C$5</f>
        <v>0</v>
      </c>
      <c r="C144" s="310">
        <f>(C45+C46)*'Data - P&amp;L'!$C$5</f>
        <v>0</v>
      </c>
      <c r="D144" s="310">
        <f>(D45+D46)*'Data - P&amp;L'!$C$5</f>
        <v>0</v>
      </c>
      <c r="E144" s="310">
        <f>(E45+E46)*'Data - P&amp;L'!$C$5</f>
        <v>0</v>
      </c>
      <c r="F144" s="310">
        <f>(F45+F46)*'Data - P&amp;L'!$C$5</f>
        <v>0</v>
      </c>
      <c r="G144" s="310">
        <f>(G45+G46)*'Data - P&amp;L'!$C$5</f>
        <v>0</v>
      </c>
      <c r="H144" s="310">
        <f>(H45+H46)*'Data - P&amp;L'!$C$5</f>
        <v>0</v>
      </c>
      <c r="I144" s="310">
        <f>(I45+I46)*'Data - P&amp;L'!$C$5</f>
        <v>0</v>
      </c>
      <c r="J144" s="310">
        <f>(J45+J46)*'Data - P&amp;L'!$C$5</f>
        <v>0</v>
      </c>
      <c r="K144" s="310">
        <f>(K45+K46)*'Data - P&amp;L'!$C$5</f>
        <v>0</v>
      </c>
      <c r="L144" s="310">
        <f>(L45+L46)*'Data - P&amp;L'!$C$5</f>
        <v>0</v>
      </c>
      <c r="M144" s="310">
        <f>(M45+M46)*'Data - P&amp;L'!$C$5</f>
        <v>0</v>
      </c>
      <c r="N144" s="310">
        <f>(N45+N46)*'Data - P&amp;L'!$C$5</f>
        <v>0</v>
      </c>
      <c r="O144" s="310">
        <f>(O45+O46)*'Data - P&amp;L'!$C$5</f>
        <v>0</v>
      </c>
      <c r="P144" s="310">
        <f>(P45+P46)*'Data - P&amp;L'!$C$5</f>
        <v>0</v>
      </c>
      <c r="Q144" s="310">
        <f>(Q45+Q46)*'Data - P&amp;L'!$C$5</f>
        <v>0</v>
      </c>
      <c r="R144" s="310">
        <f>(R45+R46)*'Data - P&amp;L'!$C$5</f>
        <v>0</v>
      </c>
      <c r="S144" s="310">
        <f>(S45+S46)*'Data - P&amp;L'!$C$5</f>
        <v>0</v>
      </c>
      <c r="T144" s="310">
        <f>(T45+T46)*'Data - P&amp;L'!$C$5</f>
        <v>0</v>
      </c>
      <c r="U144" s="310">
        <f>(U45+U46)*'Data - P&amp;L'!$C$5</f>
        <v>0</v>
      </c>
      <c r="V144" s="310">
        <f>(V45+V46)*'Data - P&amp;L'!$C$5</f>
        <v>0</v>
      </c>
      <c r="W144" s="310">
        <f>(W45+W46)*'Data - P&amp;L'!$C$5</f>
        <v>0</v>
      </c>
      <c r="X144" s="310">
        <f>(X45+X46)*'Data - P&amp;L'!$C$5</f>
        <v>0</v>
      </c>
      <c r="Y144" s="310">
        <f>(Y45+Y46)*'Data - P&amp;L'!$C$5</f>
        <v>0</v>
      </c>
      <c r="Z144" s="310">
        <f>(Z45+Z46)*'Data - P&amp;L'!$C$5</f>
        <v>0</v>
      </c>
      <c r="AA144" s="310">
        <f>(AA45+AA46)*'Data - P&amp;L'!$C$5</f>
        <v>0</v>
      </c>
      <c r="AB144" s="310">
        <f>(AB45+AB46)*'Data - P&amp;L'!$C$5</f>
        <v>0</v>
      </c>
      <c r="AC144" s="310">
        <f>(AC45+AC46)*'Data - P&amp;L'!$C$5</f>
        <v>0</v>
      </c>
      <c r="AD144" s="310">
        <f>(AD45+AD46)*'Data - P&amp;L'!$C$5</f>
        <v>0</v>
      </c>
      <c r="AE144" s="310">
        <f>(AE45+AE46)*'Data - P&amp;L'!$C$5</f>
        <v>0</v>
      </c>
      <c r="AF144" s="310">
        <f>(AF45+AF46)*'Data - P&amp;L'!$C$5</f>
        <v>0</v>
      </c>
      <c r="AG144" s="524">
        <f t="shared" si="35"/>
        <v>0</v>
      </c>
    </row>
    <row r="145" outlineLevel="1">
      <c r="A145" s="398" t="s">
        <v>1363</v>
      </c>
      <c r="B145" s="310">
        <f>(B47+B48)*'Data - P&amp;L'!$C$10</f>
        <v>0</v>
      </c>
      <c r="C145" s="310">
        <f>(C47+C48)*'Data - P&amp;L'!$C$10</f>
        <v>0</v>
      </c>
      <c r="D145" s="310">
        <f>(D47+D48)*'Data - P&amp;L'!$C$10</f>
        <v>0</v>
      </c>
      <c r="E145" s="310">
        <f>(E47+E48)*'Data - P&amp;L'!$C$10</f>
        <v>0</v>
      </c>
      <c r="F145" s="310">
        <f>(F47+F48)*'Data - P&amp;L'!$C$10</f>
        <v>0</v>
      </c>
      <c r="G145" s="310">
        <f>(G47+G48)*'Data - P&amp;L'!$C$10</f>
        <v>0</v>
      </c>
      <c r="H145" s="310">
        <f>(H47+H48)*'Data - P&amp;L'!$C$10</f>
        <v>0</v>
      </c>
      <c r="I145" s="310">
        <f>(I47+I48)*'Data - P&amp;L'!$C$10</f>
        <v>0</v>
      </c>
      <c r="J145" s="310">
        <f>(J47+J48)*'Data - P&amp;L'!$C$10</f>
        <v>0</v>
      </c>
      <c r="K145" s="310">
        <f>(K47+K48)*'Data - P&amp;L'!$C$10</f>
        <v>0</v>
      </c>
      <c r="L145" s="310">
        <f>(L47+L48)*'Data - P&amp;L'!$C$10</f>
        <v>0</v>
      </c>
      <c r="M145" s="310">
        <f>(M47+M48)*'Data - P&amp;L'!$C$10</f>
        <v>0</v>
      </c>
      <c r="N145" s="310">
        <f>(N47+N48)*'Data - P&amp;L'!$C$10</f>
        <v>0</v>
      </c>
      <c r="O145" s="310">
        <f>(O47+O48)*'Data - P&amp;L'!$C$10</f>
        <v>0</v>
      </c>
      <c r="P145" s="310">
        <f>(P47+P48)*'Data - P&amp;L'!$C$10</f>
        <v>0</v>
      </c>
      <c r="Q145" s="310">
        <f>(Q47+Q48)*'Data - P&amp;L'!$C$10</f>
        <v>0</v>
      </c>
      <c r="R145" s="310">
        <f>(R47+R48)*'Data - P&amp;L'!$C$10</f>
        <v>0</v>
      </c>
      <c r="S145" s="310">
        <f>(S47+S48)*'Data - P&amp;L'!$C$10</f>
        <v>0</v>
      </c>
      <c r="T145" s="310">
        <f>(T47+T48)*'Data - P&amp;L'!$C$10</f>
        <v>0</v>
      </c>
      <c r="U145" s="310">
        <f>(U47+U48)*'Data - P&amp;L'!$C$10</f>
        <v>0</v>
      </c>
      <c r="V145" s="310">
        <f>(V47+V48)*'Data - P&amp;L'!$C$10</f>
        <v>0</v>
      </c>
      <c r="W145" s="310">
        <f>(W47+W48)*'Data - P&amp;L'!$C$10</f>
        <v>0</v>
      </c>
      <c r="X145" s="310">
        <f>(X47+X48)*'Data - P&amp;L'!$C$10</f>
        <v>0</v>
      </c>
      <c r="Y145" s="310">
        <f>(Y47+Y48)*'Data - P&amp;L'!$C$10</f>
        <v>0</v>
      </c>
      <c r="Z145" s="310">
        <f>(Z47+Z48)*'Data - P&amp;L'!$C$10</f>
        <v>0</v>
      </c>
      <c r="AA145" s="310">
        <f>(AA47+AA48)*'Data - P&amp;L'!$C$10</f>
        <v>0</v>
      </c>
      <c r="AB145" s="310">
        <f>(AB47+AB48)*'Data - P&amp;L'!$C$10</f>
        <v>0</v>
      </c>
      <c r="AC145" s="310">
        <f>(AC47+AC48)*'Data - P&amp;L'!$C$10</f>
        <v>0</v>
      </c>
      <c r="AD145" s="310">
        <f>(AD47+AD48)*'Data - P&amp;L'!$C$10</f>
        <v>0</v>
      </c>
      <c r="AE145" s="310">
        <f>(AE47+AE48)*'Data - P&amp;L'!$C$10</f>
        <v>0</v>
      </c>
      <c r="AF145" s="310">
        <f>(AF47+AF48)*'Data - P&amp;L'!$C$10</f>
        <v>0</v>
      </c>
      <c r="AG145" s="524">
        <f t="shared" si="35"/>
        <v>0</v>
      </c>
    </row>
    <row r="146" outlineLevel="1">
      <c r="A146" s="398" t="s">
        <v>1364</v>
      </c>
      <c r="B146" s="310">
        <f>((B38+B39*'Data - P&amp;L'!$C$38))*'Data - P&amp;L'!$C$54</f>
        <v>0</v>
      </c>
      <c r="C146" s="310">
        <f>((C38+C39*'Data - P&amp;L'!$C$38))*'Data - P&amp;L'!$C$54</f>
        <v>0</v>
      </c>
      <c r="D146" s="310">
        <f>((D38+D39*'Data - P&amp;L'!$C$38))*'Data - P&amp;L'!$C$54</f>
        <v>0</v>
      </c>
      <c r="E146" s="310">
        <f>((E38+E39*'Data - P&amp;L'!$C$38))*'Data - P&amp;L'!$C$54</f>
        <v>0</v>
      </c>
      <c r="F146" s="310">
        <f>((F38+F39*'Data - P&amp;L'!$C$38))*'Data - P&amp;L'!$C$54</f>
        <v>0</v>
      </c>
      <c r="G146" s="310">
        <f>((G38+G39*'Data - P&amp;L'!$C$38))*'Data - P&amp;L'!$C$54</f>
        <v>0</v>
      </c>
      <c r="H146" s="310">
        <f>((H38+H39*'Data - P&amp;L'!$C$38))*'Data - P&amp;L'!$C$54</f>
        <v>0</v>
      </c>
      <c r="I146" s="310">
        <f>((I38+I39*'Data - P&amp;L'!$C$38))*'Data - P&amp;L'!$C$54</f>
        <v>0</v>
      </c>
      <c r="J146" s="310">
        <f>((J38+J39*'Data - P&amp;L'!$C$38))*'Data - P&amp;L'!$C$54</f>
        <v>0</v>
      </c>
      <c r="K146" s="310">
        <f>((K38+K39*'Data - P&amp;L'!$C$38))*'Data - P&amp;L'!$C$54</f>
        <v>0</v>
      </c>
      <c r="L146" s="310">
        <f>((L38+L39*'Data - P&amp;L'!$C$38))*'Data - P&amp;L'!$C$54</f>
        <v>0</v>
      </c>
      <c r="M146" s="310">
        <f>((M38+M39*'Data - P&amp;L'!$C$38))*'Data - P&amp;L'!$C$54</f>
        <v>0</v>
      </c>
      <c r="N146" s="310">
        <f>((N38+N39*'Data - P&amp;L'!$C$38))*'Data - P&amp;L'!$C$54</f>
        <v>0</v>
      </c>
      <c r="O146" s="310">
        <f>((O38+O39*'Data - P&amp;L'!$C$38))*'Data - P&amp;L'!$C$54</f>
        <v>0</v>
      </c>
      <c r="P146" s="310">
        <f>((P38+P39*'Data - P&amp;L'!$C$38))*'Data - P&amp;L'!$C$54</f>
        <v>0</v>
      </c>
      <c r="Q146" s="310">
        <f>((Q38+Q39*'Data - P&amp;L'!$C$38))*'Data - P&amp;L'!$C$54</f>
        <v>0</v>
      </c>
      <c r="R146" s="310">
        <f>((R38+R39*'Data - P&amp;L'!$C$38))*'Data - P&amp;L'!$C$54</f>
        <v>0</v>
      </c>
      <c r="S146" s="310">
        <f>((S38+S39*'Data - P&amp;L'!$C$38))*'Data - P&amp;L'!$C$54</f>
        <v>0</v>
      </c>
      <c r="T146" s="310">
        <f>((T38+T39*'Data - P&amp;L'!$C$38))*'Data - P&amp;L'!$C$54</f>
        <v>0</v>
      </c>
      <c r="U146" s="310">
        <f>((U38+U39*'Data - P&amp;L'!$C$38))*'Data - P&amp;L'!$C$54</f>
        <v>0</v>
      </c>
      <c r="V146" s="310">
        <f>((V38+V39*'Data - P&amp;L'!$C$38))*'Data - P&amp;L'!$C$54</f>
        <v>0</v>
      </c>
      <c r="W146" s="310">
        <f>((W38+W39*'Data - P&amp;L'!$C$38))*'Data - P&amp;L'!$C$54</f>
        <v>0</v>
      </c>
      <c r="X146" s="310">
        <f>((X38+X39*'Data - P&amp;L'!$C$38))*'Data - P&amp;L'!$C$54</f>
        <v>0</v>
      </c>
      <c r="Y146" s="310">
        <f>((Y38+Y39*'Data - P&amp;L'!$C$38))*'Data - P&amp;L'!$C$54</f>
        <v>0</v>
      </c>
      <c r="Z146" s="310">
        <f>((Z38+Z39*'Data - P&amp;L'!$C$38))*'Data - P&amp;L'!$C$54</f>
        <v>0</v>
      </c>
      <c r="AA146" s="310">
        <f>((AA38+AA39*'Data - P&amp;L'!$C$38))*'Data - P&amp;L'!$C$54</f>
        <v>0</v>
      </c>
      <c r="AB146" s="310">
        <f>((AB38+AB39*'Data - P&amp;L'!$C$38))*'Data - P&amp;L'!$C$54</f>
        <v>0</v>
      </c>
      <c r="AC146" s="310">
        <f>((AC38+AC39*'Data - P&amp;L'!$C$38))*'Data - P&amp;L'!$C$54</f>
        <v>0</v>
      </c>
      <c r="AD146" s="310">
        <f>((AD38+AD39*'Data - P&amp;L'!$C$38))*'Data - P&amp;L'!$C$54</f>
        <v>0</v>
      </c>
      <c r="AE146" s="310">
        <f>((AE38+AE39*'Data - P&amp;L'!$C$38))*'Data - P&amp;L'!$C$54</f>
        <v>0</v>
      </c>
      <c r="AF146" s="310">
        <f>((AF38+AF39*'Data - P&amp;L'!$C$38))*'Data - P&amp;L'!$C$54</f>
        <v>0</v>
      </c>
      <c r="AG146" s="524">
        <f t="shared" si="35"/>
        <v>0</v>
      </c>
    </row>
    <row r="147" outlineLevel="1">
      <c r="A147" s="398" t="s">
        <v>1365</v>
      </c>
      <c r="B147" s="310">
        <f>((SUM(B38+B39))*'Data - P&amp;L'!$C$34)</f>
        <v>0</v>
      </c>
      <c r="C147" s="310">
        <f>((SUM(C38+C39))*'Data - P&amp;L'!$C$34)</f>
        <v>0</v>
      </c>
      <c r="D147" s="310">
        <f>((SUM(D38+D39))*'Data - P&amp;L'!$C$34)</f>
        <v>0</v>
      </c>
      <c r="E147" s="310">
        <f>((SUM(E38+E39))*'Data - P&amp;L'!$C$34)</f>
        <v>0</v>
      </c>
      <c r="F147" s="310">
        <f>((SUM(F38+F39))*'Data - P&amp;L'!$C$34)</f>
        <v>0</v>
      </c>
      <c r="G147" s="310">
        <f>((SUM(G38+G39))*'Data - P&amp;L'!$C$34)</f>
        <v>0</v>
      </c>
      <c r="H147" s="310">
        <f>((SUM(H38+H39))*'Data - P&amp;L'!$C$34)</f>
        <v>0</v>
      </c>
      <c r="I147" s="310">
        <f>((SUM(I38+I39))*'Data - P&amp;L'!$C$34)</f>
        <v>0</v>
      </c>
      <c r="J147" s="310">
        <f>((SUM(J38+J39))*'Data - P&amp;L'!$C$34)</f>
        <v>0</v>
      </c>
      <c r="K147" s="310">
        <f>((SUM(K38+K39))*'Data - P&amp;L'!$C$34)</f>
        <v>0</v>
      </c>
      <c r="L147" s="310">
        <f>((SUM(L38+L39))*'Data - P&amp;L'!$C$34)</f>
        <v>0</v>
      </c>
      <c r="M147" s="310">
        <f>((SUM(M38+M39))*'Data - P&amp;L'!$C$34)</f>
        <v>0</v>
      </c>
      <c r="N147" s="310">
        <f>((SUM(N38+N39))*'Data - P&amp;L'!$C$34)</f>
        <v>0</v>
      </c>
      <c r="O147" s="310">
        <f>((SUM(O38+O39))*'Data - P&amp;L'!$C$34)</f>
        <v>0</v>
      </c>
      <c r="P147" s="310">
        <f>((SUM(P38+P39))*'Data - P&amp;L'!$C$34)</f>
        <v>0</v>
      </c>
      <c r="Q147" s="310">
        <f>((SUM(Q38+Q39))*'Data - P&amp;L'!$C$34)</f>
        <v>0</v>
      </c>
      <c r="R147" s="310">
        <f>((SUM(R38+R39))*'Data - P&amp;L'!$C$34)</f>
        <v>0</v>
      </c>
      <c r="S147" s="310">
        <f>((SUM(S38+S39))*'Data - P&amp;L'!$C$34)</f>
        <v>0</v>
      </c>
      <c r="T147" s="310">
        <f>((SUM(T38+T39))*'Data - P&amp;L'!$C$34)</f>
        <v>0</v>
      </c>
      <c r="U147" s="310">
        <f>((SUM(U38+U39))*'Data - P&amp;L'!$C$34)</f>
        <v>0</v>
      </c>
      <c r="V147" s="310">
        <f>((SUM(V38+V39))*'Data - P&amp;L'!$C$34)</f>
        <v>0</v>
      </c>
      <c r="W147" s="310">
        <f>((SUM(W38+W39))*'Data - P&amp;L'!$C$34)</f>
        <v>0</v>
      </c>
      <c r="X147" s="310">
        <f>((SUM(X38+X39))*'Data - P&amp;L'!$C$34)</f>
        <v>0</v>
      </c>
      <c r="Y147" s="310">
        <f>((SUM(Y38+Y39))*'Data - P&amp;L'!$C$34)</f>
        <v>0</v>
      </c>
      <c r="Z147" s="310">
        <f>((SUM(Z38+Z39))*'Data - P&amp;L'!$C$34)</f>
        <v>0</v>
      </c>
      <c r="AA147" s="310">
        <f>((SUM(AA38+AA39))*'Data - P&amp;L'!$C$34)</f>
        <v>0</v>
      </c>
      <c r="AB147" s="310">
        <f>((SUM(AB38+AB39))*'Data - P&amp;L'!$C$34)</f>
        <v>0</v>
      </c>
      <c r="AC147" s="310">
        <f>((SUM(AC38+AC39))*'Data - P&amp;L'!$C$34)</f>
        <v>0</v>
      </c>
      <c r="AD147" s="310">
        <f>((SUM(AD38+AD39))*'Data - P&amp;L'!$C$34)</f>
        <v>0</v>
      </c>
      <c r="AE147" s="310">
        <f>((SUM(AE38+AE39))*'Data - P&amp;L'!$C$34)</f>
        <v>0</v>
      </c>
      <c r="AF147" s="310">
        <f>((SUM(AF38+AF39))*'Data - P&amp;L'!$C$34)</f>
        <v>0</v>
      </c>
      <c r="AG147" s="524">
        <f t="shared" si="35"/>
        <v>0</v>
      </c>
    </row>
    <row r="148" outlineLevel="1">
      <c r="A148" s="526" t="s">
        <v>1366</v>
      </c>
      <c r="B148" s="321">
        <f t="shared" ref="B148:AF148" si="36">B55+B59</f>
        <v>0</v>
      </c>
      <c r="C148" s="321">
        <f t="shared" si="36"/>
        <v>0</v>
      </c>
      <c r="D148" s="321">
        <f t="shared" si="36"/>
        <v>0</v>
      </c>
      <c r="E148" s="321">
        <f t="shared" si="36"/>
        <v>0</v>
      </c>
      <c r="F148" s="321">
        <f t="shared" si="36"/>
        <v>0</v>
      </c>
      <c r="G148" s="321">
        <f t="shared" si="36"/>
        <v>0</v>
      </c>
      <c r="H148" s="321">
        <f t="shared" si="36"/>
        <v>0</v>
      </c>
      <c r="I148" s="321">
        <f t="shared" si="36"/>
        <v>0</v>
      </c>
      <c r="J148" s="321">
        <f t="shared" si="36"/>
        <v>0</v>
      </c>
      <c r="K148" s="321">
        <f t="shared" si="36"/>
        <v>0</v>
      </c>
      <c r="L148" s="321">
        <f t="shared" si="36"/>
        <v>0</v>
      </c>
      <c r="M148" s="321">
        <f t="shared" si="36"/>
        <v>0</v>
      </c>
      <c r="N148" s="321">
        <f t="shared" si="36"/>
        <v>0</v>
      </c>
      <c r="O148" s="321">
        <f t="shared" si="36"/>
        <v>0</v>
      </c>
      <c r="P148" s="321">
        <f t="shared" si="36"/>
        <v>0</v>
      </c>
      <c r="Q148" s="321">
        <f t="shared" si="36"/>
        <v>0</v>
      </c>
      <c r="R148" s="321">
        <f t="shared" si="36"/>
        <v>0</v>
      </c>
      <c r="S148" s="321">
        <f t="shared" si="36"/>
        <v>0</v>
      </c>
      <c r="T148" s="321">
        <f t="shared" si="36"/>
        <v>0</v>
      </c>
      <c r="U148" s="321">
        <f t="shared" si="36"/>
        <v>0</v>
      </c>
      <c r="V148" s="321">
        <f t="shared" si="36"/>
        <v>0</v>
      </c>
      <c r="W148" s="321">
        <f t="shared" si="36"/>
        <v>0</v>
      </c>
      <c r="X148" s="321">
        <f t="shared" si="36"/>
        <v>0</v>
      </c>
      <c r="Y148" s="321">
        <f t="shared" si="36"/>
        <v>0</v>
      </c>
      <c r="Z148" s="321">
        <f t="shared" si="36"/>
        <v>0</v>
      </c>
      <c r="AA148" s="321">
        <f t="shared" si="36"/>
        <v>0</v>
      </c>
      <c r="AB148" s="321">
        <f t="shared" si="36"/>
        <v>0</v>
      </c>
      <c r="AC148" s="321">
        <f t="shared" si="36"/>
        <v>0</v>
      </c>
      <c r="AD148" s="321">
        <f t="shared" si="36"/>
        <v>0</v>
      </c>
      <c r="AE148" s="321">
        <f t="shared" si="36"/>
        <v>0</v>
      </c>
      <c r="AF148" s="321">
        <f t="shared" si="36"/>
        <v>0</v>
      </c>
      <c r="AG148" s="527">
        <f t="shared" si="35"/>
        <v>0</v>
      </c>
    </row>
    <row r="149">
      <c r="A149" s="520" t="s">
        <v>1367</v>
      </c>
      <c r="B149" s="322">
        <f t="shared" ref="B149:AF149" si="37">SUM(B150:B158)-B159-B160</f>
        <v>0</v>
      </c>
      <c r="C149" s="322">
        <f t="shared" si="37"/>
        <v>0</v>
      </c>
      <c r="D149" s="322">
        <f t="shared" si="37"/>
        <v>0</v>
      </c>
      <c r="E149" s="322">
        <f t="shared" si="37"/>
        <v>0</v>
      </c>
      <c r="F149" s="322">
        <f t="shared" si="37"/>
        <v>0</v>
      </c>
      <c r="G149" s="322">
        <f t="shared" si="37"/>
        <v>0</v>
      </c>
      <c r="H149" s="322">
        <f t="shared" si="37"/>
        <v>0</v>
      </c>
      <c r="I149" s="322">
        <f t="shared" si="37"/>
        <v>0</v>
      </c>
      <c r="J149" s="322">
        <f t="shared" si="37"/>
        <v>0</v>
      </c>
      <c r="K149" s="322">
        <f t="shared" si="37"/>
        <v>0</v>
      </c>
      <c r="L149" s="322">
        <f t="shared" si="37"/>
        <v>0</v>
      </c>
      <c r="M149" s="322">
        <f t="shared" si="37"/>
        <v>0</v>
      </c>
      <c r="N149" s="322">
        <f t="shared" si="37"/>
        <v>0</v>
      </c>
      <c r="O149" s="322">
        <f t="shared" si="37"/>
        <v>0</v>
      </c>
      <c r="P149" s="322">
        <f t="shared" si="37"/>
        <v>0</v>
      </c>
      <c r="Q149" s="322">
        <f t="shared" si="37"/>
        <v>0</v>
      </c>
      <c r="R149" s="322">
        <f t="shared" si="37"/>
        <v>0</v>
      </c>
      <c r="S149" s="322">
        <f t="shared" si="37"/>
        <v>0</v>
      </c>
      <c r="T149" s="322">
        <f t="shared" si="37"/>
        <v>0</v>
      </c>
      <c r="U149" s="322">
        <f t="shared" si="37"/>
        <v>0</v>
      </c>
      <c r="V149" s="322">
        <f t="shared" si="37"/>
        <v>0</v>
      </c>
      <c r="W149" s="322">
        <f t="shared" si="37"/>
        <v>0</v>
      </c>
      <c r="X149" s="322">
        <f t="shared" si="37"/>
        <v>0</v>
      </c>
      <c r="Y149" s="322">
        <f t="shared" si="37"/>
        <v>0</v>
      </c>
      <c r="Z149" s="322">
        <f t="shared" si="37"/>
        <v>0</v>
      </c>
      <c r="AA149" s="322">
        <f t="shared" si="37"/>
        <v>0</v>
      </c>
      <c r="AB149" s="322">
        <f t="shared" si="37"/>
        <v>0</v>
      </c>
      <c r="AC149" s="322">
        <f t="shared" si="37"/>
        <v>0</v>
      </c>
      <c r="AD149" s="322">
        <f t="shared" si="37"/>
        <v>0</v>
      </c>
      <c r="AE149" s="322">
        <f t="shared" si="37"/>
        <v>0</v>
      </c>
      <c r="AF149" s="322">
        <f t="shared" si="37"/>
        <v>0</v>
      </c>
      <c r="AG149" s="386">
        <f t="shared" si="35"/>
        <v>0</v>
      </c>
    </row>
    <row r="150" outlineLevel="1">
      <c r="A150" s="398" t="s">
        <v>533</v>
      </c>
      <c r="B150" s="310">
        <f>((B62+B63)*'Data - P&amp;L'!$C$3)*'Data - P&amp;L'!$C$54</f>
        <v>0</v>
      </c>
      <c r="C150" s="310">
        <f>((C62+C63)*'Data - P&amp;L'!$C$3)*'Data - P&amp;L'!$C$54</f>
        <v>0</v>
      </c>
      <c r="D150" s="310">
        <f>((D62+D63)*'Data - P&amp;L'!$C$3)*'Data - P&amp;L'!$C$54</f>
        <v>0</v>
      </c>
      <c r="E150" s="310">
        <f>((E62+E63)*'Data - P&amp;L'!$C$3)*'Data - P&amp;L'!$C$54</f>
        <v>0</v>
      </c>
      <c r="F150" s="310">
        <f>((F62+F63)*'Data - P&amp;L'!$C$3)*'Data - P&amp;L'!$C$54</f>
        <v>0</v>
      </c>
      <c r="G150" s="310">
        <f>((G62+G63)*'Data - P&amp;L'!$C$3)*'Data - P&amp;L'!$C$54</f>
        <v>0</v>
      </c>
      <c r="H150" s="310">
        <f>((H62+H63)*'Data - P&amp;L'!$C$3)*'Data - P&amp;L'!$C$54</f>
        <v>0</v>
      </c>
      <c r="I150" s="310">
        <f>((I62+I63)*'Data - P&amp;L'!$C$3)*'Data - P&amp;L'!$C$54</f>
        <v>0</v>
      </c>
      <c r="J150" s="310">
        <f>((J62+J63)*'Data - P&amp;L'!$C$3)*'Data - P&amp;L'!$C$54</f>
        <v>0</v>
      </c>
      <c r="K150" s="310">
        <f>((K62+K63)*'Data - P&amp;L'!$C$3)*'Data - P&amp;L'!$C$54</f>
        <v>0</v>
      </c>
      <c r="L150" s="310">
        <f>((L62+L63)*'Data - P&amp;L'!$C$3)*'Data - P&amp;L'!$C$54</f>
        <v>0</v>
      </c>
      <c r="M150" s="310">
        <f>((M62+M63)*'Data - P&amp;L'!$C$3)*'Data - P&amp;L'!$C$54</f>
        <v>0</v>
      </c>
      <c r="N150" s="310">
        <f>((N62+N63)*'Data - P&amp;L'!$C$3)*'Data - P&amp;L'!$C$54</f>
        <v>0</v>
      </c>
      <c r="O150" s="310">
        <f>((O62+O63)*'Data - P&amp;L'!$C$3)*'Data - P&amp;L'!$C$54</f>
        <v>0</v>
      </c>
      <c r="P150" s="310">
        <f>((P62+P63)*'Data - P&amp;L'!$C$3)*'Data - P&amp;L'!$C$54</f>
        <v>0</v>
      </c>
      <c r="Q150" s="310">
        <f>((Q62+Q63)*'Data - P&amp;L'!$C$3)*'Data - P&amp;L'!$C$54</f>
        <v>0</v>
      </c>
      <c r="R150" s="310">
        <f>((R62+R63)*'Data - P&amp;L'!$C$3)*'Data - P&amp;L'!$C$54</f>
        <v>0</v>
      </c>
      <c r="S150" s="310">
        <f>((S62+S63)*'Data - P&amp;L'!$C$3)*'Data - P&amp;L'!$C$54</f>
        <v>0</v>
      </c>
      <c r="T150" s="310">
        <f>((T62+T63)*'Data - P&amp;L'!$C$3)*'Data - P&amp;L'!$C$54</f>
        <v>0</v>
      </c>
      <c r="U150" s="310">
        <f>((U62+U63)*'Data - P&amp;L'!$C$3)*'Data - P&amp;L'!$C$54</f>
        <v>0</v>
      </c>
      <c r="V150" s="310">
        <f>((V62+V63)*'Data - P&amp;L'!$C$3)*'Data - P&amp;L'!$C$54</f>
        <v>0</v>
      </c>
      <c r="W150" s="310">
        <f>((W62+W63)*'Data - P&amp;L'!$C$3)*'Data - P&amp;L'!$C$54</f>
        <v>0</v>
      </c>
      <c r="X150" s="310">
        <f>((X62+X63)*'Data - P&amp;L'!$C$3)*'Data - P&amp;L'!$C$54</f>
        <v>0</v>
      </c>
      <c r="Y150" s="310">
        <f>((Y62+Y63)*'Data - P&amp;L'!$C$3)*'Data - P&amp;L'!$C$54</f>
        <v>0</v>
      </c>
      <c r="Z150" s="310">
        <f>((Z62+Z63)*'Data - P&amp;L'!$C$3)*'Data - P&amp;L'!$C$54</f>
        <v>0</v>
      </c>
      <c r="AA150" s="310">
        <f>((AA62+AA63)*'Data - P&amp;L'!$C$3)*'Data - P&amp;L'!$C$54</f>
        <v>0</v>
      </c>
      <c r="AB150" s="310">
        <f>((AB62+AB63)*'Data - P&amp;L'!$C$3)*'Data - P&amp;L'!$C$54</f>
        <v>0</v>
      </c>
      <c r="AC150" s="310">
        <f>((AC62+AC63)*'Data - P&amp;L'!$C$3)*'Data - P&amp;L'!$C$54</f>
        <v>0</v>
      </c>
      <c r="AD150" s="310">
        <f>((AD62+AD63)*'Data - P&amp;L'!$C$3)*'Data - P&amp;L'!$C$54</f>
        <v>0</v>
      </c>
      <c r="AE150" s="310">
        <f>((AE62+AE63)*'Data - P&amp;L'!$C$3)*'Data - P&amp;L'!$C$54</f>
        <v>0</v>
      </c>
      <c r="AF150" s="310">
        <f>((AF62+AF63)*'Data - P&amp;L'!$C$3)*'Data - P&amp;L'!$C$54</f>
        <v>0</v>
      </c>
      <c r="AG150" s="524">
        <f t="shared" si="35"/>
        <v>0</v>
      </c>
    </row>
    <row r="151" outlineLevel="1">
      <c r="A151" s="398" t="s">
        <v>534</v>
      </c>
      <c r="B151" s="310">
        <f>(B64+B65)*'Data - P&amp;L'!$C$4*'Data - P&amp;L'!$C$54</f>
        <v>0</v>
      </c>
      <c r="C151" s="310">
        <f>(C64+C65)*'Data - P&amp;L'!$C$4*'Data - P&amp;L'!$C$54</f>
        <v>0</v>
      </c>
      <c r="D151" s="310">
        <f>(D64+D65)*'Data - P&amp;L'!$C$4*'Data - P&amp;L'!$C$54</f>
        <v>0</v>
      </c>
      <c r="E151" s="310">
        <f>(E64+E65)*'Data - P&amp;L'!$C$4*'Data - P&amp;L'!$C$54</f>
        <v>0</v>
      </c>
      <c r="F151" s="310">
        <f>(F64+F65)*'Data - P&amp;L'!$C$4*'Data - P&amp;L'!$C$54</f>
        <v>0</v>
      </c>
      <c r="G151" s="310">
        <f>(G64+G65)*'Data - P&amp;L'!$C$4*'Data - P&amp;L'!$C$54</f>
        <v>0</v>
      </c>
      <c r="H151" s="310">
        <f>(H64+H65)*'Data - P&amp;L'!$C$4*'Data - P&amp;L'!$C$54</f>
        <v>0</v>
      </c>
      <c r="I151" s="310">
        <f>(I64+I65)*'Data - P&amp;L'!$C$4*'Data - P&amp;L'!$C$54</f>
        <v>0</v>
      </c>
      <c r="J151" s="310">
        <f>(J64+J65)*'Data - P&amp;L'!$C$4*'Data - P&amp;L'!$C$54</f>
        <v>0</v>
      </c>
      <c r="K151" s="310">
        <f>(K64+K65)*'Data - P&amp;L'!$C$4*'Data - P&amp;L'!$C$54</f>
        <v>0</v>
      </c>
      <c r="L151" s="310">
        <f>(L64+L65)*'Data - P&amp;L'!$C$4*'Data - P&amp;L'!$C$54</f>
        <v>0</v>
      </c>
      <c r="M151" s="310">
        <f>(M64+M65)*'Data - P&amp;L'!$C$4*'Data - P&amp;L'!$C$54</f>
        <v>0</v>
      </c>
      <c r="N151" s="310">
        <f>(N64+N65)*'Data - P&amp;L'!$C$4*'Data - P&amp;L'!$C$54</f>
        <v>0</v>
      </c>
      <c r="O151" s="310">
        <f>(O64+O65)*'Data - P&amp;L'!$C$4*'Data - P&amp;L'!$C$54</f>
        <v>0</v>
      </c>
      <c r="P151" s="310">
        <f>(P64+P65)*'Data - P&amp;L'!$C$4*'Data - P&amp;L'!$C$54</f>
        <v>0</v>
      </c>
      <c r="Q151" s="310">
        <f>(Q64+Q65)*'Data - P&amp;L'!$C$4*'Data - P&amp;L'!$C$54</f>
        <v>0</v>
      </c>
      <c r="R151" s="310">
        <f>(R64+R65)*'Data - P&amp;L'!$C$4*'Data - P&amp;L'!$C$54</f>
        <v>0</v>
      </c>
      <c r="S151" s="310">
        <f>(S64+S65)*'Data - P&amp;L'!$C$4*'Data - P&amp;L'!$C$54</f>
        <v>0</v>
      </c>
      <c r="T151" s="310">
        <f>(T64+T65)*'Data - P&amp;L'!$C$4*'Data - P&amp;L'!$C$54</f>
        <v>0</v>
      </c>
      <c r="U151" s="310">
        <f>(U64+U65)*'Data - P&amp;L'!$C$4*'Data - P&amp;L'!$C$54</f>
        <v>0</v>
      </c>
      <c r="V151" s="310">
        <f>(V64+V65)*'Data - P&amp;L'!$C$4*'Data - P&amp;L'!$C$54</f>
        <v>0</v>
      </c>
      <c r="W151" s="310">
        <f>(W64+W65)*'Data - P&amp;L'!$C$4*'Data - P&amp;L'!$C$54</f>
        <v>0</v>
      </c>
      <c r="X151" s="310">
        <f>(X64+X65)*'Data - P&amp;L'!$C$4*'Data - P&amp;L'!$C$54</f>
        <v>0</v>
      </c>
      <c r="Y151" s="310">
        <f>(Y64+Y65)*'Data - P&amp;L'!$C$4*'Data - P&amp;L'!$C$54</f>
        <v>0</v>
      </c>
      <c r="Z151" s="310">
        <f>(Z64+Z65)*'Data - P&amp;L'!$C$4*'Data - P&amp;L'!$C$54</f>
        <v>0</v>
      </c>
      <c r="AA151" s="310">
        <f>(AA64+AA65)*'Data - P&amp;L'!$C$4*'Data - P&amp;L'!$C$54</f>
        <v>0</v>
      </c>
      <c r="AB151" s="310">
        <f>(AB64+AB65)*'Data - P&amp;L'!$C$4*'Data - P&amp;L'!$C$54</f>
        <v>0</v>
      </c>
      <c r="AC151" s="310">
        <f>(AC64+AC65)*'Data - P&amp;L'!$C$4*'Data - P&amp;L'!$C$54</f>
        <v>0</v>
      </c>
      <c r="AD151" s="310">
        <f>(AD64+AD65)*'Data - P&amp;L'!$C$4*'Data - P&amp;L'!$C$54</f>
        <v>0</v>
      </c>
      <c r="AE151" s="310">
        <f>(AE64+AE65)*'Data - P&amp;L'!$C$4*'Data - P&amp;L'!$C$54</f>
        <v>0</v>
      </c>
      <c r="AF151" s="310">
        <f>(AF64+AF65)*'Data - P&amp;L'!$C$4*'Data - P&amp;L'!$C$54</f>
        <v>0</v>
      </c>
      <c r="AG151" s="524">
        <f t="shared" si="35"/>
        <v>0</v>
      </c>
    </row>
    <row r="152" outlineLevel="1">
      <c r="A152" s="398" t="s">
        <v>535</v>
      </c>
      <c r="B152" s="310">
        <f>(B69)*'Data - P&amp;L'!$C$6*'Data - P&amp;L'!$C$54</f>
        <v>0</v>
      </c>
      <c r="C152" s="310">
        <f>(C69)*'Data - P&amp;L'!$C$6*'Data - P&amp;L'!$C$54</f>
        <v>0</v>
      </c>
      <c r="D152" s="310">
        <f>(D69)*'Data - P&amp;L'!$C$6*'Data - P&amp;L'!$C$54</f>
        <v>0</v>
      </c>
      <c r="E152" s="310">
        <f>(E69)*'Data - P&amp;L'!$C$6*'Data - P&amp;L'!$C$54</f>
        <v>0</v>
      </c>
      <c r="F152" s="310">
        <f>(F69)*'Data - P&amp;L'!$C$6*'Data - P&amp;L'!$C$54</f>
        <v>0</v>
      </c>
      <c r="G152" s="310">
        <f>(G69)*'Data - P&amp;L'!$C$6*'Data - P&amp;L'!$C$54</f>
        <v>0</v>
      </c>
      <c r="H152" s="310">
        <f>(H69)*'Data - P&amp;L'!$C$6*'Data - P&amp;L'!$C$54</f>
        <v>0</v>
      </c>
      <c r="I152" s="310">
        <f>(I69)*'Data - P&amp;L'!$C$6*'Data - P&amp;L'!$C$54</f>
        <v>0</v>
      </c>
      <c r="J152" s="310">
        <f>(J69)*'Data - P&amp;L'!$C$6*'Data - P&amp;L'!$C$54</f>
        <v>0</v>
      </c>
      <c r="K152" s="310">
        <f>(K69)*'Data - P&amp;L'!$C$6*'Data - P&amp;L'!$C$54</f>
        <v>0</v>
      </c>
      <c r="L152" s="310">
        <f>(L69)*'Data - P&amp;L'!$C$6*'Data - P&amp;L'!$C$54</f>
        <v>0</v>
      </c>
      <c r="M152" s="310">
        <f>(M69)*'Data - P&amp;L'!$C$6*'Data - P&amp;L'!$C$54</f>
        <v>0</v>
      </c>
      <c r="N152" s="310">
        <f>(N69)*'Data - P&amp;L'!$C$6*'Data - P&amp;L'!$C$54</f>
        <v>0</v>
      </c>
      <c r="O152" s="310">
        <f>(O69)*'Data - P&amp;L'!$C$6*'Data - P&amp;L'!$C$54</f>
        <v>0</v>
      </c>
      <c r="P152" s="310">
        <f>(P69)*'Data - P&amp;L'!$C$6*'Data - P&amp;L'!$C$54</f>
        <v>0</v>
      </c>
      <c r="Q152" s="310">
        <f>(Q69)*'Data - P&amp;L'!$C$6*'Data - P&amp;L'!$C$54</f>
        <v>0</v>
      </c>
      <c r="R152" s="310">
        <f>(R69)*'Data - P&amp;L'!$C$6*'Data - P&amp;L'!$C$54</f>
        <v>0</v>
      </c>
      <c r="S152" s="310">
        <f>(S69)*'Data - P&amp;L'!$C$6*'Data - P&amp;L'!$C$54</f>
        <v>0</v>
      </c>
      <c r="T152" s="310">
        <f>(T69)*'Data - P&amp;L'!$C$6*'Data - P&amp;L'!$C$54</f>
        <v>0</v>
      </c>
      <c r="U152" s="310">
        <f>(U69)*'Data - P&amp;L'!$C$6*'Data - P&amp;L'!$C$54</f>
        <v>0</v>
      </c>
      <c r="V152" s="310">
        <f>(V69)*'Data - P&amp;L'!$C$6*'Data - P&amp;L'!$C$54</f>
        <v>0</v>
      </c>
      <c r="W152" s="310">
        <f>(W69)*'Data - P&amp;L'!$C$6*'Data - P&amp;L'!$C$54</f>
        <v>0</v>
      </c>
      <c r="X152" s="310">
        <f>(X69)*'Data - P&amp;L'!$C$6*'Data - P&amp;L'!$C$54</f>
        <v>0</v>
      </c>
      <c r="Y152" s="310">
        <f>(Y69)*'Data - P&amp;L'!$C$6*'Data - P&amp;L'!$C$54</f>
        <v>0</v>
      </c>
      <c r="Z152" s="310">
        <f>(Z69)*'Data - P&amp;L'!$C$6*'Data - P&amp;L'!$C$54</f>
        <v>0</v>
      </c>
      <c r="AA152" s="310">
        <f>(AA69)*'Data - P&amp;L'!$C$6*'Data - P&amp;L'!$C$54</f>
        <v>0</v>
      </c>
      <c r="AB152" s="310">
        <f>(AB69)*'Data - P&amp;L'!$C$6*'Data - P&amp;L'!$C$54</f>
        <v>0</v>
      </c>
      <c r="AC152" s="310">
        <f>(AC69)*'Data - P&amp;L'!$C$6*'Data - P&amp;L'!$C$54</f>
        <v>0</v>
      </c>
      <c r="AD152" s="310">
        <f>(AD69)*'Data - P&amp;L'!$C$6*'Data - P&amp;L'!$C$54</f>
        <v>0</v>
      </c>
      <c r="AE152" s="310">
        <f>(AE69)*'Data - P&amp;L'!$C$6*'Data - P&amp;L'!$C$54</f>
        <v>0</v>
      </c>
      <c r="AF152" s="310">
        <f>(AF69)*'Data - P&amp;L'!$C$6*'Data - P&amp;L'!$C$54</f>
        <v>0</v>
      </c>
      <c r="AG152" s="524">
        <f t="shared" si="35"/>
        <v>0</v>
      </c>
    </row>
    <row r="153" outlineLevel="1">
      <c r="A153" s="398" t="s">
        <v>536</v>
      </c>
      <c r="B153" s="310">
        <f>(B70)*'Data - P&amp;L'!$C$8*'Data - P&amp;L'!$C$54</f>
        <v>0</v>
      </c>
      <c r="C153" s="310">
        <f>(C70)*'Data - P&amp;L'!$C$8*'Data - P&amp;L'!$C$54</f>
        <v>0</v>
      </c>
      <c r="D153" s="310">
        <f>(D70)*'Data - P&amp;L'!$C$8*'Data - P&amp;L'!$C$54</f>
        <v>0</v>
      </c>
      <c r="E153" s="310">
        <f>(E70)*'Data - P&amp;L'!$C$8*'Data - P&amp;L'!$C$54</f>
        <v>0</v>
      </c>
      <c r="F153" s="310">
        <f>(F70)*'Data - P&amp;L'!$C$8*'Data - P&amp;L'!$C$54</f>
        <v>0</v>
      </c>
      <c r="G153" s="310">
        <f>(G70)*'Data - P&amp;L'!$C$8*'Data - P&amp;L'!$C$54</f>
        <v>0</v>
      </c>
      <c r="H153" s="310">
        <f>(H70)*'Data - P&amp;L'!$C$8*'Data - P&amp;L'!$C$54</f>
        <v>0</v>
      </c>
      <c r="I153" s="310">
        <f>(I70)*'Data - P&amp;L'!$C$8*'Data - P&amp;L'!$C$54</f>
        <v>0</v>
      </c>
      <c r="J153" s="310">
        <f>(J70)*'Data - P&amp;L'!$C$8*'Data - P&amp;L'!$C$54</f>
        <v>0</v>
      </c>
      <c r="K153" s="310">
        <f>(K70)*'Data - P&amp;L'!$C$8*'Data - P&amp;L'!$C$54</f>
        <v>0</v>
      </c>
      <c r="L153" s="310">
        <f>(L70)*'Data - P&amp;L'!$C$8*'Data - P&amp;L'!$C$54</f>
        <v>0</v>
      </c>
      <c r="M153" s="310">
        <f>(M70)*'Data - P&amp;L'!$C$8*'Data - P&amp;L'!$C$54</f>
        <v>0</v>
      </c>
      <c r="N153" s="310">
        <f>(N70)*'Data - P&amp;L'!$C$8*'Data - P&amp;L'!$C$54</f>
        <v>0</v>
      </c>
      <c r="O153" s="310">
        <f>(O70)*'Data - P&amp;L'!$C$8*'Data - P&amp;L'!$C$54</f>
        <v>0</v>
      </c>
      <c r="P153" s="310">
        <f>(P70)*'Data - P&amp;L'!$C$8*'Data - P&amp;L'!$C$54</f>
        <v>0</v>
      </c>
      <c r="Q153" s="310">
        <f>(Q70)*'Data - P&amp;L'!$C$8*'Data - P&amp;L'!$C$54</f>
        <v>0</v>
      </c>
      <c r="R153" s="310">
        <f>(R70)*'Data - P&amp;L'!$C$8*'Data - P&amp;L'!$C$54</f>
        <v>0</v>
      </c>
      <c r="S153" s="310">
        <f>(S70)*'Data - P&amp;L'!$C$8*'Data - P&amp;L'!$C$54</f>
        <v>0</v>
      </c>
      <c r="T153" s="310">
        <f>(T70)*'Data - P&amp;L'!$C$8*'Data - P&amp;L'!$C$54</f>
        <v>0</v>
      </c>
      <c r="U153" s="310">
        <f>(U70)*'Data - P&amp;L'!$C$8*'Data - P&amp;L'!$C$54</f>
        <v>0</v>
      </c>
      <c r="V153" s="310">
        <f>(V70)*'Data - P&amp;L'!$C$8*'Data - P&amp;L'!$C$54</f>
        <v>0</v>
      </c>
      <c r="W153" s="310">
        <f>(W70)*'Data - P&amp;L'!$C$8*'Data - P&amp;L'!$C$54</f>
        <v>0</v>
      </c>
      <c r="X153" s="310">
        <f>(X70)*'Data - P&amp;L'!$C$8*'Data - P&amp;L'!$C$54</f>
        <v>0</v>
      </c>
      <c r="Y153" s="310">
        <f>(Y70)*'Data - P&amp;L'!$C$8*'Data - P&amp;L'!$C$54</f>
        <v>0</v>
      </c>
      <c r="Z153" s="310">
        <f>(Z70)*'Data - P&amp;L'!$C$8*'Data - P&amp;L'!$C$54</f>
        <v>0</v>
      </c>
      <c r="AA153" s="310">
        <f>(AA70)*'Data - P&amp;L'!$C$8*'Data - P&amp;L'!$C$54</f>
        <v>0</v>
      </c>
      <c r="AB153" s="310">
        <f>(AB70)*'Data - P&amp;L'!$C$8*'Data - P&amp;L'!$C$54</f>
        <v>0</v>
      </c>
      <c r="AC153" s="310">
        <f>(AC70)*'Data - P&amp;L'!$C$8*'Data - P&amp;L'!$C$54</f>
        <v>0</v>
      </c>
      <c r="AD153" s="310">
        <f>(AD70)*'Data - P&amp;L'!$C$8*'Data - P&amp;L'!$C$54</f>
        <v>0</v>
      </c>
      <c r="AE153" s="310">
        <f>(AE70)*'Data - P&amp;L'!$C$8*'Data - P&amp;L'!$C$54</f>
        <v>0</v>
      </c>
      <c r="AF153" s="310">
        <f>(AF70)*'Data - P&amp;L'!$C$8*'Data - P&amp;L'!$C$54</f>
        <v>0</v>
      </c>
      <c r="AG153" s="524">
        <f t="shared" si="35"/>
        <v>0</v>
      </c>
    </row>
    <row r="154" outlineLevel="1">
      <c r="A154" s="398" t="s">
        <v>524</v>
      </c>
      <c r="B154" s="310">
        <f>(B71+B72)*'Data - P&amp;L'!$C$9*'Data - P&amp;L'!$C$54</f>
        <v>0</v>
      </c>
      <c r="C154" s="310">
        <f>(C71+C72)*'Data - P&amp;L'!$C$9*'Data - P&amp;L'!$C$54</f>
        <v>0</v>
      </c>
      <c r="D154" s="310">
        <f>(D71+D72)*'Data - P&amp;L'!$C$9*'Data - P&amp;L'!$C$54</f>
        <v>0</v>
      </c>
      <c r="E154" s="310">
        <f>(E71+E72)*'Data - P&amp;L'!$C$9*'Data - P&amp;L'!$C$54</f>
        <v>0</v>
      </c>
      <c r="F154" s="310">
        <f>(F71+F72)*'Data - P&amp;L'!$C$9*'Data - P&amp;L'!$C$54</f>
        <v>0</v>
      </c>
      <c r="G154" s="310">
        <f>(G71+G72)*'Data - P&amp;L'!$C$9*'Data - P&amp;L'!$C$54</f>
        <v>0</v>
      </c>
      <c r="H154" s="310">
        <f>(H71+H72)*'Data - P&amp;L'!$C$9*'Data - P&amp;L'!$C$54</f>
        <v>0</v>
      </c>
      <c r="I154" s="310">
        <f>(I71+I72)*'Data - P&amp;L'!$C$9*'Data - P&amp;L'!$C$54</f>
        <v>0</v>
      </c>
      <c r="J154" s="310">
        <f>(J71+J72)*'Data - P&amp;L'!$C$9*'Data - P&amp;L'!$C$54</f>
        <v>0</v>
      </c>
      <c r="K154" s="310">
        <f>(K71+K72)*'Data - P&amp;L'!$C$9*'Data - P&amp;L'!$C$54</f>
        <v>0</v>
      </c>
      <c r="L154" s="310">
        <f>(L71+L72)*'Data - P&amp;L'!$C$9*'Data - P&amp;L'!$C$54</f>
        <v>0</v>
      </c>
      <c r="M154" s="310">
        <f>(M71+M72)*'Data - P&amp;L'!$C$9*'Data - P&amp;L'!$C$54</f>
        <v>0</v>
      </c>
      <c r="N154" s="310">
        <f>(N71+N72)*'Data - P&amp;L'!$C$9*'Data - P&amp;L'!$C$54</f>
        <v>0</v>
      </c>
      <c r="O154" s="310">
        <f>(O71+O72)*'Data - P&amp;L'!$C$9*'Data - P&amp;L'!$C$54</f>
        <v>0</v>
      </c>
      <c r="P154" s="310">
        <f>(P71+P72)*'Data - P&amp;L'!$C$9*'Data - P&amp;L'!$C$54</f>
        <v>0</v>
      </c>
      <c r="Q154" s="310">
        <f>(Q71+Q72)*'Data - P&amp;L'!$C$9*'Data - P&amp;L'!$C$54</f>
        <v>0</v>
      </c>
      <c r="R154" s="310">
        <f>(R71+R72)*'Data - P&amp;L'!$C$9*'Data - P&amp;L'!$C$54</f>
        <v>0</v>
      </c>
      <c r="S154" s="310">
        <f>(S71+S72)*'Data - P&amp;L'!$C$9*'Data - P&amp;L'!$C$54</f>
        <v>0</v>
      </c>
      <c r="T154" s="310">
        <f>(T71+T72)*'Data - P&amp;L'!$C$9*'Data - P&amp;L'!$C$54</f>
        <v>0</v>
      </c>
      <c r="U154" s="310">
        <f>(U71+U72)*'Data - P&amp;L'!$C$9*'Data - P&amp;L'!$C$54</f>
        <v>0</v>
      </c>
      <c r="V154" s="310">
        <f>(V71+V72)*'Data - P&amp;L'!$C$9*'Data - P&amp;L'!$C$54</f>
        <v>0</v>
      </c>
      <c r="W154" s="310">
        <f>(W71+W72)*'Data - P&amp;L'!$C$9*'Data - P&amp;L'!$C$54</f>
        <v>0</v>
      </c>
      <c r="X154" s="310">
        <f>(X71+X72)*'Data - P&amp;L'!$C$9*'Data - P&amp;L'!$C$54</f>
        <v>0</v>
      </c>
      <c r="Y154" s="310">
        <f>(Y71+Y72)*'Data - P&amp;L'!$C$9*'Data - P&amp;L'!$C$54</f>
        <v>0</v>
      </c>
      <c r="Z154" s="310">
        <f>(Z71+Z72)*'Data - P&amp;L'!$C$9*'Data - P&amp;L'!$C$54</f>
        <v>0</v>
      </c>
      <c r="AA154" s="310">
        <f>(AA71+AA72)*'Data - P&amp;L'!$C$9*'Data - P&amp;L'!$C$54</f>
        <v>0</v>
      </c>
      <c r="AB154" s="310">
        <f>(AB71+AB72)*'Data - P&amp;L'!$C$9*'Data - P&amp;L'!$C$54</f>
        <v>0</v>
      </c>
      <c r="AC154" s="310">
        <f>(AC71+AC72)*'Data - P&amp;L'!$C$9*'Data - P&amp;L'!$C$54</f>
        <v>0</v>
      </c>
      <c r="AD154" s="310">
        <f>(AD71+AD72)*'Data - P&amp;L'!$C$9*'Data - P&amp;L'!$C$54</f>
        <v>0</v>
      </c>
      <c r="AE154" s="310">
        <f>(AE71+AE72)*'Data - P&amp;L'!$C$9*'Data - P&amp;L'!$C$54</f>
        <v>0</v>
      </c>
      <c r="AF154" s="310">
        <f>(AF71+AF72)*'Data - P&amp;L'!$C$9*'Data - P&amp;L'!$C$54</f>
        <v>0</v>
      </c>
      <c r="AG154" s="524">
        <f t="shared" si="35"/>
        <v>0</v>
      </c>
    </row>
    <row r="155" outlineLevel="1">
      <c r="A155" s="398" t="s">
        <v>525</v>
      </c>
      <c r="B155" s="310">
        <f>(B73+B74)*'Data - P&amp;L'!$C$5*'Data - P&amp;L'!$C$54</f>
        <v>0</v>
      </c>
      <c r="C155" s="310">
        <f>(C73+C74)*'Data - P&amp;L'!$C$5*'Data - P&amp;L'!$C$54</f>
        <v>0</v>
      </c>
      <c r="D155" s="310">
        <f>(D73+D74)*'Data - P&amp;L'!$C$5*'Data - P&amp;L'!$C$54</f>
        <v>0</v>
      </c>
      <c r="E155" s="310">
        <f>(E73+E74)*'Data - P&amp;L'!$C$5*'Data - P&amp;L'!$C$54</f>
        <v>0</v>
      </c>
      <c r="F155" s="310">
        <f>(F73+F74)*'Data - P&amp;L'!$C$5*'Data - P&amp;L'!$C$54</f>
        <v>0</v>
      </c>
      <c r="G155" s="310">
        <f>(G73+G74)*'Data - P&amp;L'!$C$5*'Data - P&amp;L'!$C$54</f>
        <v>0</v>
      </c>
      <c r="H155" s="310">
        <f>(H73+H74)*'Data - P&amp;L'!$C$5*'Data - P&amp;L'!$C$54</f>
        <v>0</v>
      </c>
      <c r="I155" s="310">
        <f>(I73+I74)*'Data - P&amp;L'!$C$5*'Data - P&amp;L'!$C$54</f>
        <v>0</v>
      </c>
      <c r="J155" s="310">
        <f>(J73+J74)*'Data - P&amp;L'!$C$5*'Data - P&amp;L'!$C$54</f>
        <v>0</v>
      </c>
      <c r="K155" s="310">
        <f>(K73+K74)*'Data - P&amp;L'!$C$5*'Data - P&amp;L'!$C$54</f>
        <v>0</v>
      </c>
      <c r="L155" s="310">
        <f>(L73+L74)*'Data - P&amp;L'!$C$5*'Data - P&amp;L'!$C$54</f>
        <v>0</v>
      </c>
      <c r="M155" s="310">
        <f>(M73+M74)*'Data - P&amp;L'!$C$5*'Data - P&amp;L'!$C$54</f>
        <v>0</v>
      </c>
      <c r="N155" s="310">
        <f>(N73+N74)*'Data - P&amp;L'!$C$5*'Data - P&amp;L'!$C$54</f>
        <v>0</v>
      </c>
      <c r="O155" s="310">
        <f>(O73+O74)*'Data - P&amp;L'!$C$5*'Data - P&amp;L'!$C$54</f>
        <v>0</v>
      </c>
      <c r="P155" s="310">
        <f>(P73+P74)*'Data - P&amp;L'!$C$5*'Data - P&amp;L'!$C$54</f>
        <v>0</v>
      </c>
      <c r="Q155" s="310">
        <f>(Q73+Q74)*'Data - P&amp;L'!$C$5*'Data - P&amp;L'!$C$54</f>
        <v>0</v>
      </c>
      <c r="R155" s="310">
        <f>(R73+R74)*'Data - P&amp;L'!$C$5*'Data - P&amp;L'!$C$54</f>
        <v>0</v>
      </c>
      <c r="S155" s="310">
        <f>(S73+S74)*'Data - P&amp;L'!$C$5*'Data - P&amp;L'!$C$54</f>
        <v>0</v>
      </c>
      <c r="T155" s="310">
        <f>(T73+T74)*'Data - P&amp;L'!$C$5*'Data - P&amp;L'!$C$54</f>
        <v>0</v>
      </c>
      <c r="U155" s="310">
        <f>(U73+U74)*'Data - P&amp;L'!$C$5*'Data - P&amp;L'!$C$54</f>
        <v>0</v>
      </c>
      <c r="V155" s="310">
        <f>(V73+V74)*'Data - P&amp;L'!$C$5*'Data - P&amp;L'!$C$54</f>
        <v>0</v>
      </c>
      <c r="W155" s="310">
        <f>(W73+W74)*'Data - P&amp;L'!$C$5*'Data - P&amp;L'!$C$54</f>
        <v>0</v>
      </c>
      <c r="X155" s="310">
        <f>(X73+X74)*'Data - P&amp;L'!$C$5*'Data - P&amp;L'!$C$54</f>
        <v>0</v>
      </c>
      <c r="Y155" s="310">
        <f>(Y73+Y74)*'Data - P&amp;L'!$C$5*'Data - P&amp;L'!$C$54</f>
        <v>0</v>
      </c>
      <c r="Z155" s="310">
        <f>(Z73+Z74)*'Data - P&amp;L'!$C$5*'Data - P&amp;L'!$C$54</f>
        <v>0</v>
      </c>
      <c r="AA155" s="310">
        <f>(AA73+AA74)*'Data - P&amp;L'!$C$5*'Data - P&amp;L'!$C$54</f>
        <v>0</v>
      </c>
      <c r="AB155" s="310">
        <f>(AB73+AB74)*'Data - P&amp;L'!$C$5*'Data - P&amp;L'!$C$54</f>
        <v>0</v>
      </c>
      <c r="AC155" s="310">
        <f>(AC73+AC74)*'Data - P&amp;L'!$C$5*'Data - P&amp;L'!$C$54</f>
        <v>0</v>
      </c>
      <c r="AD155" s="310">
        <f>(AD73+AD74)*'Data - P&amp;L'!$C$5*'Data - P&amp;L'!$C$54</f>
        <v>0</v>
      </c>
      <c r="AE155" s="310">
        <f>(AE73+AE74)*'Data - P&amp;L'!$C$5*'Data - P&amp;L'!$C$54</f>
        <v>0</v>
      </c>
      <c r="AF155" s="310">
        <f>(AF73+AF74)*'Data - P&amp;L'!$C$5*'Data - P&amp;L'!$C$54</f>
        <v>0</v>
      </c>
      <c r="AG155" s="524">
        <f t="shared" si="35"/>
        <v>0</v>
      </c>
    </row>
    <row r="156" outlineLevel="1">
      <c r="A156" s="398" t="s">
        <v>526</v>
      </c>
      <c r="B156" s="310">
        <f>(B75+B76)*'Data - P&amp;L'!$C$10*'Data - P&amp;L'!$C$54</f>
        <v>0</v>
      </c>
      <c r="C156" s="310">
        <f>(C75+C76)*'Data - P&amp;L'!$C$10*'Data - P&amp;L'!$C$54</f>
        <v>0</v>
      </c>
      <c r="D156" s="310">
        <f>(D75+D76)*'Data - P&amp;L'!$C$10*'Data - P&amp;L'!$C$54</f>
        <v>0</v>
      </c>
      <c r="E156" s="310">
        <f>(E75+E76)*'Data - P&amp;L'!$C$10*'Data - P&amp;L'!$C$54</f>
        <v>0</v>
      </c>
      <c r="F156" s="310">
        <f>(F75+F76)*'Data - P&amp;L'!$C$10*'Data - P&amp;L'!$C$54</f>
        <v>0</v>
      </c>
      <c r="G156" s="310">
        <f>(G75+G76)*'Data - P&amp;L'!$C$10*'Data - P&amp;L'!$C$54</f>
        <v>0</v>
      </c>
      <c r="H156" s="310">
        <f>(H75+H76)*'Data - P&amp;L'!$C$10*'Data - P&amp;L'!$C$54</f>
        <v>0</v>
      </c>
      <c r="I156" s="310">
        <f>(I75+I76)*'Data - P&amp;L'!$C$10*'Data - P&amp;L'!$C$54</f>
        <v>0</v>
      </c>
      <c r="J156" s="310">
        <f>(J75+J76)*'Data - P&amp;L'!$C$10*'Data - P&amp;L'!$C$54</f>
        <v>0</v>
      </c>
      <c r="K156" s="310">
        <f>(K75+K76)*'Data - P&amp;L'!$C$10*'Data - P&amp;L'!$C$54</f>
        <v>0</v>
      </c>
      <c r="L156" s="310">
        <f>(L75+L76)*'Data - P&amp;L'!$C$10*'Data - P&amp;L'!$C$54</f>
        <v>0</v>
      </c>
      <c r="M156" s="310">
        <f>(M75+M76)*'Data - P&amp;L'!$C$10*'Data - P&amp;L'!$C$54</f>
        <v>0</v>
      </c>
      <c r="N156" s="310">
        <f>(N75+N76)*'Data - P&amp;L'!$C$10*'Data - P&amp;L'!$C$54</f>
        <v>0</v>
      </c>
      <c r="O156" s="310">
        <f>(O75+O76)*'Data - P&amp;L'!$C$10*'Data - P&amp;L'!$C$54</f>
        <v>0</v>
      </c>
      <c r="P156" s="310">
        <f>(P75+P76)*'Data - P&amp;L'!$C$10*'Data - P&amp;L'!$C$54</f>
        <v>0</v>
      </c>
      <c r="Q156" s="310">
        <f>(Q75+Q76)*'Data - P&amp;L'!$C$10*'Data - P&amp;L'!$C$54</f>
        <v>0</v>
      </c>
      <c r="R156" s="310">
        <f>(R75+R76)*'Data - P&amp;L'!$C$10*'Data - P&amp;L'!$C$54</f>
        <v>0</v>
      </c>
      <c r="S156" s="310">
        <f>(S75+S76)*'Data - P&amp;L'!$C$10*'Data - P&amp;L'!$C$54</f>
        <v>0</v>
      </c>
      <c r="T156" s="310">
        <f>(T75+T76)*'Data - P&amp;L'!$C$10*'Data - P&amp;L'!$C$54</f>
        <v>0</v>
      </c>
      <c r="U156" s="310">
        <f>(U75+U76)*'Data - P&amp;L'!$C$10*'Data - P&amp;L'!$C$54</f>
        <v>0</v>
      </c>
      <c r="V156" s="310">
        <f>(V75+V76)*'Data - P&amp;L'!$C$10*'Data - P&amp;L'!$C$54</f>
        <v>0</v>
      </c>
      <c r="W156" s="310">
        <f>(W75+W76)*'Data - P&amp;L'!$C$10*'Data - P&amp;L'!$C$54</f>
        <v>0</v>
      </c>
      <c r="X156" s="310">
        <f>(X75+X76)*'Data - P&amp;L'!$C$10*'Data - P&amp;L'!$C$54</f>
        <v>0</v>
      </c>
      <c r="Y156" s="310">
        <f>(Y75+Y76)*'Data - P&amp;L'!$C$10*'Data - P&amp;L'!$C$54</f>
        <v>0</v>
      </c>
      <c r="Z156" s="310">
        <f>(Z75+Z76)*'Data - P&amp;L'!$C$10*'Data - P&amp;L'!$C$54</f>
        <v>0</v>
      </c>
      <c r="AA156" s="310">
        <f>(AA75+AA76)*'Data - P&amp;L'!$C$10*'Data - P&amp;L'!$C$54</f>
        <v>0</v>
      </c>
      <c r="AB156" s="310">
        <f>(AB75+AB76)*'Data - P&amp;L'!$C$10*'Data - P&amp;L'!$C$54</f>
        <v>0</v>
      </c>
      <c r="AC156" s="310">
        <f>(AC75+AC76)*'Data - P&amp;L'!$C$10*'Data - P&amp;L'!$C$54</f>
        <v>0</v>
      </c>
      <c r="AD156" s="310">
        <f>(AD75+AD76)*'Data - P&amp;L'!$C$10*'Data - P&amp;L'!$C$54</f>
        <v>0</v>
      </c>
      <c r="AE156" s="310">
        <f>(AE75+AE76)*'Data - P&amp;L'!$C$10*'Data - P&amp;L'!$C$54</f>
        <v>0</v>
      </c>
      <c r="AF156" s="310">
        <f>(AF75+AF76)*'Data - P&amp;L'!$C$10*'Data - P&amp;L'!$C$54</f>
        <v>0</v>
      </c>
      <c r="AG156" s="524">
        <f t="shared" si="35"/>
        <v>0</v>
      </c>
    </row>
    <row r="157" outlineLevel="1">
      <c r="A157" s="194" t="s">
        <v>527</v>
      </c>
      <c r="B157" s="310">
        <f>((B66*'Data - P&amp;L'!$C$38))*'Data - P&amp;L'!$C$54</f>
        <v>0</v>
      </c>
      <c r="C157" s="310">
        <f>((C66*'Data - P&amp;L'!$C$38))*'Data - P&amp;L'!$C$54</f>
        <v>0</v>
      </c>
      <c r="D157" s="310">
        <f>((D66*'Data - P&amp;L'!$C$38))*'Data - P&amp;L'!$C$54</f>
        <v>0</v>
      </c>
      <c r="E157" s="310">
        <f>((E66*'Data - P&amp;L'!$C$38))*'Data - P&amp;L'!$C$54</f>
        <v>0</v>
      </c>
      <c r="F157" s="310">
        <f>((F66*'Data - P&amp;L'!$C$38))*'Data - P&amp;L'!$C$54</f>
        <v>0</v>
      </c>
      <c r="G157" s="310">
        <f>((G66*'Data - P&amp;L'!$C$38))*'Data - P&amp;L'!$C$54</f>
        <v>0</v>
      </c>
      <c r="H157" s="310">
        <f>((H66*'Data - P&amp;L'!$C$38))*'Data - P&amp;L'!$C$54</f>
        <v>0</v>
      </c>
      <c r="I157" s="310">
        <f>((I66*'Data - P&amp;L'!$C$38))*'Data - P&amp;L'!$C$54</f>
        <v>0</v>
      </c>
      <c r="J157" s="310">
        <f>((J66*'Data - P&amp;L'!$C$38))*'Data - P&amp;L'!$C$54</f>
        <v>0</v>
      </c>
      <c r="K157" s="310">
        <f>((K66*'Data - P&amp;L'!$C$38))*'Data - P&amp;L'!$C$54</f>
        <v>0</v>
      </c>
      <c r="L157" s="310">
        <f>((L66*'Data - P&amp;L'!$C$38))*'Data - P&amp;L'!$C$54</f>
        <v>0</v>
      </c>
      <c r="M157" s="310">
        <f>((M66*'Data - P&amp;L'!$C$38))*'Data - P&amp;L'!$C$54</f>
        <v>0</v>
      </c>
      <c r="N157" s="310">
        <f>((N66*'Data - P&amp;L'!$C$38))*'Data - P&amp;L'!$C$54</f>
        <v>0</v>
      </c>
      <c r="O157" s="310">
        <f>((O66*'Data - P&amp;L'!$C$38))*'Data - P&amp;L'!$C$54</f>
        <v>0</v>
      </c>
      <c r="P157" s="310">
        <f>((P66*'Data - P&amp;L'!$C$38))*'Data - P&amp;L'!$C$54</f>
        <v>0</v>
      </c>
      <c r="Q157" s="310">
        <f>((Q66*'Data - P&amp;L'!$C$38))*'Data - P&amp;L'!$C$54</f>
        <v>0</v>
      </c>
      <c r="R157" s="310">
        <f>((R66*'Data - P&amp;L'!$C$38))*'Data - P&amp;L'!$C$54</f>
        <v>0</v>
      </c>
      <c r="S157" s="310">
        <f>((S66*'Data - P&amp;L'!$C$38))*'Data - P&amp;L'!$C$54</f>
        <v>0</v>
      </c>
      <c r="T157" s="310">
        <f>((T66*'Data - P&amp;L'!$C$38))*'Data - P&amp;L'!$C$54</f>
        <v>0</v>
      </c>
      <c r="U157" s="310">
        <f>((U66*'Data - P&amp;L'!$C$38))*'Data - P&amp;L'!$C$54</f>
        <v>0</v>
      </c>
      <c r="V157" s="310">
        <f>((V66*'Data - P&amp;L'!$C$38))*'Data - P&amp;L'!$C$54</f>
        <v>0</v>
      </c>
      <c r="W157" s="310">
        <f>((W66*'Data - P&amp;L'!$C$38))*'Data - P&amp;L'!$C$54</f>
        <v>0</v>
      </c>
      <c r="X157" s="310">
        <f>((X66*'Data - P&amp;L'!$C$38))*'Data - P&amp;L'!$C$54</f>
        <v>0</v>
      </c>
      <c r="Y157" s="310">
        <f>((Y66*'Data - P&amp;L'!$C$38))*'Data - P&amp;L'!$C$54</f>
        <v>0</v>
      </c>
      <c r="Z157" s="310">
        <f>((Z66*'Data - P&amp;L'!$C$38))*'Data - P&amp;L'!$C$54</f>
        <v>0</v>
      </c>
      <c r="AA157" s="310">
        <f>((AA66*'Data - P&amp;L'!$C$38))*'Data - P&amp;L'!$C$54</f>
        <v>0</v>
      </c>
      <c r="AB157" s="310">
        <f>((AB66*'Data - P&amp;L'!$C$38))*'Data - P&amp;L'!$C$54</f>
        <v>0</v>
      </c>
      <c r="AC157" s="310">
        <f>((AC66*'Data - P&amp;L'!$C$38))*'Data - P&amp;L'!$C$54</f>
        <v>0</v>
      </c>
      <c r="AD157" s="310">
        <f>((AD66*'Data - P&amp;L'!$C$38))*'Data - P&amp;L'!$C$54</f>
        <v>0</v>
      </c>
      <c r="AE157" s="310">
        <f>((AE66*'Data - P&amp;L'!$C$38))*'Data - P&amp;L'!$C$54</f>
        <v>0</v>
      </c>
      <c r="AF157" s="310">
        <f>((AF66*'Data - P&amp;L'!$C$38))*'Data - P&amp;L'!$C$54</f>
        <v>0</v>
      </c>
      <c r="AG157" s="524">
        <f t="shared" si="35"/>
        <v>0</v>
      </c>
    </row>
    <row r="158" outlineLevel="1">
      <c r="A158" s="194" t="s">
        <v>529</v>
      </c>
      <c r="B158" s="310">
        <f>((B77*'Data - P&amp;L'!$D$38))*'Data - P&amp;L'!$C$54</f>
        <v>0</v>
      </c>
      <c r="C158" s="310">
        <f>((C77*'Data - P&amp;L'!$D$38))*'Data - P&amp;L'!$C$54</f>
        <v>0</v>
      </c>
      <c r="D158" s="310">
        <f>((D77*'Data - P&amp;L'!$D$38))*'Data - P&amp;L'!$C$54</f>
        <v>0</v>
      </c>
      <c r="E158" s="310">
        <f>((E77*'Data - P&amp;L'!$D$38))*'Data - P&amp;L'!$C$54</f>
        <v>0</v>
      </c>
      <c r="F158" s="310">
        <f>((F77*'Data - P&amp;L'!$D$38))*'Data - P&amp;L'!$C$54</f>
        <v>0</v>
      </c>
      <c r="G158" s="310">
        <f>((G77*'Data - P&amp;L'!$D$38))*'Data - P&amp;L'!$C$54</f>
        <v>0</v>
      </c>
      <c r="H158" s="310">
        <f>((H77*'Data - P&amp;L'!$D$38))*'Data - P&amp;L'!$C$54</f>
        <v>0</v>
      </c>
      <c r="I158" s="310">
        <f>((I77*'Data - P&amp;L'!$D$38))*'Data - P&amp;L'!$C$54</f>
        <v>0</v>
      </c>
      <c r="J158" s="310">
        <f>((J77*'Data - P&amp;L'!$D$38))*'Data - P&amp;L'!$C$54</f>
        <v>0</v>
      </c>
      <c r="K158" s="310">
        <f>((K77*'Data - P&amp;L'!$D$38))*'Data - P&amp;L'!$C$54</f>
        <v>0</v>
      </c>
      <c r="L158" s="310">
        <f>((L77*'Data - P&amp;L'!$D$38))*'Data - P&amp;L'!$C$54</f>
        <v>0</v>
      </c>
      <c r="M158" s="310">
        <f>((M77*'Data - P&amp;L'!$D$38))*'Data - P&amp;L'!$C$54</f>
        <v>0</v>
      </c>
      <c r="N158" s="310">
        <f>((N77*'Data - P&amp;L'!$D$38))*'Data - P&amp;L'!$C$54</f>
        <v>0</v>
      </c>
      <c r="O158" s="310">
        <f>((O77*'Data - P&amp;L'!$D$38))*'Data - P&amp;L'!$C$54</f>
        <v>0</v>
      </c>
      <c r="P158" s="310">
        <f>((P77*'Data - P&amp;L'!$D$38))*'Data - P&amp;L'!$C$54</f>
        <v>0</v>
      </c>
      <c r="Q158" s="310">
        <f>((Q77*'Data - P&amp;L'!$D$38))*'Data - P&amp;L'!$C$54</f>
        <v>0</v>
      </c>
      <c r="R158" s="310">
        <f>((R77*'Data - P&amp;L'!$D$38))*'Data - P&amp;L'!$C$54</f>
        <v>0</v>
      </c>
      <c r="S158" s="310">
        <f>((S77*'Data - P&amp;L'!$D$38))*'Data - P&amp;L'!$C$54</f>
        <v>0</v>
      </c>
      <c r="T158" s="310">
        <f>((T77*'Data - P&amp;L'!$D$38))*'Data - P&amp;L'!$C$54</f>
        <v>0</v>
      </c>
      <c r="U158" s="310">
        <f>((U77*'Data - P&amp;L'!$D$38))*'Data - P&amp;L'!$C$54</f>
        <v>0</v>
      </c>
      <c r="V158" s="310">
        <f>((V77*'Data - P&amp;L'!$D$38))*'Data - P&amp;L'!$C$54</f>
        <v>0</v>
      </c>
      <c r="W158" s="310">
        <f>((W77*'Data - P&amp;L'!$D$38))*'Data - P&amp;L'!$C$54</f>
        <v>0</v>
      </c>
      <c r="X158" s="310">
        <f>((X77*'Data - P&amp;L'!$D$38))*'Data - P&amp;L'!$C$54</f>
        <v>0</v>
      </c>
      <c r="Y158" s="310">
        <f>((Y77*'Data - P&amp;L'!$D$38))*'Data - P&amp;L'!$C$54</f>
        <v>0</v>
      </c>
      <c r="Z158" s="310">
        <f>((Z77*'Data - P&amp;L'!$D$38))*'Data - P&amp;L'!$C$54</f>
        <v>0</v>
      </c>
      <c r="AA158" s="310">
        <f>((AA77*'Data - P&amp;L'!$D$38))*'Data - P&amp;L'!$C$54</f>
        <v>0</v>
      </c>
      <c r="AB158" s="310">
        <f>((AB77*'Data - P&amp;L'!$D$38))*'Data - P&amp;L'!$C$54</f>
        <v>0</v>
      </c>
      <c r="AC158" s="310">
        <f>((AC77*'Data - P&amp;L'!$D$38))*'Data - P&amp;L'!$C$54</f>
        <v>0</v>
      </c>
      <c r="AD158" s="310">
        <f>((AD77*'Data - P&amp;L'!$D$38))*'Data - P&amp;L'!$C$54</f>
        <v>0</v>
      </c>
      <c r="AE158" s="310">
        <f>((AE77*'Data - P&amp;L'!$D$38))*'Data - P&amp;L'!$C$54</f>
        <v>0</v>
      </c>
      <c r="AF158" s="310">
        <f>((AF77*'Data - P&amp;L'!$D$38))*'Data - P&amp;L'!$C$54</f>
        <v>0</v>
      </c>
      <c r="AG158" s="524">
        <f t="shared" si="35"/>
        <v>0</v>
      </c>
    </row>
    <row r="159" outlineLevel="1">
      <c r="A159" s="528" t="s">
        <v>537</v>
      </c>
      <c r="B159" s="529">
        <f>B79*'Data - P&amp;L'!$R$3</f>
        <v>0</v>
      </c>
      <c r="C159" s="529">
        <f>C79*'Data - P&amp;L'!$R$3</f>
        <v>0</v>
      </c>
      <c r="D159" s="529">
        <f>D79*'Data - P&amp;L'!$R$3</f>
        <v>0</v>
      </c>
      <c r="E159" s="529">
        <f>E79*'Data - P&amp;L'!$R$3</f>
        <v>0</v>
      </c>
      <c r="F159" s="529">
        <f>F79*'Data - P&amp;L'!$R$3</f>
        <v>0</v>
      </c>
      <c r="G159" s="529">
        <f>G79*'Data - P&amp;L'!$R$3</f>
        <v>0</v>
      </c>
      <c r="H159" s="529">
        <f>H79*'Data - P&amp;L'!$R$3</f>
        <v>0</v>
      </c>
      <c r="I159" s="529">
        <f>I79*'Data - P&amp;L'!$R$3</f>
        <v>0</v>
      </c>
      <c r="J159" s="529">
        <f>J79*'Data - P&amp;L'!$R$3</f>
        <v>0</v>
      </c>
      <c r="K159" s="529">
        <f>K79*'Data - P&amp;L'!$R$3</f>
        <v>0</v>
      </c>
      <c r="L159" s="529">
        <f>L79*'Data - P&amp;L'!$R$3</f>
        <v>0</v>
      </c>
      <c r="M159" s="529">
        <f>M79*'Data - P&amp;L'!$R$3</f>
        <v>0</v>
      </c>
      <c r="N159" s="529">
        <f>N79*'Data - P&amp;L'!$R$3</f>
        <v>0</v>
      </c>
      <c r="O159" s="529">
        <f>O79*'Data - P&amp;L'!$R$3</f>
        <v>0</v>
      </c>
      <c r="P159" s="529">
        <f>P79*'Data - P&amp;L'!$R$3</f>
        <v>0</v>
      </c>
      <c r="Q159" s="529">
        <f>Q79*'Data - P&amp;L'!$R$3</f>
        <v>0</v>
      </c>
      <c r="R159" s="529">
        <f>R79*'Data - P&amp;L'!$R$3</f>
        <v>0</v>
      </c>
      <c r="S159" s="529">
        <f>S79*'Data - P&amp;L'!$R$3</f>
        <v>0</v>
      </c>
      <c r="T159" s="529">
        <f>T79*'Data - P&amp;L'!$R$3</f>
        <v>0</v>
      </c>
      <c r="U159" s="529">
        <f>U79*'Data - P&amp;L'!$R$3</f>
        <v>0</v>
      </c>
      <c r="V159" s="529">
        <f>V79*'Data - P&amp;L'!$R$3</f>
        <v>0</v>
      </c>
      <c r="W159" s="529">
        <f>W79*'Data - P&amp;L'!$R$3</f>
        <v>0</v>
      </c>
      <c r="X159" s="529">
        <f>X79*'Data - P&amp;L'!$R$3</f>
        <v>0</v>
      </c>
      <c r="Y159" s="529">
        <f>Y79*'Data - P&amp;L'!$R$3</f>
        <v>0</v>
      </c>
      <c r="Z159" s="529">
        <f>Z79*'Data - P&amp;L'!$R$3</f>
        <v>0</v>
      </c>
      <c r="AA159" s="529">
        <f>AA79*'Data - P&amp;L'!$R$3</f>
        <v>0</v>
      </c>
      <c r="AB159" s="529">
        <f>AB79*'Data - P&amp;L'!$R$3</f>
        <v>0</v>
      </c>
      <c r="AC159" s="529">
        <f>AC79*'Data - P&amp;L'!$R$3</f>
        <v>0</v>
      </c>
      <c r="AD159" s="529">
        <f>AD79*'Data - P&amp;L'!$R$3</f>
        <v>0</v>
      </c>
      <c r="AE159" s="529">
        <f>AE79*'Data - P&amp;L'!$R$3</f>
        <v>0</v>
      </c>
      <c r="AF159" s="529">
        <f>AF79*'Data - P&amp;L'!$R$3</f>
        <v>0</v>
      </c>
      <c r="AG159" s="524">
        <f t="shared" si="35"/>
        <v>0</v>
      </c>
    </row>
    <row r="160" outlineLevel="1">
      <c r="A160" s="530" t="s">
        <v>538</v>
      </c>
      <c r="B160" s="321">
        <f t="shared" ref="B160:AF160" si="38">B85</f>
        <v>0</v>
      </c>
      <c r="C160" s="321">
        <f t="shared" si="38"/>
        <v>0</v>
      </c>
      <c r="D160" s="321">
        <f t="shared" si="38"/>
        <v>0</v>
      </c>
      <c r="E160" s="321">
        <f t="shared" si="38"/>
        <v>0</v>
      </c>
      <c r="F160" s="321">
        <f t="shared" si="38"/>
        <v>0</v>
      </c>
      <c r="G160" s="321">
        <f t="shared" si="38"/>
        <v>0</v>
      </c>
      <c r="H160" s="321">
        <f t="shared" si="38"/>
        <v>0</v>
      </c>
      <c r="I160" s="321">
        <f t="shared" si="38"/>
        <v>0</v>
      </c>
      <c r="J160" s="321">
        <f t="shared" si="38"/>
        <v>0</v>
      </c>
      <c r="K160" s="321">
        <f t="shared" si="38"/>
        <v>0</v>
      </c>
      <c r="L160" s="321">
        <f t="shared" si="38"/>
        <v>0</v>
      </c>
      <c r="M160" s="321">
        <f t="shared" si="38"/>
        <v>0</v>
      </c>
      <c r="N160" s="321">
        <f t="shared" si="38"/>
        <v>0</v>
      </c>
      <c r="O160" s="321">
        <f t="shared" si="38"/>
        <v>0</v>
      </c>
      <c r="P160" s="321">
        <f t="shared" si="38"/>
        <v>0</v>
      </c>
      <c r="Q160" s="321">
        <f t="shared" si="38"/>
        <v>0</v>
      </c>
      <c r="R160" s="321">
        <f t="shared" si="38"/>
        <v>0</v>
      </c>
      <c r="S160" s="321">
        <f t="shared" si="38"/>
        <v>0</v>
      </c>
      <c r="T160" s="321">
        <f t="shared" si="38"/>
        <v>0</v>
      </c>
      <c r="U160" s="321">
        <f t="shared" si="38"/>
        <v>0</v>
      </c>
      <c r="V160" s="321">
        <f t="shared" si="38"/>
        <v>0</v>
      </c>
      <c r="W160" s="321">
        <f t="shared" si="38"/>
        <v>0</v>
      </c>
      <c r="X160" s="321">
        <f t="shared" si="38"/>
        <v>0</v>
      </c>
      <c r="Y160" s="321">
        <f t="shared" si="38"/>
        <v>0</v>
      </c>
      <c r="Z160" s="321">
        <f t="shared" si="38"/>
        <v>0</v>
      </c>
      <c r="AA160" s="321">
        <f t="shared" si="38"/>
        <v>0</v>
      </c>
      <c r="AB160" s="321">
        <f t="shared" si="38"/>
        <v>0</v>
      </c>
      <c r="AC160" s="321">
        <f t="shared" si="38"/>
        <v>0</v>
      </c>
      <c r="AD160" s="321">
        <f t="shared" si="38"/>
        <v>0</v>
      </c>
      <c r="AE160" s="321">
        <f t="shared" si="38"/>
        <v>0</v>
      </c>
      <c r="AF160" s="321">
        <f t="shared" si="38"/>
        <v>0</v>
      </c>
      <c r="AG160" s="527">
        <f t="shared" si="35"/>
        <v>0</v>
      </c>
    </row>
    <row r="161">
      <c r="A161" s="520" t="s">
        <v>1368</v>
      </c>
      <c r="B161" s="322">
        <f t="shared" ref="B161:AF161" si="39">sum(B162:B172)-B175</f>
        <v>0</v>
      </c>
      <c r="C161" s="322">
        <f t="shared" si="39"/>
        <v>0</v>
      </c>
      <c r="D161" s="322">
        <f t="shared" si="39"/>
        <v>0</v>
      </c>
      <c r="E161" s="322">
        <f t="shared" si="39"/>
        <v>0</v>
      </c>
      <c r="F161" s="322">
        <f t="shared" si="39"/>
        <v>0</v>
      </c>
      <c r="G161" s="322">
        <f t="shared" si="39"/>
        <v>0</v>
      </c>
      <c r="H161" s="322">
        <f t="shared" si="39"/>
        <v>0</v>
      </c>
      <c r="I161" s="322">
        <f t="shared" si="39"/>
        <v>0</v>
      </c>
      <c r="J161" s="322">
        <f t="shared" si="39"/>
        <v>0</v>
      </c>
      <c r="K161" s="322">
        <f t="shared" si="39"/>
        <v>0</v>
      </c>
      <c r="L161" s="322">
        <f t="shared" si="39"/>
        <v>0</v>
      </c>
      <c r="M161" s="322">
        <f t="shared" si="39"/>
        <v>0</v>
      </c>
      <c r="N161" s="322">
        <f t="shared" si="39"/>
        <v>0</v>
      </c>
      <c r="O161" s="322">
        <f t="shared" si="39"/>
        <v>0</v>
      </c>
      <c r="P161" s="322">
        <f t="shared" si="39"/>
        <v>0</v>
      </c>
      <c r="Q161" s="322">
        <f t="shared" si="39"/>
        <v>0</v>
      </c>
      <c r="R161" s="322">
        <f t="shared" si="39"/>
        <v>0</v>
      </c>
      <c r="S161" s="322">
        <f t="shared" si="39"/>
        <v>0</v>
      </c>
      <c r="T161" s="322">
        <f t="shared" si="39"/>
        <v>0</v>
      </c>
      <c r="U161" s="322">
        <f t="shared" si="39"/>
        <v>0</v>
      </c>
      <c r="V161" s="322">
        <f t="shared" si="39"/>
        <v>0</v>
      </c>
      <c r="W161" s="322">
        <f t="shared" si="39"/>
        <v>0</v>
      </c>
      <c r="X161" s="322">
        <f t="shared" si="39"/>
        <v>0</v>
      </c>
      <c r="Y161" s="322">
        <f t="shared" si="39"/>
        <v>0</v>
      </c>
      <c r="Z161" s="322">
        <f t="shared" si="39"/>
        <v>0</v>
      </c>
      <c r="AA161" s="322">
        <f t="shared" si="39"/>
        <v>0</v>
      </c>
      <c r="AB161" s="322">
        <f t="shared" si="39"/>
        <v>0</v>
      </c>
      <c r="AC161" s="322">
        <f t="shared" si="39"/>
        <v>0</v>
      </c>
      <c r="AD161" s="322">
        <f t="shared" si="39"/>
        <v>0</v>
      </c>
      <c r="AE161" s="322">
        <f t="shared" si="39"/>
        <v>0</v>
      </c>
      <c r="AF161" s="322">
        <f t="shared" si="39"/>
        <v>0</v>
      </c>
      <c r="AG161" s="386">
        <f t="shared" si="35"/>
        <v>0</v>
      </c>
    </row>
    <row r="162" outlineLevel="1">
      <c r="A162" s="398" t="s">
        <v>520</v>
      </c>
      <c r="B162" s="310">
        <f>(B96)*'Data - P&amp;L'!$C$3*'Data - P&amp;L'!$C$55</f>
        <v>0</v>
      </c>
      <c r="C162" s="310">
        <f>(C96)*'Data - P&amp;L'!$C$3*'Data - P&amp;L'!$C$55</f>
        <v>0</v>
      </c>
      <c r="D162" s="310">
        <f>(D96)*'Data - P&amp;L'!$C$3*'Data - P&amp;L'!$C$55</f>
        <v>0</v>
      </c>
      <c r="E162" s="310">
        <f>(E96)*'Data - P&amp;L'!$C$3*'Data - P&amp;L'!$C$55</f>
        <v>0</v>
      </c>
      <c r="F162" s="310">
        <f>(F96)*'Data - P&amp;L'!$C$3*'Data - P&amp;L'!$C$55</f>
        <v>0</v>
      </c>
      <c r="G162" s="310">
        <f>(G96)*'Data - P&amp;L'!$C$3*'Data - P&amp;L'!$C$55</f>
        <v>0</v>
      </c>
      <c r="H162" s="310">
        <f>(H96)*'Data - P&amp;L'!$C$3*'Data - P&amp;L'!$C$55</f>
        <v>0</v>
      </c>
      <c r="I162" s="310">
        <f>(I96)*'Data - P&amp;L'!$C$3*'Data - P&amp;L'!$C$55</f>
        <v>0</v>
      </c>
      <c r="J162" s="310">
        <f>(J96)*'Data - P&amp;L'!$C$3*'Data - P&amp;L'!$C$55</f>
        <v>0</v>
      </c>
      <c r="K162" s="310">
        <f>(K96)*'Data - P&amp;L'!$C$3*'Data - P&amp;L'!$C$55</f>
        <v>0</v>
      </c>
      <c r="L162" s="310">
        <f>(L96)*'Data - P&amp;L'!$C$3*'Data - P&amp;L'!$C$55</f>
        <v>0</v>
      </c>
      <c r="M162" s="310">
        <f>(M96)*'Data - P&amp;L'!$C$3*'Data - P&amp;L'!$C$55</f>
        <v>0</v>
      </c>
      <c r="N162" s="310">
        <f>(N96)*'Data - P&amp;L'!$C$3*'Data - P&amp;L'!$C$55</f>
        <v>0</v>
      </c>
      <c r="O162" s="310">
        <f>(O96)*'Data - P&amp;L'!$C$3*'Data - P&amp;L'!$C$55</f>
        <v>0</v>
      </c>
      <c r="P162" s="310">
        <f>(P96)*'Data - P&amp;L'!$C$3*'Data - P&amp;L'!$C$55</f>
        <v>0</v>
      </c>
      <c r="Q162" s="310">
        <f>(Q96)*'Data - P&amp;L'!$C$3*'Data - P&amp;L'!$C$55</f>
        <v>0</v>
      </c>
      <c r="R162" s="310">
        <f>(R96)*'Data - P&amp;L'!$C$3*'Data - P&amp;L'!$C$55</f>
        <v>0</v>
      </c>
      <c r="S162" s="310">
        <f>(S96)*'Data - P&amp;L'!$C$3*'Data - P&amp;L'!$C$55</f>
        <v>0</v>
      </c>
      <c r="T162" s="310">
        <f>(T96)*'Data - P&amp;L'!$C$3*'Data - P&amp;L'!$C$55</f>
        <v>0</v>
      </c>
      <c r="U162" s="310">
        <f>(U96)*'Data - P&amp;L'!$C$3*'Data - P&amp;L'!$C$55</f>
        <v>0</v>
      </c>
      <c r="V162" s="310">
        <f>(V96)*'Data - P&amp;L'!$C$3*'Data - P&amp;L'!$C$55</f>
        <v>0</v>
      </c>
      <c r="W162" s="310">
        <f>(W96)*'Data - P&amp;L'!$C$3*'Data - P&amp;L'!$C$55</f>
        <v>0</v>
      </c>
      <c r="X162" s="310">
        <f>(X96)*'Data - P&amp;L'!$C$3*'Data - P&amp;L'!$C$55</f>
        <v>0</v>
      </c>
      <c r="Y162" s="310">
        <f>(Y96)*'Data - P&amp;L'!$C$3*'Data - P&amp;L'!$C$55</f>
        <v>0</v>
      </c>
      <c r="Z162" s="310">
        <f>(Z96)*'Data - P&amp;L'!$C$3*'Data - P&amp;L'!$C$55</f>
        <v>0</v>
      </c>
      <c r="AA162" s="310">
        <f>(AA96)*'Data - P&amp;L'!$C$3*'Data - P&amp;L'!$C$55</f>
        <v>0</v>
      </c>
      <c r="AB162" s="310">
        <f>(AB96)*'Data - P&amp;L'!$C$3*'Data - P&amp;L'!$C$55</f>
        <v>0</v>
      </c>
      <c r="AC162" s="310">
        <f>(AC96)*'Data - P&amp;L'!$C$3*'Data - P&amp;L'!$C$55</f>
        <v>0</v>
      </c>
      <c r="AD162" s="310">
        <f>(AD96)*'Data - P&amp;L'!$C$3*'Data - P&amp;L'!$C$55</f>
        <v>0</v>
      </c>
      <c r="AE162" s="310">
        <f>(AE96)*'Data - P&amp;L'!$C$3*'Data - P&amp;L'!$C$55</f>
        <v>0</v>
      </c>
      <c r="AF162" s="310">
        <f>(AF96)*'Data - P&amp;L'!$C$3*'Data - P&amp;L'!$C$55</f>
        <v>0</v>
      </c>
      <c r="AG162" s="524">
        <f t="shared" si="35"/>
        <v>0</v>
      </c>
    </row>
    <row r="163" outlineLevel="1">
      <c r="A163" s="398" t="s">
        <v>521</v>
      </c>
      <c r="B163" s="310">
        <f>(B97)*'Data - P&amp;L'!$C$4*'Data - P&amp;L'!$C$55</f>
        <v>0</v>
      </c>
      <c r="C163" s="310">
        <f>(C97)*'Data - P&amp;L'!$C$4*'Data - P&amp;L'!$C$55</f>
        <v>0</v>
      </c>
      <c r="D163" s="310">
        <f>(D97)*'Data - P&amp;L'!$C$4*'Data - P&amp;L'!$C$55</f>
        <v>0</v>
      </c>
      <c r="E163" s="310">
        <f>(E97)*'Data - P&amp;L'!$C$4*'Data - P&amp;L'!$C$55</f>
        <v>0</v>
      </c>
      <c r="F163" s="310">
        <f>(F97)*'Data - P&amp;L'!$C$4*'Data - P&amp;L'!$C$55</f>
        <v>0</v>
      </c>
      <c r="G163" s="310">
        <f>(G97)*'Data - P&amp;L'!$C$4*'Data - P&amp;L'!$C$55</f>
        <v>0</v>
      </c>
      <c r="H163" s="310">
        <f>(H97)*'Data - P&amp;L'!$C$4*'Data - P&amp;L'!$C$55</f>
        <v>0</v>
      </c>
      <c r="I163" s="310">
        <f>(I97)*'Data - P&amp;L'!$C$4*'Data - P&amp;L'!$C$55</f>
        <v>0</v>
      </c>
      <c r="J163" s="310">
        <f>(J97)*'Data - P&amp;L'!$C$4*'Data - P&amp;L'!$C$55</f>
        <v>0</v>
      </c>
      <c r="K163" s="310">
        <f>(K97)*'Data - P&amp;L'!$C$4*'Data - P&amp;L'!$C$55</f>
        <v>0</v>
      </c>
      <c r="L163" s="310">
        <f>(L97)*'Data - P&amp;L'!$C$4*'Data - P&amp;L'!$C$55</f>
        <v>0</v>
      </c>
      <c r="M163" s="310">
        <f>(M97)*'Data - P&amp;L'!$C$4*'Data - P&amp;L'!$C$55</f>
        <v>0</v>
      </c>
      <c r="N163" s="310">
        <f>(N97)*'Data - P&amp;L'!$C$4*'Data - P&amp;L'!$C$55</f>
        <v>0</v>
      </c>
      <c r="O163" s="310">
        <f>(O97)*'Data - P&amp;L'!$C$4*'Data - P&amp;L'!$C$55</f>
        <v>0</v>
      </c>
      <c r="P163" s="310">
        <f>(P97)*'Data - P&amp;L'!$C$4*'Data - P&amp;L'!$C$55</f>
        <v>0</v>
      </c>
      <c r="Q163" s="310">
        <f>(Q97)*'Data - P&amp;L'!$C$4*'Data - P&amp;L'!$C$55</f>
        <v>0</v>
      </c>
      <c r="R163" s="310">
        <f>(R97)*'Data - P&amp;L'!$C$4*'Data - P&amp;L'!$C$55</f>
        <v>0</v>
      </c>
      <c r="S163" s="310">
        <f>(S97)*'Data - P&amp;L'!$C$4*'Data - P&amp;L'!$C$55</f>
        <v>0</v>
      </c>
      <c r="T163" s="310">
        <f>(T97)*'Data - P&amp;L'!$C$4*'Data - P&amp;L'!$C$55</f>
        <v>0</v>
      </c>
      <c r="U163" s="310">
        <f>(U97)*'Data - P&amp;L'!$C$4*'Data - P&amp;L'!$C$55</f>
        <v>0</v>
      </c>
      <c r="V163" s="310">
        <f>(V97)*'Data - P&amp;L'!$C$4*'Data - P&amp;L'!$C$55</f>
        <v>0</v>
      </c>
      <c r="W163" s="310">
        <f>(W97)*'Data - P&amp;L'!$C$4*'Data - P&amp;L'!$C$55</f>
        <v>0</v>
      </c>
      <c r="X163" s="310">
        <f>(X97)*'Data - P&amp;L'!$C$4*'Data - P&amp;L'!$C$55</f>
        <v>0</v>
      </c>
      <c r="Y163" s="310">
        <f>(Y97)*'Data - P&amp;L'!$C$4*'Data - P&amp;L'!$C$55</f>
        <v>0</v>
      </c>
      <c r="Z163" s="310">
        <f>(Z97)*'Data - P&amp;L'!$C$4*'Data - P&amp;L'!$C$55</f>
        <v>0</v>
      </c>
      <c r="AA163" s="310">
        <f>(AA97)*'Data - P&amp;L'!$C$4*'Data - P&amp;L'!$C$55</f>
        <v>0</v>
      </c>
      <c r="AB163" s="310">
        <f>(AB97)*'Data - P&amp;L'!$C$4*'Data - P&amp;L'!$C$55</f>
        <v>0</v>
      </c>
      <c r="AC163" s="310">
        <f>(AC97)*'Data - P&amp;L'!$C$4*'Data - P&amp;L'!$C$55</f>
        <v>0</v>
      </c>
      <c r="AD163" s="310">
        <f>(AD97)*'Data - P&amp;L'!$C$4*'Data - P&amp;L'!$C$55</f>
        <v>0</v>
      </c>
      <c r="AE163" s="310">
        <f>(AE97)*'Data - P&amp;L'!$C$4*'Data - P&amp;L'!$C$55</f>
        <v>0</v>
      </c>
      <c r="AF163" s="310">
        <f>(AF97)*'Data - P&amp;L'!$C$4*'Data - P&amp;L'!$C$55</f>
        <v>0</v>
      </c>
      <c r="AG163" s="524">
        <f t="shared" si="35"/>
        <v>0</v>
      </c>
    </row>
    <row r="164" outlineLevel="1">
      <c r="A164" s="398" t="s">
        <v>522</v>
      </c>
      <c r="B164" s="310">
        <f>(B99)*'Data - P&amp;L'!$C$6*'Data - P&amp;L'!$C$55</f>
        <v>0</v>
      </c>
      <c r="C164" s="310">
        <f>(C99)*'Data - P&amp;L'!$C$6*'Data - P&amp;L'!$C$55</f>
        <v>0</v>
      </c>
      <c r="D164" s="310">
        <f>(D99)*'Data - P&amp;L'!$C$6*'Data - P&amp;L'!$C$55</f>
        <v>0</v>
      </c>
      <c r="E164" s="310">
        <f>(E99)*'Data - P&amp;L'!$C$6*'Data - P&amp;L'!$C$55</f>
        <v>0</v>
      </c>
      <c r="F164" s="310">
        <f>(F99)*'Data - P&amp;L'!$C$6*'Data - P&amp;L'!$C$55</f>
        <v>0</v>
      </c>
      <c r="G164" s="310">
        <f>(G99)*'Data - P&amp;L'!$C$6*'Data - P&amp;L'!$C$55</f>
        <v>0</v>
      </c>
      <c r="H164" s="310">
        <f>(H99)*'Data - P&amp;L'!$C$6*'Data - P&amp;L'!$C$55</f>
        <v>0</v>
      </c>
      <c r="I164" s="310">
        <f>(I99)*'Data - P&amp;L'!$C$6*'Data - P&amp;L'!$C$55</f>
        <v>0</v>
      </c>
      <c r="J164" s="310">
        <f>(J99)*'Data - P&amp;L'!$C$6*'Data - P&amp;L'!$C$55</f>
        <v>0</v>
      </c>
      <c r="K164" s="310">
        <f>(K99)*'Data - P&amp;L'!$C$6*'Data - P&amp;L'!$C$55</f>
        <v>0</v>
      </c>
      <c r="L164" s="310">
        <f>(L99)*'Data - P&amp;L'!$C$6*'Data - P&amp;L'!$C$55</f>
        <v>0</v>
      </c>
      <c r="M164" s="310">
        <f>(M99)*'Data - P&amp;L'!$C$6*'Data - P&amp;L'!$C$55</f>
        <v>0</v>
      </c>
      <c r="N164" s="310">
        <f>(N99)*'Data - P&amp;L'!$C$6*'Data - P&amp;L'!$C$55</f>
        <v>0</v>
      </c>
      <c r="O164" s="310">
        <f>(O99)*'Data - P&amp;L'!$C$6*'Data - P&amp;L'!$C$55</f>
        <v>0</v>
      </c>
      <c r="P164" s="310">
        <f>(P99)*'Data - P&amp;L'!$C$6*'Data - P&amp;L'!$C$55</f>
        <v>0</v>
      </c>
      <c r="Q164" s="310">
        <f>(Q99)*'Data - P&amp;L'!$C$6*'Data - P&amp;L'!$C$55</f>
        <v>0</v>
      </c>
      <c r="R164" s="310">
        <f>(R99)*'Data - P&amp;L'!$C$6*'Data - P&amp;L'!$C$55</f>
        <v>0</v>
      </c>
      <c r="S164" s="310">
        <f>(S99)*'Data - P&amp;L'!$C$6*'Data - P&amp;L'!$C$55</f>
        <v>0</v>
      </c>
      <c r="T164" s="310">
        <f>(T99)*'Data - P&amp;L'!$C$6*'Data - P&amp;L'!$C$55</f>
        <v>0</v>
      </c>
      <c r="U164" s="310">
        <f>(U99)*'Data - P&amp;L'!$C$6*'Data - P&amp;L'!$C$55</f>
        <v>0</v>
      </c>
      <c r="V164" s="310">
        <f>(V99)*'Data - P&amp;L'!$C$6*'Data - P&amp;L'!$C$55</f>
        <v>0</v>
      </c>
      <c r="W164" s="310">
        <f>(W99)*'Data - P&amp;L'!$C$6*'Data - P&amp;L'!$C$55</f>
        <v>0</v>
      </c>
      <c r="X164" s="310">
        <f>(X99)*'Data - P&amp;L'!$C$6*'Data - P&amp;L'!$C$55</f>
        <v>0</v>
      </c>
      <c r="Y164" s="310">
        <f>(Y99)*'Data - P&amp;L'!$C$6*'Data - P&amp;L'!$C$55</f>
        <v>0</v>
      </c>
      <c r="Z164" s="310">
        <f>(Z99)*'Data - P&amp;L'!$C$6*'Data - P&amp;L'!$C$55</f>
        <v>0</v>
      </c>
      <c r="AA164" s="310">
        <f>(AA99)*'Data - P&amp;L'!$C$6*'Data - P&amp;L'!$C$55</f>
        <v>0</v>
      </c>
      <c r="AB164" s="310">
        <f>(AB99)*'Data - P&amp;L'!$C$6*'Data - P&amp;L'!$C$55</f>
        <v>0</v>
      </c>
      <c r="AC164" s="310">
        <f>(AC99)*'Data - P&amp;L'!$C$6*'Data - P&amp;L'!$C$55</f>
        <v>0</v>
      </c>
      <c r="AD164" s="310">
        <f>(AD99)*'Data - P&amp;L'!$C$6*'Data - P&amp;L'!$C$55</f>
        <v>0</v>
      </c>
      <c r="AE164" s="310">
        <f>(AE99)*'Data - P&amp;L'!$C$6*'Data - P&amp;L'!$C$55</f>
        <v>0</v>
      </c>
      <c r="AF164" s="310">
        <f>(AF99)*'Data - P&amp;L'!$C$6*'Data - P&amp;L'!$C$55</f>
        <v>0</v>
      </c>
      <c r="AG164" s="524">
        <f t="shared" si="35"/>
        <v>0</v>
      </c>
    </row>
    <row r="165" outlineLevel="1">
      <c r="A165" s="398" t="s">
        <v>523</v>
      </c>
      <c r="B165" s="310">
        <f>(B100)*'Data - P&amp;L'!$C$8*'Data - P&amp;L'!$C$55</f>
        <v>0</v>
      </c>
      <c r="C165" s="310">
        <f>(C100)*'Data - P&amp;L'!$C$8*'Data - P&amp;L'!$C$55</f>
        <v>0</v>
      </c>
      <c r="D165" s="310">
        <f>(D100)*'Data - P&amp;L'!$C$8*'Data - P&amp;L'!$C$55</f>
        <v>0</v>
      </c>
      <c r="E165" s="310">
        <f>(E100)*'Data - P&amp;L'!$C$8*'Data - P&amp;L'!$C$55</f>
        <v>0</v>
      </c>
      <c r="F165" s="310">
        <f>(F100)*'Data - P&amp;L'!$C$8*'Data - P&amp;L'!$C$55</f>
        <v>0</v>
      </c>
      <c r="G165" s="310">
        <f>(G100)*'Data - P&amp;L'!$C$8*'Data - P&amp;L'!$C$55</f>
        <v>0</v>
      </c>
      <c r="H165" s="310">
        <f>(H100)*'Data - P&amp;L'!$C$8*'Data - P&amp;L'!$C$55</f>
        <v>0</v>
      </c>
      <c r="I165" s="310">
        <f>(I100)*'Data - P&amp;L'!$C$8*'Data - P&amp;L'!$C$55</f>
        <v>0</v>
      </c>
      <c r="J165" s="310">
        <f>(J100)*'Data - P&amp;L'!$C$8*'Data - P&amp;L'!$C$55</f>
        <v>0</v>
      </c>
      <c r="K165" s="310">
        <f>(K100)*'Data - P&amp;L'!$C$8*'Data - P&amp;L'!$C$55</f>
        <v>0</v>
      </c>
      <c r="L165" s="310">
        <f>(L100)*'Data - P&amp;L'!$C$8*'Data - P&amp;L'!$C$55</f>
        <v>0</v>
      </c>
      <c r="M165" s="310">
        <f>(M100)*'Data - P&amp;L'!$C$8*'Data - P&amp;L'!$C$55</f>
        <v>0</v>
      </c>
      <c r="N165" s="310">
        <f>(N100)*'Data - P&amp;L'!$C$8*'Data - P&amp;L'!$C$55</f>
        <v>0</v>
      </c>
      <c r="O165" s="310">
        <f>(O100)*'Data - P&amp;L'!$C$8*'Data - P&amp;L'!$C$55</f>
        <v>0</v>
      </c>
      <c r="P165" s="310">
        <f>(P100)*'Data - P&amp;L'!$C$8*'Data - P&amp;L'!$C$55</f>
        <v>0</v>
      </c>
      <c r="Q165" s="310">
        <f>(Q100)*'Data - P&amp;L'!$C$8*'Data - P&amp;L'!$C$55</f>
        <v>0</v>
      </c>
      <c r="R165" s="310">
        <f>(R100)*'Data - P&amp;L'!$C$8*'Data - P&amp;L'!$C$55</f>
        <v>0</v>
      </c>
      <c r="S165" s="310">
        <f>(S100)*'Data - P&amp;L'!$C$8*'Data - P&amp;L'!$C$55</f>
        <v>0</v>
      </c>
      <c r="T165" s="310">
        <f>(T100)*'Data - P&amp;L'!$C$8*'Data - P&amp;L'!$C$55</f>
        <v>0</v>
      </c>
      <c r="U165" s="310">
        <f>(U100)*'Data - P&amp;L'!$C$8*'Data - P&amp;L'!$C$55</f>
        <v>0</v>
      </c>
      <c r="V165" s="310">
        <f>(V100)*'Data - P&amp;L'!$C$8*'Data - P&amp;L'!$C$55</f>
        <v>0</v>
      </c>
      <c r="W165" s="310">
        <f>(W100)*'Data - P&amp;L'!$C$8*'Data - P&amp;L'!$C$55</f>
        <v>0</v>
      </c>
      <c r="X165" s="310">
        <f>(X100)*'Data - P&amp;L'!$C$8*'Data - P&amp;L'!$C$55</f>
        <v>0</v>
      </c>
      <c r="Y165" s="310">
        <f>(Y100)*'Data - P&amp;L'!$C$8*'Data - P&amp;L'!$C$55</f>
        <v>0</v>
      </c>
      <c r="Z165" s="310">
        <f>(Z100)*'Data - P&amp;L'!$C$8*'Data - P&amp;L'!$C$55</f>
        <v>0</v>
      </c>
      <c r="AA165" s="310">
        <f>(AA100)*'Data - P&amp;L'!$C$8*'Data - P&amp;L'!$C$55</f>
        <v>0</v>
      </c>
      <c r="AB165" s="310">
        <f>(AB100)*'Data - P&amp;L'!$C$8*'Data - P&amp;L'!$C$55</f>
        <v>0</v>
      </c>
      <c r="AC165" s="310">
        <f>(AC100)*'Data - P&amp;L'!$C$8*'Data - P&amp;L'!$C$55</f>
        <v>0</v>
      </c>
      <c r="AD165" s="310">
        <f>(AD100)*'Data - P&amp;L'!$C$8*'Data - P&amp;L'!$C$55</f>
        <v>0</v>
      </c>
      <c r="AE165" s="310">
        <f>(AE100)*'Data - P&amp;L'!$C$8*'Data - P&amp;L'!$C$55</f>
        <v>0</v>
      </c>
      <c r="AF165" s="310">
        <f>(AF100)*'Data - P&amp;L'!$C$8*'Data - P&amp;L'!$C$55</f>
        <v>0</v>
      </c>
      <c r="AG165" s="524">
        <f t="shared" si="35"/>
        <v>0</v>
      </c>
    </row>
    <row r="166" outlineLevel="1">
      <c r="A166" s="398" t="s">
        <v>524</v>
      </c>
      <c r="B166" s="310">
        <f>(B101+B102)*'Data - P&amp;L'!$C$9*'Data - P&amp;L'!$C$55</f>
        <v>0</v>
      </c>
      <c r="C166" s="310">
        <f>(C101+C102)*'Data - P&amp;L'!$C$9*'Data - P&amp;L'!$C$55</f>
        <v>0</v>
      </c>
      <c r="D166" s="310">
        <f>(D101+D102)*'Data - P&amp;L'!$C$9*'Data - P&amp;L'!$C$55</f>
        <v>0</v>
      </c>
      <c r="E166" s="310">
        <f>(E101+E102)*'Data - P&amp;L'!$C$9*'Data - P&amp;L'!$C$55</f>
        <v>0</v>
      </c>
      <c r="F166" s="310">
        <f>(F101+F102)*'Data - P&amp;L'!$C$9*'Data - P&amp;L'!$C$55</f>
        <v>0</v>
      </c>
      <c r="G166" s="310">
        <f>(G101+G102)*'Data - P&amp;L'!$C$9*'Data - P&amp;L'!$C$55</f>
        <v>0</v>
      </c>
      <c r="H166" s="310">
        <f>(H101+H102)*'Data - P&amp;L'!$C$9*'Data - P&amp;L'!$C$55</f>
        <v>0</v>
      </c>
      <c r="I166" s="310">
        <f>(I101+I102)*'Data - P&amp;L'!$C$9*'Data - P&amp;L'!$C$55</f>
        <v>0</v>
      </c>
      <c r="J166" s="310">
        <f>(J101+J102)*'Data - P&amp;L'!$C$9*'Data - P&amp;L'!$C$55</f>
        <v>0</v>
      </c>
      <c r="K166" s="310">
        <f>(K101+K102)*'Data - P&amp;L'!$C$9*'Data - P&amp;L'!$C$55</f>
        <v>0</v>
      </c>
      <c r="L166" s="310">
        <f>(L101+L102)*'Data - P&amp;L'!$C$9*'Data - P&amp;L'!$C$55</f>
        <v>0</v>
      </c>
      <c r="M166" s="310">
        <f>(M101+M102)*'Data - P&amp;L'!$C$9*'Data - P&amp;L'!$C$55</f>
        <v>0</v>
      </c>
      <c r="N166" s="310">
        <f>(N101+N102)*'Data - P&amp;L'!$C$9*'Data - P&amp;L'!$C$55</f>
        <v>0</v>
      </c>
      <c r="O166" s="310">
        <f>(O101+O102)*'Data - P&amp;L'!$C$9*'Data - P&amp;L'!$C$55</f>
        <v>0</v>
      </c>
      <c r="P166" s="310">
        <f>(P101+P102)*'Data - P&amp;L'!$C$9*'Data - P&amp;L'!$C$55</f>
        <v>0</v>
      </c>
      <c r="Q166" s="310">
        <f>(Q101+Q102)*'Data - P&amp;L'!$C$9*'Data - P&amp;L'!$C$55</f>
        <v>0</v>
      </c>
      <c r="R166" s="310">
        <f>(R101+R102)*'Data - P&amp;L'!$C$9*'Data - P&amp;L'!$C$55</f>
        <v>0</v>
      </c>
      <c r="S166" s="310">
        <f>(S101+S102)*'Data - P&amp;L'!$C$9*'Data - P&amp;L'!$C$55</f>
        <v>0</v>
      </c>
      <c r="T166" s="310">
        <f>(T101+T102)*'Data - P&amp;L'!$C$9*'Data - P&amp;L'!$C$55</f>
        <v>0</v>
      </c>
      <c r="U166" s="310">
        <f>(U101+U102)*'Data - P&amp;L'!$C$9*'Data - P&amp;L'!$C$55</f>
        <v>0</v>
      </c>
      <c r="V166" s="310">
        <f>(V101+V102)*'Data - P&amp;L'!$C$9*'Data - P&amp;L'!$C$55</f>
        <v>0</v>
      </c>
      <c r="W166" s="310">
        <f>(W101+W102)*'Data - P&amp;L'!$C$9*'Data - P&amp;L'!$C$55</f>
        <v>0</v>
      </c>
      <c r="X166" s="310">
        <f>(X101+X102)*'Data - P&amp;L'!$C$9*'Data - P&amp;L'!$C$55</f>
        <v>0</v>
      </c>
      <c r="Y166" s="310">
        <f>(Y101+Y102)*'Data - P&amp;L'!$C$9*'Data - P&amp;L'!$C$55</f>
        <v>0</v>
      </c>
      <c r="Z166" s="310">
        <f>(Z101+Z102)*'Data - P&amp;L'!$C$9*'Data - P&amp;L'!$C$55</f>
        <v>0</v>
      </c>
      <c r="AA166" s="310">
        <f>(AA101+AA102)*'Data - P&amp;L'!$C$9*'Data - P&amp;L'!$C$55</f>
        <v>0</v>
      </c>
      <c r="AB166" s="310">
        <f>(AB101+AB102)*'Data - P&amp;L'!$C$9*'Data - P&amp;L'!$C$55</f>
        <v>0</v>
      </c>
      <c r="AC166" s="310">
        <f>(AC101+AC102)*'Data - P&amp;L'!$C$9*'Data - P&amp;L'!$C$55</f>
        <v>0</v>
      </c>
      <c r="AD166" s="310">
        <f>(AD101+AD102)*'Data - P&amp;L'!$C$9*'Data - P&amp;L'!$C$55</f>
        <v>0</v>
      </c>
      <c r="AE166" s="310">
        <f>(AE101+AE102)*'Data - P&amp;L'!$C$9*'Data - P&amp;L'!$C$55</f>
        <v>0</v>
      </c>
      <c r="AF166" s="310">
        <f>(AF101+AF102)*'Data - P&amp;L'!$C$9*'Data - P&amp;L'!$C$55</f>
        <v>0</v>
      </c>
      <c r="AG166" s="524">
        <f t="shared" si="35"/>
        <v>0</v>
      </c>
    </row>
    <row r="167" outlineLevel="1">
      <c r="A167" s="398" t="s">
        <v>525</v>
      </c>
      <c r="B167" s="310">
        <f>(B103+B104)*'Data - P&amp;L'!$C$5*'Data - P&amp;L'!$C$55</f>
        <v>0</v>
      </c>
      <c r="C167" s="310">
        <f>(C103+C104)*'Data - P&amp;L'!$C$5*'Data - P&amp;L'!$C$55</f>
        <v>0</v>
      </c>
      <c r="D167" s="310">
        <f>(D103+D104)*'Data - P&amp;L'!$C$5*'Data - P&amp;L'!$C$55</f>
        <v>0</v>
      </c>
      <c r="E167" s="310">
        <f>(E103+E104)*'Data - P&amp;L'!$C$5*'Data - P&amp;L'!$C$55</f>
        <v>0</v>
      </c>
      <c r="F167" s="310">
        <f>(F103+F104)*'Data - P&amp;L'!$C$5*'Data - P&amp;L'!$C$55</f>
        <v>0</v>
      </c>
      <c r="G167" s="310">
        <f>(G103+G104)*'Data - P&amp;L'!$C$5*'Data - P&amp;L'!$C$55</f>
        <v>0</v>
      </c>
      <c r="H167" s="310">
        <f>(H103+H104)*'Data - P&amp;L'!$C$5*'Data - P&amp;L'!$C$55</f>
        <v>0</v>
      </c>
      <c r="I167" s="310">
        <f>(I103+I104)*'Data - P&amp;L'!$C$5*'Data - P&amp;L'!$C$55</f>
        <v>0</v>
      </c>
      <c r="J167" s="310">
        <f>(J103+J104)*'Data - P&amp;L'!$C$5*'Data - P&amp;L'!$C$55</f>
        <v>0</v>
      </c>
      <c r="K167" s="310">
        <f>(K103+K104)*'Data - P&amp;L'!$C$5*'Data - P&amp;L'!$C$55</f>
        <v>0</v>
      </c>
      <c r="L167" s="310">
        <f>(L103+L104)*'Data - P&amp;L'!$C$5*'Data - P&amp;L'!$C$55</f>
        <v>0</v>
      </c>
      <c r="M167" s="310">
        <f>(M103+M104)*'Data - P&amp;L'!$C$5*'Data - P&amp;L'!$C$55</f>
        <v>0</v>
      </c>
      <c r="N167" s="310">
        <f>(N103+N104)*'Data - P&amp;L'!$C$5*'Data - P&amp;L'!$C$55</f>
        <v>0</v>
      </c>
      <c r="O167" s="310">
        <f>(O103+O104)*'Data - P&amp;L'!$C$5*'Data - P&amp;L'!$C$55</f>
        <v>0</v>
      </c>
      <c r="P167" s="310">
        <f>(P103+P104)*'Data - P&amp;L'!$C$5*'Data - P&amp;L'!$C$55</f>
        <v>0</v>
      </c>
      <c r="Q167" s="310">
        <f>(Q103+Q104)*'Data - P&amp;L'!$C$5*'Data - P&amp;L'!$C$55</f>
        <v>0</v>
      </c>
      <c r="R167" s="310">
        <f>(R103+R104)*'Data - P&amp;L'!$C$5*'Data - P&amp;L'!$C$55</f>
        <v>0</v>
      </c>
      <c r="S167" s="310">
        <f>(S103+S104)*'Data - P&amp;L'!$C$5*'Data - P&amp;L'!$C$55</f>
        <v>0</v>
      </c>
      <c r="T167" s="310">
        <f>(T103+T104)*'Data - P&amp;L'!$C$5*'Data - P&amp;L'!$C$55</f>
        <v>0</v>
      </c>
      <c r="U167" s="310">
        <f>(U103+U104)*'Data - P&amp;L'!$C$5*'Data - P&amp;L'!$C$55</f>
        <v>0</v>
      </c>
      <c r="V167" s="310">
        <f>(V103+V104)*'Data - P&amp;L'!$C$5*'Data - P&amp;L'!$C$55</f>
        <v>0</v>
      </c>
      <c r="W167" s="310">
        <f>(W103+W104)*'Data - P&amp;L'!$C$5*'Data - P&amp;L'!$C$55</f>
        <v>0</v>
      </c>
      <c r="X167" s="310">
        <f>(X103+X104)*'Data - P&amp;L'!$C$5*'Data - P&amp;L'!$C$55</f>
        <v>0</v>
      </c>
      <c r="Y167" s="310">
        <f>(Y103+Y104)*'Data - P&amp;L'!$C$5*'Data - P&amp;L'!$C$55</f>
        <v>0</v>
      </c>
      <c r="Z167" s="310">
        <f>(Z103+Z104)*'Data - P&amp;L'!$C$5*'Data - P&amp;L'!$C$55</f>
        <v>0</v>
      </c>
      <c r="AA167" s="310">
        <f>(AA103+AA104)*'Data - P&amp;L'!$C$5*'Data - P&amp;L'!$C$55</f>
        <v>0</v>
      </c>
      <c r="AB167" s="310">
        <f>(AB103+AB104)*'Data - P&amp;L'!$C$5*'Data - P&amp;L'!$C$55</f>
        <v>0</v>
      </c>
      <c r="AC167" s="310">
        <f>(AC103+AC104)*'Data - P&amp;L'!$C$5*'Data - P&amp;L'!$C$55</f>
        <v>0</v>
      </c>
      <c r="AD167" s="310">
        <f>(AD103+AD104)*'Data - P&amp;L'!$C$5*'Data - P&amp;L'!$C$55</f>
        <v>0</v>
      </c>
      <c r="AE167" s="310">
        <f>(AE103+AE104)*'Data - P&amp;L'!$C$5*'Data - P&amp;L'!$C$55</f>
        <v>0</v>
      </c>
      <c r="AF167" s="310">
        <f>(AF103+AF104)*'Data - P&amp;L'!$C$5*'Data - P&amp;L'!$C$55</f>
        <v>0</v>
      </c>
      <c r="AG167" s="524">
        <f t="shared" si="35"/>
        <v>0</v>
      </c>
    </row>
    <row r="168" outlineLevel="1">
      <c r="A168" s="398" t="s">
        <v>526</v>
      </c>
      <c r="B168" s="310">
        <f>(B105+B106)*'Data - P&amp;L'!$C$10*'Data - P&amp;L'!$C$55</f>
        <v>0</v>
      </c>
      <c r="C168" s="310">
        <f>(C105+C106)*'Data - P&amp;L'!$C$10*'Data - P&amp;L'!$C$55</f>
        <v>0</v>
      </c>
      <c r="D168" s="310">
        <f>(D105+D106)*'Data - P&amp;L'!$C$10*'Data - P&amp;L'!$C$55</f>
        <v>0</v>
      </c>
      <c r="E168" s="310">
        <f>(E105+E106)*'Data - P&amp;L'!$C$10*'Data - P&amp;L'!$C$55</f>
        <v>0</v>
      </c>
      <c r="F168" s="310">
        <f>(F105+F106)*'Data - P&amp;L'!$C$10*'Data - P&amp;L'!$C$55</f>
        <v>0</v>
      </c>
      <c r="G168" s="310">
        <f>(G105+G106)*'Data - P&amp;L'!$C$10*'Data - P&amp;L'!$C$55</f>
        <v>0</v>
      </c>
      <c r="H168" s="310">
        <f>(H105+H106)*'Data - P&amp;L'!$C$10*'Data - P&amp;L'!$C$55</f>
        <v>0</v>
      </c>
      <c r="I168" s="310">
        <f>(I105+I106)*'Data - P&amp;L'!$C$10*'Data - P&amp;L'!$C$55</f>
        <v>0</v>
      </c>
      <c r="J168" s="310">
        <f>(J105+J106)*'Data - P&amp;L'!$C$10*'Data - P&amp;L'!$C$55</f>
        <v>0</v>
      </c>
      <c r="K168" s="310">
        <f>(K105+K106)*'Data - P&amp;L'!$C$10*'Data - P&amp;L'!$C$55</f>
        <v>0</v>
      </c>
      <c r="L168" s="310">
        <f>(L105+L106)*'Data - P&amp;L'!$C$10*'Data - P&amp;L'!$C$55</f>
        <v>0</v>
      </c>
      <c r="M168" s="310">
        <f>(M105+M106)*'Data - P&amp;L'!$C$10*'Data - P&amp;L'!$C$55</f>
        <v>0</v>
      </c>
      <c r="N168" s="310">
        <f>(N105+N106)*'Data - P&amp;L'!$C$10*'Data - P&amp;L'!$C$55</f>
        <v>0</v>
      </c>
      <c r="O168" s="310">
        <f>(O105+O106)*'Data - P&amp;L'!$C$10*'Data - P&amp;L'!$C$55</f>
        <v>0</v>
      </c>
      <c r="P168" s="310">
        <f>(P105+P106)*'Data - P&amp;L'!$C$10*'Data - P&amp;L'!$C$55</f>
        <v>0</v>
      </c>
      <c r="Q168" s="310">
        <f>(Q105+Q106)*'Data - P&amp;L'!$C$10*'Data - P&amp;L'!$C$55</f>
        <v>0</v>
      </c>
      <c r="R168" s="310">
        <f>(R105+R106)*'Data - P&amp;L'!$C$10*'Data - P&amp;L'!$C$55</f>
        <v>0</v>
      </c>
      <c r="S168" s="310">
        <f>(S105+S106)*'Data - P&amp;L'!$C$10*'Data - P&amp;L'!$C$55</f>
        <v>0</v>
      </c>
      <c r="T168" s="310">
        <f>(T105+T106)*'Data - P&amp;L'!$C$10*'Data - P&amp;L'!$C$55</f>
        <v>0</v>
      </c>
      <c r="U168" s="310">
        <f>(U105+U106)*'Data - P&amp;L'!$C$10*'Data - P&amp;L'!$C$55</f>
        <v>0</v>
      </c>
      <c r="V168" s="310">
        <f>(V105+V106)*'Data - P&amp;L'!$C$10*'Data - P&amp;L'!$C$55</f>
        <v>0</v>
      </c>
      <c r="W168" s="310">
        <f>(W105+W106)*'Data - P&amp;L'!$C$10*'Data - P&amp;L'!$C$55</f>
        <v>0</v>
      </c>
      <c r="X168" s="310">
        <f>(X105+X106)*'Data - P&amp;L'!$C$10*'Data - P&amp;L'!$C$55</f>
        <v>0</v>
      </c>
      <c r="Y168" s="310">
        <f>(Y105+Y106)*'Data - P&amp;L'!$C$10*'Data - P&amp;L'!$C$55</f>
        <v>0</v>
      </c>
      <c r="Z168" s="310">
        <f>(Z105+Z106)*'Data - P&amp;L'!$C$10*'Data - P&amp;L'!$C$55</f>
        <v>0</v>
      </c>
      <c r="AA168" s="310">
        <f>(AA105+AA106)*'Data - P&amp;L'!$C$10*'Data - P&amp;L'!$C$55</f>
        <v>0</v>
      </c>
      <c r="AB168" s="310">
        <f>(AB105+AB106)*'Data - P&amp;L'!$C$10*'Data - P&amp;L'!$C$55</f>
        <v>0</v>
      </c>
      <c r="AC168" s="310">
        <f>(AC105+AC106)*'Data - P&amp;L'!$C$10*'Data - P&amp;L'!$C$55</f>
        <v>0</v>
      </c>
      <c r="AD168" s="310">
        <f>(AD105+AD106)*'Data - P&amp;L'!$C$10*'Data - P&amp;L'!$C$55</f>
        <v>0</v>
      </c>
      <c r="AE168" s="310">
        <f>(AE105+AE106)*'Data - P&amp;L'!$C$10*'Data - P&amp;L'!$C$55</f>
        <v>0</v>
      </c>
      <c r="AF168" s="310">
        <f>(AF105+AF106)*'Data - P&amp;L'!$C$10*'Data - P&amp;L'!$C$55</f>
        <v>0</v>
      </c>
      <c r="AG168" s="524">
        <f t="shared" si="35"/>
        <v>0</v>
      </c>
    </row>
    <row r="169" outlineLevel="1">
      <c r="A169" s="398" t="s">
        <v>540</v>
      </c>
      <c r="B169" s="310">
        <f>((B110+B111)*'Data - P&amp;L'!$C$13)*'Data - P&amp;L'!$C$55</f>
        <v>0</v>
      </c>
      <c r="C169" s="310">
        <f>((C110+C111)*'Data - P&amp;L'!$C$13)*'Data - P&amp;L'!$C$55</f>
        <v>0</v>
      </c>
      <c r="D169" s="310">
        <f>((D110+D111)*'Data - P&amp;L'!$C$13)*'Data - P&amp;L'!$C$55</f>
        <v>0</v>
      </c>
      <c r="E169" s="310">
        <f>((E110+E111)*'Data - P&amp;L'!$C$13)*'Data - P&amp;L'!$C$55</f>
        <v>0</v>
      </c>
      <c r="F169" s="310">
        <f>((F110+F111)*'Data - P&amp;L'!$C$13)*'Data - P&amp;L'!$C$55</f>
        <v>0</v>
      </c>
      <c r="G169" s="310">
        <f>((G110+G111)*'Data - P&amp;L'!$C$13)*'Data - P&amp;L'!$C$55</f>
        <v>0</v>
      </c>
      <c r="H169" s="310">
        <f>((H110+H111)*'Data - P&amp;L'!$C$13)*'Data - P&amp;L'!$C$55</f>
        <v>0</v>
      </c>
      <c r="I169" s="310">
        <f>((I110+I111)*'Data - P&amp;L'!$C$13)*'Data - P&amp;L'!$C$55</f>
        <v>0</v>
      </c>
      <c r="J169" s="310">
        <f>((J110+J111)*'Data - P&amp;L'!$C$13)*'Data - P&amp;L'!$C$55</f>
        <v>0</v>
      </c>
      <c r="K169" s="310">
        <f>((K110+K111)*'Data - P&amp;L'!$C$13)*'Data - P&amp;L'!$C$55</f>
        <v>0</v>
      </c>
      <c r="L169" s="310">
        <f>((L110+L111)*'Data - P&amp;L'!$C$13)*'Data - P&amp;L'!$C$55</f>
        <v>0</v>
      </c>
      <c r="M169" s="310">
        <f>((M110+M111)*'Data - P&amp;L'!$C$13)*'Data - P&amp;L'!$C$55</f>
        <v>0</v>
      </c>
      <c r="N169" s="310">
        <f>((N110+N111)*'Data - P&amp;L'!$C$13)*'Data - P&amp;L'!$C$55</f>
        <v>0</v>
      </c>
      <c r="O169" s="310">
        <f>((O110+O111)*'Data - P&amp;L'!$C$13)*'Data - P&amp;L'!$C$55</f>
        <v>0</v>
      </c>
      <c r="P169" s="310">
        <f>((P110+P111)*'Data - P&amp;L'!$C$13)*'Data - P&amp;L'!$C$55</f>
        <v>0</v>
      </c>
      <c r="Q169" s="310">
        <f>((Q110+Q111)*'Data - P&amp;L'!$C$13)*'Data - P&amp;L'!$C$55</f>
        <v>0</v>
      </c>
      <c r="R169" s="310">
        <f>((R110+R111)*'Data - P&amp;L'!$C$13)*'Data - P&amp;L'!$C$55</f>
        <v>0</v>
      </c>
      <c r="S169" s="310">
        <f>((S110+S111)*'Data - P&amp;L'!$C$13)*'Data - P&amp;L'!$C$55</f>
        <v>0</v>
      </c>
      <c r="T169" s="310">
        <f>((T110+T111)*'Data - P&amp;L'!$C$13)*'Data - P&amp;L'!$C$55</f>
        <v>0</v>
      </c>
      <c r="U169" s="310">
        <f>((U110+U111)*'Data - P&amp;L'!$C$13)*'Data - P&amp;L'!$C$55</f>
        <v>0</v>
      </c>
      <c r="V169" s="310">
        <f>((V110+V111)*'Data - P&amp;L'!$C$13)*'Data - P&amp;L'!$C$55</f>
        <v>0</v>
      </c>
      <c r="W169" s="310">
        <f>((W110+W111)*'Data - P&amp;L'!$C$13)*'Data - P&amp;L'!$C$55</f>
        <v>0</v>
      </c>
      <c r="X169" s="310">
        <f>((X110+X111)*'Data - P&amp;L'!$C$13)*'Data - P&amp;L'!$C$55</f>
        <v>0</v>
      </c>
      <c r="Y169" s="310">
        <f>((Y110+Y111)*'Data - P&amp;L'!$C$13)*'Data - P&amp;L'!$C$55</f>
        <v>0</v>
      </c>
      <c r="Z169" s="310">
        <f>((Z110+Z111)*'Data - P&amp;L'!$C$13)*'Data - P&amp;L'!$C$55</f>
        <v>0</v>
      </c>
      <c r="AA169" s="310">
        <f>((AA110+AA111)*'Data - P&amp;L'!$C$13)*'Data - P&amp;L'!$C$55</f>
        <v>0</v>
      </c>
      <c r="AB169" s="310">
        <f>((AB110+AB111)*'Data - P&amp;L'!$C$13)*'Data - P&amp;L'!$C$55</f>
        <v>0</v>
      </c>
      <c r="AC169" s="310">
        <f>((AC110+AC111)*'Data - P&amp;L'!$C$13)*'Data - P&amp;L'!$C$55</f>
        <v>0</v>
      </c>
      <c r="AD169" s="310">
        <f>((AD110+AD111)*'Data - P&amp;L'!$C$13)*'Data - P&amp;L'!$C$55</f>
        <v>0</v>
      </c>
      <c r="AE169" s="310">
        <f>((AE110+AE111)*'Data - P&amp;L'!$C$13)*'Data - P&amp;L'!$C$55</f>
        <v>0</v>
      </c>
      <c r="AF169" s="310">
        <f>((AF110+AF111)*'Data - P&amp;L'!$C$13)*'Data - P&amp;L'!$C$55</f>
        <v>0</v>
      </c>
      <c r="AG169" s="524">
        <f t="shared" si="35"/>
        <v>0</v>
      </c>
    </row>
    <row r="170" outlineLevel="1">
      <c r="A170" s="398" t="s">
        <v>541</v>
      </c>
      <c r="B170" s="310">
        <f>((B112)*'Data - P&amp;L'!$C$14)*'Data - P&amp;L'!$C$55</f>
        <v>0</v>
      </c>
      <c r="C170" s="310">
        <f>((C112)*'Data - P&amp;L'!$C$14)*'Data - P&amp;L'!$C$55</f>
        <v>0</v>
      </c>
      <c r="D170" s="310">
        <f>((D112)*'Data - P&amp;L'!$C$14)*'Data - P&amp;L'!$C$55</f>
        <v>0</v>
      </c>
      <c r="E170" s="310">
        <f>((E112)*'Data - P&amp;L'!$C$14)*'Data - P&amp;L'!$C$55</f>
        <v>0</v>
      </c>
      <c r="F170" s="310">
        <f>((F112)*'Data - P&amp;L'!$C$14)*'Data - P&amp;L'!$C$55</f>
        <v>0</v>
      </c>
      <c r="G170" s="310">
        <f>((G112)*'Data - P&amp;L'!$C$14)*'Data - P&amp;L'!$C$55</f>
        <v>0</v>
      </c>
      <c r="H170" s="310">
        <f>((H112)*'Data - P&amp;L'!$C$14)*'Data - P&amp;L'!$C$55</f>
        <v>0</v>
      </c>
      <c r="I170" s="310">
        <f>((I112)*'Data - P&amp;L'!$C$14)*'Data - P&amp;L'!$C$55</f>
        <v>0</v>
      </c>
      <c r="J170" s="310">
        <f>((J112)*'Data - P&amp;L'!$C$14)*'Data - P&amp;L'!$C$55</f>
        <v>0</v>
      </c>
      <c r="K170" s="310">
        <f>((K112)*'Data - P&amp;L'!$C$14)*'Data - P&amp;L'!$C$55</f>
        <v>0</v>
      </c>
      <c r="L170" s="310">
        <f>((L112)*'Data - P&amp;L'!$C$14)*'Data - P&amp;L'!$C$55</f>
        <v>0</v>
      </c>
      <c r="M170" s="310">
        <f>((M112)*'Data - P&amp;L'!$C$14)*'Data - P&amp;L'!$C$55</f>
        <v>0</v>
      </c>
      <c r="N170" s="310">
        <f>((N112)*'Data - P&amp;L'!$C$14)*'Data - P&amp;L'!$C$55</f>
        <v>0</v>
      </c>
      <c r="O170" s="310">
        <f>((O112)*'Data - P&amp;L'!$C$14)*'Data - P&amp;L'!$C$55</f>
        <v>0</v>
      </c>
      <c r="P170" s="310">
        <f>((P112)*'Data - P&amp;L'!$C$14)*'Data - P&amp;L'!$C$55</f>
        <v>0</v>
      </c>
      <c r="Q170" s="310">
        <f>((Q112)*'Data - P&amp;L'!$C$14)*'Data - P&amp;L'!$C$55</f>
        <v>0</v>
      </c>
      <c r="R170" s="310">
        <f>((R112)*'Data - P&amp;L'!$C$14)*'Data - P&amp;L'!$C$55</f>
        <v>0</v>
      </c>
      <c r="S170" s="310">
        <f>((S112)*'Data - P&amp;L'!$C$14)*'Data - P&amp;L'!$C$55</f>
        <v>0</v>
      </c>
      <c r="T170" s="310">
        <f>((T112)*'Data - P&amp;L'!$C$14)*'Data - P&amp;L'!$C$55</f>
        <v>0</v>
      </c>
      <c r="U170" s="310">
        <f>((U112)*'Data - P&amp;L'!$C$14)*'Data - P&amp;L'!$C$55</f>
        <v>0</v>
      </c>
      <c r="V170" s="310">
        <f>((V112)*'Data - P&amp;L'!$C$14)*'Data - P&amp;L'!$C$55</f>
        <v>0</v>
      </c>
      <c r="W170" s="310">
        <f>((W112)*'Data - P&amp;L'!$C$14)*'Data - P&amp;L'!$C$55</f>
        <v>0</v>
      </c>
      <c r="X170" s="310">
        <f>((X112)*'Data - P&amp;L'!$C$14)*'Data - P&amp;L'!$C$55</f>
        <v>0</v>
      </c>
      <c r="Y170" s="310">
        <f>((Y112)*'Data - P&amp;L'!$C$14)*'Data - P&amp;L'!$C$55</f>
        <v>0</v>
      </c>
      <c r="Z170" s="310">
        <f>((Z112)*'Data - P&amp;L'!$C$14)*'Data - P&amp;L'!$C$55</f>
        <v>0</v>
      </c>
      <c r="AA170" s="310">
        <f>((AA112)*'Data - P&amp;L'!$C$14)*'Data - P&amp;L'!$C$55</f>
        <v>0</v>
      </c>
      <c r="AB170" s="310">
        <f>((AB112)*'Data - P&amp;L'!$C$14)*'Data - P&amp;L'!$C$55</f>
        <v>0</v>
      </c>
      <c r="AC170" s="310">
        <f>((AC112)*'Data - P&amp;L'!$C$14)*'Data - P&amp;L'!$C$55</f>
        <v>0</v>
      </c>
      <c r="AD170" s="310">
        <f>((AD112)*'Data - P&amp;L'!$C$14)*'Data - P&amp;L'!$C$55</f>
        <v>0</v>
      </c>
      <c r="AE170" s="310">
        <f>((AE112)*'Data - P&amp;L'!$C$14)*'Data - P&amp;L'!$C$55</f>
        <v>0</v>
      </c>
      <c r="AF170" s="310">
        <f>((AF112)*'Data - P&amp;L'!$C$14)*'Data - P&amp;L'!$C$55</f>
        <v>0</v>
      </c>
      <c r="AG170" s="524">
        <f t="shared" si="35"/>
        <v>0</v>
      </c>
    </row>
    <row r="171" outlineLevel="1">
      <c r="A171" s="194" t="s">
        <v>527</v>
      </c>
      <c r="B171" s="310">
        <f>(((B96)*'Data - P&amp;L'!$C$38)+((B97)*'Data - P&amp;L'!$C$38))*'Data - P&amp;L'!$C$55</f>
        <v>0</v>
      </c>
      <c r="C171" s="310">
        <f>(((C96)*'Data - P&amp;L'!$C$38)+((C97)*'Data - P&amp;L'!$C$38))*'Data - P&amp;L'!$C$55</f>
        <v>0</v>
      </c>
      <c r="D171" s="310">
        <f>(((D96)*'Data - P&amp;L'!$C$38)+((D97)*'Data - P&amp;L'!$C$38))*'Data - P&amp;L'!$C$55</f>
        <v>0</v>
      </c>
      <c r="E171" s="310">
        <f>(((E96)*'Data - P&amp;L'!$C$38)+((E97)*'Data - P&amp;L'!$C$38))*'Data - P&amp;L'!$C$55</f>
        <v>0</v>
      </c>
      <c r="F171" s="310">
        <f>(((F96)*'Data - P&amp;L'!$C$38)+((F97)*'Data - P&amp;L'!$C$38))*'Data - P&amp;L'!$C$55</f>
        <v>0</v>
      </c>
      <c r="G171" s="310">
        <f>(((G96)*'Data - P&amp;L'!$C$38)+((G97)*'Data - P&amp;L'!$C$38))*'Data - P&amp;L'!$C$55</f>
        <v>0</v>
      </c>
      <c r="H171" s="310">
        <f>(((H96)*'Data - P&amp;L'!$C$38)+((H97)*'Data - P&amp;L'!$C$38))*'Data - P&amp;L'!$C$55</f>
        <v>0</v>
      </c>
      <c r="I171" s="310">
        <f>(((I96)*'Data - P&amp;L'!$C$38)+((I97)*'Data - P&amp;L'!$C$38))*'Data - P&amp;L'!$C$55</f>
        <v>0</v>
      </c>
      <c r="J171" s="310">
        <f>(((J96)*'Data - P&amp;L'!$C$38)+((J97)*'Data - P&amp;L'!$C$38))*'Data - P&amp;L'!$C$55</f>
        <v>0</v>
      </c>
      <c r="K171" s="310">
        <f>(((K96)*'Data - P&amp;L'!$C$38)+((K97)*'Data - P&amp;L'!$C$38))*'Data - P&amp;L'!$C$55</f>
        <v>0</v>
      </c>
      <c r="L171" s="310">
        <f>(((L96)*'Data - P&amp;L'!$C$38)+((L97)*'Data - P&amp;L'!$C$38))*'Data - P&amp;L'!$C$55</f>
        <v>0</v>
      </c>
      <c r="M171" s="310">
        <f>(((M96)*'Data - P&amp;L'!$C$38)+((M97)*'Data - P&amp;L'!$C$38))*'Data - P&amp;L'!$C$55</f>
        <v>0</v>
      </c>
      <c r="N171" s="310">
        <f>(((N96)*'Data - P&amp;L'!$C$38)+((N97)*'Data - P&amp;L'!$C$38))*'Data - P&amp;L'!$C$55</f>
        <v>0</v>
      </c>
      <c r="O171" s="310">
        <f>(((O96)*'Data - P&amp;L'!$C$38)+((O97)*'Data - P&amp;L'!$C$38))*'Data - P&amp;L'!$C$55</f>
        <v>0</v>
      </c>
      <c r="P171" s="310">
        <f>(((P96)*'Data - P&amp;L'!$C$38)+((P97)*'Data - P&amp;L'!$C$38))*'Data - P&amp;L'!$C$55</f>
        <v>0</v>
      </c>
      <c r="Q171" s="310">
        <f>(((Q96)*'Data - P&amp;L'!$C$38)+((Q97)*'Data - P&amp;L'!$C$38))*'Data - P&amp;L'!$C$55</f>
        <v>0</v>
      </c>
      <c r="R171" s="310">
        <f>(((R96)*'Data - P&amp;L'!$C$38)+((R97)*'Data - P&amp;L'!$C$38))*'Data - P&amp;L'!$C$55</f>
        <v>0</v>
      </c>
      <c r="S171" s="310">
        <f>(((S96)*'Data - P&amp;L'!$C$38)+((S97)*'Data - P&amp;L'!$C$38))*'Data - P&amp;L'!$C$55</f>
        <v>0</v>
      </c>
      <c r="T171" s="310">
        <f>(((T96)*'Data - P&amp;L'!$C$38)+((T97)*'Data - P&amp;L'!$C$38))*'Data - P&amp;L'!$C$55</f>
        <v>0</v>
      </c>
      <c r="U171" s="310">
        <f>(((U96)*'Data - P&amp;L'!$C$38)+((U97)*'Data - P&amp;L'!$C$38))*'Data - P&amp;L'!$C$55</f>
        <v>0</v>
      </c>
      <c r="V171" s="310">
        <f>(((V96)*'Data - P&amp;L'!$C$38)+((V97)*'Data - P&amp;L'!$C$38))*'Data - P&amp;L'!$C$55</f>
        <v>0</v>
      </c>
      <c r="W171" s="310">
        <f>(((W96)*'Data - P&amp;L'!$C$38)+((W97)*'Data - P&amp;L'!$C$38))*'Data - P&amp;L'!$C$55</f>
        <v>0</v>
      </c>
      <c r="X171" s="310">
        <f>(((X96)*'Data - P&amp;L'!$C$38)+((X97)*'Data - P&amp;L'!$C$38))*'Data - P&amp;L'!$C$55</f>
        <v>0</v>
      </c>
      <c r="Y171" s="310">
        <f>(((Y96)*'Data - P&amp;L'!$C$38)+((Y97)*'Data - P&amp;L'!$C$38))*'Data - P&amp;L'!$C$55</f>
        <v>0</v>
      </c>
      <c r="Z171" s="310">
        <f>(((Z96)*'Data - P&amp;L'!$C$38)+((Z97)*'Data - P&amp;L'!$C$38))*'Data - P&amp;L'!$C$55</f>
        <v>0</v>
      </c>
      <c r="AA171" s="310">
        <f>(((AA96)*'Data - P&amp;L'!$C$38)+((AA97)*'Data - P&amp;L'!$C$38))*'Data - P&amp;L'!$C$55</f>
        <v>0</v>
      </c>
      <c r="AB171" s="310">
        <f>(((AB96)*'Data - P&amp;L'!$C$38)+((AB97)*'Data - P&amp;L'!$C$38))*'Data - P&amp;L'!$C$55</f>
        <v>0</v>
      </c>
      <c r="AC171" s="310">
        <f>(((AC96)*'Data - P&amp;L'!$C$38)+((AC97)*'Data - P&amp;L'!$C$38))*'Data - P&amp;L'!$C$55</f>
        <v>0</v>
      </c>
      <c r="AD171" s="310">
        <f>(((AD96)*'Data - P&amp;L'!$C$38)+((AD97)*'Data - P&amp;L'!$C$38))*'Data - P&amp;L'!$C$55</f>
        <v>0</v>
      </c>
      <c r="AE171" s="310">
        <f>(((AE96)*'Data - P&amp;L'!$C$38)+((AE97)*'Data - P&amp;L'!$C$38))*'Data - P&amp;L'!$C$55</f>
        <v>0</v>
      </c>
      <c r="AF171" s="310">
        <f>(((AF96)*'Data - P&amp;L'!$C$38)+((AF97)*'Data - P&amp;L'!$C$38))*'Data - P&amp;L'!$C$55</f>
        <v>0</v>
      </c>
      <c r="AG171" s="524">
        <f t="shared" si="35"/>
        <v>0</v>
      </c>
    </row>
    <row r="172" outlineLevel="1">
      <c r="A172" s="194" t="s">
        <v>529</v>
      </c>
      <c r="B172" s="529">
        <f>((B107*'Data - P&amp;L'!$D$38))*'Data - P&amp;L'!$C$55</f>
        <v>0</v>
      </c>
      <c r="C172" s="529">
        <f>((C107*'Data - P&amp;L'!$D$38))*'Data - P&amp;L'!$C$55</f>
        <v>0</v>
      </c>
      <c r="D172" s="529">
        <f>((D107*'Data - P&amp;L'!$D$38))*'Data - P&amp;L'!$C$55</f>
        <v>0</v>
      </c>
      <c r="E172" s="529">
        <f>((E107*'Data - P&amp;L'!$D$38))*'Data - P&amp;L'!$C$55</f>
        <v>0</v>
      </c>
      <c r="F172" s="529">
        <f>((F107*'Data - P&amp;L'!$D$38))*'Data - P&amp;L'!$C$55</f>
        <v>0</v>
      </c>
      <c r="G172" s="529">
        <f>((G107*'Data - P&amp;L'!$D$38))*'Data - P&amp;L'!$C$55</f>
        <v>0</v>
      </c>
      <c r="H172" s="529">
        <f>((H107*'Data - P&amp;L'!$D$38))*'Data - P&amp;L'!$C$55</f>
        <v>0</v>
      </c>
      <c r="I172" s="529">
        <f>((I107*'Data - P&amp;L'!$D$38))*'Data - P&amp;L'!$C$55</f>
        <v>0</v>
      </c>
      <c r="J172" s="529">
        <f>((J107*'Data - P&amp;L'!$D$38))*'Data - P&amp;L'!$C$55</f>
        <v>0</v>
      </c>
      <c r="K172" s="529">
        <f>((K107*'Data - P&amp;L'!$D$38))*'Data - P&amp;L'!$C$55</f>
        <v>0</v>
      </c>
      <c r="L172" s="529">
        <f>((L107*'Data - P&amp;L'!$D$38))*'Data - P&amp;L'!$C$55</f>
        <v>0</v>
      </c>
      <c r="M172" s="529">
        <f>((M107*'Data - P&amp;L'!$D$38))*'Data - P&amp;L'!$C$55</f>
        <v>0</v>
      </c>
      <c r="N172" s="529">
        <f>((N107*'Data - P&amp;L'!$D$38))*'Data - P&amp;L'!$C$55</f>
        <v>0</v>
      </c>
      <c r="O172" s="529">
        <f>((O107*'Data - P&amp;L'!$D$38))*'Data - P&amp;L'!$C$55</f>
        <v>0</v>
      </c>
      <c r="P172" s="529">
        <f>((P107*'Data - P&amp;L'!$D$38))*'Data - P&amp;L'!$C$55</f>
        <v>0</v>
      </c>
      <c r="Q172" s="529">
        <f>((Q107*'Data - P&amp;L'!$D$38))*'Data - P&amp;L'!$C$55</f>
        <v>0</v>
      </c>
      <c r="R172" s="529">
        <f>((R107*'Data - P&amp;L'!$D$38))*'Data - P&amp;L'!$C$55</f>
        <v>0</v>
      </c>
      <c r="S172" s="529">
        <f>((S107*'Data - P&amp;L'!$D$38))*'Data - P&amp;L'!$C$55</f>
        <v>0</v>
      </c>
      <c r="T172" s="529">
        <f>((T107*'Data - P&amp;L'!$D$38))*'Data - P&amp;L'!$C$55</f>
        <v>0</v>
      </c>
      <c r="U172" s="529">
        <f>((U107*'Data - P&amp;L'!$D$38))*'Data - P&amp;L'!$C$55</f>
        <v>0</v>
      </c>
      <c r="V172" s="529">
        <f>((V107*'Data - P&amp;L'!$D$38))*'Data - P&amp;L'!$C$55</f>
        <v>0</v>
      </c>
      <c r="W172" s="529">
        <f>((W107*'Data - P&amp;L'!$D$38))*'Data - P&amp;L'!$C$55</f>
        <v>0</v>
      </c>
      <c r="X172" s="529">
        <f>((X107*'Data - P&amp;L'!$D$38))*'Data - P&amp;L'!$C$55</f>
        <v>0</v>
      </c>
      <c r="Y172" s="529">
        <f>((Y107*'Data - P&amp;L'!$D$38))*'Data - P&amp;L'!$C$55</f>
        <v>0</v>
      </c>
      <c r="Z172" s="529">
        <f>((Z107*'Data - P&amp;L'!$D$38))*'Data - P&amp;L'!$C$55</f>
        <v>0</v>
      </c>
      <c r="AA172" s="529">
        <f>((AA107*'Data - P&amp;L'!$D$38))*'Data - P&amp;L'!$C$55</f>
        <v>0</v>
      </c>
      <c r="AB172" s="529">
        <f>((AB107*'Data - P&amp;L'!$D$38))*'Data - P&amp;L'!$C$55</f>
        <v>0</v>
      </c>
      <c r="AC172" s="529">
        <f>((AC107*'Data - P&amp;L'!$D$38))*'Data - P&amp;L'!$C$55</f>
        <v>0</v>
      </c>
      <c r="AD172" s="529">
        <f>((AD107*'Data - P&amp;L'!$D$38))*'Data - P&amp;L'!$C$55</f>
        <v>0</v>
      </c>
      <c r="AE172" s="529">
        <f>((AE107*'Data - P&amp;L'!$D$38))*'Data - P&amp;L'!$C$55</f>
        <v>0</v>
      </c>
      <c r="AF172" s="529">
        <f>((AF107*'Data - P&amp;L'!$D$38))*'Data - P&amp;L'!$C$55</f>
        <v>0</v>
      </c>
      <c r="AG172" s="524">
        <f t="shared" si="35"/>
        <v>0</v>
      </c>
    </row>
    <row r="173" outlineLevel="1">
      <c r="A173" s="398" t="s">
        <v>542</v>
      </c>
      <c r="B173" s="531"/>
      <c r="C173" s="531"/>
      <c r="D173" s="531"/>
      <c r="E173" s="531"/>
      <c r="F173" s="531"/>
      <c r="G173" s="531"/>
      <c r="H173" s="531"/>
      <c r="I173" s="531"/>
      <c r="J173" s="531"/>
      <c r="K173" s="531"/>
      <c r="L173" s="531"/>
      <c r="M173" s="531"/>
      <c r="N173" s="531"/>
      <c r="O173" s="531"/>
      <c r="P173" s="531"/>
      <c r="Q173" s="531"/>
      <c r="R173" s="531"/>
      <c r="S173" s="531"/>
      <c r="T173" s="531"/>
      <c r="U173" s="531"/>
      <c r="V173" s="531"/>
      <c r="W173" s="531"/>
      <c r="X173" s="531"/>
      <c r="Y173" s="531"/>
      <c r="Z173" s="531"/>
      <c r="AA173" s="531"/>
      <c r="AB173" s="531"/>
      <c r="AC173" s="531"/>
      <c r="AD173" s="531"/>
      <c r="AE173" s="531"/>
      <c r="AF173" s="531"/>
      <c r="AG173" s="524"/>
    </row>
    <row r="174" outlineLevel="1">
      <c r="A174" s="398" t="s">
        <v>543</v>
      </c>
      <c r="B174" s="531"/>
      <c r="C174" s="531"/>
      <c r="D174" s="531"/>
      <c r="E174" s="531"/>
      <c r="F174" s="531"/>
      <c r="G174" s="531"/>
      <c r="H174" s="531"/>
      <c r="I174" s="531"/>
      <c r="J174" s="531"/>
      <c r="K174" s="531"/>
      <c r="L174" s="531"/>
      <c r="M174" s="531"/>
      <c r="N174" s="531"/>
      <c r="O174" s="531"/>
      <c r="P174" s="531"/>
      <c r="Q174" s="531"/>
      <c r="R174" s="531"/>
      <c r="S174" s="531"/>
      <c r="T174" s="531"/>
      <c r="U174" s="531"/>
      <c r="V174" s="531"/>
      <c r="W174" s="531"/>
      <c r="X174" s="531"/>
      <c r="Y174" s="531"/>
      <c r="Z174" s="531"/>
      <c r="AA174" s="531"/>
      <c r="AB174" s="531"/>
      <c r="AC174" s="531"/>
      <c r="AD174" s="531"/>
      <c r="AE174" s="531"/>
      <c r="AF174" s="531"/>
      <c r="AG174" s="524"/>
    </row>
    <row r="175" outlineLevel="1">
      <c r="A175" s="398" t="s">
        <v>544</v>
      </c>
      <c r="B175" s="529">
        <f>B114*'Data - P&amp;L'!$R$3</f>
        <v>0</v>
      </c>
      <c r="C175" s="529">
        <f>C114*'Data - P&amp;L'!$R$3</f>
        <v>0</v>
      </c>
      <c r="D175" s="529">
        <f>D114*'Data - P&amp;L'!$R$3</f>
        <v>0</v>
      </c>
      <c r="E175" s="529">
        <f>E114*'Data - P&amp;L'!$R$3</f>
        <v>0</v>
      </c>
      <c r="F175" s="529">
        <f>F114*'Data - P&amp;L'!$R$3</f>
        <v>0</v>
      </c>
      <c r="G175" s="529">
        <f>G114*'Data - P&amp;L'!$R$3</f>
        <v>0</v>
      </c>
      <c r="H175" s="529">
        <f>H114*'Data - P&amp;L'!$R$3</f>
        <v>0</v>
      </c>
      <c r="I175" s="529">
        <f>I114*'Data - P&amp;L'!$R$3</f>
        <v>0</v>
      </c>
      <c r="J175" s="529">
        <f>J114*'Data - P&amp;L'!$R$3</f>
        <v>0</v>
      </c>
      <c r="K175" s="529">
        <f>K114*'Data - P&amp;L'!$R$3</f>
        <v>0</v>
      </c>
      <c r="L175" s="529">
        <f>L114*'Data - P&amp;L'!$R$3</f>
        <v>0</v>
      </c>
      <c r="M175" s="529">
        <f>M114*'Data - P&amp;L'!$R$3</f>
        <v>0</v>
      </c>
      <c r="N175" s="529">
        <f>N114*'Data - P&amp;L'!$R$3</f>
        <v>0</v>
      </c>
      <c r="O175" s="529">
        <f>O114*'Data - P&amp;L'!$R$3</f>
        <v>0</v>
      </c>
      <c r="P175" s="529">
        <f>P114*'Data - P&amp;L'!$R$3</f>
        <v>0</v>
      </c>
      <c r="Q175" s="529">
        <f>Q114*'Data - P&amp;L'!$R$3</f>
        <v>0</v>
      </c>
      <c r="R175" s="529">
        <f>R114*'Data - P&amp;L'!$R$3</f>
        <v>0</v>
      </c>
      <c r="S175" s="529">
        <f>S114*'Data - P&amp;L'!$R$3</f>
        <v>0</v>
      </c>
      <c r="T175" s="529">
        <f>T114*'Data - P&amp;L'!$R$3</f>
        <v>0</v>
      </c>
      <c r="U175" s="529">
        <f>U114*'Data - P&amp;L'!$R$3</f>
        <v>0</v>
      </c>
      <c r="V175" s="529">
        <f>V114*'Data - P&amp;L'!$R$3</f>
        <v>0</v>
      </c>
      <c r="W175" s="529">
        <f>W114*'Data - P&amp;L'!$R$3</f>
        <v>0</v>
      </c>
      <c r="X175" s="529">
        <f>X114*'Data - P&amp;L'!$R$3</f>
        <v>0</v>
      </c>
      <c r="Y175" s="529">
        <f>Y114*'Data - P&amp;L'!$R$3</f>
        <v>0</v>
      </c>
      <c r="Z175" s="529">
        <f>Z114*'Data - P&amp;L'!$R$3</f>
        <v>0</v>
      </c>
      <c r="AA175" s="529">
        <f>AA114*'Data - P&amp;L'!$R$3</f>
        <v>0</v>
      </c>
      <c r="AB175" s="529">
        <f>AB114*'Data - P&amp;L'!$R$3</f>
        <v>0</v>
      </c>
      <c r="AC175" s="529">
        <f>AC114*'Data - P&amp;L'!$R$3</f>
        <v>0</v>
      </c>
      <c r="AD175" s="529">
        <f>AD114*'Data - P&amp;L'!$R$3</f>
        <v>0</v>
      </c>
      <c r="AE175" s="529">
        <f>AE114*'Data - P&amp;L'!$R$3</f>
        <v>0</v>
      </c>
      <c r="AF175" s="529">
        <f>AF114*'Data - P&amp;L'!$R$3</f>
        <v>0</v>
      </c>
      <c r="AG175" s="524">
        <f>SUM(B175:AF175)</f>
        <v>0</v>
      </c>
    </row>
    <row r="176" outlineLevel="1">
      <c r="A176" s="519" t="s">
        <v>545</v>
      </c>
      <c r="B176" s="323">
        <f t="shared" ref="B176:AF176" si="40">sum(B177:B189)</f>
        <v>0</v>
      </c>
      <c r="C176" s="323">
        <f t="shared" si="40"/>
        <v>0</v>
      </c>
      <c r="D176" s="323">
        <f t="shared" si="40"/>
        <v>0</v>
      </c>
      <c r="E176" s="323">
        <f t="shared" si="40"/>
        <v>0</v>
      </c>
      <c r="F176" s="323">
        <f t="shared" si="40"/>
        <v>0</v>
      </c>
      <c r="G176" s="323">
        <f t="shared" si="40"/>
        <v>0</v>
      </c>
      <c r="H176" s="323">
        <f t="shared" si="40"/>
        <v>0</v>
      </c>
      <c r="I176" s="323">
        <f t="shared" si="40"/>
        <v>0</v>
      </c>
      <c r="J176" s="323">
        <f t="shared" si="40"/>
        <v>0</v>
      </c>
      <c r="K176" s="323">
        <f t="shared" si="40"/>
        <v>0</v>
      </c>
      <c r="L176" s="323">
        <f t="shared" si="40"/>
        <v>0</v>
      </c>
      <c r="M176" s="323">
        <f t="shared" si="40"/>
        <v>0</v>
      </c>
      <c r="N176" s="323">
        <f t="shared" si="40"/>
        <v>0</v>
      </c>
      <c r="O176" s="323">
        <f t="shared" si="40"/>
        <v>0</v>
      </c>
      <c r="P176" s="323">
        <f t="shared" si="40"/>
        <v>0</v>
      </c>
      <c r="Q176" s="323">
        <f t="shared" si="40"/>
        <v>0</v>
      </c>
      <c r="R176" s="323">
        <f t="shared" si="40"/>
        <v>0</v>
      </c>
      <c r="S176" s="323">
        <f t="shared" si="40"/>
        <v>0</v>
      </c>
      <c r="T176" s="323">
        <f t="shared" si="40"/>
        <v>0</v>
      </c>
      <c r="U176" s="323">
        <f t="shared" si="40"/>
        <v>0</v>
      </c>
      <c r="V176" s="323">
        <f t="shared" si="40"/>
        <v>0</v>
      </c>
      <c r="W176" s="323">
        <f t="shared" si="40"/>
        <v>0</v>
      </c>
      <c r="X176" s="323">
        <f t="shared" si="40"/>
        <v>0</v>
      </c>
      <c r="Y176" s="323">
        <f t="shared" si="40"/>
        <v>0</v>
      </c>
      <c r="Z176" s="323">
        <f t="shared" si="40"/>
        <v>0</v>
      </c>
      <c r="AA176" s="323">
        <f t="shared" si="40"/>
        <v>0</v>
      </c>
      <c r="AB176" s="323">
        <f t="shared" si="40"/>
        <v>0</v>
      </c>
      <c r="AC176" s="323">
        <f t="shared" si="40"/>
        <v>0</v>
      </c>
      <c r="AD176" s="323">
        <f t="shared" si="40"/>
        <v>0</v>
      </c>
      <c r="AE176" s="323">
        <f t="shared" si="40"/>
        <v>0</v>
      </c>
      <c r="AF176" s="323">
        <f t="shared" si="40"/>
        <v>0</v>
      </c>
      <c r="AG176" s="532">
        <f>SUM(AF162:AG175)</f>
        <v>0</v>
      </c>
    </row>
    <row r="177" outlineLevel="1">
      <c r="A177" s="398" t="s">
        <v>546</v>
      </c>
      <c r="B177" s="310">
        <f>(B96)*'Data - P&amp;L'!$C$3</f>
        <v>0</v>
      </c>
      <c r="C177" s="310">
        <f>(C96)*'Data - P&amp;L'!$C$3</f>
        <v>0</v>
      </c>
      <c r="D177" s="310">
        <f>(D96)*'Data - P&amp;L'!$C$3</f>
        <v>0</v>
      </c>
      <c r="E177" s="310">
        <f>(E96)*'Data - P&amp;L'!$C$3</f>
        <v>0</v>
      </c>
      <c r="F177" s="310">
        <f>(F96)*'Data - P&amp;L'!$C$3</f>
        <v>0</v>
      </c>
      <c r="G177" s="310">
        <f>(G96)*'Data - P&amp;L'!$C$3</f>
        <v>0</v>
      </c>
      <c r="H177" s="310">
        <f>(H96)*'Data - P&amp;L'!$C$3</f>
        <v>0</v>
      </c>
      <c r="I177" s="310">
        <f>(I96)*'Data - P&amp;L'!$C$3</f>
        <v>0</v>
      </c>
      <c r="J177" s="310">
        <f>(J96)*'Data - P&amp;L'!$C$3</f>
        <v>0</v>
      </c>
      <c r="K177" s="310">
        <f>(K96)*'Data - P&amp;L'!$C$3</f>
        <v>0</v>
      </c>
      <c r="L177" s="310">
        <f>(L96)*'Data - P&amp;L'!$C$3</f>
        <v>0</v>
      </c>
      <c r="M177" s="310">
        <f>(M96)*'Data - P&amp;L'!$C$3</f>
        <v>0</v>
      </c>
      <c r="N177" s="310">
        <f>(N96)*'Data - P&amp;L'!$C$3</f>
        <v>0</v>
      </c>
      <c r="O177" s="310">
        <f>(O96)*'Data - P&amp;L'!$C$3</f>
        <v>0</v>
      </c>
      <c r="P177" s="310">
        <f>(P96)*'Data - P&amp;L'!$C$3</f>
        <v>0</v>
      </c>
      <c r="Q177" s="310">
        <f>(Q96)*'Data - P&amp;L'!$C$3</f>
        <v>0</v>
      </c>
      <c r="R177" s="310">
        <f>(R96)*'Data - P&amp;L'!$C$3</f>
        <v>0</v>
      </c>
      <c r="S177" s="310">
        <f>(S96)*'Data - P&amp;L'!$C$3</f>
        <v>0</v>
      </c>
      <c r="T177" s="310">
        <f>(T96)*'Data - P&amp;L'!$C$3</f>
        <v>0</v>
      </c>
      <c r="U177" s="310">
        <f>(U96)*'Data - P&amp;L'!$C$3</f>
        <v>0</v>
      </c>
      <c r="V177" s="310">
        <f>(V96)*'Data - P&amp;L'!$C$3</f>
        <v>0</v>
      </c>
      <c r="W177" s="310">
        <f>(W96)*'Data - P&amp;L'!$C$3</f>
        <v>0</v>
      </c>
      <c r="X177" s="310">
        <f>(X96)*'Data - P&amp;L'!$C$3</f>
        <v>0</v>
      </c>
      <c r="Y177" s="310">
        <f>(Y96)*'Data - P&amp;L'!$C$3</f>
        <v>0</v>
      </c>
      <c r="Z177" s="310">
        <f>(Z96)*'Data - P&amp;L'!$C$3</f>
        <v>0</v>
      </c>
      <c r="AA177" s="310">
        <f>(AA96)*'Data - P&amp;L'!$C$3</f>
        <v>0</v>
      </c>
      <c r="AB177" s="310">
        <f>(AB96)*'Data - P&amp;L'!$C$3</f>
        <v>0</v>
      </c>
      <c r="AC177" s="310">
        <f>(AC96)*'Data - P&amp;L'!$C$3</f>
        <v>0</v>
      </c>
      <c r="AD177" s="310">
        <f>(AD96)*'Data - P&amp;L'!$C$3</f>
        <v>0</v>
      </c>
      <c r="AE177" s="310">
        <f>(AE96)*'Data - P&amp;L'!$C$3</f>
        <v>0</v>
      </c>
      <c r="AF177" s="310">
        <f>(AF96)*'Data - P&amp;L'!$C$3</f>
        <v>0</v>
      </c>
      <c r="AG177" s="524">
        <f t="shared" ref="AG177:AG189" si="41">SUM(B177:AF177)</f>
        <v>0</v>
      </c>
    </row>
    <row r="178" outlineLevel="1">
      <c r="A178" s="398" t="s">
        <v>547</v>
      </c>
      <c r="B178" s="310">
        <f>(B97)*'Data - P&amp;L'!$C$4</f>
        <v>0</v>
      </c>
      <c r="C178" s="310">
        <f>(C97)*'Data - P&amp;L'!$C$4</f>
        <v>0</v>
      </c>
      <c r="D178" s="310">
        <f>(D97)*'Data - P&amp;L'!$C$4</f>
        <v>0</v>
      </c>
      <c r="E178" s="310">
        <f>(E97)*'Data - P&amp;L'!$C$4</f>
        <v>0</v>
      </c>
      <c r="F178" s="310">
        <f>(F97)*'Data - P&amp;L'!$C$4</f>
        <v>0</v>
      </c>
      <c r="G178" s="310">
        <f>(G97)*'Data - P&amp;L'!$C$4</f>
        <v>0</v>
      </c>
      <c r="H178" s="310">
        <f>(H97)*'Data - P&amp;L'!$C$4</f>
        <v>0</v>
      </c>
      <c r="I178" s="310">
        <f>(I97)*'Data - P&amp;L'!$C$4</f>
        <v>0</v>
      </c>
      <c r="J178" s="310">
        <f>(J97)*'Data - P&amp;L'!$C$4</f>
        <v>0</v>
      </c>
      <c r="K178" s="310">
        <f>(K97)*'Data - P&amp;L'!$C$4</f>
        <v>0</v>
      </c>
      <c r="L178" s="310">
        <f>(L97)*'Data - P&amp;L'!$C$4</f>
        <v>0</v>
      </c>
      <c r="M178" s="310">
        <f>(M97)*'Data - P&amp;L'!$C$4</f>
        <v>0</v>
      </c>
      <c r="N178" s="310">
        <f>(N97)*'Data - P&amp;L'!$C$4</f>
        <v>0</v>
      </c>
      <c r="O178" s="310">
        <f>(O97)*'Data - P&amp;L'!$C$4</f>
        <v>0</v>
      </c>
      <c r="P178" s="310">
        <f>(P97)*'Data - P&amp;L'!$C$4</f>
        <v>0</v>
      </c>
      <c r="Q178" s="310">
        <f>(Q97)*'Data - P&amp;L'!$C$4</f>
        <v>0</v>
      </c>
      <c r="R178" s="310">
        <f>(R97)*'Data - P&amp;L'!$C$4</f>
        <v>0</v>
      </c>
      <c r="S178" s="310">
        <f>(S97)*'Data - P&amp;L'!$C$4</f>
        <v>0</v>
      </c>
      <c r="T178" s="310">
        <f>(T97)*'Data - P&amp;L'!$C$4</f>
        <v>0</v>
      </c>
      <c r="U178" s="310">
        <f>(U97)*'Data - P&amp;L'!$C$4</f>
        <v>0</v>
      </c>
      <c r="V178" s="310">
        <f>(V97)*'Data - P&amp;L'!$C$4</f>
        <v>0</v>
      </c>
      <c r="W178" s="310">
        <f>(W97)*'Data - P&amp;L'!$C$4</f>
        <v>0</v>
      </c>
      <c r="X178" s="310">
        <f>(X97)*'Data - P&amp;L'!$C$4</f>
        <v>0</v>
      </c>
      <c r="Y178" s="310">
        <f>(Y97)*'Data - P&amp;L'!$C$4</f>
        <v>0</v>
      </c>
      <c r="Z178" s="310">
        <f>(Z97)*'Data - P&amp;L'!$C$4</f>
        <v>0</v>
      </c>
      <c r="AA178" s="310">
        <f>(AA97)*'Data - P&amp;L'!$C$4</f>
        <v>0</v>
      </c>
      <c r="AB178" s="310">
        <f>(AB97)*'Data - P&amp;L'!$C$4</f>
        <v>0</v>
      </c>
      <c r="AC178" s="310">
        <f>(AC97)*'Data - P&amp;L'!$C$4</f>
        <v>0</v>
      </c>
      <c r="AD178" s="310">
        <f>(AD97)*'Data - P&amp;L'!$C$4</f>
        <v>0</v>
      </c>
      <c r="AE178" s="310">
        <f>(AE97)*'Data - P&amp;L'!$C$4</f>
        <v>0</v>
      </c>
      <c r="AF178" s="310">
        <f>(AF97)*'Data - P&amp;L'!$C$4</f>
        <v>0</v>
      </c>
      <c r="AG178" s="524">
        <f t="shared" si="41"/>
        <v>0</v>
      </c>
    </row>
    <row r="179" outlineLevel="1">
      <c r="A179" s="398" t="s">
        <v>550</v>
      </c>
      <c r="B179" s="310">
        <f>(B99)*'Data - P&amp;L'!$C$6</f>
        <v>0</v>
      </c>
      <c r="C179" s="310">
        <f>(C99)*'Data - P&amp;L'!$C$6</f>
        <v>0</v>
      </c>
      <c r="D179" s="310">
        <f>(D99)*'Data - P&amp;L'!$C$6</f>
        <v>0</v>
      </c>
      <c r="E179" s="310">
        <f>(E99)*'Data - P&amp;L'!$C$6</f>
        <v>0</v>
      </c>
      <c r="F179" s="310">
        <f>(F99)*'Data - P&amp;L'!$C$6</f>
        <v>0</v>
      </c>
      <c r="G179" s="310">
        <f>(G99)*'Data - P&amp;L'!$C$6</f>
        <v>0</v>
      </c>
      <c r="H179" s="310">
        <f>(H99)*'Data - P&amp;L'!$C$6</f>
        <v>0</v>
      </c>
      <c r="I179" s="310">
        <f>(I99)*'Data - P&amp;L'!$C$6</f>
        <v>0</v>
      </c>
      <c r="J179" s="310">
        <f>(J99)*'Data - P&amp;L'!$C$6</f>
        <v>0</v>
      </c>
      <c r="K179" s="310">
        <f>(K99)*'Data - P&amp;L'!$C$6</f>
        <v>0</v>
      </c>
      <c r="L179" s="310">
        <f>(L99)*'Data - P&amp;L'!$C$6</f>
        <v>0</v>
      </c>
      <c r="M179" s="310">
        <f>(M99)*'Data - P&amp;L'!$C$6</f>
        <v>0</v>
      </c>
      <c r="N179" s="310">
        <f>(N99)*'Data - P&amp;L'!$C$6</f>
        <v>0</v>
      </c>
      <c r="O179" s="310">
        <f>(O99)*'Data - P&amp;L'!$C$6</f>
        <v>0</v>
      </c>
      <c r="P179" s="310">
        <f>(P99)*'Data - P&amp;L'!$C$6</f>
        <v>0</v>
      </c>
      <c r="Q179" s="310">
        <f>(Q99)*'Data - P&amp;L'!$C$6</f>
        <v>0</v>
      </c>
      <c r="R179" s="310">
        <f>(R99)*'Data - P&amp;L'!$C$6</f>
        <v>0</v>
      </c>
      <c r="S179" s="310">
        <f>(S99)*'Data - P&amp;L'!$C$6</f>
        <v>0</v>
      </c>
      <c r="T179" s="310">
        <f>(T99)*'Data - P&amp;L'!$C$6</f>
        <v>0</v>
      </c>
      <c r="U179" s="310">
        <f>(U99)*'Data - P&amp;L'!$C$6</f>
        <v>0</v>
      </c>
      <c r="V179" s="310">
        <f>(V99)*'Data - P&amp;L'!$C$6</f>
        <v>0</v>
      </c>
      <c r="W179" s="310">
        <f>(W99)*'Data - P&amp;L'!$C$6</f>
        <v>0</v>
      </c>
      <c r="X179" s="310">
        <f>(X99)*'Data - P&amp;L'!$C$6</f>
        <v>0</v>
      </c>
      <c r="Y179" s="310">
        <f>(Y99)*'Data - P&amp;L'!$C$6</f>
        <v>0</v>
      </c>
      <c r="Z179" s="310">
        <f>(Z99)*'Data - P&amp;L'!$C$6</f>
        <v>0</v>
      </c>
      <c r="AA179" s="310">
        <f>(AA99)*'Data - P&amp;L'!$C$6</f>
        <v>0</v>
      </c>
      <c r="AB179" s="310">
        <f>(AB99)*'Data - P&amp;L'!$C$6</f>
        <v>0</v>
      </c>
      <c r="AC179" s="310">
        <f>(AC99)*'Data - P&amp;L'!$C$6</f>
        <v>0</v>
      </c>
      <c r="AD179" s="310">
        <f>(AD99)*'Data - P&amp;L'!$C$6</f>
        <v>0</v>
      </c>
      <c r="AE179" s="310">
        <f>(AE99)*'Data - P&amp;L'!$C$6</f>
        <v>0</v>
      </c>
      <c r="AF179" s="310">
        <f>(AF99)*'Data - P&amp;L'!$C$6</f>
        <v>0</v>
      </c>
      <c r="AG179" s="524">
        <f t="shared" si="41"/>
        <v>0</v>
      </c>
    </row>
    <row r="180" outlineLevel="1">
      <c r="A180" s="398" t="s">
        <v>551</v>
      </c>
      <c r="B180" s="310">
        <f>(B100)*'Data - P&amp;L'!$C$8</f>
        <v>0</v>
      </c>
      <c r="C180" s="310">
        <f>(C100)*'Data - P&amp;L'!$C$8</f>
        <v>0</v>
      </c>
      <c r="D180" s="310">
        <f>(D100)*'Data - P&amp;L'!$C$8</f>
        <v>0</v>
      </c>
      <c r="E180" s="310">
        <f>(E100)*'Data - P&amp;L'!$C$8</f>
        <v>0</v>
      </c>
      <c r="F180" s="310">
        <f>(F100)*'Data - P&amp;L'!$C$8</f>
        <v>0</v>
      </c>
      <c r="G180" s="310">
        <f>(G100)*'Data - P&amp;L'!$C$8</f>
        <v>0</v>
      </c>
      <c r="H180" s="310">
        <f>(H100)*'Data - P&amp;L'!$C$8</f>
        <v>0</v>
      </c>
      <c r="I180" s="310">
        <f>(I100)*'Data - P&amp;L'!$C$8</f>
        <v>0</v>
      </c>
      <c r="J180" s="310">
        <f>(J100)*'Data - P&amp;L'!$C$8</f>
        <v>0</v>
      </c>
      <c r="K180" s="310">
        <f>(K100)*'Data - P&amp;L'!$C$8</f>
        <v>0</v>
      </c>
      <c r="L180" s="310">
        <f>(L100)*'Data - P&amp;L'!$C$8</f>
        <v>0</v>
      </c>
      <c r="M180" s="310">
        <f>(M100)*'Data - P&amp;L'!$C$8</f>
        <v>0</v>
      </c>
      <c r="N180" s="310">
        <f>(N100)*'Data - P&amp;L'!$C$8</f>
        <v>0</v>
      </c>
      <c r="O180" s="310">
        <f>(O100)*'Data - P&amp;L'!$C$8</f>
        <v>0</v>
      </c>
      <c r="P180" s="310">
        <f>(P100)*'Data - P&amp;L'!$C$8</f>
        <v>0</v>
      </c>
      <c r="Q180" s="310">
        <f>(Q100)*'Data - P&amp;L'!$C$8</f>
        <v>0</v>
      </c>
      <c r="R180" s="310">
        <f>(R100)*'Data - P&amp;L'!$C$8</f>
        <v>0</v>
      </c>
      <c r="S180" s="310">
        <f>(S100)*'Data - P&amp;L'!$C$8</f>
        <v>0</v>
      </c>
      <c r="T180" s="310">
        <f>(T100)*'Data - P&amp;L'!$C$8</f>
        <v>0</v>
      </c>
      <c r="U180" s="310">
        <f>(U100)*'Data - P&amp;L'!$C$8</f>
        <v>0</v>
      </c>
      <c r="V180" s="310">
        <f>(V100)*'Data - P&amp;L'!$C$8</f>
        <v>0</v>
      </c>
      <c r="W180" s="310">
        <f>(W100)*'Data - P&amp;L'!$C$8</f>
        <v>0</v>
      </c>
      <c r="X180" s="310">
        <f>(X100)*'Data - P&amp;L'!$C$8</f>
        <v>0</v>
      </c>
      <c r="Y180" s="310">
        <f>(Y100)*'Data - P&amp;L'!$C$8</f>
        <v>0</v>
      </c>
      <c r="Z180" s="310">
        <f>(Z100)*'Data - P&amp;L'!$C$8</f>
        <v>0</v>
      </c>
      <c r="AA180" s="310">
        <f>(AA100)*'Data - P&amp;L'!$C$8</f>
        <v>0</v>
      </c>
      <c r="AB180" s="310">
        <f>(AB100)*'Data - P&amp;L'!$C$8</f>
        <v>0</v>
      </c>
      <c r="AC180" s="310">
        <f>(AC100)*'Data - P&amp;L'!$C$8</f>
        <v>0</v>
      </c>
      <c r="AD180" s="310">
        <f>(AD100)*'Data - P&amp;L'!$C$8</f>
        <v>0</v>
      </c>
      <c r="AE180" s="310">
        <f>(AE100)*'Data - P&amp;L'!$C$8</f>
        <v>0</v>
      </c>
      <c r="AF180" s="310">
        <f>(AF100)*'Data - P&amp;L'!$C$8</f>
        <v>0</v>
      </c>
      <c r="AG180" s="524">
        <f t="shared" si="41"/>
        <v>0</v>
      </c>
    </row>
    <row r="181" outlineLevel="1">
      <c r="A181" s="398" t="s">
        <v>552</v>
      </c>
      <c r="B181" s="310">
        <f>(B101+B102)*'Data - P&amp;L'!$C$9</f>
        <v>0</v>
      </c>
      <c r="C181" s="310">
        <f>(C101+C102)*'Data - P&amp;L'!$C$9</f>
        <v>0</v>
      </c>
      <c r="D181" s="310">
        <f>(D101+D102)*'Data - P&amp;L'!$C$9</f>
        <v>0</v>
      </c>
      <c r="E181" s="310">
        <f>(E101+E102)*'Data - P&amp;L'!$C$9</f>
        <v>0</v>
      </c>
      <c r="F181" s="310">
        <f>(F101+F102)*'Data - P&amp;L'!$C$9</f>
        <v>0</v>
      </c>
      <c r="G181" s="310">
        <f>(G101+G102)*'Data - P&amp;L'!$C$9</f>
        <v>0</v>
      </c>
      <c r="H181" s="310">
        <f>(H101+H102)*'Data - P&amp;L'!$C$9</f>
        <v>0</v>
      </c>
      <c r="I181" s="310">
        <f>(I101+I102)*'Data - P&amp;L'!$C$9</f>
        <v>0</v>
      </c>
      <c r="J181" s="310">
        <f>(J101+J102)*'Data - P&amp;L'!$C$9</f>
        <v>0</v>
      </c>
      <c r="K181" s="310">
        <f>(K101+K102)*'Data - P&amp;L'!$C$9</f>
        <v>0</v>
      </c>
      <c r="L181" s="310">
        <f>(L101+L102)*'Data - P&amp;L'!$C$9</f>
        <v>0</v>
      </c>
      <c r="M181" s="310">
        <f>(M101+M102)*'Data - P&amp;L'!$C$9</f>
        <v>0</v>
      </c>
      <c r="N181" s="310">
        <f>(N101+N102)*'Data - P&amp;L'!$C$9</f>
        <v>0</v>
      </c>
      <c r="O181" s="310">
        <f>(O101+O102)*'Data - P&amp;L'!$C$9</f>
        <v>0</v>
      </c>
      <c r="P181" s="310">
        <f>(P101+P102)*'Data - P&amp;L'!$C$9</f>
        <v>0</v>
      </c>
      <c r="Q181" s="310">
        <f>(Q101+Q102)*'Data - P&amp;L'!$C$9</f>
        <v>0</v>
      </c>
      <c r="R181" s="310">
        <f>(R101+R102)*'Data - P&amp;L'!$C$9</f>
        <v>0</v>
      </c>
      <c r="S181" s="310">
        <f>(S101+S102)*'Data - P&amp;L'!$C$9</f>
        <v>0</v>
      </c>
      <c r="T181" s="310">
        <f>(T101+T102)*'Data - P&amp;L'!$C$9</f>
        <v>0</v>
      </c>
      <c r="U181" s="310">
        <f>(U101+U102)*'Data - P&amp;L'!$C$9</f>
        <v>0</v>
      </c>
      <c r="V181" s="310">
        <f>(V101+V102)*'Data - P&amp;L'!$C$9</f>
        <v>0</v>
      </c>
      <c r="W181" s="310">
        <f>(W101+W102)*'Data - P&amp;L'!$C$9</f>
        <v>0</v>
      </c>
      <c r="X181" s="310">
        <f>(X101+X102)*'Data - P&amp;L'!$C$9</f>
        <v>0</v>
      </c>
      <c r="Y181" s="310">
        <f>(Y101+Y102)*'Data - P&amp;L'!$C$9</f>
        <v>0</v>
      </c>
      <c r="Z181" s="310">
        <f>(Z101+Z102)*'Data - P&amp;L'!$C$9</f>
        <v>0</v>
      </c>
      <c r="AA181" s="310">
        <f>(AA101+AA102)*'Data - P&amp;L'!$C$9</f>
        <v>0</v>
      </c>
      <c r="AB181" s="310">
        <f>(AB101+AB102)*'Data - P&amp;L'!$C$9</f>
        <v>0</v>
      </c>
      <c r="AC181" s="310">
        <f>(AC101+AC102)*'Data - P&amp;L'!$C$9</f>
        <v>0</v>
      </c>
      <c r="AD181" s="310">
        <f>(AD101+AD102)*'Data - P&amp;L'!$C$9</f>
        <v>0</v>
      </c>
      <c r="AE181" s="310">
        <f>(AE101+AE102)*'Data - P&amp;L'!$C$9</f>
        <v>0</v>
      </c>
      <c r="AF181" s="310">
        <f>(AF101+AF102)*'Data - P&amp;L'!$C$9</f>
        <v>0</v>
      </c>
      <c r="AG181" s="524">
        <f t="shared" si="41"/>
        <v>0</v>
      </c>
    </row>
    <row r="182" outlineLevel="1">
      <c r="A182" s="398" t="s">
        <v>553</v>
      </c>
      <c r="B182" s="310">
        <f>(B103+B104)*'Data - P&amp;L'!$C$5</f>
        <v>0</v>
      </c>
      <c r="C182" s="310">
        <f>(C103+C104)*'Data - P&amp;L'!$C$5</f>
        <v>0</v>
      </c>
      <c r="D182" s="310">
        <f>(D103+D104)*'Data - P&amp;L'!$C$5</f>
        <v>0</v>
      </c>
      <c r="E182" s="310">
        <f>(E103+E104)*'Data - P&amp;L'!$C$5</f>
        <v>0</v>
      </c>
      <c r="F182" s="310">
        <f>(F103+F104)*'Data - P&amp;L'!$C$5</f>
        <v>0</v>
      </c>
      <c r="G182" s="310">
        <f>(G103+G104)*'Data - P&amp;L'!$C$5</f>
        <v>0</v>
      </c>
      <c r="H182" s="310">
        <f>(H103+H104)*'Data - P&amp;L'!$C$5</f>
        <v>0</v>
      </c>
      <c r="I182" s="310">
        <f>(I103+I104)*'Data - P&amp;L'!$C$5</f>
        <v>0</v>
      </c>
      <c r="J182" s="310">
        <f>(J103+J104)*'Data - P&amp;L'!$C$5</f>
        <v>0</v>
      </c>
      <c r="K182" s="310">
        <f>(K103+K104)*'Data - P&amp;L'!$C$5</f>
        <v>0</v>
      </c>
      <c r="L182" s="310">
        <f>(L103+L104)*'Data - P&amp;L'!$C$5</f>
        <v>0</v>
      </c>
      <c r="M182" s="310">
        <f>(M103+M104)*'Data - P&amp;L'!$C$5</f>
        <v>0</v>
      </c>
      <c r="N182" s="310">
        <f>(N103+N104)*'Data - P&amp;L'!$C$5</f>
        <v>0</v>
      </c>
      <c r="O182" s="310">
        <f>(O103+O104)*'Data - P&amp;L'!$C$5</f>
        <v>0</v>
      </c>
      <c r="P182" s="310">
        <f>(P103+P104)*'Data - P&amp;L'!$C$5</f>
        <v>0</v>
      </c>
      <c r="Q182" s="310">
        <f>(Q103+Q104)*'Data - P&amp;L'!$C$5</f>
        <v>0</v>
      </c>
      <c r="R182" s="310">
        <f>(R103+R104)*'Data - P&amp;L'!$C$5</f>
        <v>0</v>
      </c>
      <c r="S182" s="310">
        <f>(S103+S104)*'Data - P&amp;L'!$C$5</f>
        <v>0</v>
      </c>
      <c r="T182" s="310">
        <f>(T103+T104)*'Data - P&amp;L'!$C$5</f>
        <v>0</v>
      </c>
      <c r="U182" s="310">
        <f>(U103+U104)*'Data - P&amp;L'!$C$5</f>
        <v>0</v>
      </c>
      <c r="V182" s="310">
        <f>(V103+V104)*'Data - P&amp;L'!$C$5</f>
        <v>0</v>
      </c>
      <c r="W182" s="310">
        <f>(W103+W104)*'Data - P&amp;L'!$C$5</f>
        <v>0</v>
      </c>
      <c r="X182" s="310">
        <f>(X103+X104)*'Data - P&amp;L'!$C$5</f>
        <v>0</v>
      </c>
      <c r="Y182" s="310">
        <f>(Y103+Y104)*'Data - P&amp;L'!$C$5</f>
        <v>0</v>
      </c>
      <c r="Z182" s="310">
        <f>(Z103+Z104)*'Data - P&amp;L'!$C$5</f>
        <v>0</v>
      </c>
      <c r="AA182" s="310">
        <f>(AA103+AA104)*'Data - P&amp;L'!$C$5</f>
        <v>0</v>
      </c>
      <c r="AB182" s="310">
        <f>(AB103+AB104)*'Data - P&amp;L'!$C$5</f>
        <v>0</v>
      </c>
      <c r="AC182" s="310">
        <f>(AC103+AC104)*'Data - P&amp;L'!$C$5</f>
        <v>0</v>
      </c>
      <c r="AD182" s="310">
        <f>(AD103+AD104)*'Data - P&amp;L'!$C$5</f>
        <v>0</v>
      </c>
      <c r="AE182" s="310">
        <f>(AE103+AE104)*'Data - P&amp;L'!$C$5</f>
        <v>0</v>
      </c>
      <c r="AF182" s="310">
        <f>(AF103+AF104)*'Data - P&amp;L'!$C$5</f>
        <v>0</v>
      </c>
      <c r="AG182" s="524">
        <f t="shared" si="41"/>
        <v>0</v>
      </c>
    </row>
    <row r="183" outlineLevel="1">
      <c r="A183" s="398" t="s">
        <v>554</v>
      </c>
      <c r="B183" s="310">
        <f>(B105+B106)*'Data - P&amp;L'!$C$10</f>
        <v>0</v>
      </c>
      <c r="C183" s="310">
        <f>(C105+C106)*'Data - P&amp;L'!$C$10</f>
        <v>0</v>
      </c>
      <c r="D183" s="310">
        <f>(D105+D106)*'Data - P&amp;L'!$C$10</f>
        <v>0</v>
      </c>
      <c r="E183" s="310">
        <f>(E105+E106)*'Data - P&amp;L'!$C$10</f>
        <v>0</v>
      </c>
      <c r="F183" s="310">
        <f>(F105+F106)*'Data - P&amp;L'!$C$10</f>
        <v>0</v>
      </c>
      <c r="G183" s="310">
        <f>(G105+G106)*'Data - P&amp;L'!$C$10</f>
        <v>0</v>
      </c>
      <c r="H183" s="310">
        <f>(H105+H106)*'Data - P&amp;L'!$C$10</f>
        <v>0</v>
      </c>
      <c r="I183" s="310">
        <f>(I105+I106)*'Data - P&amp;L'!$C$10</f>
        <v>0</v>
      </c>
      <c r="J183" s="310">
        <f>(J105+J106)*'Data - P&amp;L'!$C$10</f>
        <v>0</v>
      </c>
      <c r="K183" s="310">
        <f>(K105+K106)*'Data - P&amp;L'!$C$10</f>
        <v>0</v>
      </c>
      <c r="L183" s="310">
        <f>(L105+L106)*'Data - P&amp;L'!$C$10</f>
        <v>0</v>
      </c>
      <c r="M183" s="310">
        <f>(M105+M106)*'Data - P&amp;L'!$C$10</f>
        <v>0</v>
      </c>
      <c r="N183" s="310">
        <f>(N105+N106)*'Data - P&amp;L'!$C$10</f>
        <v>0</v>
      </c>
      <c r="O183" s="310">
        <f>(O105+O106)*'Data - P&amp;L'!$C$10</f>
        <v>0</v>
      </c>
      <c r="P183" s="310">
        <f>(P105+P106)*'Data - P&amp;L'!$C$10</f>
        <v>0</v>
      </c>
      <c r="Q183" s="310">
        <f>(Q105+Q106)*'Data - P&amp;L'!$C$10</f>
        <v>0</v>
      </c>
      <c r="R183" s="310">
        <f>(R105+R106)*'Data - P&amp;L'!$C$10</f>
        <v>0</v>
      </c>
      <c r="S183" s="310">
        <f>(S105+S106)*'Data - P&amp;L'!$C$10</f>
        <v>0</v>
      </c>
      <c r="T183" s="310">
        <f>(T105+T106)*'Data - P&amp;L'!$C$10</f>
        <v>0</v>
      </c>
      <c r="U183" s="310">
        <f>(U105+U106)*'Data - P&amp;L'!$C$10</f>
        <v>0</v>
      </c>
      <c r="V183" s="310">
        <f>(V105+V106)*'Data - P&amp;L'!$C$10</f>
        <v>0</v>
      </c>
      <c r="W183" s="310">
        <f>(W105+W106)*'Data - P&amp;L'!$C$10</f>
        <v>0</v>
      </c>
      <c r="X183" s="310">
        <f>(X105+X106)*'Data - P&amp;L'!$C$10</f>
        <v>0</v>
      </c>
      <c r="Y183" s="310">
        <f>(Y105+Y106)*'Data - P&amp;L'!$C$10</f>
        <v>0</v>
      </c>
      <c r="Z183" s="310">
        <f>(Z105+Z106)*'Data - P&amp;L'!$C$10</f>
        <v>0</v>
      </c>
      <c r="AA183" s="310">
        <f>(AA105+AA106)*'Data - P&amp;L'!$C$10</f>
        <v>0</v>
      </c>
      <c r="AB183" s="310">
        <f>(AB105+AB106)*'Data - P&amp;L'!$C$10</f>
        <v>0</v>
      </c>
      <c r="AC183" s="310">
        <f>(AC105+AC106)*'Data - P&amp;L'!$C$10</f>
        <v>0</v>
      </c>
      <c r="AD183" s="310">
        <f>(AD105+AD106)*'Data - P&amp;L'!$C$10</f>
        <v>0</v>
      </c>
      <c r="AE183" s="310">
        <f>(AE105+AE106)*'Data - P&amp;L'!$C$10</f>
        <v>0</v>
      </c>
      <c r="AF183" s="310">
        <f>(AF105+AF106)*'Data - P&amp;L'!$C$10</f>
        <v>0</v>
      </c>
      <c r="AG183" s="524">
        <f t="shared" si="41"/>
        <v>0</v>
      </c>
    </row>
    <row r="184" outlineLevel="1">
      <c r="A184" s="398" t="s">
        <v>555</v>
      </c>
      <c r="B184" s="310">
        <f>(B110+B111)*'Data - P&amp;L'!$C$13</f>
        <v>0</v>
      </c>
      <c r="C184" s="310">
        <f>(C110+C111)*'Data - P&amp;L'!$C$13</f>
        <v>0</v>
      </c>
      <c r="D184" s="310">
        <f>(D110+D111)*'Data - P&amp;L'!$C$13</f>
        <v>0</v>
      </c>
      <c r="E184" s="310">
        <f>(E110+E111)*'Data - P&amp;L'!$C$13</f>
        <v>0</v>
      </c>
      <c r="F184" s="310">
        <f>(F110+F111)*'Data - P&amp;L'!$C$13</f>
        <v>0</v>
      </c>
      <c r="G184" s="310">
        <f>(G110+G111)*'Data - P&amp;L'!$C$13</f>
        <v>0</v>
      </c>
      <c r="H184" s="310">
        <f>(H110+H111)*'Data - P&amp;L'!$C$13</f>
        <v>0</v>
      </c>
      <c r="I184" s="310">
        <f>(I110+I111)*'Data - P&amp;L'!$C$13</f>
        <v>0</v>
      </c>
      <c r="J184" s="310">
        <f>(J110+J111)*'Data - P&amp;L'!$C$13</f>
        <v>0</v>
      </c>
      <c r="K184" s="310">
        <f>(K110+K111)*'Data - P&amp;L'!$C$13</f>
        <v>0</v>
      </c>
      <c r="L184" s="310">
        <f>(L110+L111)*'Data - P&amp;L'!$C$13</f>
        <v>0</v>
      </c>
      <c r="M184" s="310">
        <f>(M110+M111)*'Data - P&amp;L'!$C$13</f>
        <v>0</v>
      </c>
      <c r="N184" s="310">
        <f>(N110+N111)*'Data - P&amp;L'!$C$13</f>
        <v>0</v>
      </c>
      <c r="O184" s="310">
        <f>(O110+O111)*'Data - P&amp;L'!$C$13</f>
        <v>0</v>
      </c>
      <c r="P184" s="310">
        <f>(P110+P111)*'Data - P&amp;L'!$C$13</f>
        <v>0</v>
      </c>
      <c r="Q184" s="310">
        <f>(Q110+Q111)*'Data - P&amp;L'!$C$13</f>
        <v>0</v>
      </c>
      <c r="R184" s="310">
        <f>(R110+R111)*'Data - P&amp;L'!$C$13</f>
        <v>0</v>
      </c>
      <c r="S184" s="310">
        <f>(S110+S111)*'Data - P&amp;L'!$C$13</f>
        <v>0</v>
      </c>
      <c r="T184" s="310">
        <f>(T110+T111)*'Data - P&amp;L'!$C$13</f>
        <v>0</v>
      </c>
      <c r="U184" s="310">
        <f>(U110+U111)*'Data - P&amp;L'!$C$13</f>
        <v>0</v>
      </c>
      <c r="V184" s="310">
        <f>(V110+V111)*'Data - P&amp;L'!$C$13</f>
        <v>0</v>
      </c>
      <c r="W184" s="310">
        <f>(W110+W111)*'Data - P&amp;L'!$C$13</f>
        <v>0</v>
      </c>
      <c r="X184" s="310">
        <f>(X110+X111)*'Data - P&amp;L'!$C$13</f>
        <v>0</v>
      </c>
      <c r="Y184" s="310">
        <f>(Y110+Y111)*'Data - P&amp;L'!$C$13</f>
        <v>0</v>
      </c>
      <c r="Z184" s="310">
        <f>(Z110+Z111)*'Data - P&amp;L'!$C$13</f>
        <v>0</v>
      </c>
      <c r="AA184" s="310">
        <f>(AA110+AA111)*'Data - P&amp;L'!$C$13</f>
        <v>0</v>
      </c>
      <c r="AB184" s="310">
        <f>(AB110+AB111)*'Data - P&amp;L'!$C$13</f>
        <v>0</v>
      </c>
      <c r="AC184" s="310">
        <f>(AC110+AC111)*'Data - P&amp;L'!$C$13</f>
        <v>0</v>
      </c>
      <c r="AD184" s="310">
        <f>(AD110+AD111)*'Data - P&amp;L'!$C$13</f>
        <v>0</v>
      </c>
      <c r="AE184" s="310">
        <f>(AE110+AE111)*'Data - P&amp;L'!$C$13</f>
        <v>0</v>
      </c>
      <c r="AF184" s="310">
        <f>(AF110+AF111)*'Data - P&amp;L'!$C$13</f>
        <v>0</v>
      </c>
      <c r="AG184" s="524">
        <f t="shared" si="41"/>
        <v>0</v>
      </c>
    </row>
    <row r="185" outlineLevel="1">
      <c r="A185" s="398" t="s">
        <v>556</v>
      </c>
      <c r="B185" s="310">
        <f>(B112)*'Data - P&amp;L'!$C$14</f>
        <v>0</v>
      </c>
      <c r="C185" s="310">
        <f>(C112)*'Data - P&amp;L'!$C$14</f>
        <v>0</v>
      </c>
      <c r="D185" s="310">
        <f>(D112)*'Data - P&amp;L'!$C$14</f>
        <v>0</v>
      </c>
      <c r="E185" s="310">
        <f>(E112)*'Data - P&amp;L'!$C$14</f>
        <v>0</v>
      </c>
      <c r="F185" s="310">
        <f>(F112)*'Data - P&amp;L'!$C$14</f>
        <v>0</v>
      </c>
      <c r="G185" s="310">
        <f>(G112)*'Data - P&amp;L'!$C$14</f>
        <v>0</v>
      </c>
      <c r="H185" s="310">
        <f>(H112)*'Data - P&amp;L'!$C$14</f>
        <v>0</v>
      </c>
      <c r="I185" s="310">
        <f>(I112)*'Data - P&amp;L'!$C$14</f>
        <v>0</v>
      </c>
      <c r="J185" s="310">
        <f>(J112)*'Data - P&amp;L'!$C$14</f>
        <v>0</v>
      </c>
      <c r="K185" s="310">
        <f>(K112)*'Data - P&amp;L'!$C$14</f>
        <v>0</v>
      </c>
      <c r="L185" s="310">
        <f>(L112)*'Data - P&amp;L'!$C$14</f>
        <v>0</v>
      </c>
      <c r="M185" s="310">
        <f>(M112)*'Data - P&amp;L'!$C$14</f>
        <v>0</v>
      </c>
      <c r="N185" s="310">
        <f>(N112)*'Data - P&amp;L'!$C$14</f>
        <v>0</v>
      </c>
      <c r="O185" s="310">
        <f>(O112)*'Data - P&amp;L'!$C$14</f>
        <v>0</v>
      </c>
      <c r="P185" s="310">
        <f>(P112)*'Data - P&amp;L'!$C$14</f>
        <v>0</v>
      </c>
      <c r="Q185" s="310">
        <f>(Q112)*'Data - P&amp;L'!$C$14</f>
        <v>0</v>
      </c>
      <c r="R185" s="310">
        <f>(R112)*'Data - P&amp;L'!$C$14</f>
        <v>0</v>
      </c>
      <c r="S185" s="310">
        <f>(S112)*'Data - P&amp;L'!$C$14</f>
        <v>0</v>
      </c>
      <c r="T185" s="310">
        <f>(T112)*'Data - P&amp;L'!$C$14</f>
        <v>0</v>
      </c>
      <c r="U185" s="310">
        <f>(U112)*'Data - P&amp;L'!$C$14</f>
        <v>0</v>
      </c>
      <c r="V185" s="310">
        <f>(V112)*'Data - P&amp;L'!$C$14</f>
        <v>0</v>
      </c>
      <c r="W185" s="310">
        <f>(W112)*'Data - P&amp;L'!$C$14</f>
        <v>0</v>
      </c>
      <c r="X185" s="310">
        <f>(X112)*'Data - P&amp;L'!$C$14</f>
        <v>0</v>
      </c>
      <c r="Y185" s="310">
        <f>(Y112)*'Data - P&amp;L'!$C$14</f>
        <v>0</v>
      </c>
      <c r="Z185" s="310">
        <f>(Z112)*'Data - P&amp;L'!$C$14</f>
        <v>0</v>
      </c>
      <c r="AA185" s="310">
        <f>(AA112)*'Data - P&amp;L'!$C$14</f>
        <v>0</v>
      </c>
      <c r="AB185" s="310">
        <f>(AB112)*'Data - P&amp;L'!$C$14</f>
        <v>0</v>
      </c>
      <c r="AC185" s="310">
        <f>(AC112)*'Data - P&amp;L'!$C$14</f>
        <v>0</v>
      </c>
      <c r="AD185" s="310">
        <f>(AD112)*'Data - P&amp;L'!$C$14</f>
        <v>0</v>
      </c>
      <c r="AE185" s="310">
        <f>(AE112)*'Data - P&amp;L'!$C$14</f>
        <v>0</v>
      </c>
      <c r="AF185" s="310">
        <f>(AF112)*'Data - P&amp;L'!$C$14</f>
        <v>0</v>
      </c>
      <c r="AG185" s="524">
        <f t="shared" si="41"/>
        <v>0</v>
      </c>
    </row>
    <row r="186" outlineLevel="1">
      <c r="A186" s="398" t="s">
        <v>559</v>
      </c>
      <c r="B186" s="310">
        <f>(((B96)*'Data - P&amp;L'!$C$38)+((B97)*'Data - P&amp;L'!$C$38))*'Data - P&amp;L'!$C$55</f>
        <v>0</v>
      </c>
      <c r="C186" s="310">
        <f>(((C96)*'Data - P&amp;L'!$C$38)+((C97)*'Data - P&amp;L'!$C$38))*'Data - P&amp;L'!$C$55</f>
        <v>0</v>
      </c>
      <c r="D186" s="310">
        <f>(((D96)*'Data - P&amp;L'!$C$38)+((D97)*'Data - P&amp;L'!$C$38))*'Data - P&amp;L'!$C$55</f>
        <v>0</v>
      </c>
      <c r="E186" s="310">
        <f>(((E96)*'Data - P&amp;L'!$C$38)+((E97)*'Data - P&amp;L'!$C$38))*'Data - P&amp;L'!$C$55</f>
        <v>0</v>
      </c>
      <c r="F186" s="310">
        <f>(((F96)*'Data - P&amp;L'!$C$38)+((F97)*'Data - P&amp;L'!$C$38))*'Data - P&amp;L'!$C$55</f>
        <v>0</v>
      </c>
      <c r="G186" s="310">
        <f>(((G96)*'Data - P&amp;L'!$C$38)+((G97)*'Data - P&amp;L'!$C$38))*'Data - P&amp;L'!$C$55</f>
        <v>0</v>
      </c>
      <c r="H186" s="310">
        <f>(((H96)*'Data - P&amp;L'!$C$38)+((H97)*'Data - P&amp;L'!$C$38))*'Data - P&amp;L'!$C$55</f>
        <v>0</v>
      </c>
      <c r="I186" s="310">
        <f>(((I96)*'Data - P&amp;L'!$C$38)+((I97)*'Data - P&amp;L'!$C$38))*'Data - P&amp;L'!$C$55</f>
        <v>0</v>
      </c>
      <c r="J186" s="310">
        <f>(((J96)*'Data - P&amp;L'!$C$38)+((J97)*'Data - P&amp;L'!$C$38))*'Data - P&amp;L'!$C$55</f>
        <v>0</v>
      </c>
      <c r="K186" s="310">
        <f>(((K96)*'Data - P&amp;L'!$C$38)+((K97)*'Data - P&amp;L'!$C$38))*'Data - P&amp;L'!$C$55</f>
        <v>0</v>
      </c>
      <c r="L186" s="310">
        <f>(((L96)*'Data - P&amp;L'!$C$38)+((L97)*'Data - P&amp;L'!$C$38))*'Data - P&amp;L'!$C$55</f>
        <v>0</v>
      </c>
      <c r="M186" s="310">
        <f>(((M96)*'Data - P&amp;L'!$C$38)+((M97)*'Data - P&amp;L'!$C$38))*'Data - P&amp;L'!$C$55</f>
        <v>0</v>
      </c>
      <c r="N186" s="310">
        <f>(((N96)*'Data - P&amp;L'!$C$38)+((N97)*'Data - P&amp;L'!$C$38))*'Data - P&amp;L'!$C$55</f>
        <v>0</v>
      </c>
      <c r="O186" s="310">
        <f>(((O96)*'Data - P&amp;L'!$C$38)+((O97)*'Data - P&amp;L'!$C$38))*'Data - P&amp;L'!$C$55</f>
        <v>0</v>
      </c>
      <c r="P186" s="310">
        <f>(((P96)*'Data - P&amp;L'!$C$38)+((P97)*'Data - P&amp;L'!$C$38))*'Data - P&amp;L'!$C$55</f>
        <v>0</v>
      </c>
      <c r="Q186" s="310">
        <f>(((Q96)*'Data - P&amp;L'!$C$38)+((Q97)*'Data - P&amp;L'!$C$38))*'Data - P&amp;L'!$C$55</f>
        <v>0</v>
      </c>
      <c r="R186" s="310">
        <f>(((R96)*'Data - P&amp;L'!$C$38)+((R97)*'Data - P&amp;L'!$C$38))*'Data - P&amp;L'!$C$55</f>
        <v>0</v>
      </c>
      <c r="S186" s="310">
        <f>(((S96)*'Data - P&amp;L'!$C$38)+((S97)*'Data - P&amp;L'!$C$38))*'Data - P&amp;L'!$C$55</f>
        <v>0</v>
      </c>
      <c r="T186" s="310">
        <f>(((T96)*'Data - P&amp;L'!$C$38)+((T97)*'Data - P&amp;L'!$C$38))*'Data - P&amp;L'!$C$55</f>
        <v>0</v>
      </c>
      <c r="U186" s="310">
        <f>(((U96)*'Data - P&amp;L'!$C$38)+((U97)*'Data - P&amp;L'!$C$38))*'Data - P&amp;L'!$C$55</f>
        <v>0</v>
      </c>
      <c r="V186" s="310">
        <f>(((V96)*'Data - P&amp;L'!$C$38)+((V97)*'Data - P&amp;L'!$C$38))*'Data - P&amp;L'!$C$55</f>
        <v>0</v>
      </c>
      <c r="W186" s="310">
        <f>(((W96)*'Data - P&amp;L'!$C$38)+((W97)*'Data - P&amp;L'!$C$38))*'Data - P&amp;L'!$C$55</f>
        <v>0</v>
      </c>
      <c r="X186" s="310">
        <f>(((X96)*'Data - P&amp;L'!$C$38)+((X97)*'Data - P&amp;L'!$C$38))*'Data - P&amp;L'!$C$55</f>
        <v>0</v>
      </c>
      <c r="Y186" s="310">
        <f>(((Y96)*'Data - P&amp;L'!$C$38)+((Y97)*'Data - P&amp;L'!$C$38))*'Data - P&amp;L'!$C$55</f>
        <v>0</v>
      </c>
      <c r="Z186" s="310">
        <f>(((Z96)*'Data - P&amp;L'!$C$38)+((Z97)*'Data - P&amp;L'!$C$38))*'Data - P&amp;L'!$C$55</f>
        <v>0</v>
      </c>
      <c r="AA186" s="310">
        <f>(((AA96)*'Data - P&amp;L'!$C$38)+((AA97)*'Data - P&amp;L'!$C$38))*'Data - P&amp;L'!$C$55</f>
        <v>0</v>
      </c>
      <c r="AB186" s="310">
        <f>(((AB96)*'Data - P&amp;L'!$C$38)+((AB97)*'Data - P&amp;L'!$C$38))*'Data - P&amp;L'!$C$55</f>
        <v>0</v>
      </c>
      <c r="AC186" s="310">
        <f>(((AC96)*'Data - P&amp;L'!$C$38)+((AC97)*'Data - P&amp;L'!$C$38))*'Data - P&amp;L'!$C$55</f>
        <v>0</v>
      </c>
      <c r="AD186" s="310">
        <f>(((AD96)*'Data - P&amp;L'!$C$38)+((AD97)*'Data - P&amp;L'!$C$38))*'Data - P&amp;L'!$C$55</f>
        <v>0</v>
      </c>
      <c r="AE186" s="310">
        <f>(((AE96)*'Data - P&amp;L'!$C$38)+((AE97)*'Data - P&amp;L'!$C$38))*'Data - P&amp;L'!$C$55</f>
        <v>0</v>
      </c>
      <c r="AF186" s="310">
        <f>(((AF96)*'Data - P&amp;L'!$C$38)+((AF97)*'Data - P&amp;L'!$C$38))*'Data - P&amp;L'!$C$55</f>
        <v>0</v>
      </c>
      <c r="AG186" s="524">
        <f t="shared" si="41"/>
        <v>0</v>
      </c>
    </row>
    <row r="187" outlineLevel="1">
      <c r="A187" s="398" t="s">
        <v>560</v>
      </c>
      <c r="B187" s="310">
        <f>((B92+B93+B94+B95)*'Data - P&amp;L'!$C$34)</f>
        <v>0</v>
      </c>
      <c r="C187" s="310">
        <f>((C92+C93+C94+C95)*'Data - P&amp;L'!$C$34)</f>
        <v>0</v>
      </c>
      <c r="D187" s="310">
        <f>((D92+D93+D94+D95)*'Data - P&amp;L'!$C$34)</f>
        <v>0</v>
      </c>
      <c r="E187" s="310">
        <f>((E92+E93+E94+E95)*'Data - P&amp;L'!$C$34)</f>
        <v>0</v>
      </c>
      <c r="F187" s="310">
        <f>((F92+F93+F94+F95)*'Data - P&amp;L'!$C$34)</f>
        <v>0</v>
      </c>
      <c r="G187" s="310">
        <f>((G92+G93+G94+G95)*'Data - P&amp;L'!$C$34)</f>
        <v>0</v>
      </c>
      <c r="H187" s="310">
        <f>((H92+H93+H94+H95)*'Data - P&amp;L'!$C$34)</f>
        <v>0</v>
      </c>
      <c r="I187" s="310">
        <f>((I92+I93+I94+I95)*'Data - P&amp;L'!$C$34)</f>
        <v>0</v>
      </c>
      <c r="J187" s="310">
        <f>((J92+J93+J94+J95)*'Data - P&amp;L'!$C$34)</f>
        <v>0</v>
      </c>
      <c r="K187" s="310">
        <f>((K92+K93+K94+K95)*'Data - P&amp;L'!$C$34)</f>
        <v>0</v>
      </c>
      <c r="L187" s="310">
        <f>((L92+L93+L94+L95)*'Data - P&amp;L'!$C$34)</f>
        <v>0</v>
      </c>
      <c r="M187" s="310">
        <f>((M92+M93+M94+M95)*'Data - P&amp;L'!$C$34)</f>
        <v>0</v>
      </c>
      <c r="N187" s="310">
        <f>((N92+N93+N94+N95)*'Data - P&amp;L'!$C$34)</f>
        <v>0</v>
      </c>
      <c r="O187" s="310">
        <f>((O92+O93+O94+O95)*'Data - P&amp;L'!$C$34)</f>
        <v>0</v>
      </c>
      <c r="P187" s="310">
        <f>((P92+P93+P94+P95)*'Data - P&amp;L'!$C$34)</f>
        <v>0</v>
      </c>
      <c r="Q187" s="310">
        <f>((Q92+Q93+Q94+Q95)*'Data - P&amp;L'!$C$34)</f>
        <v>0</v>
      </c>
      <c r="R187" s="310">
        <f>((R92+R93+R94+R95)*'Data - P&amp;L'!$C$34)</f>
        <v>0</v>
      </c>
      <c r="S187" s="310">
        <f>((S92+S93+S94+S95)*'Data - P&amp;L'!$C$34)</f>
        <v>0</v>
      </c>
      <c r="T187" s="310">
        <f>((T92+T93+T94+T95)*'Data - P&amp;L'!$C$34)</f>
        <v>0</v>
      </c>
      <c r="U187" s="310">
        <f>((U92+U93+U94+U95)*'Data - P&amp;L'!$C$34)</f>
        <v>0</v>
      </c>
      <c r="V187" s="310">
        <f>((V92+V93+V94+V95)*'Data - P&amp;L'!$C$34)</f>
        <v>0</v>
      </c>
      <c r="W187" s="310">
        <f>((W92+W93+W94+W95)*'Data - P&amp;L'!$C$34)</f>
        <v>0</v>
      </c>
      <c r="X187" s="310">
        <f>((X92+X93+X94+X95)*'Data - P&amp;L'!$C$34)</f>
        <v>0</v>
      </c>
      <c r="Y187" s="310">
        <f>((Y92+Y93+Y94+Y95)*'Data - P&amp;L'!$C$34)</f>
        <v>0</v>
      </c>
      <c r="Z187" s="310">
        <f>((Z92+Z93+Z94+Z95)*'Data - P&amp;L'!$C$34)</f>
        <v>0</v>
      </c>
      <c r="AA187" s="310">
        <f>((AA92+AA93+AA94+AA95)*'Data - P&amp;L'!$C$34)</f>
        <v>0</v>
      </c>
      <c r="AB187" s="310">
        <f>((AB92+AB93+AB94+AB95)*'Data - P&amp;L'!$C$34)</f>
        <v>0</v>
      </c>
      <c r="AC187" s="310">
        <f>((AC92+AC93+AC94+AC95)*'Data - P&amp;L'!$C$34)</f>
        <v>0</v>
      </c>
      <c r="AD187" s="310">
        <f>((AD92+AD93+AD94+AD95)*'Data - P&amp;L'!$C$34)</f>
        <v>0</v>
      </c>
      <c r="AE187" s="310">
        <f>((AE92+AE93+AE94+AE95)*'Data - P&amp;L'!$C$34)</f>
        <v>0</v>
      </c>
      <c r="AF187" s="310">
        <f>((AF92+AF93+AF94+AF95)*'Data - P&amp;L'!$C$34)</f>
        <v>0</v>
      </c>
      <c r="AG187" s="524">
        <f t="shared" si="41"/>
        <v>0</v>
      </c>
    </row>
    <row r="188" outlineLevel="1">
      <c r="A188" s="398" t="s">
        <v>561</v>
      </c>
      <c r="B188" s="529">
        <f>((B107*'Data - P&amp;L'!$D$38))*'Data - P&amp;L'!$C$55</f>
        <v>0</v>
      </c>
      <c r="C188" s="529">
        <f>((C107*'Data - P&amp;L'!$D$38))*'Data - P&amp;L'!$C$55</f>
        <v>0</v>
      </c>
      <c r="D188" s="529">
        <f>((D107*'Data - P&amp;L'!$D$38))*'Data - P&amp;L'!$C$55</f>
        <v>0</v>
      </c>
      <c r="E188" s="529">
        <f>((E107*'Data - P&amp;L'!$D$38))*'Data - P&amp;L'!$C$55</f>
        <v>0</v>
      </c>
      <c r="F188" s="529">
        <f>((F107*'Data - P&amp;L'!$D$38))*'Data - P&amp;L'!$C$55</f>
        <v>0</v>
      </c>
      <c r="G188" s="529">
        <f>((G107*'Data - P&amp;L'!$D$38))*'Data - P&amp;L'!$C$55</f>
        <v>0</v>
      </c>
      <c r="H188" s="529">
        <f>((H107*'Data - P&amp;L'!$D$38))*'Data - P&amp;L'!$C$55</f>
        <v>0</v>
      </c>
      <c r="I188" s="529">
        <f>((I107*'Data - P&amp;L'!$D$38))*'Data - P&amp;L'!$C$55</f>
        <v>0</v>
      </c>
      <c r="J188" s="529">
        <f>((J107*'Data - P&amp;L'!$D$38))*'Data - P&amp;L'!$C$55</f>
        <v>0</v>
      </c>
      <c r="K188" s="529">
        <f>((K107*'Data - P&amp;L'!$D$38))*'Data - P&amp;L'!$C$55</f>
        <v>0</v>
      </c>
      <c r="L188" s="529">
        <f>((L107*'Data - P&amp;L'!$D$38))*'Data - P&amp;L'!$C$55</f>
        <v>0</v>
      </c>
      <c r="M188" s="529">
        <f>((M107*'Data - P&amp;L'!$D$38))*'Data - P&amp;L'!$C$55</f>
        <v>0</v>
      </c>
      <c r="N188" s="529">
        <f>((N107*'Data - P&amp;L'!$D$38))*'Data - P&amp;L'!$C$55</f>
        <v>0</v>
      </c>
      <c r="O188" s="529">
        <f>((O107*'Data - P&amp;L'!$D$38))*'Data - P&amp;L'!$C$55</f>
        <v>0</v>
      </c>
      <c r="P188" s="529">
        <f>((P107*'Data - P&amp;L'!$D$38))*'Data - P&amp;L'!$C$55</f>
        <v>0</v>
      </c>
      <c r="Q188" s="529">
        <f>((Q107*'Data - P&amp;L'!$D$38))*'Data - P&amp;L'!$C$55</f>
        <v>0</v>
      </c>
      <c r="R188" s="529">
        <f>((R107*'Data - P&amp;L'!$D$38))*'Data - P&amp;L'!$C$55</f>
        <v>0</v>
      </c>
      <c r="S188" s="529">
        <f>((S107*'Data - P&amp;L'!$D$38))*'Data - P&amp;L'!$C$55</f>
        <v>0</v>
      </c>
      <c r="T188" s="529">
        <f>((T107*'Data - P&amp;L'!$D$38))*'Data - P&amp;L'!$C$55</f>
        <v>0</v>
      </c>
      <c r="U188" s="529">
        <f>((U107*'Data - P&amp;L'!$D$38))*'Data - P&amp;L'!$C$55</f>
        <v>0</v>
      </c>
      <c r="V188" s="529">
        <f>((V107*'Data - P&amp;L'!$D$38))*'Data - P&amp;L'!$C$55</f>
        <v>0</v>
      </c>
      <c r="W188" s="529">
        <f>((W107*'Data - P&amp;L'!$D$38))*'Data - P&amp;L'!$C$55</f>
        <v>0</v>
      </c>
      <c r="X188" s="529">
        <f>((X107*'Data - P&amp;L'!$D$38))*'Data - P&amp;L'!$C$55</f>
        <v>0</v>
      </c>
      <c r="Y188" s="529">
        <f>((Y107*'Data - P&amp;L'!$D$38))*'Data - P&amp;L'!$C$55</f>
        <v>0</v>
      </c>
      <c r="Z188" s="529">
        <f>((Z107*'Data - P&amp;L'!$D$38))*'Data - P&amp;L'!$C$55</f>
        <v>0</v>
      </c>
      <c r="AA188" s="529">
        <f>((AA107*'Data - P&amp;L'!$D$38))*'Data - P&amp;L'!$C$55</f>
        <v>0</v>
      </c>
      <c r="AB188" s="529">
        <f>((AB107*'Data - P&amp;L'!$D$38))*'Data - P&amp;L'!$C$55</f>
        <v>0</v>
      </c>
      <c r="AC188" s="529">
        <f>((AC107*'Data - P&amp;L'!$D$38))*'Data - P&amp;L'!$C$55</f>
        <v>0</v>
      </c>
      <c r="AD188" s="529">
        <f>((AD107*'Data - P&amp;L'!$D$38))*'Data - P&amp;L'!$C$55</f>
        <v>0</v>
      </c>
      <c r="AE188" s="529">
        <f>((AE107*'Data - P&amp;L'!$D$38))*'Data - P&amp;L'!$C$55</f>
        <v>0</v>
      </c>
      <c r="AF188" s="529">
        <f>((AF107*'Data - P&amp;L'!$D$38))*'Data - P&amp;L'!$C$55</f>
        <v>0</v>
      </c>
      <c r="AG188" s="524">
        <f t="shared" si="41"/>
        <v>0</v>
      </c>
    </row>
    <row r="189" outlineLevel="1">
      <c r="A189" s="398" t="s">
        <v>562</v>
      </c>
      <c r="B189" s="310">
        <f>(B107*'Data - P&amp;L'!$D$34)</f>
        <v>0</v>
      </c>
      <c r="C189" s="310">
        <f>(C107*'Data - P&amp;L'!$D$34)</f>
        <v>0</v>
      </c>
      <c r="D189" s="310">
        <f>(D107*'Data - P&amp;L'!$D$34)</f>
        <v>0</v>
      </c>
      <c r="E189" s="310">
        <f>(E107*'Data - P&amp;L'!$D$34)</f>
        <v>0</v>
      </c>
      <c r="F189" s="310">
        <f>(F107*'Data - P&amp;L'!$D$34)</f>
        <v>0</v>
      </c>
      <c r="G189" s="310">
        <f>(G107*'Data - P&amp;L'!$D$34)</f>
        <v>0</v>
      </c>
      <c r="H189" s="310">
        <f>(H107*'Data - P&amp;L'!$D$34)</f>
        <v>0</v>
      </c>
      <c r="I189" s="310">
        <f>(I107*'Data - P&amp;L'!$D$34)</f>
        <v>0</v>
      </c>
      <c r="J189" s="310">
        <f>(J107*'Data - P&amp;L'!$D$34)</f>
        <v>0</v>
      </c>
      <c r="K189" s="310">
        <f>(K107*'Data - P&amp;L'!$D$34)</f>
        <v>0</v>
      </c>
      <c r="L189" s="310">
        <f>(L107*'Data - P&amp;L'!$D$34)</f>
        <v>0</v>
      </c>
      <c r="M189" s="310">
        <f>(M107*'Data - P&amp;L'!$D$34)</f>
        <v>0</v>
      </c>
      <c r="N189" s="310">
        <f>(N107*'Data - P&amp;L'!$D$34)</f>
        <v>0</v>
      </c>
      <c r="O189" s="310">
        <f>(O107*'Data - P&amp;L'!$D$34)</f>
        <v>0</v>
      </c>
      <c r="P189" s="310">
        <f>(P107*'Data - P&amp;L'!$D$34)</f>
        <v>0</v>
      </c>
      <c r="Q189" s="310">
        <f>(Q107*'Data - P&amp;L'!$D$34)</f>
        <v>0</v>
      </c>
      <c r="R189" s="310">
        <f>(R107*'Data - P&amp;L'!$D$34)</f>
        <v>0</v>
      </c>
      <c r="S189" s="310">
        <f>(S107*'Data - P&amp;L'!$D$34)</f>
        <v>0</v>
      </c>
      <c r="T189" s="310">
        <f>(T107*'Data - P&amp;L'!$D$34)</f>
        <v>0</v>
      </c>
      <c r="U189" s="310">
        <f>(U107*'Data - P&amp;L'!$D$34)</f>
        <v>0</v>
      </c>
      <c r="V189" s="310">
        <f>(V107*'Data - P&amp;L'!$D$34)</f>
        <v>0</v>
      </c>
      <c r="W189" s="310">
        <f>(W107*'Data - P&amp;L'!$D$34)</f>
        <v>0</v>
      </c>
      <c r="X189" s="310">
        <f>(X107*'Data - P&amp;L'!$D$34)</f>
        <v>0</v>
      </c>
      <c r="Y189" s="310">
        <f>(Y107*'Data - P&amp;L'!$D$34)</f>
        <v>0</v>
      </c>
      <c r="Z189" s="310">
        <f>(Z107*'Data - P&amp;L'!$D$34)</f>
        <v>0</v>
      </c>
      <c r="AA189" s="310">
        <f>(AA107*'Data - P&amp;L'!$D$34)</f>
        <v>0</v>
      </c>
      <c r="AB189" s="310">
        <f>(AB107*'Data - P&amp;L'!$D$34)</f>
        <v>0</v>
      </c>
      <c r="AC189" s="310">
        <f>(AC107*'Data - P&amp;L'!$D$34)</f>
        <v>0</v>
      </c>
      <c r="AD189" s="310">
        <f>(AD107*'Data - P&amp;L'!$D$34)</f>
        <v>0</v>
      </c>
      <c r="AE189" s="310">
        <f>(AE107*'Data - P&amp;L'!$D$34)</f>
        <v>0</v>
      </c>
      <c r="AF189" s="310">
        <f>(AF107*'Data - P&amp;L'!$D$34)</f>
        <v>0</v>
      </c>
      <c r="AG189" s="524">
        <f t="shared" si="41"/>
        <v>0</v>
      </c>
    </row>
    <row r="190" outlineLevel="1">
      <c r="A190" s="533" t="s">
        <v>563</v>
      </c>
      <c r="B190" s="534"/>
      <c r="C190" s="534"/>
      <c r="D190" s="534"/>
      <c r="E190" s="534"/>
      <c r="F190" s="534"/>
      <c r="G190" s="534"/>
      <c r="H190" s="534"/>
      <c r="I190" s="534"/>
      <c r="J190" s="534"/>
      <c r="K190" s="534"/>
      <c r="L190" s="534"/>
      <c r="M190" s="534"/>
      <c r="N190" s="534"/>
      <c r="O190" s="534"/>
      <c r="P190" s="534"/>
      <c r="Q190" s="534"/>
      <c r="R190" s="534"/>
      <c r="S190" s="534"/>
      <c r="T190" s="534"/>
      <c r="U190" s="534"/>
      <c r="V190" s="534"/>
      <c r="W190" s="534"/>
      <c r="X190" s="534"/>
      <c r="Y190" s="534"/>
      <c r="Z190" s="534"/>
      <c r="AA190" s="534"/>
      <c r="AB190" s="534"/>
      <c r="AC190" s="534"/>
      <c r="AD190" s="534"/>
      <c r="AE190" s="534"/>
      <c r="AF190" s="534"/>
      <c r="AG190" s="532"/>
    </row>
    <row r="191" outlineLevel="1">
      <c r="A191" s="398" t="s">
        <v>564</v>
      </c>
      <c r="B191" s="531"/>
      <c r="C191" s="531"/>
      <c r="D191" s="531"/>
      <c r="E191" s="531"/>
      <c r="F191" s="531"/>
      <c r="G191" s="531"/>
      <c r="H191" s="531"/>
      <c r="I191" s="531"/>
      <c r="J191" s="531"/>
      <c r="K191" s="531"/>
      <c r="L191" s="531"/>
      <c r="M191" s="531"/>
      <c r="N191" s="531"/>
      <c r="O191" s="531"/>
      <c r="P191" s="531"/>
      <c r="Q191" s="531"/>
      <c r="R191" s="531"/>
      <c r="S191" s="531"/>
      <c r="T191" s="531"/>
      <c r="U191" s="531"/>
      <c r="V191" s="531"/>
      <c r="W191" s="531"/>
      <c r="X191" s="531"/>
      <c r="Y191" s="531"/>
      <c r="Z191" s="531"/>
      <c r="AA191" s="531"/>
      <c r="AB191" s="531"/>
      <c r="AC191" s="531"/>
      <c r="AD191" s="531"/>
      <c r="AE191" s="531"/>
      <c r="AF191" s="531"/>
      <c r="AG191" s="524"/>
    </row>
    <row r="192" outlineLevel="1">
      <c r="A192" s="398" t="s">
        <v>565</v>
      </c>
      <c r="B192" s="531"/>
      <c r="C192" s="531"/>
      <c r="D192" s="531"/>
      <c r="E192" s="531"/>
      <c r="F192" s="531"/>
      <c r="G192" s="531"/>
      <c r="H192" s="531"/>
      <c r="I192" s="531"/>
      <c r="J192" s="531"/>
      <c r="K192" s="531"/>
      <c r="L192" s="531"/>
      <c r="M192" s="531"/>
      <c r="N192" s="531"/>
      <c r="O192" s="531"/>
      <c r="P192" s="531"/>
      <c r="Q192" s="531"/>
      <c r="R192" s="531"/>
      <c r="S192" s="531"/>
      <c r="T192" s="531"/>
      <c r="U192" s="531"/>
      <c r="V192" s="531"/>
      <c r="W192" s="531"/>
      <c r="X192" s="531"/>
      <c r="Y192" s="531"/>
      <c r="Z192" s="531"/>
      <c r="AA192" s="531"/>
      <c r="AB192" s="531"/>
      <c r="AC192" s="531"/>
      <c r="AD192" s="531"/>
      <c r="AE192" s="531"/>
      <c r="AF192" s="531"/>
      <c r="AG192" s="524"/>
    </row>
    <row r="193" outlineLevel="1">
      <c r="A193" s="526" t="s">
        <v>566</v>
      </c>
      <c r="B193" s="535"/>
      <c r="C193" s="535"/>
      <c r="D193" s="535"/>
      <c r="E193" s="535"/>
      <c r="F193" s="535"/>
      <c r="G193" s="535"/>
      <c r="H193" s="535"/>
      <c r="I193" s="535"/>
      <c r="J193" s="535"/>
      <c r="K193" s="535"/>
      <c r="L193" s="535"/>
      <c r="M193" s="535"/>
      <c r="N193" s="535"/>
      <c r="O193" s="535"/>
      <c r="P193" s="535"/>
      <c r="Q193" s="535"/>
      <c r="R193" s="535"/>
      <c r="S193" s="535"/>
      <c r="T193" s="535"/>
      <c r="U193" s="535"/>
      <c r="V193" s="535"/>
      <c r="W193" s="535"/>
      <c r="X193" s="535"/>
      <c r="Y193" s="535"/>
      <c r="Z193" s="535"/>
      <c r="AA193" s="535"/>
      <c r="AB193" s="535"/>
      <c r="AC193" s="535"/>
      <c r="AD193" s="535"/>
      <c r="AE193" s="535"/>
      <c r="AF193" s="535"/>
      <c r="AG193" s="524"/>
    </row>
    <row r="194">
      <c r="A194" s="392"/>
      <c r="B194" s="310"/>
      <c r="C194" s="310"/>
      <c r="D194" s="310"/>
      <c r="E194" s="310"/>
      <c r="F194" s="310"/>
      <c r="G194" s="310"/>
      <c r="H194" s="310"/>
      <c r="I194" s="310"/>
      <c r="J194" s="310"/>
      <c r="K194" s="310"/>
      <c r="L194" s="310"/>
      <c r="M194" s="310"/>
      <c r="N194" s="310"/>
      <c r="O194" s="310"/>
      <c r="P194" s="310"/>
      <c r="Q194" s="310"/>
      <c r="R194" s="310"/>
      <c r="S194" s="310"/>
      <c r="T194" s="310"/>
      <c r="U194" s="310"/>
      <c r="V194" s="310"/>
      <c r="W194" s="310"/>
      <c r="X194" s="310"/>
      <c r="Y194" s="310"/>
      <c r="Z194" s="310"/>
      <c r="AA194" s="310"/>
      <c r="AB194" s="310"/>
      <c r="AC194" s="310"/>
      <c r="AD194" s="310"/>
      <c r="AE194" s="310"/>
      <c r="AF194" s="310"/>
      <c r="AG194" s="524"/>
    </row>
    <row r="195">
      <c r="A195" s="489" t="s">
        <v>1369</v>
      </c>
      <c r="B195" s="536">
        <f t="shared" ref="B195:AF195" si="42">B148+B160</f>
        <v>0</v>
      </c>
      <c r="C195" s="536">
        <f t="shared" si="42"/>
        <v>0</v>
      </c>
      <c r="D195" s="536">
        <f t="shared" si="42"/>
        <v>0</v>
      </c>
      <c r="E195" s="536">
        <f t="shared" si="42"/>
        <v>0</v>
      </c>
      <c r="F195" s="536">
        <f t="shared" si="42"/>
        <v>0</v>
      </c>
      <c r="G195" s="536">
        <f t="shared" si="42"/>
        <v>0</v>
      </c>
      <c r="H195" s="536">
        <f t="shared" si="42"/>
        <v>0</v>
      </c>
      <c r="I195" s="536">
        <f t="shared" si="42"/>
        <v>0</v>
      </c>
      <c r="J195" s="536">
        <f t="shared" si="42"/>
        <v>0</v>
      </c>
      <c r="K195" s="536">
        <f t="shared" si="42"/>
        <v>0</v>
      </c>
      <c r="L195" s="536">
        <f t="shared" si="42"/>
        <v>0</v>
      </c>
      <c r="M195" s="536">
        <f t="shared" si="42"/>
        <v>0</v>
      </c>
      <c r="N195" s="536">
        <f t="shared" si="42"/>
        <v>0</v>
      </c>
      <c r="O195" s="536">
        <f t="shared" si="42"/>
        <v>0</v>
      </c>
      <c r="P195" s="536">
        <f t="shared" si="42"/>
        <v>0</v>
      </c>
      <c r="Q195" s="536">
        <f t="shared" si="42"/>
        <v>0</v>
      </c>
      <c r="R195" s="536">
        <f t="shared" si="42"/>
        <v>0</v>
      </c>
      <c r="S195" s="536">
        <f t="shared" si="42"/>
        <v>0</v>
      </c>
      <c r="T195" s="536">
        <f t="shared" si="42"/>
        <v>0</v>
      </c>
      <c r="U195" s="536">
        <f t="shared" si="42"/>
        <v>0</v>
      </c>
      <c r="V195" s="536">
        <f t="shared" si="42"/>
        <v>0</v>
      </c>
      <c r="W195" s="536">
        <f t="shared" si="42"/>
        <v>0</v>
      </c>
      <c r="X195" s="536">
        <f t="shared" si="42"/>
        <v>0</v>
      </c>
      <c r="Y195" s="536">
        <f t="shared" si="42"/>
        <v>0</v>
      </c>
      <c r="Z195" s="536">
        <f t="shared" si="42"/>
        <v>0</v>
      </c>
      <c r="AA195" s="536">
        <f t="shared" si="42"/>
        <v>0</v>
      </c>
      <c r="AB195" s="536">
        <f t="shared" si="42"/>
        <v>0</v>
      </c>
      <c r="AC195" s="536">
        <f t="shared" si="42"/>
        <v>0</v>
      </c>
      <c r="AD195" s="536">
        <f t="shared" si="42"/>
        <v>0</v>
      </c>
      <c r="AE195" s="536">
        <f t="shared" si="42"/>
        <v>0</v>
      </c>
      <c r="AF195" s="536">
        <f t="shared" si="42"/>
        <v>0</v>
      </c>
      <c r="AG195" s="386">
        <f>SUM(B195:AF195)</f>
        <v>0</v>
      </c>
    </row>
    <row r="196">
      <c r="A196" s="415"/>
      <c r="B196" s="310"/>
      <c r="C196" s="310"/>
      <c r="D196" s="310"/>
      <c r="E196" s="310"/>
      <c r="F196" s="310"/>
      <c r="G196" s="310"/>
      <c r="H196" s="310"/>
      <c r="I196" s="310"/>
      <c r="J196" s="310"/>
      <c r="K196" s="310"/>
      <c r="L196" s="310"/>
      <c r="M196" s="310"/>
      <c r="N196" s="310"/>
      <c r="O196" s="310"/>
      <c r="P196" s="310"/>
      <c r="Q196" s="310"/>
      <c r="R196" s="310"/>
      <c r="S196" s="310"/>
      <c r="T196" s="310"/>
      <c r="U196" s="310"/>
      <c r="V196" s="310"/>
      <c r="W196" s="310"/>
      <c r="X196" s="310"/>
      <c r="Y196" s="310"/>
      <c r="Z196" s="310"/>
      <c r="AA196" s="310"/>
      <c r="AB196" s="310"/>
      <c r="AC196" s="310"/>
      <c r="AD196" s="310"/>
      <c r="AE196" s="310"/>
      <c r="AF196" s="310"/>
      <c r="AG196" s="524"/>
    </row>
    <row r="197">
      <c r="A197" s="445" t="s">
        <v>513</v>
      </c>
      <c r="B197" s="537">
        <f t="shared" ref="B197:AF197" si="43">B138+B149+B161-B176</f>
        <v>0</v>
      </c>
      <c r="C197" s="537">
        <f t="shared" si="43"/>
        <v>0</v>
      </c>
      <c r="D197" s="537">
        <f t="shared" si="43"/>
        <v>0</v>
      </c>
      <c r="E197" s="537">
        <f t="shared" si="43"/>
        <v>0</v>
      </c>
      <c r="F197" s="537">
        <f t="shared" si="43"/>
        <v>0</v>
      </c>
      <c r="G197" s="537">
        <f t="shared" si="43"/>
        <v>0</v>
      </c>
      <c r="H197" s="537">
        <f t="shared" si="43"/>
        <v>0</v>
      </c>
      <c r="I197" s="537">
        <f t="shared" si="43"/>
        <v>0</v>
      </c>
      <c r="J197" s="537">
        <f t="shared" si="43"/>
        <v>0</v>
      </c>
      <c r="K197" s="537">
        <f t="shared" si="43"/>
        <v>0</v>
      </c>
      <c r="L197" s="537">
        <f t="shared" si="43"/>
        <v>0</v>
      </c>
      <c r="M197" s="537">
        <f t="shared" si="43"/>
        <v>0</v>
      </c>
      <c r="N197" s="537">
        <f t="shared" si="43"/>
        <v>0</v>
      </c>
      <c r="O197" s="537">
        <f t="shared" si="43"/>
        <v>0</v>
      </c>
      <c r="P197" s="537">
        <f t="shared" si="43"/>
        <v>0</v>
      </c>
      <c r="Q197" s="537">
        <f t="shared" si="43"/>
        <v>0</v>
      </c>
      <c r="R197" s="537">
        <f t="shared" si="43"/>
        <v>0</v>
      </c>
      <c r="S197" s="537">
        <f t="shared" si="43"/>
        <v>0</v>
      </c>
      <c r="T197" s="537">
        <f t="shared" si="43"/>
        <v>0</v>
      </c>
      <c r="U197" s="537">
        <f t="shared" si="43"/>
        <v>0</v>
      </c>
      <c r="V197" s="537">
        <f t="shared" si="43"/>
        <v>0</v>
      </c>
      <c r="W197" s="537">
        <f t="shared" si="43"/>
        <v>0</v>
      </c>
      <c r="X197" s="537">
        <f t="shared" si="43"/>
        <v>0</v>
      </c>
      <c r="Y197" s="537">
        <f t="shared" si="43"/>
        <v>0</v>
      </c>
      <c r="Z197" s="537">
        <f t="shared" si="43"/>
        <v>0</v>
      </c>
      <c r="AA197" s="537">
        <f t="shared" si="43"/>
        <v>0</v>
      </c>
      <c r="AB197" s="537">
        <f t="shared" si="43"/>
        <v>0</v>
      </c>
      <c r="AC197" s="537">
        <f t="shared" si="43"/>
        <v>0</v>
      </c>
      <c r="AD197" s="537">
        <f t="shared" si="43"/>
        <v>0</v>
      </c>
      <c r="AE197" s="537">
        <f t="shared" si="43"/>
        <v>0</v>
      </c>
      <c r="AF197" s="537">
        <f t="shared" si="43"/>
        <v>0</v>
      </c>
      <c r="AG197" s="386">
        <f>SUM(B197:AF197)</f>
        <v>0</v>
      </c>
    </row>
    <row r="198">
      <c r="A198" s="392"/>
      <c r="B198" s="310"/>
      <c r="C198" s="310"/>
      <c r="D198" s="310"/>
      <c r="E198" s="310"/>
      <c r="F198" s="310"/>
      <c r="G198" s="310"/>
      <c r="H198" s="310"/>
      <c r="I198" s="310"/>
      <c r="J198" s="310"/>
      <c r="K198" s="310"/>
      <c r="L198" s="310"/>
      <c r="M198" s="310"/>
      <c r="N198" s="310"/>
      <c r="O198" s="310"/>
      <c r="P198" s="310"/>
      <c r="Q198" s="310"/>
      <c r="R198" s="310"/>
      <c r="S198" s="310"/>
      <c r="T198" s="310"/>
      <c r="U198" s="310"/>
      <c r="V198" s="310"/>
      <c r="W198" s="310"/>
      <c r="X198" s="310"/>
      <c r="Y198" s="310"/>
      <c r="Z198" s="310"/>
      <c r="AA198" s="310"/>
      <c r="AB198" s="310"/>
      <c r="AC198" s="310"/>
      <c r="AD198" s="310"/>
      <c r="AE198" s="310"/>
      <c r="AF198" s="310"/>
      <c r="AG198" s="524"/>
    </row>
    <row r="199">
      <c r="A199" s="538" t="s">
        <v>1370</v>
      </c>
      <c r="B199" s="312"/>
      <c r="C199" s="312"/>
      <c r="D199" s="312"/>
      <c r="E199" s="312"/>
      <c r="F199" s="312"/>
      <c r="G199" s="312"/>
      <c r="H199" s="312"/>
      <c r="I199" s="312"/>
      <c r="J199" s="312"/>
      <c r="K199" s="312"/>
      <c r="L199" s="312"/>
      <c r="M199" s="312"/>
      <c r="N199" s="312"/>
      <c r="O199" s="312"/>
      <c r="P199" s="312"/>
      <c r="Q199" s="312"/>
      <c r="R199" s="312"/>
      <c r="S199" s="312"/>
      <c r="T199" s="312"/>
      <c r="U199" s="312"/>
      <c r="V199" s="312"/>
      <c r="W199" s="312"/>
      <c r="X199" s="312"/>
      <c r="Y199" s="312"/>
      <c r="Z199" s="312"/>
      <c r="AA199" s="312"/>
      <c r="AB199" s="312"/>
      <c r="AC199" s="312"/>
      <c r="AD199" s="312"/>
      <c r="AE199" s="312"/>
      <c r="AF199" s="312"/>
      <c r="AG199" s="524"/>
    </row>
    <row r="200">
      <c r="A200" s="314">
        <f>SUM(AG4)</f>
        <v>1439.59</v>
      </c>
      <c r="B200" s="310"/>
      <c r="C200" s="310"/>
      <c r="D200" s="310"/>
      <c r="E200" s="310"/>
      <c r="F200" s="310"/>
      <c r="G200" s="310"/>
      <c r="H200" s="310"/>
      <c r="I200" s="310"/>
      <c r="J200" s="310"/>
      <c r="K200" s="310"/>
      <c r="L200" s="310"/>
      <c r="M200" s="310"/>
      <c r="N200" s="310"/>
      <c r="O200" s="310"/>
      <c r="P200" s="310"/>
      <c r="Q200" s="310"/>
      <c r="R200" s="310"/>
      <c r="S200" s="310"/>
      <c r="T200" s="310"/>
      <c r="U200" s="310"/>
      <c r="V200" s="310"/>
      <c r="W200" s="310"/>
      <c r="X200" s="310"/>
      <c r="Y200" s="310"/>
      <c r="Z200" s="310"/>
      <c r="AA200" s="310"/>
      <c r="AB200" s="310"/>
      <c r="AC200" s="310"/>
      <c r="AD200" s="310"/>
      <c r="AE200" s="310"/>
      <c r="AF200" s="310"/>
      <c r="AG200" s="524"/>
    </row>
    <row r="201">
      <c r="A201" s="538" t="s">
        <v>1371</v>
      </c>
      <c r="B201" s="312">
        <f t="shared" ref="B201:AF201" si="44">(B4)-B135</f>
        <v>0</v>
      </c>
      <c r="C201" s="312">
        <f t="shared" si="44"/>
        <v>0</v>
      </c>
      <c r="D201" s="312">
        <f t="shared" si="44"/>
        <v>0</v>
      </c>
      <c r="E201" s="312">
        <f t="shared" si="44"/>
        <v>0</v>
      </c>
      <c r="F201" s="312">
        <f t="shared" si="44"/>
        <v>0</v>
      </c>
      <c r="G201" s="312">
        <f t="shared" si="44"/>
        <v>0</v>
      </c>
      <c r="H201" s="312">
        <f t="shared" si="44"/>
        <v>131.3255</v>
      </c>
      <c r="I201" s="312">
        <f t="shared" si="44"/>
        <v>131.999</v>
      </c>
      <c r="J201" s="312">
        <f t="shared" si="44"/>
        <v>0</v>
      </c>
      <c r="K201" s="312">
        <f t="shared" si="44"/>
        <v>0</v>
      </c>
      <c r="L201" s="312">
        <f t="shared" si="44"/>
        <v>0</v>
      </c>
      <c r="M201" s="312">
        <f t="shared" si="44"/>
        <v>0</v>
      </c>
      <c r="N201" s="312">
        <f t="shared" si="44"/>
        <v>0</v>
      </c>
      <c r="O201" s="312">
        <f t="shared" si="44"/>
        <v>0</v>
      </c>
      <c r="P201" s="312">
        <f t="shared" si="44"/>
        <v>0</v>
      </c>
      <c r="Q201" s="312">
        <f t="shared" si="44"/>
        <v>0</v>
      </c>
      <c r="R201" s="312">
        <f t="shared" si="44"/>
        <v>0</v>
      </c>
      <c r="S201" s="312">
        <f t="shared" si="44"/>
        <v>0</v>
      </c>
      <c r="T201" s="312">
        <f t="shared" si="44"/>
        <v>0</v>
      </c>
      <c r="U201" s="312">
        <f t="shared" si="44"/>
        <v>114.813</v>
      </c>
      <c r="V201" s="312">
        <f t="shared" si="44"/>
        <v>0</v>
      </c>
      <c r="W201" s="312">
        <f t="shared" si="44"/>
        <v>0</v>
      </c>
      <c r="X201" s="312">
        <f t="shared" si="44"/>
        <v>0</v>
      </c>
      <c r="Y201" s="312">
        <f t="shared" si="44"/>
        <v>0</v>
      </c>
      <c r="Z201" s="312">
        <f t="shared" si="44"/>
        <v>0</v>
      </c>
      <c r="AA201" s="312">
        <f t="shared" si="44"/>
        <v>82.175</v>
      </c>
      <c r="AB201" s="312">
        <f t="shared" si="44"/>
        <v>0</v>
      </c>
      <c r="AC201" s="312">
        <f t="shared" si="44"/>
        <v>0</v>
      </c>
      <c r="AD201" s="312">
        <f t="shared" si="44"/>
        <v>81.449</v>
      </c>
      <c r="AE201" s="312">
        <f t="shared" si="44"/>
        <v>0</v>
      </c>
      <c r="AF201" s="312">
        <f t="shared" si="44"/>
        <v>0</v>
      </c>
      <c r="AG201" s="386"/>
    </row>
    <row r="202">
      <c r="A202" s="539">
        <f>SUM(B201:AF201)</f>
        <v>541.7615</v>
      </c>
      <c r="B202" s="316"/>
      <c r="C202" s="316"/>
      <c r="D202" s="316"/>
      <c r="E202" s="316"/>
      <c r="F202" s="316"/>
      <c r="G202" s="316"/>
      <c r="H202" s="316"/>
      <c r="I202" s="316"/>
      <c r="J202" s="316"/>
      <c r="K202" s="316"/>
      <c r="L202" s="316"/>
      <c r="M202" s="316"/>
      <c r="N202" s="316"/>
      <c r="O202" s="316"/>
      <c r="P202" s="316"/>
      <c r="Q202" s="316"/>
      <c r="R202" s="316"/>
      <c r="S202" s="316"/>
      <c r="T202" s="316"/>
      <c r="U202" s="316"/>
      <c r="V202" s="316"/>
      <c r="W202" s="316"/>
      <c r="X202" s="316"/>
      <c r="Y202" s="316"/>
      <c r="Z202" s="316"/>
      <c r="AA202" s="316"/>
      <c r="AB202" s="316"/>
      <c r="AC202" s="316"/>
      <c r="AD202" s="316"/>
      <c r="AE202" s="316"/>
      <c r="AF202" s="316"/>
      <c r="AG202" s="524"/>
    </row>
    <row r="203">
      <c r="A203" s="540" t="s">
        <v>1372</v>
      </c>
      <c r="B203" s="541"/>
      <c r="C203" s="541"/>
      <c r="D203" s="541"/>
      <c r="E203" s="541"/>
      <c r="F203" s="541"/>
      <c r="G203" s="541"/>
      <c r="H203" s="541"/>
      <c r="I203" s="541"/>
      <c r="J203" s="541"/>
      <c r="K203" s="541"/>
      <c r="L203" s="541"/>
      <c r="M203" s="541"/>
      <c r="N203" s="541"/>
      <c r="O203" s="541"/>
      <c r="P203" s="541"/>
      <c r="Q203" s="541"/>
      <c r="R203" s="541"/>
      <c r="S203" s="541"/>
      <c r="T203" s="541"/>
      <c r="U203" s="541"/>
      <c r="V203" s="541"/>
      <c r="W203" s="541"/>
      <c r="X203" s="541"/>
      <c r="Y203" s="541"/>
      <c r="Z203" s="541"/>
      <c r="AA203" s="541"/>
      <c r="AB203" s="541"/>
      <c r="AC203" s="541"/>
      <c r="AD203" s="541"/>
      <c r="AE203" s="541"/>
      <c r="AF203" s="541"/>
      <c r="AG203" s="524"/>
    </row>
    <row r="204">
      <c r="A204" s="542">
        <f>A202/A200</f>
        <v>0.3763304135</v>
      </c>
      <c r="B204" s="543"/>
      <c r="C204" s="543"/>
      <c r="D204" s="543"/>
      <c r="E204" s="543"/>
      <c r="F204" s="543"/>
      <c r="G204" s="543"/>
      <c r="H204" s="543"/>
      <c r="I204" s="543"/>
      <c r="J204" s="543"/>
      <c r="K204" s="543"/>
      <c r="L204" s="543"/>
      <c r="M204" s="543"/>
      <c r="N204" s="543"/>
      <c r="O204" s="543"/>
      <c r="P204" s="543"/>
      <c r="Q204" s="543"/>
      <c r="R204" s="543"/>
      <c r="S204" s="543"/>
      <c r="T204" s="543"/>
      <c r="U204" s="543"/>
      <c r="V204" s="543"/>
      <c r="W204" s="543"/>
      <c r="X204" s="543"/>
      <c r="Y204" s="543"/>
      <c r="Z204" s="543"/>
      <c r="AA204" s="543"/>
      <c r="AB204" s="543"/>
      <c r="AC204" s="543"/>
      <c r="AD204" s="543"/>
      <c r="AE204" s="543"/>
      <c r="AF204" s="543"/>
      <c r="AG204" s="524"/>
    </row>
    <row r="205">
      <c r="A205" s="130"/>
      <c r="B205" s="310"/>
      <c r="C205" s="310"/>
      <c r="D205" s="310"/>
      <c r="E205" s="310"/>
      <c r="F205" s="310"/>
      <c r="G205" s="310"/>
      <c r="H205" s="310"/>
      <c r="I205" s="310"/>
      <c r="J205" s="310"/>
      <c r="K205" s="310"/>
      <c r="L205" s="310"/>
      <c r="M205" s="310"/>
      <c r="N205" s="310"/>
      <c r="O205" s="310"/>
      <c r="P205" s="310"/>
      <c r="Q205" s="310"/>
      <c r="R205" s="310"/>
      <c r="S205" s="310"/>
      <c r="T205" s="310"/>
      <c r="U205" s="310"/>
      <c r="V205" s="310"/>
      <c r="W205" s="310"/>
      <c r="X205" s="310"/>
      <c r="Y205" s="310"/>
      <c r="Z205" s="310"/>
      <c r="AA205" s="310"/>
      <c r="AB205" s="310"/>
      <c r="AC205" s="310"/>
      <c r="AD205" s="310"/>
      <c r="AE205" s="310"/>
      <c r="AF205" s="310"/>
      <c r="AG205" s="524"/>
    </row>
    <row r="206">
      <c r="A206" s="130"/>
      <c r="B206" s="310"/>
      <c r="C206" s="310"/>
      <c r="D206" s="310"/>
      <c r="E206" s="310"/>
      <c r="F206" s="310"/>
      <c r="G206" s="310"/>
      <c r="H206" s="310"/>
      <c r="I206" s="310"/>
      <c r="J206" s="310"/>
      <c r="K206" s="310"/>
      <c r="L206" s="310"/>
      <c r="M206" s="310"/>
      <c r="N206" s="310"/>
      <c r="O206" s="310"/>
      <c r="P206" s="310"/>
      <c r="Q206" s="310"/>
      <c r="R206" s="310"/>
      <c r="S206" s="310"/>
      <c r="T206" s="310"/>
      <c r="U206" s="310"/>
      <c r="V206" s="310"/>
      <c r="W206" s="310"/>
      <c r="X206" s="310"/>
      <c r="Y206" s="310"/>
      <c r="Z206" s="310"/>
      <c r="AA206" s="310"/>
      <c r="AB206" s="310"/>
      <c r="AC206" s="310"/>
      <c r="AD206" s="310"/>
      <c r="AE206" s="310"/>
      <c r="AF206" s="310"/>
      <c r="AG206" s="524"/>
    </row>
    <row r="207">
      <c r="A207" s="544" t="s">
        <v>514</v>
      </c>
      <c r="B207" s="310"/>
      <c r="C207" s="310"/>
      <c r="D207" s="310"/>
      <c r="E207" s="310"/>
      <c r="F207" s="310"/>
      <c r="G207" s="310"/>
      <c r="H207" s="310"/>
      <c r="I207" s="310"/>
      <c r="J207" s="310"/>
      <c r="K207" s="310"/>
      <c r="L207" s="310"/>
      <c r="M207" s="310"/>
      <c r="N207" s="310"/>
      <c r="O207" s="310"/>
      <c r="P207" s="310"/>
      <c r="Q207" s="310"/>
      <c r="R207" s="310"/>
      <c r="S207" s="310"/>
      <c r="T207" s="310"/>
      <c r="U207" s="310"/>
      <c r="V207" s="310"/>
      <c r="W207" s="310"/>
      <c r="X207" s="310"/>
      <c r="Y207" s="310"/>
      <c r="Z207" s="310"/>
      <c r="AA207" s="310"/>
      <c r="AB207" s="310"/>
      <c r="AC207" s="310"/>
      <c r="AD207" s="310"/>
      <c r="AE207" s="310"/>
      <c r="AF207" s="310"/>
      <c r="AG207" s="524"/>
    </row>
    <row r="208">
      <c r="A208" s="314">
        <f>A200</f>
        <v>1439.59</v>
      </c>
      <c r="B208" s="310"/>
      <c r="C208" s="310"/>
      <c r="D208" s="310"/>
      <c r="E208" s="310"/>
      <c r="F208" s="310"/>
      <c r="G208" s="310"/>
      <c r="H208" s="310"/>
      <c r="I208" s="310"/>
      <c r="J208" s="310"/>
      <c r="K208" s="310"/>
      <c r="L208" s="310"/>
      <c r="M208" s="310"/>
      <c r="N208" s="310"/>
      <c r="O208" s="310"/>
      <c r="P208" s="310"/>
      <c r="Q208" s="310"/>
      <c r="R208" s="310"/>
      <c r="S208" s="310"/>
      <c r="T208" s="310"/>
      <c r="U208" s="310"/>
      <c r="V208" s="310"/>
      <c r="W208" s="310"/>
      <c r="X208" s="310"/>
      <c r="Y208" s="310"/>
      <c r="Z208" s="310"/>
      <c r="AA208" s="310"/>
      <c r="AB208" s="310"/>
      <c r="AC208" s="310"/>
      <c r="AD208" s="310"/>
      <c r="AE208" s="310"/>
      <c r="AF208" s="310"/>
      <c r="AG208" s="524"/>
    </row>
    <row r="209">
      <c r="A209" s="544" t="s">
        <v>571</v>
      </c>
      <c r="B209" s="310">
        <f t="shared" ref="B209:AF209" si="45">B201+B197</f>
        <v>0</v>
      </c>
      <c r="C209" s="310">
        <f t="shared" si="45"/>
        <v>0</v>
      </c>
      <c r="D209" s="310">
        <f t="shared" si="45"/>
        <v>0</v>
      </c>
      <c r="E209" s="310">
        <f t="shared" si="45"/>
        <v>0</v>
      </c>
      <c r="F209" s="310">
        <f t="shared" si="45"/>
        <v>0</v>
      </c>
      <c r="G209" s="310">
        <f t="shared" si="45"/>
        <v>0</v>
      </c>
      <c r="H209" s="310">
        <f t="shared" si="45"/>
        <v>131.3255</v>
      </c>
      <c r="I209" s="310">
        <f t="shared" si="45"/>
        <v>131.999</v>
      </c>
      <c r="J209" s="310">
        <f t="shared" si="45"/>
        <v>0</v>
      </c>
      <c r="K209" s="310">
        <f t="shared" si="45"/>
        <v>0</v>
      </c>
      <c r="L209" s="310">
        <f t="shared" si="45"/>
        <v>0</v>
      </c>
      <c r="M209" s="310">
        <f t="shared" si="45"/>
        <v>0</v>
      </c>
      <c r="N209" s="310">
        <f t="shared" si="45"/>
        <v>0</v>
      </c>
      <c r="O209" s="310">
        <f t="shared" si="45"/>
        <v>0</v>
      </c>
      <c r="P209" s="310">
        <f t="shared" si="45"/>
        <v>0</v>
      </c>
      <c r="Q209" s="310">
        <f t="shared" si="45"/>
        <v>0</v>
      </c>
      <c r="R209" s="310">
        <f t="shared" si="45"/>
        <v>0</v>
      </c>
      <c r="S209" s="310">
        <f t="shared" si="45"/>
        <v>0</v>
      </c>
      <c r="T209" s="310">
        <f t="shared" si="45"/>
        <v>0</v>
      </c>
      <c r="U209" s="310">
        <f t="shared" si="45"/>
        <v>114.813</v>
      </c>
      <c r="V209" s="310">
        <f t="shared" si="45"/>
        <v>0</v>
      </c>
      <c r="W209" s="310">
        <f t="shared" si="45"/>
        <v>0</v>
      </c>
      <c r="X209" s="310">
        <f t="shared" si="45"/>
        <v>0</v>
      </c>
      <c r="Y209" s="310">
        <f t="shared" si="45"/>
        <v>0</v>
      </c>
      <c r="Z209" s="310">
        <f t="shared" si="45"/>
        <v>0</v>
      </c>
      <c r="AA209" s="310">
        <f t="shared" si="45"/>
        <v>82.175</v>
      </c>
      <c r="AB209" s="310">
        <f t="shared" si="45"/>
        <v>0</v>
      </c>
      <c r="AC209" s="310">
        <f t="shared" si="45"/>
        <v>0</v>
      </c>
      <c r="AD209" s="310">
        <f t="shared" si="45"/>
        <v>81.449</v>
      </c>
      <c r="AE209" s="310">
        <f t="shared" si="45"/>
        <v>0</v>
      </c>
      <c r="AF209" s="310">
        <f t="shared" si="45"/>
        <v>0</v>
      </c>
      <c r="AG209" s="386"/>
    </row>
    <row r="210">
      <c r="A210" s="539">
        <f>sum(B209:AF209)</f>
        <v>541.7615</v>
      </c>
      <c r="B210" s="310"/>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c r="AA210" s="310"/>
      <c r="AB210" s="310"/>
      <c r="AC210" s="310"/>
      <c r="AD210" s="310"/>
      <c r="AE210" s="310"/>
      <c r="AF210" s="310"/>
      <c r="AG210" s="524"/>
    </row>
    <row r="211">
      <c r="A211" s="545" t="s">
        <v>572</v>
      </c>
      <c r="B211" s="316" t="str">
        <f t="shared" ref="B211:AF211" si="46">B209/(B4)</f>
        <v>#DIV/0!</v>
      </c>
      <c r="C211" s="316" t="str">
        <f t="shared" si="46"/>
        <v>#DIV/0!</v>
      </c>
      <c r="D211" s="316" t="str">
        <f t="shared" si="46"/>
        <v>#DIV/0!</v>
      </c>
      <c r="E211" s="316" t="str">
        <f t="shared" si="46"/>
        <v>#DIV/0!</v>
      </c>
      <c r="F211" s="316" t="str">
        <f t="shared" si="46"/>
        <v>#DIV/0!</v>
      </c>
      <c r="G211" s="316" t="str">
        <f t="shared" si="46"/>
        <v>#DIV/0!</v>
      </c>
      <c r="H211" s="316">
        <f t="shared" si="46"/>
        <v>0.4085664064</v>
      </c>
      <c r="I211" s="316">
        <f t="shared" si="46"/>
        <v>0.4164794598</v>
      </c>
      <c r="J211" s="316" t="str">
        <f t="shared" si="46"/>
        <v>#DIV/0!</v>
      </c>
      <c r="K211" s="316" t="str">
        <f t="shared" si="46"/>
        <v>#DIV/0!</v>
      </c>
      <c r="L211" s="316" t="str">
        <f t="shared" si="46"/>
        <v>#DIV/0!</v>
      </c>
      <c r="M211" s="316" t="str">
        <f t="shared" si="46"/>
        <v>#DIV/0!</v>
      </c>
      <c r="N211" s="316" t="str">
        <f t="shared" si="46"/>
        <v>#DIV/0!</v>
      </c>
      <c r="O211" s="316" t="str">
        <f t="shared" si="46"/>
        <v>#DIV/0!</v>
      </c>
      <c r="P211" s="316" t="str">
        <f t="shared" si="46"/>
        <v>#DIV/0!</v>
      </c>
      <c r="Q211" s="316" t="str">
        <f t="shared" si="46"/>
        <v>#DIV/0!</v>
      </c>
      <c r="R211" s="316" t="str">
        <f t="shared" si="46"/>
        <v>#DIV/0!</v>
      </c>
      <c r="S211" s="316" t="str">
        <f t="shared" si="46"/>
        <v>#DIV/0!</v>
      </c>
      <c r="T211" s="316" t="str">
        <f t="shared" si="46"/>
        <v>#DIV/0!</v>
      </c>
      <c r="U211" s="316">
        <f t="shared" si="46"/>
        <v>0.3850459454</v>
      </c>
      <c r="V211" s="316" t="str">
        <f t="shared" si="46"/>
        <v>#DIV/0!</v>
      </c>
      <c r="W211" s="316" t="str">
        <f t="shared" si="46"/>
        <v>#DIV/0!</v>
      </c>
      <c r="X211" s="316" t="str">
        <f t="shared" si="46"/>
        <v>#DIV/0!</v>
      </c>
      <c r="Y211" s="316" t="str">
        <f t="shared" si="46"/>
        <v>#DIV/0!</v>
      </c>
      <c r="Z211" s="316" t="str">
        <f t="shared" si="46"/>
        <v>#DIV/0!</v>
      </c>
      <c r="AA211" s="316">
        <f t="shared" si="46"/>
        <v>0.3298875953</v>
      </c>
      <c r="AB211" s="316" t="str">
        <f t="shared" si="46"/>
        <v>#DIV/0!</v>
      </c>
      <c r="AC211" s="316" t="str">
        <f t="shared" si="46"/>
        <v>#DIV/0!</v>
      </c>
      <c r="AD211" s="316">
        <f t="shared" si="46"/>
        <v>0.3207411199</v>
      </c>
      <c r="AE211" s="316" t="str">
        <f t="shared" si="46"/>
        <v>#DIV/0!</v>
      </c>
      <c r="AF211" s="316" t="str">
        <f t="shared" si="46"/>
        <v>#DIV/0!</v>
      </c>
      <c r="AG211" s="386"/>
    </row>
    <row r="212">
      <c r="A212" s="542">
        <f>A210/A208</f>
        <v>0.3763304135</v>
      </c>
      <c r="B212" s="310"/>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310"/>
      <c r="Y212" s="310"/>
      <c r="Z212" s="310"/>
      <c r="AA212" s="310"/>
      <c r="AB212" s="310"/>
      <c r="AC212" s="310"/>
      <c r="AD212" s="310"/>
      <c r="AE212" s="310"/>
      <c r="AF212" s="310"/>
      <c r="AG212" s="524"/>
    </row>
    <row r="213">
      <c r="A213" s="129"/>
      <c r="B213" s="310"/>
      <c r="C213" s="310"/>
      <c r="D213" s="310"/>
      <c r="E213" s="310"/>
      <c r="F213" s="310"/>
      <c r="G213" s="310"/>
      <c r="H213" s="310"/>
      <c r="I213" s="310"/>
      <c r="J213" s="310"/>
      <c r="K213" s="310"/>
      <c r="L213" s="310"/>
      <c r="M213" s="310"/>
      <c r="N213" s="310"/>
      <c r="O213" s="310"/>
      <c r="P213" s="310"/>
      <c r="Q213" s="310"/>
      <c r="R213" s="310"/>
      <c r="S213" s="310"/>
      <c r="T213" s="310"/>
      <c r="U213" s="310"/>
      <c r="V213" s="310"/>
      <c r="W213" s="310"/>
      <c r="X213" s="310"/>
      <c r="Y213" s="310"/>
      <c r="Z213" s="310"/>
      <c r="AA213" s="310"/>
      <c r="AB213" s="310"/>
      <c r="AC213" s="310"/>
      <c r="AD213" s="310"/>
      <c r="AE213" s="310"/>
      <c r="AF213" s="310"/>
      <c r="AG213" s="524"/>
    </row>
    <row r="214">
      <c r="A214" s="130"/>
      <c r="B214" s="310"/>
      <c r="C214" s="310"/>
      <c r="D214" s="310"/>
      <c r="E214" s="310"/>
      <c r="F214" s="310"/>
      <c r="G214" s="310"/>
      <c r="H214" s="310"/>
      <c r="I214" s="310"/>
      <c r="J214" s="310"/>
      <c r="K214" s="310"/>
      <c r="L214" s="310"/>
      <c r="M214" s="310"/>
      <c r="N214" s="310"/>
      <c r="O214" s="310"/>
      <c r="P214" s="310"/>
      <c r="Q214" s="310"/>
      <c r="R214" s="310"/>
      <c r="S214" s="310"/>
      <c r="T214" s="310"/>
      <c r="U214" s="310"/>
      <c r="V214" s="310"/>
      <c r="W214" s="310"/>
      <c r="X214" s="310"/>
      <c r="Y214" s="310"/>
      <c r="Z214" s="310"/>
      <c r="AA214" s="310"/>
      <c r="AB214" s="310"/>
      <c r="AC214" s="310"/>
      <c r="AD214" s="310"/>
      <c r="AE214" s="310"/>
      <c r="AF214" s="310"/>
      <c r="AG214" s="524"/>
    </row>
    <row r="215">
      <c r="A215" s="130"/>
      <c r="B215" s="310"/>
      <c r="C215" s="310"/>
      <c r="D215" s="310"/>
      <c r="E215" s="310"/>
      <c r="F215" s="310"/>
      <c r="G215" s="310"/>
      <c r="H215" s="310"/>
      <c r="I215" s="310"/>
      <c r="J215" s="310"/>
      <c r="K215" s="310"/>
      <c r="L215" s="310"/>
      <c r="M215" s="310"/>
      <c r="N215" s="310"/>
      <c r="O215" s="310"/>
      <c r="P215" s="310"/>
      <c r="Q215" s="310"/>
      <c r="R215" s="310"/>
      <c r="S215" s="310"/>
      <c r="T215" s="310"/>
      <c r="U215" s="310"/>
      <c r="V215" s="310"/>
      <c r="W215" s="310"/>
      <c r="X215" s="310"/>
      <c r="Y215" s="310"/>
      <c r="Z215" s="310"/>
      <c r="AA215" s="310"/>
      <c r="AB215" s="310"/>
      <c r="AC215" s="310"/>
      <c r="AD215" s="310"/>
      <c r="AE215" s="310"/>
      <c r="AF215" s="310"/>
      <c r="AG215" s="524"/>
    </row>
    <row r="216">
      <c r="A216" s="130"/>
      <c r="B216" s="310"/>
      <c r="C216" s="310"/>
      <c r="D216" s="310"/>
      <c r="E216" s="310"/>
      <c r="F216" s="310"/>
      <c r="G216" s="310"/>
      <c r="H216" s="310"/>
      <c r="I216" s="310"/>
      <c r="J216" s="310"/>
      <c r="K216" s="310"/>
      <c r="L216" s="310"/>
      <c r="M216" s="310"/>
      <c r="N216" s="310"/>
      <c r="O216" s="310"/>
      <c r="P216" s="310"/>
      <c r="Q216" s="310"/>
      <c r="R216" s="310"/>
      <c r="S216" s="310"/>
      <c r="T216" s="310"/>
      <c r="U216" s="310"/>
      <c r="V216" s="310"/>
      <c r="W216" s="310"/>
      <c r="X216" s="310"/>
      <c r="Y216" s="310"/>
      <c r="Z216" s="310"/>
      <c r="AA216" s="310"/>
      <c r="AB216" s="310"/>
      <c r="AC216" s="310"/>
      <c r="AD216" s="310"/>
      <c r="AE216" s="310"/>
      <c r="AF216" s="310"/>
      <c r="AG216" s="524"/>
    </row>
    <row r="217">
      <c r="A217" s="130"/>
      <c r="B217" s="310"/>
      <c r="C217" s="310"/>
      <c r="D217" s="310"/>
      <c r="E217" s="310"/>
      <c r="F217" s="310"/>
      <c r="G217" s="310"/>
      <c r="H217" s="310"/>
      <c r="I217" s="310"/>
      <c r="J217" s="310"/>
      <c r="K217" s="310"/>
      <c r="L217" s="310"/>
      <c r="M217" s="310"/>
      <c r="N217" s="310"/>
      <c r="O217" s="310"/>
      <c r="P217" s="310"/>
      <c r="Q217" s="310"/>
      <c r="R217" s="310"/>
      <c r="S217" s="310"/>
      <c r="T217" s="310"/>
      <c r="U217" s="310"/>
      <c r="V217" s="310"/>
      <c r="W217" s="310"/>
      <c r="X217" s="310"/>
      <c r="Y217" s="310"/>
      <c r="Z217" s="310"/>
      <c r="AA217" s="310"/>
      <c r="AB217" s="310"/>
      <c r="AC217" s="310"/>
      <c r="AD217" s="310"/>
      <c r="AE217" s="310"/>
      <c r="AF217" s="310"/>
      <c r="AG217" s="524"/>
    </row>
    <row r="218">
      <c r="A218" s="130"/>
      <c r="B218" s="310"/>
      <c r="C218" s="310"/>
      <c r="D218" s="310"/>
      <c r="E218" s="310"/>
      <c r="F218" s="310"/>
      <c r="G218" s="310"/>
      <c r="H218" s="310"/>
      <c r="I218" s="310"/>
      <c r="J218" s="310"/>
      <c r="K218" s="310"/>
      <c r="L218" s="310"/>
      <c r="M218" s="310"/>
      <c r="N218" s="310"/>
      <c r="O218" s="310"/>
      <c r="P218" s="310"/>
      <c r="Q218" s="310"/>
      <c r="R218" s="310"/>
      <c r="S218" s="310"/>
      <c r="T218" s="310"/>
      <c r="U218" s="310"/>
      <c r="V218" s="310"/>
      <c r="W218" s="310"/>
      <c r="X218" s="310"/>
      <c r="Y218" s="310"/>
      <c r="Z218" s="310"/>
      <c r="AA218" s="310"/>
      <c r="AB218" s="310"/>
      <c r="AC218" s="310"/>
      <c r="AD218" s="310"/>
      <c r="AE218" s="310"/>
      <c r="AF218" s="310"/>
      <c r="AG218" s="524"/>
    </row>
    <row r="219">
      <c r="A219" s="130"/>
      <c r="B219" s="310"/>
      <c r="C219" s="310"/>
      <c r="D219" s="310"/>
      <c r="E219" s="310"/>
      <c r="F219" s="310"/>
      <c r="G219" s="310"/>
      <c r="H219" s="310"/>
      <c r="I219" s="310"/>
      <c r="J219" s="310"/>
      <c r="K219" s="310"/>
      <c r="L219" s="310"/>
      <c r="M219" s="310"/>
      <c r="N219" s="310"/>
      <c r="O219" s="310"/>
      <c r="P219" s="310"/>
      <c r="Q219" s="310"/>
      <c r="R219" s="310"/>
      <c r="S219" s="310"/>
      <c r="T219" s="310"/>
      <c r="U219" s="310"/>
      <c r="V219" s="310"/>
      <c r="W219" s="310"/>
      <c r="X219" s="310"/>
      <c r="Y219" s="310"/>
      <c r="Z219" s="310"/>
      <c r="AA219" s="310"/>
      <c r="AB219" s="310"/>
      <c r="AC219" s="310"/>
      <c r="AD219" s="310"/>
      <c r="AE219" s="310"/>
      <c r="AF219" s="310"/>
      <c r="AG219" s="524"/>
    </row>
    <row r="220">
      <c r="A220" s="130"/>
      <c r="B220" s="310"/>
      <c r="C220" s="310"/>
      <c r="D220" s="310"/>
      <c r="E220" s="310"/>
      <c r="F220" s="310"/>
      <c r="G220" s="310"/>
      <c r="H220" s="310"/>
      <c r="I220" s="310"/>
      <c r="J220" s="310"/>
      <c r="K220" s="310"/>
      <c r="L220" s="310"/>
      <c r="M220" s="310"/>
      <c r="N220" s="310"/>
      <c r="O220" s="310"/>
      <c r="P220" s="310"/>
      <c r="Q220" s="310"/>
      <c r="R220" s="310"/>
      <c r="S220" s="310"/>
      <c r="T220" s="310"/>
      <c r="U220" s="310"/>
      <c r="V220" s="310"/>
      <c r="W220" s="310"/>
      <c r="X220" s="310"/>
      <c r="Y220" s="310"/>
      <c r="Z220" s="310"/>
      <c r="AA220" s="310"/>
      <c r="AB220" s="310"/>
      <c r="AC220" s="310"/>
      <c r="AD220" s="310"/>
      <c r="AE220" s="310"/>
      <c r="AF220" s="310"/>
      <c r="AG220" s="524"/>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s>
  <sheetData>
    <row r="1">
      <c r="A1" s="123" t="s">
        <v>145</v>
      </c>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c r="AG1" s="124"/>
    </row>
    <row r="2">
      <c r="A2" s="377" t="s">
        <v>146</v>
      </c>
      <c r="B2" s="127" t="s">
        <v>3</v>
      </c>
      <c r="C2" s="127" t="s">
        <v>4</v>
      </c>
      <c r="D2" s="127" t="s">
        <v>5</v>
      </c>
      <c r="E2" s="127" t="s">
        <v>6</v>
      </c>
      <c r="F2" s="127" t="s">
        <v>7</v>
      </c>
      <c r="G2" s="127" t="s">
        <v>8</v>
      </c>
      <c r="H2" s="127" t="s">
        <v>9</v>
      </c>
      <c r="I2" s="127" t="s">
        <v>3</v>
      </c>
      <c r="J2" s="127" t="s">
        <v>4</v>
      </c>
      <c r="K2" s="127" t="s">
        <v>5</v>
      </c>
      <c r="L2" s="127" t="s">
        <v>6</v>
      </c>
      <c r="M2" s="127" t="s">
        <v>7</v>
      </c>
      <c r="N2" s="127" t="s">
        <v>8</v>
      </c>
      <c r="O2" s="127" t="s">
        <v>9</v>
      </c>
      <c r="P2" s="127" t="s">
        <v>3</v>
      </c>
      <c r="Q2" s="127" t="s">
        <v>4</v>
      </c>
      <c r="R2" s="127" t="s">
        <v>5</v>
      </c>
      <c r="S2" s="127" t="s">
        <v>6</v>
      </c>
      <c r="T2" s="127" t="s">
        <v>7</v>
      </c>
      <c r="U2" s="127" t="s">
        <v>8</v>
      </c>
      <c r="V2" s="127" t="s">
        <v>9</v>
      </c>
      <c r="W2" s="127" t="s">
        <v>3</v>
      </c>
      <c r="X2" s="127" t="s">
        <v>4</v>
      </c>
      <c r="Y2" s="127" t="s">
        <v>5</v>
      </c>
      <c r="Z2" s="127" t="s">
        <v>6</v>
      </c>
      <c r="AA2" s="127" t="s">
        <v>7</v>
      </c>
      <c r="AB2" s="127" t="s">
        <v>8</v>
      </c>
      <c r="AC2" s="127" t="s">
        <v>9</v>
      </c>
      <c r="AD2" s="127" t="s">
        <v>3</v>
      </c>
      <c r="AE2" s="127" t="s">
        <v>4</v>
      </c>
      <c r="AF2" s="127" t="s">
        <v>5</v>
      </c>
      <c r="AG2" s="124"/>
    </row>
    <row r="3">
      <c r="A3" s="546"/>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402"/>
    </row>
    <row r="4">
      <c r="A4" s="462" t="s">
        <v>514</v>
      </c>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402"/>
    </row>
    <row r="5">
      <c r="A5" s="404" t="s">
        <v>1373</v>
      </c>
      <c r="B5" s="529">
        <f t="shared" ref="B5:AF5" si="1">SUM(B6:B7)</f>
        <v>9313.789055</v>
      </c>
      <c r="C5" s="529">
        <f t="shared" si="1"/>
        <v>7612.187327</v>
      </c>
      <c r="D5" s="529">
        <f t="shared" si="1"/>
        <v>1048.256242</v>
      </c>
      <c r="E5" s="529">
        <f t="shared" si="1"/>
        <v>1325.470726</v>
      </c>
      <c r="F5" s="529">
        <f t="shared" si="1"/>
        <v>1247.401541</v>
      </c>
      <c r="G5" s="529">
        <f t="shared" si="1"/>
        <v>1551.653332</v>
      </c>
      <c r="H5" s="529">
        <f t="shared" si="1"/>
        <v>1216.036969</v>
      </c>
      <c r="I5" s="529">
        <f t="shared" si="1"/>
        <v>1263.702504</v>
      </c>
      <c r="J5" s="529">
        <f t="shared" si="1"/>
        <v>1155.565008</v>
      </c>
      <c r="K5" s="529">
        <f t="shared" si="1"/>
        <v>1500.580982</v>
      </c>
      <c r="L5" s="529">
        <f t="shared" si="1"/>
        <v>1522.22697</v>
      </c>
      <c r="M5" s="529">
        <f t="shared" si="1"/>
        <v>1852.561822</v>
      </c>
      <c r="N5" s="529">
        <f t="shared" si="1"/>
        <v>2100.707652</v>
      </c>
      <c r="O5" s="529">
        <f t="shared" si="1"/>
        <v>2035.734455</v>
      </c>
      <c r="P5" s="529">
        <f t="shared" si="1"/>
        <v>1766.919832</v>
      </c>
      <c r="Q5" s="529">
        <f t="shared" si="1"/>
        <v>1895.394983</v>
      </c>
      <c r="R5" s="529">
        <f t="shared" si="1"/>
        <v>1107.354713</v>
      </c>
      <c r="S5" s="529">
        <f t="shared" si="1"/>
        <v>1377.353489</v>
      </c>
      <c r="T5" s="529">
        <f t="shared" si="1"/>
        <v>1248.972541</v>
      </c>
      <c r="U5" s="529">
        <f t="shared" si="1"/>
        <v>1584.173263</v>
      </c>
      <c r="V5" s="529">
        <f t="shared" si="1"/>
        <v>2010.596058</v>
      </c>
      <c r="W5" s="529">
        <f t="shared" si="1"/>
        <v>1732.376694</v>
      </c>
      <c r="X5" s="529">
        <f t="shared" si="1"/>
        <v>1547.999352</v>
      </c>
      <c r="Y5" s="529">
        <f t="shared" si="1"/>
        <v>1158.479309</v>
      </c>
      <c r="Z5" s="529">
        <f t="shared" si="1"/>
        <v>1925.95096</v>
      </c>
      <c r="AA5" s="529">
        <f t="shared" si="1"/>
        <v>2182.721974</v>
      </c>
      <c r="AB5" s="529">
        <f t="shared" si="1"/>
        <v>1991.993141</v>
      </c>
      <c r="AC5" s="529">
        <f t="shared" si="1"/>
        <v>1378.680629</v>
      </c>
      <c r="AD5" s="529">
        <f t="shared" si="1"/>
        <v>1728.181741</v>
      </c>
      <c r="AE5" s="529">
        <f t="shared" si="1"/>
        <v>3344.771911</v>
      </c>
      <c r="AF5" s="529">
        <f t="shared" si="1"/>
        <v>2526.0702</v>
      </c>
      <c r="AG5" s="386">
        <f t="shared" ref="AG5:AG11" si="2">SUM(B5:AF5)</f>
        <v>65253.86538</v>
      </c>
    </row>
    <row r="6" outlineLevel="1">
      <c r="A6" s="404" t="s">
        <v>1374</v>
      </c>
      <c r="B6" s="326">
        <v>8786.556562</v>
      </c>
      <c r="C6" s="326">
        <v>7156.117491</v>
      </c>
      <c r="D6" s="326">
        <v>455.256511</v>
      </c>
      <c r="E6" s="326">
        <v>779.82</v>
      </c>
      <c r="F6" s="326">
        <v>903.31881</v>
      </c>
      <c r="G6" s="326">
        <v>1201.959728</v>
      </c>
      <c r="H6" s="326">
        <v>804.47716</v>
      </c>
      <c r="I6" s="326">
        <v>888.20383</v>
      </c>
      <c r="J6" s="326">
        <v>762.304131</v>
      </c>
      <c r="K6" s="326">
        <v>1056.361856</v>
      </c>
      <c r="L6" s="326">
        <v>989.71</v>
      </c>
      <c r="M6" s="326">
        <v>1373.675547</v>
      </c>
      <c r="N6" s="326">
        <v>1613.144305</v>
      </c>
      <c r="O6" s="326">
        <v>1572.359019</v>
      </c>
      <c r="P6" s="326">
        <v>1333.634497</v>
      </c>
      <c r="Q6" s="326">
        <v>1489.439079</v>
      </c>
      <c r="R6" s="326">
        <v>749.81</v>
      </c>
      <c r="S6" s="547">
        <v>1060.139829</v>
      </c>
      <c r="T6" s="326">
        <v>846.90881</v>
      </c>
      <c r="U6" s="326">
        <v>1262.745608</v>
      </c>
      <c r="V6" s="326">
        <v>1524.045247</v>
      </c>
      <c r="W6" s="326">
        <v>1380.866616</v>
      </c>
      <c r="X6" s="326">
        <v>1123.95524</v>
      </c>
      <c r="Y6" s="326">
        <v>689.294236</v>
      </c>
      <c r="Z6" s="326">
        <v>1155.015249</v>
      </c>
      <c r="AA6" s="326">
        <v>1434.396208</v>
      </c>
      <c r="AB6" s="326">
        <v>1400.32057</v>
      </c>
      <c r="AC6" s="326">
        <v>798.654714</v>
      </c>
      <c r="AD6" s="326">
        <v>1200.002281</v>
      </c>
      <c r="AE6" s="326">
        <v>2952.728695</v>
      </c>
      <c r="AF6" s="326">
        <v>2145.05466</v>
      </c>
      <c r="AG6" s="386">
        <f t="shared" si="2"/>
        <v>50890.27649</v>
      </c>
    </row>
    <row r="7" outlineLevel="1">
      <c r="A7" s="404" t="s">
        <v>1375</v>
      </c>
      <c r="B7" s="326">
        <v>527.232493</v>
      </c>
      <c r="C7" s="326">
        <v>456.069836</v>
      </c>
      <c r="D7" s="326">
        <v>592.999731</v>
      </c>
      <c r="E7" s="326">
        <v>545.650726</v>
      </c>
      <c r="F7" s="326">
        <v>344.082731</v>
      </c>
      <c r="G7" s="326">
        <v>349.693604</v>
      </c>
      <c r="H7" s="326">
        <v>411.559809</v>
      </c>
      <c r="I7" s="326">
        <v>375.498674</v>
      </c>
      <c r="J7" s="326">
        <v>393.260877</v>
      </c>
      <c r="K7" s="326">
        <v>444.219126</v>
      </c>
      <c r="L7" s="326">
        <v>532.51697</v>
      </c>
      <c r="M7" s="326">
        <v>478.886275</v>
      </c>
      <c r="N7" s="326">
        <v>487.563347</v>
      </c>
      <c r="O7" s="326">
        <v>463.375436</v>
      </c>
      <c r="P7" s="326">
        <v>433.285335</v>
      </c>
      <c r="Q7" s="326">
        <v>405.955904</v>
      </c>
      <c r="R7" s="326">
        <v>357.544713</v>
      </c>
      <c r="S7" s="326">
        <v>317.21366</v>
      </c>
      <c r="T7" s="326">
        <v>402.063731</v>
      </c>
      <c r="U7" s="326">
        <v>321.427655</v>
      </c>
      <c r="V7" s="326">
        <v>486.550811</v>
      </c>
      <c r="W7" s="326">
        <v>351.510078</v>
      </c>
      <c r="X7" s="326">
        <v>424.044112</v>
      </c>
      <c r="Y7" s="326">
        <v>469.185073</v>
      </c>
      <c r="Z7" s="326">
        <v>770.935711</v>
      </c>
      <c r="AA7" s="326">
        <v>748.325766</v>
      </c>
      <c r="AB7" s="326">
        <v>591.672571</v>
      </c>
      <c r="AC7" s="326">
        <v>580.025915</v>
      </c>
      <c r="AD7" s="326">
        <v>528.17946</v>
      </c>
      <c r="AE7" s="326">
        <v>392.043216</v>
      </c>
      <c r="AF7" s="326">
        <v>381.01554</v>
      </c>
      <c r="AG7" s="386">
        <f t="shared" si="2"/>
        <v>14363.58889</v>
      </c>
    </row>
    <row r="8">
      <c r="A8" s="404" t="s">
        <v>1376</v>
      </c>
      <c r="B8" s="529">
        <f t="shared" ref="B8:AF8" si="3">SUM(B9:B10)</f>
        <v>3096.8</v>
      </c>
      <c r="C8" s="529">
        <f t="shared" si="3"/>
        <v>3447.45</v>
      </c>
      <c r="D8" s="529">
        <f t="shared" si="3"/>
        <v>421.66</v>
      </c>
      <c r="E8" s="529">
        <f t="shared" si="3"/>
        <v>264.13</v>
      </c>
      <c r="F8" s="529">
        <f t="shared" si="3"/>
        <v>231.88</v>
      </c>
      <c r="G8" s="529">
        <f t="shared" si="3"/>
        <v>263.84</v>
      </c>
      <c r="H8" s="529">
        <f t="shared" si="3"/>
        <v>408.78</v>
      </c>
      <c r="I8" s="529">
        <f t="shared" si="3"/>
        <v>220.47</v>
      </c>
      <c r="J8" s="529">
        <f t="shared" si="3"/>
        <v>237.59</v>
      </c>
      <c r="K8" s="529">
        <f t="shared" si="3"/>
        <v>509.78</v>
      </c>
      <c r="L8" s="529">
        <f t="shared" si="3"/>
        <v>592.48</v>
      </c>
      <c r="M8" s="529">
        <f t="shared" si="3"/>
        <v>524.58</v>
      </c>
      <c r="N8" s="529">
        <f t="shared" si="3"/>
        <v>502.57</v>
      </c>
      <c r="O8" s="529">
        <f t="shared" si="3"/>
        <v>306.59</v>
      </c>
      <c r="P8" s="529">
        <f t="shared" si="3"/>
        <v>322.75</v>
      </c>
      <c r="Q8" s="529">
        <f t="shared" si="3"/>
        <v>389.63</v>
      </c>
      <c r="R8" s="529">
        <f t="shared" si="3"/>
        <v>375.71</v>
      </c>
      <c r="S8" s="529">
        <f t="shared" si="3"/>
        <v>291.94</v>
      </c>
      <c r="T8" s="529">
        <f t="shared" si="3"/>
        <v>441.38</v>
      </c>
      <c r="U8" s="529">
        <f t="shared" si="3"/>
        <v>214.29</v>
      </c>
      <c r="V8" s="529">
        <f t="shared" si="3"/>
        <v>442.53</v>
      </c>
      <c r="W8" s="529">
        <f t="shared" si="3"/>
        <v>575.96</v>
      </c>
      <c r="X8" s="529">
        <f t="shared" si="3"/>
        <v>301.24</v>
      </c>
      <c r="Y8" s="529">
        <f t="shared" si="3"/>
        <v>356.84</v>
      </c>
      <c r="Z8" s="529">
        <f t="shared" si="3"/>
        <v>408.22</v>
      </c>
      <c r="AA8" s="529">
        <f t="shared" si="3"/>
        <v>332.41</v>
      </c>
      <c r="AB8" s="529">
        <f t="shared" si="3"/>
        <v>258.7</v>
      </c>
      <c r="AC8" s="529">
        <f t="shared" si="3"/>
        <v>579.12</v>
      </c>
      <c r="AD8" s="529">
        <f t="shared" si="3"/>
        <v>723.89</v>
      </c>
      <c r="AE8" s="529">
        <f t="shared" si="3"/>
        <v>926.49</v>
      </c>
      <c r="AF8" s="529">
        <f t="shared" si="3"/>
        <v>637.92</v>
      </c>
      <c r="AG8" s="386">
        <f t="shared" si="2"/>
        <v>18607.62</v>
      </c>
    </row>
    <row r="9" outlineLevel="1">
      <c r="A9" s="404" t="s">
        <v>1374</v>
      </c>
      <c r="B9" s="548">
        <f>2968.63+ 65.62</f>
        <v>3034.25</v>
      </c>
      <c r="C9" s="548">
        <v>3338.19</v>
      </c>
      <c r="D9" s="548">
        <f>314.74+ 33.9</f>
        <v>348.64</v>
      </c>
      <c r="E9" s="548">
        <v>163.5</v>
      </c>
      <c r="F9" s="548">
        <f> 92.9+62.62</f>
        <v>155.52</v>
      </c>
      <c r="G9" s="548">
        <f>154.51+62.02</f>
        <v>216.53</v>
      </c>
      <c r="H9" s="548">
        <f>260.91+62.1</f>
        <v>323.01</v>
      </c>
      <c r="I9" s="548">
        <v>120.48</v>
      </c>
      <c r="J9" s="548">
        <f>32.61+62.48</f>
        <v>95.09</v>
      </c>
      <c r="K9" s="548">
        <f>352.06
+ 65.59
</f>
        <v>417.65</v>
      </c>
      <c r="L9" s="548">
        <f>30+469.66</f>
        <v>499.66</v>
      </c>
      <c r="M9" s="548">
        <f>408.36+32.66</f>
        <v>441.02</v>
      </c>
      <c r="N9" s="548">
        <f>255.94+122.1
</f>
        <v>378.04</v>
      </c>
      <c r="O9" s="548">
        <f>140.05
+62.77</f>
        <v>202.82</v>
      </c>
      <c r="P9" s="548">
        <v>254.96</v>
      </c>
      <c r="Q9" s="548">
        <f>195.24
+95.79</f>
        <v>291.03</v>
      </c>
      <c r="R9" s="548">
        <f>285.3+33.09</f>
        <v>318.39</v>
      </c>
      <c r="S9" s="548">
        <v>225.08</v>
      </c>
      <c r="T9" s="548">
        <v>321.6</v>
      </c>
      <c r="U9" s="548">
        <v>121.77</v>
      </c>
      <c r="V9" s="548">
        <f>192.08+128.19
</f>
        <v>320.27</v>
      </c>
      <c r="W9" s="548">
        <f>416.65+96.17
</f>
        <v>512.82</v>
      </c>
      <c r="X9" s="548">
        <f>161.37+32.32
</f>
        <v>193.69</v>
      </c>
      <c r="Y9" s="548">
        <f>220.93+ 31.99</f>
        <v>252.92</v>
      </c>
      <c r="Z9" s="548">
        <v>286.44</v>
      </c>
      <c r="AA9" s="548">
        <v>222.12</v>
      </c>
      <c r="AB9" s="548">
        <v>189.68</v>
      </c>
      <c r="AC9" s="548">
        <f>312.01
+59.15</f>
        <v>371.16</v>
      </c>
      <c r="AD9" s="548">
        <f>359.47
+32.51+90.85
</f>
        <v>482.83</v>
      </c>
      <c r="AE9" s="548">
        <f>812.68
+31.8
</f>
        <v>844.48</v>
      </c>
      <c r="AF9" s="548">
        <v>618.97</v>
      </c>
      <c r="AG9" s="386">
        <f t="shared" si="2"/>
        <v>15562.61</v>
      </c>
    </row>
    <row r="10" outlineLevel="1">
      <c r="A10" s="404" t="s">
        <v>1375</v>
      </c>
      <c r="B10" s="548">
        <v>62.55</v>
      </c>
      <c r="C10" s="548">
        <v>109.26</v>
      </c>
      <c r="D10" s="548">
        <v>73.02</v>
      </c>
      <c r="E10" s="548">
        <v>100.63</v>
      </c>
      <c r="F10" s="548">
        <v>76.36</v>
      </c>
      <c r="G10" s="548">
        <v>47.31</v>
      </c>
      <c r="H10" s="548">
        <v>85.77</v>
      </c>
      <c r="I10" s="548">
        <v>99.99</v>
      </c>
      <c r="J10" s="548">
        <v>142.5</v>
      </c>
      <c r="K10" s="548">
        <v>92.13</v>
      </c>
      <c r="L10" s="548">
        <v>92.82</v>
      </c>
      <c r="M10" s="549">
        <v>83.56</v>
      </c>
      <c r="N10" s="548">
        <v>124.53</v>
      </c>
      <c r="O10" s="548">
        <v>103.77</v>
      </c>
      <c r="P10" s="548">
        <v>67.79</v>
      </c>
      <c r="Q10" s="548">
        <v>98.6</v>
      </c>
      <c r="R10" s="548">
        <v>57.32</v>
      </c>
      <c r="S10" s="548">
        <v>66.86</v>
      </c>
      <c r="T10" s="548">
        <v>119.78</v>
      </c>
      <c r="U10" s="548">
        <v>92.52</v>
      </c>
      <c r="V10" s="548">
        <v>122.26</v>
      </c>
      <c r="W10" s="548">
        <v>63.14</v>
      </c>
      <c r="X10" s="548">
        <v>107.55</v>
      </c>
      <c r="Y10" s="548">
        <v>103.92</v>
      </c>
      <c r="Z10" s="548">
        <v>121.78</v>
      </c>
      <c r="AA10" s="548">
        <v>110.29</v>
      </c>
      <c r="AB10" s="548">
        <v>69.02</v>
      </c>
      <c r="AC10" s="548">
        <v>207.96</v>
      </c>
      <c r="AD10" s="548">
        <v>241.06</v>
      </c>
      <c r="AE10" s="548">
        <v>82.01</v>
      </c>
      <c r="AF10" s="548">
        <v>18.95</v>
      </c>
      <c r="AG10" s="386">
        <f t="shared" si="2"/>
        <v>3045.01</v>
      </c>
    </row>
    <row r="11">
      <c r="A11" s="407" t="s">
        <v>160</v>
      </c>
      <c r="B11" s="550">
        <f t="shared" ref="B11:AF11" si="4">sum(B5+B8)</f>
        <v>12410.58906</v>
      </c>
      <c r="C11" s="550">
        <f t="shared" si="4"/>
        <v>11059.63733</v>
      </c>
      <c r="D11" s="550">
        <f t="shared" si="4"/>
        <v>1469.916242</v>
      </c>
      <c r="E11" s="550">
        <f t="shared" si="4"/>
        <v>1589.600726</v>
      </c>
      <c r="F11" s="550">
        <f t="shared" si="4"/>
        <v>1479.281541</v>
      </c>
      <c r="G11" s="550">
        <f t="shared" si="4"/>
        <v>1815.493332</v>
      </c>
      <c r="H11" s="550">
        <f t="shared" si="4"/>
        <v>1624.816969</v>
      </c>
      <c r="I11" s="550">
        <f t="shared" si="4"/>
        <v>1484.172504</v>
      </c>
      <c r="J11" s="550">
        <f t="shared" si="4"/>
        <v>1393.155008</v>
      </c>
      <c r="K11" s="550">
        <f t="shared" si="4"/>
        <v>2010.360982</v>
      </c>
      <c r="L11" s="550">
        <f t="shared" si="4"/>
        <v>2114.70697</v>
      </c>
      <c r="M11" s="550">
        <f t="shared" si="4"/>
        <v>2377.141822</v>
      </c>
      <c r="N11" s="550">
        <f t="shared" si="4"/>
        <v>2603.277652</v>
      </c>
      <c r="O11" s="550">
        <f t="shared" si="4"/>
        <v>2342.324455</v>
      </c>
      <c r="P11" s="550">
        <f t="shared" si="4"/>
        <v>2089.669832</v>
      </c>
      <c r="Q11" s="550">
        <f t="shared" si="4"/>
        <v>2285.024983</v>
      </c>
      <c r="R11" s="550">
        <f t="shared" si="4"/>
        <v>1483.064713</v>
      </c>
      <c r="S11" s="550">
        <f t="shared" si="4"/>
        <v>1669.293489</v>
      </c>
      <c r="T11" s="550">
        <f t="shared" si="4"/>
        <v>1690.352541</v>
      </c>
      <c r="U11" s="550">
        <f t="shared" si="4"/>
        <v>1798.463263</v>
      </c>
      <c r="V11" s="550">
        <f t="shared" si="4"/>
        <v>2453.126058</v>
      </c>
      <c r="W11" s="550">
        <f t="shared" si="4"/>
        <v>2308.336694</v>
      </c>
      <c r="X11" s="550">
        <f t="shared" si="4"/>
        <v>1849.239352</v>
      </c>
      <c r="Y11" s="550">
        <f t="shared" si="4"/>
        <v>1515.319309</v>
      </c>
      <c r="Z11" s="550">
        <f t="shared" si="4"/>
        <v>2334.17096</v>
      </c>
      <c r="AA11" s="550">
        <f t="shared" si="4"/>
        <v>2515.131974</v>
      </c>
      <c r="AB11" s="550">
        <f t="shared" si="4"/>
        <v>2250.693141</v>
      </c>
      <c r="AC11" s="550">
        <f t="shared" si="4"/>
        <v>1957.800629</v>
      </c>
      <c r="AD11" s="550">
        <f t="shared" si="4"/>
        <v>2452.071741</v>
      </c>
      <c r="AE11" s="550">
        <f t="shared" si="4"/>
        <v>4271.261911</v>
      </c>
      <c r="AF11" s="550">
        <f t="shared" si="4"/>
        <v>3163.9902</v>
      </c>
      <c r="AG11" s="386">
        <f t="shared" si="2"/>
        <v>83861.48538</v>
      </c>
    </row>
    <row r="12">
      <c r="A12" s="145"/>
      <c r="B12" s="129"/>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c r="AD12" s="129"/>
      <c r="AE12" s="129"/>
      <c r="AF12" s="129"/>
      <c r="AG12" s="395"/>
    </row>
    <row r="13">
      <c r="A13" s="462" t="s">
        <v>1377</v>
      </c>
      <c r="B13" s="129"/>
      <c r="C13" s="129"/>
      <c r="D13" s="129"/>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395"/>
    </row>
    <row r="14">
      <c r="A14" s="404" t="s">
        <v>1378</v>
      </c>
      <c r="B14" s="282">
        <f t="shared" ref="B14:AF14" si="5">sum(B15:B16)</f>
        <v>380</v>
      </c>
      <c r="C14" s="282">
        <f t="shared" si="5"/>
        <v>307</v>
      </c>
      <c r="D14" s="282">
        <f t="shared" si="5"/>
        <v>121</v>
      </c>
      <c r="E14" s="282">
        <f t="shared" si="5"/>
        <v>115</v>
      </c>
      <c r="F14" s="282">
        <f t="shared" si="5"/>
        <v>90</v>
      </c>
      <c r="G14" s="282">
        <f t="shared" si="5"/>
        <v>94</v>
      </c>
      <c r="H14" s="282">
        <f t="shared" si="5"/>
        <v>94</v>
      </c>
      <c r="I14" s="282">
        <f t="shared" si="5"/>
        <v>95</v>
      </c>
      <c r="J14" s="282">
        <f t="shared" si="5"/>
        <v>96</v>
      </c>
      <c r="K14" s="282">
        <f t="shared" si="5"/>
        <v>110</v>
      </c>
      <c r="L14" s="282">
        <f t="shared" si="5"/>
        <v>122</v>
      </c>
      <c r="M14" s="282">
        <f t="shared" si="5"/>
        <v>123</v>
      </c>
      <c r="N14" s="282">
        <f t="shared" si="5"/>
        <v>127</v>
      </c>
      <c r="O14" s="282">
        <f t="shared" si="5"/>
        <v>123</v>
      </c>
      <c r="P14" s="282">
        <f t="shared" si="5"/>
        <v>122</v>
      </c>
      <c r="Q14" s="282">
        <f t="shared" si="5"/>
        <v>124</v>
      </c>
      <c r="R14" s="282">
        <f t="shared" si="5"/>
        <v>87</v>
      </c>
      <c r="S14" s="282">
        <f t="shared" si="5"/>
        <v>91</v>
      </c>
      <c r="T14" s="282">
        <f t="shared" si="5"/>
        <v>96</v>
      </c>
      <c r="U14" s="282">
        <f t="shared" si="5"/>
        <v>90</v>
      </c>
      <c r="V14" s="282">
        <f t="shared" si="5"/>
        <v>130</v>
      </c>
      <c r="W14" s="282">
        <f t="shared" si="5"/>
        <v>100</v>
      </c>
      <c r="X14" s="282">
        <f t="shared" si="5"/>
        <v>107</v>
      </c>
      <c r="Y14" s="282">
        <f t="shared" si="5"/>
        <v>105</v>
      </c>
      <c r="Z14" s="282">
        <f t="shared" si="5"/>
        <v>170</v>
      </c>
      <c r="AA14" s="282">
        <f t="shared" si="5"/>
        <v>176</v>
      </c>
      <c r="AB14" s="282">
        <f t="shared" si="5"/>
        <v>143</v>
      </c>
      <c r="AC14" s="282">
        <f t="shared" si="5"/>
        <v>130</v>
      </c>
      <c r="AD14" s="282">
        <f t="shared" si="5"/>
        <v>130</v>
      </c>
      <c r="AE14" s="282">
        <f t="shared" si="5"/>
        <v>145</v>
      </c>
      <c r="AF14" s="282">
        <f t="shared" si="5"/>
        <v>118</v>
      </c>
      <c r="AG14" s="386">
        <f t="shared" ref="AG14:AG20" si="6">SUM(B14:AF14)</f>
        <v>4061</v>
      </c>
    </row>
    <row r="15" outlineLevel="1">
      <c r="A15" s="404" t="s">
        <v>1374</v>
      </c>
      <c r="B15" s="364">
        <v>286.0</v>
      </c>
      <c r="C15" s="364">
        <v>226.0</v>
      </c>
      <c r="D15" s="364">
        <v>13.0</v>
      </c>
      <c r="E15" s="364">
        <v>18.0</v>
      </c>
      <c r="F15" s="364">
        <v>26.0</v>
      </c>
      <c r="G15" s="364">
        <v>30.0</v>
      </c>
      <c r="H15" s="364">
        <v>18.0</v>
      </c>
      <c r="I15" s="364">
        <v>25.0</v>
      </c>
      <c r="J15" s="364">
        <v>21.0</v>
      </c>
      <c r="K15" s="364">
        <v>28.0</v>
      </c>
      <c r="L15" s="364">
        <v>29.0</v>
      </c>
      <c r="M15" s="364">
        <v>37.0</v>
      </c>
      <c r="N15" s="364">
        <v>41.0</v>
      </c>
      <c r="O15" s="364">
        <v>42.0</v>
      </c>
      <c r="P15" s="364">
        <v>47.0</v>
      </c>
      <c r="Q15" s="364">
        <v>49.0</v>
      </c>
      <c r="R15" s="364">
        <v>19.0</v>
      </c>
      <c r="S15" s="364">
        <v>32.0</v>
      </c>
      <c r="T15" s="364">
        <v>23.0</v>
      </c>
      <c r="U15" s="364">
        <v>33.0</v>
      </c>
      <c r="V15" s="364">
        <v>44.0</v>
      </c>
      <c r="W15" s="364">
        <v>37.0</v>
      </c>
      <c r="X15" s="364">
        <v>32.0</v>
      </c>
      <c r="Y15" s="364">
        <v>22.0</v>
      </c>
      <c r="Z15" s="364">
        <v>33.0</v>
      </c>
      <c r="AA15" s="364">
        <v>40.0</v>
      </c>
      <c r="AB15" s="364">
        <v>40.0</v>
      </c>
      <c r="AC15" s="364">
        <v>25.0</v>
      </c>
      <c r="AD15" s="364">
        <v>36.0</v>
      </c>
      <c r="AE15" s="364">
        <v>74.0</v>
      </c>
      <c r="AF15" s="364">
        <v>53.0</v>
      </c>
      <c r="AG15" s="386">
        <f t="shared" si="6"/>
        <v>1479</v>
      </c>
    </row>
    <row r="16" outlineLevel="1">
      <c r="A16" s="404" t="s">
        <v>1375</v>
      </c>
      <c r="B16" s="364">
        <v>94.0</v>
      </c>
      <c r="C16" s="364">
        <v>81.0</v>
      </c>
      <c r="D16" s="364">
        <v>108.0</v>
      </c>
      <c r="E16" s="364">
        <v>97.0</v>
      </c>
      <c r="F16" s="364">
        <v>64.0</v>
      </c>
      <c r="G16" s="364">
        <v>64.0</v>
      </c>
      <c r="H16" s="364">
        <v>76.0</v>
      </c>
      <c r="I16" s="364">
        <v>70.0</v>
      </c>
      <c r="J16" s="364">
        <v>75.0</v>
      </c>
      <c r="K16" s="364">
        <v>82.0</v>
      </c>
      <c r="L16" s="364">
        <v>93.0</v>
      </c>
      <c r="M16" s="364">
        <v>86.0</v>
      </c>
      <c r="N16" s="364">
        <v>86.0</v>
      </c>
      <c r="O16" s="364">
        <v>81.0</v>
      </c>
      <c r="P16" s="364">
        <v>75.0</v>
      </c>
      <c r="Q16" s="364">
        <v>75.0</v>
      </c>
      <c r="R16" s="364">
        <v>68.0</v>
      </c>
      <c r="S16" s="364">
        <v>59.0</v>
      </c>
      <c r="T16" s="364">
        <v>73.0</v>
      </c>
      <c r="U16" s="364">
        <v>57.0</v>
      </c>
      <c r="V16" s="364">
        <v>86.0</v>
      </c>
      <c r="W16" s="364">
        <v>63.0</v>
      </c>
      <c r="X16" s="364">
        <v>75.0</v>
      </c>
      <c r="Y16" s="364">
        <v>83.0</v>
      </c>
      <c r="Z16" s="364">
        <v>137.0</v>
      </c>
      <c r="AA16" s="364">
        <v>136.0</v>
      </c>
      <c r="AB16" s="364">
        <v>103.0</v>
      </c>
      <c r="AC16" s="364">
        <v>105.0</v>
      </c>
      <c r="AD16" s="364">
        <v>94.0</v>
      </c>
      <c r="AE16" s="364">
        <v>71.0</v>
      </c>
      <c r="AF16" s="364">
        <v>65.0</v>
      </c>
      <c r="AG16" s="386">
        <f t="shared" si="6"/>
        <v>2582</v>
      </c>
    </row>
    <row r="17">
      <c r="A17" s="404" t="s">
        <v>1379</v>
      </c>
      <c r="B17" s="551">
        <f t="shared" ref="B17:AF17" si="7">sum(B18:B19)</f>
        <v>103</v>
      </c>
      <c r="C17" s="551">
        <f t="shared" si="7"/>
        <v>120</v>
      </c>
      <c r="D17" s="551">
        <f t="shared" si="7"/>
        <v>21</v>
      </c>
      <c r="E17" s="551">
        <f t="shared" si="7"/>
        <v>21</v>
      </c>
      <c r="F17" s="551">
        <f t="shared" si="7"/>
        <v>18</v>
      </c>
      <c r="G17" s="551">
        <f t="shared" si="7"/>
        <v>13</v>
      </c>
      <c r="H17" s="551">
        <f t="shared" si="7"/>
        <v>22</v>
      </c>
      <c r="I17" s="551">
        <f t="shared" si="7"/>
        <v>21</v>
      </c>
      <c r="J17" s="551">
        <f t="shared" si="7"/>
        <v>27</v>
      </c>
      <c r="K17" s="551">
        <f t="shared" si="7"/>
        <v>27</v>
      </c>
      <c r="L17" s="551">
        <f t="shared" si="7"/>
        <v>26</v>
      </c>
      <c r="M17" s="551">
        <f t="shared" si="7"/>
        <v>23</v>
      </c>
      <c r="N17" s="551">
        <f t="shared" si="7"/>
        <v>31</v>
      </c>
      <c r="O17" s="551">
        <f t="shared" si="7"/>
        <v>24</v>
      </c>
      <c r="P17" s="551">
        <f t="shared" si="7"/>
        <v>22</v>
      </c>
      <c r="Q17" s="551">
        <f t="shared" si="7"/>
        <v>23</v>
      </c>
      <c r="R17" s="551">
        <f t="shared" si="7"/>
        <v>18</v>
      </c>
      <c r="S17" s="551">
        <f t="shared" si="7"/>
        <v>19</v>
      </c>
      <c r="T17" s="551">
        <f t="shared" si="7"/>
        <v>30</v>
      </c>
      <c r="U17" s="551">
        <f t="shared" si="7"/>
        <v>21</v>
      </c>
      <c r="V17" s="551">
        <f t="shared" si="7"/>
        <v>32</v>
      </c>
      <c r="W17" s="551">
        <f t="shared" si="7"/>
        <v>25</v>
      </c>
      <c r="X17" s="551">
        <f t="shared" si="7"/>
        <v>23</v>
      </c>
      <c r="Y17" s="551">
        <f t="shared" si="7"/>
        <v>24</v>
      </c>
      <c r="Z17" s="551">
        <f t="shared" si="7"/>
        <v>28</v>
      </c>
      <c r="AA17" s="551">
        <f t="shared" si="7"/>
        <v>24</v>
      </c>
      <c r="AB17" s="551">
        <f t="shared" si="7"/>
        <v>17</v>
      </c>
      <c r="AC17" s="551">
        <f t="shared" si="7"/>
        <v>46</v>
      </c>
      <c r="AD17" s="551">
        <f t="shared" si="7"/>
        <v>56</v>
      </c>
      <c r="AE17" s="551">
        <f t="shared" si="7"/>
        <v>33</v>
      </c>
      <c r="AF17" s="551">
        <f t="shared" si="7"/>
        <v>18</v>
      </c>
      <c r="AG17" s="386">
        <f t="shared" si="6"/>
        <v>956</v>
      </c>
    </row>
    <row r="18" outlineLevel="1">
      <c r="A18" s="404" t="s">
        <v>1374</v>
      </c>
      <c r="B18" s="364">
        <v>93.0</v>
      </c>
      <c r="C18" s="364">
        <v>102.0</v>
      </c>
      <c r="D18" s="364">
        <v>7.0</v>
      </c>
      <c r="E18" s="364">
        <v>3.0</v>
      </c>
      <c r="F18" s="364">
        <v>4.0</v>
      </c>
      <c r="G18" s="364">
        <v>5.0</v>
      </c>
      <c r="H18" s="364">
        <v>7.0</v>
      </c>
      <c r="I18" s="364">
        <v>2.0</v>
      </c>
      <c r="J18" s="364">
        <v>3.0</v>
      </c>
      <c r="K18" s="364">
        <v>11.0</v>
      </c>
      <c r="L18" s="364">
        <v>11.0</v>
      </c>
      <c r="M18" s="364">
        <v>9.0</v>
      </c>
      <c r="N18" s="364">
        <v>10.0</v>
      </c>
      <c r="O18" s="364">
        <v>6.0</v>
      </c>
      <c r="P18" s="364">
        <v>8.0</v>
      </c>
      <c r="Q18" s="364">
        <v>7.0</v>
      </c>
      <c r="R18" s="364">
        <v>9.0</v>
      </c>
      <c r="S18" s="364">
        <v>6.0</v>
      </c>
      <c r="T18" s="364">
        <v>9.0</v>
      </c>
      <c r="U18" s="364">
        <v>4.0</v>
      </c>
      <c r="V18" s="364">
        <v>10.0</v>
      </c>
      <c r="W18" s="364">
        <v>14.0</v>
      </c>
      <c r="X18" s="364">
        <v>5.0</v>
      </c>
      <c r="Y18" s="364">
        <v>7.0</v>
      </c>
      <c r="Z18" s="364">
        <v>8.0</v>
      </c>
      <c r="AA18" s="364">
        <v>5.0</v>
      </c>
      <c r="AB18" s="364">
        <v>5.0</v>
      </c>
      <c r="AC18" s="364">
        <v>10.0</v>
      </c>
      <c r="AD18" s="364">
        <v>13.0</v>
      </c>
      <c r="AE18" s="364">
        <v>20.0</v>
      </c>
      <c r="AF18" s="364">
        <v>15.0</v>
      </c>
      <c r="AG18" s="386">
        <f t="shared" si="6"/>
        <v>428</v>
      </c>
    </row>
    <row r="19" outlineLevel="1">
      <c r="A19" s="404" t="s">
        <v>1375</v>
      </c>
      <c r="B19" s="364">
        <v>10.0</v>
      </c>
      <c r="C19" s="364">
        <v>18.0</v>
      </c>
      <c r="D19" s="364">
        <v>14.0</v>
      </c>
      <c r="E19" s="364">
        <v>18.0</v>
      </c>
      <c r="F19" s="364">
        <v>14.0</v>
      </c>
      <c r="G19" s="364">
        <v>8.0</v>
      </c>
      <c r="H19" s="364">
        <v>15.0</v>
      </c>
      <c r="I19" s="364">
        <v>19.0</v>
      </c>
      <c r="J19" s="364">
        <v>24.0</v>
      </c>
      <c r="K19" s="364">
        <v>16.0</v>
      </c>
      <c r="L19" s="364">
        <v>15.0</v>
      </c>
      <c r="M19" s="364">
        <v>14.0</v>
      </c>
      <c r="N19" s="364">
        <v>21.0</v>
      </c>
      <c r="O19" s="364">
        <v>18.0</v>
      </c>
      <c r="P19" s="364">
        <v>14.0</v>
      </c>
      <c r="Q19" s="364">
        <v>16.0</v>
      </c>
      <c r="R19" s="364">
        <v>9.0</v>
      </c>
      <c r="S19" s="364">
        <v>13.0</v>
      </c>
      <c r="T19" s="364">
        <v>21.0</v>
      </c>
      <c r="U19" s="364">
        <v>17.0</v>
      </c>
      <c r="V19" s="364">
        <v>22.0</v>
      </c>
      <c r="W19" s="364">
        <v>11.0</v>
      </c>
      <c r="X19" s="364">
        <v>18.0</v>
      </c>
      <c r="Y19" s="364">
        <v>17.0</v>
      </c>
      <c r="Z19" s="364">
        <v>20.0</v>
      </c>
      <c r="AA19" s="364">
        <v>19.0</v>
      </c>
      <c r="AB19" s="364">
        <v>12.0</v>
      </c>
      <c r="AC19" s="364">
        <v>36.0</v>
      </c>
      <c r="AD19" s="364">
        <v>43.0</v>
      </c>
      <c r="AE19" s="364">
        <v>13.0</v>
      </c>
      <c r="AF19" s="364">
        <v>3.0</v>
      </c>
      <c r="AG19" s="386">
        <f t="shared" si="6"/>
        <v>528</v>
      </c>
    </row>
    <row r="20" collapsed="1">
      <c r="A20" s="407" t="s">
        <v>160</v>
      </c>
      <c r="B20" s="552">
        <f t="shared" ref="B20:AF20" si="8">sum(B14+B17)</f>
        <v>483</v>
      </c>
      <c r="C20" s="552">
        <f t="shared" si="8"/>
        <v>427</v>
      </c>
      <c r="D20" s="552">
        <f t="shared" si="8"/>
        <v>142</v>
      </c>
      <c r="E20" s="552">
        <f t="shared" si="8"/>
        <v>136</v>
      </c>
      <c r="F20" s="552">
        <f t="shared" si="8"/>
        <v>108</v>
      </c>
      <c r="G20" s="552">
        <f t="shared" si="8"/>
        <v>107</v>
      </c>
      <c r="H20" s="552">
        <f t="shared" si="8"/>
        <v>116</v>
      </c>
      <c r="I20" s="552">
        <f t="shared" si="8"/>
        <v>116</v>
      </c>
      <c r="J20" s="552">
        <f t="shared" si="8"/>
        <v>123</v>
      </c>
      <c r="K20" s="552">
        <f t="shared" si="8"/>
        <v>137</v>
      </c>
      <c r="L20" s="552">
        <f t="shared" si="8"/>
        <v>148</v>
      </c>
      <c r="M20" s="552">
        <f t="shared" si="8"/>
        <v>146</v>
      </c>
      <c r="N20" s="552">
        <f t="shared" si="8"/>
        <v>158</v>
      </c>
      <c r="O20" s="552">
        <f t="shared" si="8"/>
        <v>147</v>
      </c>
      <c r="P20" s="552">
        <f t="shared" si="8"/>
        <v>144</v>
      </c>
      <c r="Q20" s="552">
        <f t="shared" si="8"/>
        <v>147</v>
      </c>
      <c r="R20" s="552">
        <f t="shared" si="8"/>
        <v>105</v>
      </c>
      <c r="S20" s="552">
        <f t="shared" si="8"/>
        <v>110</v>
      </c>
      <c r="T20" s="552">
        <f t="shared" si="8"/>
        <v>126</v>
      </c>
      <c r="U20" s="552">
        <f t="shared" si="8"/>
        <v>111</v>
      </c>
      <c r="V20" s="552">
        <f t="shared" si="8"/>
        <v>162</v>
      </c>
      <c r="W20" s="552">
        <f t="shared" si="8"/>
        <v>125</v>
      </c>
      <c r="X20" s="552">
        <f t="shared" si="8"/>
        <v>130</v>
      </c>
      <c r="Y20" s="552">
        <f t="shared" si="8"/>
        <v>129</v>
      </c>
      <c r="Z20" s="552">
        <f t="shared" si="8"/>
        <v>198</v>
      </c>
      <c r="AA20" s="552">
        <f t="shared" si="8"/>
        <v>200</v>
      </c>
      <c r="AB20" s="552">
        <f t="shared" si="8"/>
        <v>160</v>
      </c>
      <c r="AC20" s="552">
        <f t="shared" si="8"/>
        <v>176</v>
      </c>
      <c r="AD20" s="552">
        <f t="shared" si="8"/>
        <v>186</v>
      </c>
      <c r="AE20" s="552">
        <f t="shared" si="8"/>
        <v>178</v>
      </c>
      <c r="AF20" s="552">
        <f t="shared" si="8"/>
        <v>136</v>
      </c>
      <c r="AG20" s="386">
        <f t="shared" si="6"/>
        <v>5017</v>
      </c>
    </row>
    <row r="21" hidden="1" outlineLevel="1">
      <c r="A21" s="553" t="s">
        <v>1374</v>
      </c>
      <c r="B21" s="129">
        <f t="shared" ref="B21:AD21" si="9">B15+B18</f>
        <v>379</v>
      </c>
      <c r="C21" s="129">
        <f t="shared" si="9"/>
        <v>328</v>
      </c>
      <c r="D21" s="129">
        <f t="shared" si="9"/>
        <v>20</v>
      </c>
      <c r="E21" s="129">
        <f t="shared" si="9"/>
        <v>21</v>
      </c>
      <c r="F21" s="129">
        <f t="shared" si="9"/>
        <v>30</v>
      </c>
      <c r="G21" s="129">
        <f t="shared" si="9"/>
        <v>35</v>
      </c>
      <c r="H21" s="129">
        <f t="shared" si="9"/>
        <v>25</v>
      </c>
      <c r="I21" s="129">
        <f t="shared" si="9"/>
        <v>27</v>
      </c>
      <c r="J21" s="129">
        <f t="shared" si="9"/>
        <v>24</v>
      </c>
      <c r="K21" s="129">
        <f t="shared" si="9"/>
        <v>39</v>
      </c>
      <c r="L21" s="129">
        <f t="shared" si="9"/>
        <v>40</v>
      </c>
      <c r="M21" s="129">
        <f t="shared" si="9"/>
        <v>46</v>
      </c>
      <c r="N21" s="129">
        <f t="shared" si="9"/>
        <v>51</v>
      </c>
      <c r="O21" s="129">
        <f t="shared" si="9"/>
        <v>48</v>
      </c>
      <c r="P21" s="129">
        <f t="shared" si="9"/>
        <v>55</v>
      </c>
      <c r="Q21" s="129">
        <f t="shared" si="9"/>
        <v>56</v>
      </c>
      <c r="R21" s="129">
        <f t="shared" si="9"/>
        <v>28</v>
      </c>
      <c r="S21" s="129">
        <f t="shared" si="9"/>
        <v>38</v>
      </c>
      <c r="T21" s="129">
        <f t="shared" si="9"/>
        <v>32</v>
      </c>
      <c r="U21" s="129">
        <f t="shared" si="9"/>
        <v>37</v>
      </c>
      <c r="V21" s="129">
        <f t="shared" si="9"/>
        <v>54</v>
      </c>
      <c r="W21" s="129">
        <f t="shared" si="9"/>
        <v>51</v>
      </c>
      <c r="X21" s="129">
        <f t="shared" si="9"/>
        <v>37</v>
      </c>
      <c r="Y21" s="129">
        <f t="shared" si="9"/>
        <v>29</v>
      </c>
      <c r="Z21" s="129">
        <f t="shared" si="9"/>
        <v>41</v>
      </c>
      <c r="AA21" s="129">
        <f t="shared" si="9"/>
        <v>45</v>
      </c>
      <c r="AB21" s="129">
        <f t="shared" si="9"/>
        <v>45</v>
      </c>
      <c r="AC21" s="129">
        <f t="shared" si="9"/>
        <v>35</v>
      </c>
      <c r="AD21" s="129">
        <f t="shared" si="9"/>
        <v>49</v>
      </c>
      <c r="AE21" s="129"/>
      <c r="AF21" s="129"/>
      <c r="AG21" s="402">
        <f t="shared" ref="AG21:AG22" si="11">sum(B21:AD21)</f>
        <v>1745</v>
      </c>
    </row>
    <row r="22" hidden="1" outlineLevel="1">
      <c r="A22" s="553" t="s">
        <v>1375</v>
      </c>
      <c r="B22" s="129">
        <f t="shared" ref="B22:AD22" si="10">B16+B19</f>
        <v>104</v>
      </c>
      <c r="C22" s="129">
        <f t="shared" si="10"/>
        <v>99</v>
      </c>
      <c r="D22" s="129">
        <f t="shared" si="10"/>
        <v>122</v>
      </c>
      <c r="E22" s="129">
        <f t="shared" si="10"/>
        <v>115</v>
      </c>
      <c r="F22" s="129">
        <f t="shared" si="10"/>
        <v>78</v>
      </c>
      <c r="G22" s="129">
        <f t="shared" si="10"/>
        <v>72</v>
      </c>
      <c r="H22" s="129">
        <f t="shared" si="10"/>
        <v>91</v>
      </c>
      <c r="I22" s="129">
        <f t="shared" si="10"/>
        <v>89</v>
      </c>
      <c r="J22" s="129">
        <f t="shared" si="10"/>
        <v>99</v>
      </c>
      <c r="K22" s="129">
        <f t="shared" si="10"/>
        <v>98</v>
      </c>
      <c r="L22" s="129">
        <f t="shared" si="10"/>
        <v>108</v>
      </c>
      <c r="M22" s="129">
        <f t="shared" si="10"/>
        <v>100</v>
      </c>
      <c r="N22" s="129">
        <f t="shared" si="10"/>
        <v>107</v>
      </c>
      <c r="O22" s="129">
        <f t="shared" si="10"/>
        <v>99</v>
      </c>
      <c r="P22" s="129">
        <f t="shared" si="10"/>
        <v>89</v>
      </c>
      <c r="Q22" s="129">
        <f t="shared" si="10"/>
        <v>91</v>
      </c>
      <c r="R22" s="129">
        <f t="shared" si="10"/>
        <v>77</v>
      </c>
      <c r="S22" s="129">
        <f t="shared" si="10"/>
        <v>72</v>
      </c>
      <c r="T22" s="129">
        <f t="shared" si="10"/>
        <v>94</v>
      </c>
      <c r="U22" s="129">
        <f t="shared" si="10"/>
        <v>74</v>
      </c>
      <c r="V22" s="129">
        <f t="shared" si="10"/>
        <v>108</v>
      </c>
      <c r="W22" s="129">
        <f t="shared" si="10"/>
        <v>74</v>
      </c>
      <c r="X22" s="129">
        <f t="shared" si="10"/>
        <v>93</v>
      </c>
      <c r="Y22" s="129">
        <f t="shared" si="10"/>
        <v>100</v>
      </c>
      <c r="Z22" s="129">
        <f t="shared" si="10"/>
        <v>157</v>
      </c>
      <c r="AA22" s="129">
        <f t="shared" si="10"/>
        <v>155</v>
      </c>
      <c r="AB22" s="129">
        <f t="shared" si="10"/>
        <v>115</v>
      </c>
      <c r="AC22" s="129">
        <f t="shared" si="10"/>
        <v>141</v>
      </c>
      <c r="AD22" s="129">
        <f t="shared" si="10"/>
        <v>137</v>
      </c>
      <c r="AE22" s="129"/>
      <c r="AF22" s="129"/>
      <c r="AG22" s="402">
        <f t="shared" si="11"/>
        <v>2958</v>
      </c>
    </row>
    <row r="23">
      <c r="A23" s="145"/>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402"/>
    </row>
    <row r="24">
      <c r="A24" s="462" t="s">
        <v>1380</v>
      </c>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402"/>
    </row>
    <row r="25">
      <c r="A25" s="443" t="s">
        <v>1373</v>
      </c>
      <c r="B25" s="251">
        <f t="shared" ref="B25:AF25" si="12">sum(B26:B27)</f>
        <v>29.99</v>
      </c>
      <c r="C25" s="251">
        <f t="shared" si="12"/>
        <v>29.99</v>
      </c>
      <c r="D25" s="251">
        <f t="shared" si="12"/>
        <v>65.325675</v>
      </c>
      <c r="E25" s="251">
        <f t="shared" si="12"/>
        <v>0</v>
      </c>
      <c r="F25" s="251">
        <f t="shared" si="12"/>
        <v>29.99</v>
      </c>
      <c r="G25" s="251">
        <f t="shared" si="12"/>
        <v>0</v>
      </c>
      <c r="H25" s="251">
        <f t="shared" si="12"/>
        <v>0</v>
      </c>
      <c r="I25" s="251">
        <f t="shared" si="12"/>
        <v>7.05</v>
      </c>
      <c r="J25" s="251">
        <f t="shared" si="12"/>
        <v>205.72881</v>
      </c>
      <c r="K25" s="251">
        <f t="shared" si="12"/>
        <v>47.48</v>
      </c>
      <c r="L25" s="251">
        <f t="shared" si="12"/>
        <v>6.23</v>
      </c>
      <c r="M25" s="251">
        <f t="shared" si="12"/>
        <v>92.58</v>
      </c>
      <c r="N25" s="251">
        <f t="shared" si="12"/>
        <v>0</v>
      </c>
      <c r="O25" s="251">
        <f t="shared" si="12"/>
        <v>0</v>
      </c>
      <c r="P25" s="251">
        <f t="shared" si="12"/>
        <v>455.74</v>
      </c>
      <c r="Q25" s="251">
        <f t="shared" si="12"/>
        <v>369.26</v>
      </c>
      <c r="R25" s="251">
        <f t="shared" si="12"/>
        <v>0</v>
      </c>
      <c r="S25" s="251">
        <f t="shared" si="12"/>
        <v>0</v>
      </c>
      <c r="T25" s="251">
        <f t="shared" si="12"/>
        <v>1.6</v>
      </c>
      <c r="U25" s="251">
        <f t="shared" si="12"/>
        <v>0</v>
      </c>
      <c r="V25" s="251">
        <f t="shared" si="12"/>
        <v>0</v>
      </c>
      <c r="W25" s="251">
        <f t="shared" si="12"/>
        <v>59</v>
      </c>
      <c r="X25" s="251">
        <f t="shared" si="12"/>
        <v>0</v>
      </c>
      <c r="Y25" s="251">
        <f t="shared" si="12"/>
        <v>29.99</v>
      </c>
      <c r="Z25" s="251">
        <f t="shared" si="12"/>
        <v>0</v>
      </c>
      <c r="AA25" s="251">
        <f t="shared" si="12"/>
        <v>59.5</v>
      </c>
      <c r="AB25" s="251">
        <f t="shared" si="12"/>
        <v>59.99</v>
      </c>
      <c r="AC25" s="251">
        <f t="shared" si="12"/>
        <v>0</v>
      </c>
      <c r="AD25" s="251">
        <f t="shared" si="12"/>
        <v>0</v>
      </c>
      <c r="AE25" s="251">
        <f t="shared" si="12"/>
        <v>0</v>
      </c>
      <c r="AF25" s="251">
        <f t="shared" si="12"/>
        <v>27.53</v>
      </c>
      <c r="AG25" s="386">
        <f t="shared" ref="AG25:AG31" si="13">SUM(B25:AF25)</f>
        <v>1576.974485</v>
      </c>
    </row>
    <row r="26" outlineLevel="1">
      <c r="A26" s="443" t="s">
        <v>1374</v>
      </c>
      <c r="B26" s="554">
        <v>29.99</v>
      </c>
      <c r="C26" s="554">
        <v>29.99</v>
      </c>
      <c r="D26" s="554">
        <v>65.325675</v>
      </c>
      <c r="E26" s="554">
        <v>0.0</v>
      </c>
      <c r="F26" s="554">
        <v>29.99</v>
      </c>
      <c r="G26" s="554">
        <v>0.0</v>
      </c>
      <c r="H26" s="554">
        <v>0.0</v>
      </c>
      <c r="I26" s="554">
        <v>7.05</v>
      </c>
      <c r="J26" s="554">
        <v>196.39881</v>
      </c>
      <c r="K26" s="554">
        <v>47.48</v>
      </c>
      <c r="L26" s="554">
        <v>6.23</v>
      </c>
      <c r="M26" s="554">
        <v>89.98</v>
      </c>
      <c r="N26" s="554">
        <v>0.0</v>
      </c>
      <c r="O26" s="554">
        <v>0.0</v>
      </c>
      <c r="P26" s="554">
        <v>455.74</v>
      </c>
      <c r="Q26" s="554">
        <v>366.66</v>
      </c>
      <c r="R26" s="554">
        <v>0.0</v>
      </c>
      <c r="S26" s="554">
        <v>0.0</v>
      </c>
      <c r="T26" s="554">
        <v>0.0</v>
      </c>
      <c r="U26" s="554">
        <v>0.0</v>
      </c>
      <c r="V26" s="554">
        <v>0.0</v>
      </c>
      <c r="W26" s="554">
        <v>59.0</v>
      </c>
      <c r="X26" s="554">
        <v>0.0</v>
      </c>
      <c r="Y26" s="554">
        <v>29.99</v>
      </c>
      <c r="Z26" s="554">
        <v>0.0</v>
      </c>
      <c r="AA26" s="554">
        <v>59.5</v>
      </c>
      <c r="AB26" s="554">
        <v>59.99</v>
      </c>
      <c r="AC26" s="554">
        <v>0.0</v>
      </c>
      <c r="AD26" s="554">
        <v>0.0</v>
      </c>
      <c r="AE26" s="554">
        <v>0.0</v>
      </c>
      <c r="AF26" s="554">
        <v>27.53</v>
      </c>
      <c r="AG26" s="386">
        <f t="shared" si="13"/>
        <v>1560.844485</v>
      </c>
    </row>
    <row r="27" outlineLevel="1">
      <c r="A27" s="443" t="s">
        <v>1375</v>
      </c>
      <c r="B27" s="554">
        <v>0.0</v>
      </c>
      <c r="C27" s="554">
        <v>0.0</v>
      </c>
      <c r="D27" s="554">
        <v>0.0</v>
      </c>
      <c r="E27" s="554">
        <v>0.0</v>
      </c>
      <c r="F27" s="554">
        <v>0.0</v>
      </c>
      <c r="G27" s="554">
        <v>0.0</v>
      </c>
      <c r="H27" s="554">
        <v>0.0</v>
      </c>
      <c r="I27" s="554">
        <v>0.0</v>
      </c>
      <c r="J27" s="554">
        <v>9.33</v>
      </c>
      <c r="K27" s="554">
        <v>0.0</v>
      </c>
      <c r="L27" s="554">
        <v>0.0</v>
      </c>
      <c r="M27" s="554">
        <v>2.6</v>
      </c>
      <c r="N27" s="554">
        <v>0.0</v>
      </c>
      <c r="O27" s="554">
        <v>0.0</v>
      </c>
      <c r="P27" s="554">
        <v>0.0</v>
      </c>
      <c r="Q27" s="554">
        <v>2.6</v>
      </c>
      <c r="R27" s="554">
        <v>0.0</v>
      </c>
      <c r="S27" s="554">
        <v>0.0</v>
      </c>
      <c r="T27" s="554">
        <v>1.6</v>
      </c>
      <c r="U27" s="554">
        <v>0.0</v>
      </c>
      <c r="V27" s="554">
        <v>0.0</v>
      </c>
      <c r="W27" s="554">
        <v>0.0</v>
      </c>
      <c r="X27" s="554">
        <v>0.0</v>
      </c>
      <c r="Y27" s="554">
        <v>0.0</v>
      </c>
      <c r="Z27" s="554">
        <v>0.0</v>
      </c>
      <c r="AA27" s="554">
        <v>0.0</v>
      </c>
      <c r="AB27" s="554">
        <v>0.0</v>
      </c>
      <c r="AC27" s="554">
        <v>0.0</v>
      </c>
      <c r="AD27" s="554">
        <v>0.0</v>
      </c>
      <c r="AE27" s="554">
        <v>0.0</v>
      </c>
      <c r="AF27" s="554">
        <v>0.0</v>
      </c>
      <c r="AG27" s="386">
        <f t="shared" si="13"/>
        <v>16.13</v>
      </c>
    </row>
    <row r="28">
      <c r="A28" s="443" t="s">
        <v>1376</v>
      </c>
      <c r="B28" s="247">
        <f t="shared" ref="B28:AF28" si="14">sum(B29:B30)</f>
        <v>0</v>
      </c>
      <c r="C28" s="247">
        <f t="shared" si="14"/>
        <v>0</v>
      </c>
      <c r="D28" s="247">
        <f t="shared" si="14"/>
        <v>0</v>
      </c>
      <c r="E28" s="247">
        <f t="shared" si="14"/>
        <v>0</v>
      </c>
      <c r="F28" s="247">
        <f t="shared" si="14"/>
        <v>0</v>
      </c>
      <c r="G28" s="247">
        <f t="shared" si="14"/>
        <v>0</v>
      </c>
      <c r="H28" s="247">
        <f t="shared" si="14"/>
        <v>0</v>
      </c>
      <c r="I28" s="247">
        <f t="shared" si="14"/>
        <v>0</v>
      </c>
      <c r="J28" s="247">
        <f t="shared" si="14"/>
        <v>0</v>
      </c>
      <c r="K28" s="247">
        <f t="shared" si="14"/>
        <v>0</v>
      </c>
      <c r="L28" s="247">
        <f t="shared" si="14"/>
        <v>0</v>
      </c>
      <c r="M28" s="247">
        <f t="shared" si="14"/>
        <v>0</v>
      </c>
      <c r="N28" s="247">
        <f t="shared" si="14"/>
        <v>0</v>
      </c>
      <c r="O28" s="247">
        <f t="shared" si="14"/>
        <v>0</v>
      </c>
      <c r="P28" s="247">
        <f t="shared" si="14"/>
        <v>0</v>
      </c>
      <c r="Q28" s="247">
        <f t="shared" si="14"/>
        <v>0</v>
      </c>
      <c r="R28" s="247">
        <f t="shared" si="14"/>
        <v>0</v>
      </c>
      <c r="S28" s="247">
        <f t="shared" si="14"/>
        <v>0</v>
      </c>
      <c r="T28" s="247">
        <f t="shared" si="14"/>
        <v>0</v>
      </c>
      <c r="U28" s="247">
        <f t="shared" si="14"/>
        <v>0</v>
      </c>
      <c r="V28" s="247">
        <f t="shared" si="14"/>
        <v>0</v>
      </c>
      <c r="W28" s="247">
        <f t="shared" si="14"/>
        <v>0</v>
      </c>
      <c r="X28" s="247">
        <f t="shared" si="14"/>
        <v>0</v>
      </c>
      <c r="Y28" s="247">
        <f t="shared" si="14"/>
        <v>0</v>
      </c>
      <c r="Z28" s="247">
        <f t="shared" si="14"/>
        <v>0</v>
      </c>
      <c r="AA28" s="247">
        <f t="shared" si="14"/>
        <v>0</v>
      </c>
      <c r="AB28" s="247">
        <f t="shared" si="14"/>
        <v>0</v>
      </c>
      <c r="AC28" s="247">
        <f t="shared" si="14"/>
        <v>0</v>
      </c>
      <c r="AD28" s="247">
        <f t="shared" si="14"/>
        <v>0</v>
      </c>
      <c r="AE28" s="247">
        <f t="shared" si="14"/>
        <v>0</v>
      </c>
      <c r="AF28" s="247">
        <f t="shared" si="14"/>
        <v>0</v>
      </c>
      <c r="AG28" s="386">
        <f t="shared" si="13"/>
        <v>0</v>
      </c>
    </row>
    <row r="29" outlineLevel="1">
      <c r="A29" s="443" t="s">
        <v>1374</v>
      </c>
      <c r="B29" s="554">
        <v>0.0</v>
      </c>
      <c r="C29" s="554">
        <v>0.0</v>
      </c>
      <c r="D29" s="554">
        <v>0.0</v>
      </c>
      <c r="E29" s="554">
        <v>0.0</v>
      </c>
      <c r="F29" s="554">
        <v>0.0</v>
      </c>
      <c r="G29" s="554">
        <v>0.0</v>
      </c>
      <c r="H29" s="554">
        <v>0.0</v>
      </c>
      <c r="I29" s="554">
        <v>0.0</v>
      </c>
      <c r="J29" s="554">
        <v>0.0</v>
      </c>
      <c r="K29" s="554">
        <v>0.0</v>
      </c>
      <c r="L29" s="554">
        <v>0.0</v>
      </c>
      <c r="M29" s="554">
        <v>0.0</v>
      </c>
      <c r="N29" s="554">
        <v>0.0</v>
      </c>
      <c r="O29" s="554">
        <v>0.0</v>
      </c>
      <c r="P29" s="554">
        <v>0.0</v>
      </c>
      <c r="Q29" s="554">
        <v>0.0</v>
      </c>
      <c r="R29" s="554">
        <v>0.0</v>
      </c>
      <c r="S29" s="554">
        <v>0.0</v>
      </c>
      <c r="T29" s="554">
        <v>0.0</v>
      </c>
      <c r="U29" s="554">
        <v>0.0</v>
      </c>
      <c r="V29" s="554">
        <v>0.0</v>
      </c>
      <c r="W29" s="554">
        <v>0.0</v>
      </c>
      <c r="X29" s="554">
        <v>0.0</v>
      </c>
      <c r="Y29" s="554">
        <v>0.0</v>
      </c>
      <c r="Z29" s="554">
        <v>0.0</v>
      </c>
      <c r="AA29" s="554">
        <v>0.0</v>
      </c>
      <c r="AB29" s="554">
        <v>0.0</v>
      </c>
      <c r="AC29" s="554">
        <v>0.0</v>
      </c>
      <c r="AD29" s="554">
        <v>0.0</v>
      </c>
      <c r="AE29" s="554">
        <v>0.0</v>
      </c>
      <c r="AF29" s="554">
        <v>0.0</v>
      </c>
      <c r="AG29" s="386">
        <f t="shared" si="13"/>
        <v>0</v>
      </c>
    </row>
    <row r="30" outlineLevel="1">
      <c r="A30" s="443" t="s">
        <v>1375</v>
      </c>
      <c r="B30" s="554">
        <v>0.0</v>
      </c>
      <c r="C30" s="554">
        <v>0.0</v>
      </c>
      <c r="D30" s="554">
        <v>0.0</v>
      </c>
      <c r="E30" s="554">
        <v>0.0</v>
      </c>
      <c r="F30" s="554">
        <v>0.0</v>
      </c>
      <c r="G30" s="554">
        <v>0.0</v>
      </c>
      <c r="H30" s="554">
        <v>0.0</v>
      </c>
      <c r="I30" s="554">
        <v>0.0</v>
      </c>
      <c r="J30" s="554">
        <v>0.0</v>
      </c>
      <c r="K30" s="554">
        <v>0.0</v>
      </c>
      <c r="L30" s="554">
        <v>0.0</v>
      </c>
      <c r="M30" s="554">
        <v>0.0</v>
      </c>
      <c r="N30" s="554">
        <v>0.0</v>
      </c>
      <c r="O30" s="554">
        <v>0.0</v>
      </c>
      <c r="P30" s="554">
        <v>0.0</v>
      </c>
      <c r="Q30" s="554">
        <v>0.0</v>
      </c>
      <c r="R30" s="554">
        <v>0.0</v>
      </c>
      <c r="S30" s="554">
        <v>0.0</v>
      </c>
      <c r="T30" s="554">
        <v>0.0</v>
      </c>
      <c r="U30" s="554">
        <v>0.0</v>
      </c>
      <c r="V30" s="554">
        <v>0.0</v>
      </c>
      <c r="W30" s="554">
        <v>0.0</v>
      </c>
      <c r="X30" s="554">
        <v>0.0</v>
      </c>
      <c r="Y30" s="554">
        <v>0.0</v>
      </c>
      <c r="Z30" s="554">
        <v>0.0</v>
      </c>
      <c r="AA30" s="554">
        <v>0.0</v>
      </c>
      <c r="AB30" s="554">
        <v>0.0</v>
      </c>
      <c r="AC30" s="554">
        <v>0.0</v>
      </c>
      <c r="AD30" s="554">
        <v>0.0</v>
      </c>
      <c r="AE30" s="554">
        <v>0.0</v>
      </c>
      <c r="AF30" s="554">
        <v>0.0</v>
      </c>
      <c r="AG30" s="386">
        <f t="shared" si="13"/>
        <v>0</v>
      </c>
    </row>
    <row r="31">
      <c r="A31" s="555" t="s">
        <v>160</v>
      </c>
      <c r="B31" s="556">
        <f t="shared" ref="B31:AF31" si="15">B25+B28</f>
        <v>29.99</v>
      </c>
      <c r="C31" s="556">
        <f t="shared" si="15"/>
        <v>29.99</v>
      </c>
      <c r="D31" s="556">
        <f t="shared" si="15"/>
        <v>65.325675</v>
      </c>
      <c r="E31" s="556">
        <f t="shared" si="15"/>
        <v>0</v>
      </c>
      <c r="F31" s="556">
        <f t="shared" si="15"/>
        <v>29.99</v>
      </c>
      <c r="G31" s="556">
        <f t="shared" si="15"/>
        <v>0</v>
      </c>
      <c r="H31" s="556">
        <f t="shared" si="15"/>
        <v>0</v>
      </c>
      <c r="I31" s="556">
        <f t="shared" si="15"/>
        <v>7.05</v>
      </c>
      <c r="J31" s="556">
        <f t="shared" si="15"/>
        <v>205.72881</v>
      </c>
      <c r="K31" s="556">
        <f t="shared" si="15"/>
        <v>47.48</v>
      </c>
      <c r="L31" s="556">
        <f t="shared" si="15"/>
        <v>6.23</v>
      </c>
      <c r="M31" s="556">
        <f t="shared" si="15"/>
        <v>92.58</v>
      </c>
      <c r="N31" s="556">
        <f t="shared" si="15"/>
        <v>0</v>
      </c>
      <c r="O31" s="556">
        <f t="shared" si="15"/>
        <v>0</v>
      </c>
      <c r="P31" s="556">
        <f t="shared" si="15"/>
        <v>455.74</v>
      </c>
      <c r="Q31" s="556">
        <f t="shared" si="15"/>
        <v>369.26</v>
      </c>
      <c r="R31" s="556">
        <f t="shared" si="15"/>
        <v>0</v>
      </c>
      <c r="S31" s="556">
        <f t="shared" si="15"/>
        <v>0</v>
      </c>
      <c r="T31" s="556">
        <f t="shared" si="15"/>
        <v>1.6</v>
      </c>
      <c r="U31" s="556">
        <f t="shared" si="15"/>
        <v>0</v>
      </c>
      <c r="V31" s="556">
        <f t="shared" si="15"/>
        <v>0</v>
      </c>
      <c r="W31" s="556">
        <f t="shared" si="15"/>
        <v>59</v>
      </c>
      <c r="X31" s="556">
        <f t="shared" si="15"/>
        <v>0</v>
      </c>
      <c r="Y31" s="556">
        <f t="shared" si="15"/>
        <v>29.99</v>
      </c>
      <c r="Z31" s="556">
        <f t="shared" si="15"/>
        <v>0</v>
      </c>
      <c r="AA31" s="556">
        <f t="shared" si="15"/>
        <v>59.5</v>
      </c>
      <c r="AB31" s="556">
        <f t="shared" si="15"/>
        <v>59.99</v>
      </c>
      <c r="AC31" s="556">
        <f t="shared" si="15"/>
        <v>0</v>
      </c>
      <c r="AD31" s="556">
        <f t="shared" si="15"/>
        <v>0</v>
      </c>
      <c r="AE31" s="556">
        <f t="shared" si="15"/>
        <v>0</v>
      </c>
      <c r="AF31" s="556">
        <f t="shared" si="15"/>
        <v>27.53</v>
      </c>
      <c r="AG31" s="386">
        <f t="shared" si="13"/>
        <v>1576.974485</v>
      </c>
    </row>
    <row r="32">
      <c r="A32" s="145"/>
      <c r="B32" s="129"/>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c r="AD32" s="129"/>
      <c r="AE32" s="129"/>
      <c r="AF32" s="129"/>
      <c r="AG32" s="402"/>
    </row>
    <row r="33">
      <c r="A33" s="462" t="s">
        <v>1381</v>
      </c>
      <c r="B33" s="129"/>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402"/>
    </row>
    <row r="34">
      <c r="A34" s="443" t="s">
        <v>1382</v>
      </c>
      <c r="B34" s="240">
        <f t="shared" ref="B34:AF34" si="16">sum(B35:B36)</f>
        <v>1</v>
      </c>
      <c r="C34" s="240">
        <f t="shared" si="16"/>
        <v>1</v>
      </c>
      <c r="D34" s="240">
        <f t="shared" si="16"/>
        <v>2</v>
      </c>
      <c r="E34" s="240">
        <f t="shared" si="16"/>
        <v>0</v>
      </c>
      <c r="F34" s="240">
        <f t="shared" si="16"/>
        <v>1</v>
      </c>
      <c r="G34" s="240">
        <f t="shared" si="16"/>
        <v>0</v>
      </c>
      <c r="H34" s="240">
        <f t="shared" si="16"/>
        <v>0</v>
      </c>
      <c r="I34" s="240">
        <f t="shared" si="16"/>
        <v>1</v>
      </c>
      <c r="J34" s="240">
        <f t="shared" si="16"/>
        <v>1</v>
      </c>
      <c r="K34" s="240">
        <f t="shared" si="16"/>
        <v>0</v>
      </c>
      <c r="L34" s="240">
        <f t="shared" si="16"/>
        <v>0</v>
      </c>
      <c r="M34" s="240">
        <f t="shared" si="16"/>
        <v>2</v>
      </c>
      <c r="N34" s="240">
        <f t="shared" si="16"/>
        <v>0</v>
      </c>
      <c r="O34" s="240">
        <f t="shared" si="16"/>
        <v>0</v>
      </c>
      <c r="P34" s="240">
        <f t="shared" si="16"/>
        <v>8</v>
      </c>
      <c r="Q34" s="240">
        <f t="shared" si="16"/>
        <v>6</v>
      </c>
      <c r="R34" s="240">
        <f t="shared" si="16"/>
        <v>0</v>
      </c>
      <c r="S34" s="240">
        <f t="shared" si="16"/>
        <v>0</v>
      </c>
      <c r="T34" s="240">
        <f t="shared" si="16"/>
        <v>0</v>
      </c>
      <c r="U34" s="240">
        <f t="shared" si="16"/>
        <v>0</v>
      </c>
      <c r="V34" s="240">
        <f t="shared" si="16"/>
        <v>0</v>
      </c>
      <c r="W34" s="240">
        <f t="shared" si="16"/>
        <v>0</v>
      </c>
      <c r="X34" s="240">
        <f t="shared" si="16"/>
        <v>0</v>
      </c>
      <c r="Y34" s="240">
        <f t="shared" si="16"/>
        <v>1</v>
      </c>
      <c r="Z34" s="240">
        <f t="shared" si="16"/>
        <v>0</v>
      </c>
      <c r="AA34" s="240">
        <f t="shared" si="16"/>
        <v>0</v>
      </c>
      <c r="AB34" s="240">
        <f t="shared" si="16"/>
        <v>1</v>
      </c>
      <c r="AC34" s="240">
        <f t="shared" si="16"/>
        <v>0</v>
      </c>
      <c r="AD34" s="240">
        <f t="shared" si="16"/>
        <v>0</v>
      </c>
      <c r="AE34" s="240">
        <f t="shared" si="16"/>
        <v>0</v>
      </c>
      <c r="AF34" s="240">
        <f t="shared" si="16"/>
        <v>0</v>
      </c>
      <c r="AG34" s="386">
        <f>SUM(B34:AF34)</f>
        <v>25</v>
      </c>
    </row>
    <row r="35" outlineLevel="1">
      <c r="A35" s="443" t="s">
        <v>1374</v>
      </c>
      <c r="B35" s="410">
        <v>1.0</v>
      </c>
      <c r="C35" s="410">
        <v>1.0</v>
      </c>
      <c r="D35" s="410">
        <v>2.0</v>
      </c>
      <c r="E35" s="410">
        <v>0.0</v>
      </c>
      <c r="F35" s="410">
        <v>1.0</v>
      </c>
      <c r="G35" s="410">
        <v>0.0</v>
      </c>
      <c r="H35" s="410">
        <v>0.0</v>
      </c>
      <c r="I35" s="410">
        <v>1.0</v>
      </c>
      <c r="J35" s="410">
        <v>1.0</v>
      </c>
      <c r="K35" s="410">
        <v>0.0</v>
      </c>
      <c r="L35" s="410">
        <v>0.0</v>
      </c>
      <c r="M35" s="410">
        <v>2.0</v>
      </c>
      <c r="N35" s="410">
        <v>0.0</v>
      </c>
      <c r="O35" s="410">
        <v>0.0</v>
      </c>
      <c r="P35" s="410">
        <v>8.0</v>
      </c>
      <c r="Q35" s="410">
        <v>6.0</v>
      </c>
      <c r="R35" s="410">
        <v>0.0</v>
      </c>
      <c r="S35" s="410">
        <v>0.0</v>
      </c>
      <c r="T35" s="410">
        <v>0.0</v>
      </c>
      <c r="U35" s="410">
        <v>0.0</v>
      </c>
      <c r="V35" s="410">
        <v>0.0</v>
      </c>
      <c r="W35" s="410">
        <v>0.0</v>
      </c>
      <c r="X35" s="410">
        <v>0.0</v>
      </c>
      <c r="Y35" s="410">
        <v>1.0</v>
      </c>
      <c r="Z35" s="410">
        <v>0.0</v>
      </c>
      <c r="AA35" s="410">
        <v>0.0</v>
      </c>
      <c r="AB35" s="410">
        <v>1.0</v>
      </c>
      <c r="AC35" s="410">
        <v>0.0</v>
      </c>
      <c r="AD35" s="410">
        <v>0.0</v>
      </c>
      <c r="AE35" s="410">
        <v>0.0</v>
      </c>
      <c r="AF35" s="410">
        <v>0.0</v>
      </c>
      <c r="AG35" s="402"/>
    </row>
    <row r="36" outlineLevel="1">
      <c r="A36" s="443" t="s">
        <v>1375</v>
      </c>
      <c r="B36" s="410">
        <v>0.0</v>
      </c>
      <c r="C36" s="410">
        <v>0.0</v>
      </c>
      <c r="D36" s="410">
        <v>0.0</v>
      </c>
      <c r="E36" s="410">
        <v>0.0</v>
      </c>
      <c r="F36" s="410">
        <v>0.0</v>
      </c>
      <c r="G36" s="410">
        <v>0.0</v>
      </c>
      <c r="H36" s="410">
        <v>0.0</v>
      </c>
      <c r="I36" s="410">
        <v>0.0</v>
      </c>
      <c r="J36" s="410">
        <v>0.0</v>
      </c>
      <c r="K36" s="410">
        <v>0.0</v>
      </c>
      <c r="L36" s="410">
        <v>0.0</v>
      </c>
      <c r="M36" s="410">
        <v>0.0</v>
      </c>
      <c r="N36" s="410">
        <v>0.0</v>
      </c>
      <c r="O36" s="410">
        <v>0.0</v>
      </c>
      <c r="P36" s="410">
        <v>0.0</v>
      </c>
      <c r="Q36" s="410">
        <v>0.0</v>
      </c>
      <c r="R36" s="410">
        <v>0.0</v>
      </c>
      <c r="S36" s="410">
        <v>0.0</v>
      </c>
      <c r="T36" s="410">
        <v>0.0</v>
      </c>
      <c r="U36" s="410">
        <v>0.0</v>
      </c>
      <c r="V36" s="410">
        <v>0.0</v>
      </c>
      <c r="W36" s="410">
        <v>0.0</v>
      </c>
      <c r="X36" s="410">
        <v>0.0</v>
      </c>
      <c r="Y36" s="410">
        <v>0.0</v>
      </c>
      <c r="Z36" s="410">
        <v>0.0</v>
      </c>
      <c r="AA36" s="410">
        <v>0.0</v>
      </c>
      <c r="AB36" s="410">
        <v>0.0</v>
      </c>
      <c r="AC36" s="410">
        <v>0.0</v>
      </c>
      <c r="AD36" s="410">
        <v>0.0</v>
      </c>
      <c r="AE36" s="410">
        <v>0.0</v>
      </c>
      <c r="AF36" s="410">
        <v>0.0</v>
      </c>
      <c r="AG36" s="402"/>
    </row>
    <row r="37">
      <c r="A37" s="443" t="s">
        <v>1383</v>
      </c>
      <c r="B37" s="130">
        <f t="shared" ref="B37:AF37" si="17">sum(B38:B39)</f>
        <v>0</v>
      </c>
      <c r="C37" s="130">
        <f t="shared" si="17"/>
        <v>0</v>
      </c>
      <c r="D37" s="130">
        <f t="shared" si="17"/>
        <v>0</v>
      </c>
      <c r="E37" s="130">
        <f t="shared" si="17"/>
        <v>0</v>
      </c>
      <c r="F37" s="130">
        <f t="shared" si="17"/>
        <v>0</v>
      </c>
      <c r="G37" s="130">
        <f t="shared" si="17"/>
        <v>0</v>
      </c>
      <c r="H37" s="130">
        <f t="shared" si="17"/>
        <v>0</v>
      </c>
      <c r="I37" s="130">
        <f t="shared" si="17"/>
        <v>0</v>
      </c>
      <c r="J37" s="130">
        <f t="shared" si="17"/>
        <v>0</v>
      </c>
      <c r="K37" s="130">
        <f t="shared" si="17"/>
        <v>0</v>
      </c>
      <c r="L37" s="130">
        <f t="shared" si="17"/>
        <v>0</v>
      </c>
      <c r="M37" s="130">
        <f t="shared" si="17"/>
        <v>0</v>
      </c>
      <c r="N37" s="130">
        <f t="shared" si="17"/>
        <v>0</v>
      </c>
      <c r="O37" s="130">
        <f t="shared" si="17"/>
        <v>0</v>
      </c>
      <c r="P37" s="130">
        <f t="shared" si="17"/>
        <v>0</v>
      </c>
      <c r="Q37" s="130">
        <f t="shared" si="17"/>
        <v>0</v>
      </c>
      <c r="R37" s="130">
        <f t="shared" si="17"/>
        <v>0</v>
      </c>
      <c r="S37" s="130">
        <f t="shared" si="17"/>
        <v>0</v>
      </c>
      <c r="T37" s="130">
        <f t="shared" si="17"/>
        <v>0</v>
      </c>
      <c r="U37" s="130">
        <f t="shared" si="17"/>
        <v>0</v>
      </c>
      <c r="V37" s="130">
        <f t="shared" si="17"/>
        <v>0</v>
      </c>
      <c r="W37" s="130">
        <f t="shared" si="17"/>
        <v>0</v>
      </c>
      <c r="X37" s="130">
        <f t="shared" si="17"/>
        <v>0</v>
      </c>
      <c r="Y37" s="130">
        <f t="shared" si="17"/>
        <v>0</v>
      </c>
      <c r="Z37" s="130">
        <f t="shared" si="17"/>
        <v>0</v>
      </c>
      <c r="AA37" s="130">
        <f t="shared" si="17"/>
        <v>0</v>
      </c>
      <c r="AB37" s="130">
        <f t="shared" si="17"/>
        <v>0</v>
      </c>
      <c r="AC37" s="130">
        <f t="shared" si="17"/>
        <v>0</v>
      </c>
      <c r="AD37" s="130">
        <f t="shared" si="17"/>
        <v>0</v>
      </c>
      <c r="AE37" s="130">
        <f t="shared" si="17"/>
        <v>0</v>
      </c>
      <c r="AF37" s="130">
        <f t="shared" si="17"/>
        <v>0</v>
      </c>
      <c r="AG37" s="386">
        <f>SUM(B37:AF37)</f>
        <v>0</v>
      </c>
    </row>
    <row r="38" outlineLevel="1">
      <c r="A38" s="443" t="s">
        <v>1374</v>
      </c>
      <c r="B38" s="410">
        <v>0.0</v>
      </c>
      <c r="C38" s="410">
        <v>0.0</v>
      </c>
      <c r="D38" s="410">
        <v>0.0</v>
      </c>
      <c r="E38" s="410">
        <v>0.0</v>
      </c>
      <c r="F38" s="410">
        <v>0.0</v>
      </c>
      <c r="G38" s="410">
        <v>0.0</v>
      </c>
      <c r="H38" s="410">
        <v>0.0</v>
      </c>
      <c r="I38" s="410">
        <v>0.0</v>
      </c>
      <c r="J38" s="410">
        <v>0.0</v>
      </c>
      <c r="K38" s="410">
        <v>0.0</v>
      </c>
      <c r="L38" s="410">
        <v>0.0</v>
      </c>
      <c r="M38" s="410">
        <v>0.0</v>
      </c>
      <c r="N38" s="410">
        <v>0.0</v>
      </c>
      <c r="O38" s="410">
        <v>0.0</v>
      </c>
      <c r="P38" s="410">
        <v>0.0</v>
      </c>
      <c r="Q38" s="410">
        <v>0.0</v>
      </c>
      <c r="R38" s="410">
        <v>0.0</v>
      </c>
      <c r="S38" s="410">
        <v>0.0</v>
      </c>
      <c r="T38" s="410">
        <v>0.0</v>
      </c>
      <c r="U38" s="410">
        <v>0.0</v>
      </c>
      <c r="V38" s="410">
        <v>0.0</v>
      </c>
      <c r="W38" s="410">
        <v>0.0</v>
      </c>
      <c r="X38" s="410">
        <v>0.0</v>
      </c>
      <c r="Y38" s="410">
        <v>0.0</v>
      </c>
      <c r="Z38" s="410">
        <v>0.0</v>
      </c>
      <c r="AA38" s="410">
        <v>0.0</v>
      </c>
      <c r="AB38" s="410">
        <v>0.0</v>
      </c>
      <c r="AC38" s="410">
        <v>0.0</v>
      </c>
      <c r="AD38" s="410">
        <v>0.0</v>
      </c>
      <c r="AE38" s="410">
        <v>0.0</v>
      </c>
      <c r="AF38" s="410">
        <v>0.0</v>
      </c>
      <c r="AG38" s="402"/>
    </row>
    <row r="39" outlineLevel="1">
      <c r="A39" s="443" t="s">
        <v>1375</v>
      </c>
      <c r="B39" s="410">
        <v>0.0</v>
      </c>
      <c r="C39" s="410">
        <v>0.0</v>
      </c>
      <c r="D39" s="410">
        <v>0.0</v>
      </c>
      <c r="E39" s="410">
        <v>0.0</v>
      </c>
      <c r="F39" s="410">
        <v>0.0</v>
      </c>
      <c r="G39" s="410">
        <v>0.0</v>
      </c>
      <c r="H39" s="410">
        <v>0.0</v>
      </c>
      <c r="I39" s="410">
        <v>0.0</v>
      </c>
      <c r="J39" s="410">
        <v>0.0</v>
      </c>
      <c r="K39" s="410">
        <v>0.0</v>
      </c>
      <c r="L39" s="410">
        <v>0.0</v>
      </c>
      <c r="M39" s="410">
        <v>0.0</v>
      </c>
      <c r="N39" s="410">
        <v>0.0</v>
      </c>
      <c r="O39" s="410">
        <v>0.0</v>
      </c>
      <c r="P39" s="410">
        <v>0.0</v>
      </c>
      <c r="Q39" s="410">
        <v>0.0</v>
      </c>
      <c r="R39" s="410">
        <v>0.0</v>
      </c>
      <c r="S39" s="410">
        <v>0.0</v>
      </c>
      <c r="T39" s="410">
        <v>0.0</v>
      </c>
      <c r="U39" s="410">
        <v>0.0</v>
      </c>
      <c r="V39" s="410">
        <v>0.0</v>
      </c>
      <c r="W39" s="410">
        <v>0.0</v>
      </c>
      <c r="X39" s="410">
        <v>0.0</v>
      </c>
      <c r="Y39" s="410">
        <v>0.0</v>
      </c>
      <c r="Z39" s="410">
        <v>0.0</v>
      </c>
      <c r="AA39" s="410">
        <v>0.0</v>
      </c>
      <c r="AB39" s="410">
        <v>0.0</v>
      </c>
      <c r="AC39" s="410">
        <v>0.0</v>
      </c>
      <c r="AD39" s="410">
        <v>0.0</v>
      </c>
      <c r="AE39" s="410">
        <v>0.0</v>
      </c>
      <c r="AF39" s="410">
        <v>0.0</v>
      </c>
      <c r="AG39" s="402"/>
    </row>
    <row r="40">
      <c r="A40" s="555" t="s">
        <v>160</v>
      </c>
      <c r="B40" s="557">
        <f t="shared" ref="B40:AF40" si="18">B34+B37</f>
        <v>1</v>
      </c>
      <c r="C40" s="557">
        <f t="shared" si="18"/>
        <v>1</v>
      </c>
      <c r="D40" s="557">
        <f t="shared" si="18"/>
        <v>2</v>
      </c>
      <c r="E40" s="557">
        <f t="shared" si="18"/>
        <v>0</v>
      </c>
      <c r="F40" s="557">
        <f t="shared" si="18"/>
        <v>1</v>
      </c>
      <c r="G40" s="557">
        <f t="shared" si="18"/>
        <v>0</v>
      </c>
      <c r="H40" s="557">
        <f t="shared" si="18"/>
        <v>0</v>
      </c>
      <c r="I40" s="557">
        <f t="shared" si="18"/>
        <v>1</v>
      </c>
      <c r="J40" s="557">
        <f t="shared" si="18"/>
        <v>1</v>
      </c>
      <c r="K40" s="557">
        <f t="shared" si="18"/>
        <v>0</v>
      </c>
      <c r="L40" s="557">
        <f t="shared" si="18"/>
        <v>0</v>
      </c>
      <c r="M40" s="557">
        <f t="shared" si="18"/>
        <v>2</v>
      </c>
      <c r="N40" s="557">
        <f t="shared" si="18"/>
        <v>0</v>
      </c>
      <c r="O40" s="557">
        <f t="shared" si="18"/>
        <v>0</v>
      </c>
      <c r="P40" s="557">
        <f t="shared" si="18"/>
        <v>8</v>
      </c>
      <c r="Q40" s="557">
        <f t="shared" si="18"/>
        <v>6</v>
      </c>
      <c r="R40" s="557">
        <f t="shared" si="18"/>
        <v>0</v>
      </c>
      <c r="S40" s="557">
        <f t="shared" si="18"/>
        <v>0</v>
      </c>
      <c r="T40" s="557">
        <f t="shared" si="18"/>
        <v>0</v>
      </c>
      <c r="U40" s="557">
        <f t="shared" si="18"/>
        <v>0</v>
      </c>
      <c r="V40" s="557">
        <f t="shared" si="18"/>
        <v>0</v>
      </c>
      <c r="W40" s="557">
        <f t="shared" si="18"/>
        <v>0</v>
      </c>
      <c r="X40" s="557">
        <f t="shared" si="18"/>
        <v>0</v>
      </c>
      <c r="Y40" s="557">
        <f t="shared" si="18"/>
        <v>1</v>
      </c>
      <c r="Z40" s="557">
        <f t="shared" si="18"/>
        <v>0</v>
      </c>
      <c r="AA40" s="557">
        <f t="shared" si="18"/>
        <v>0</v>
      </c>
      <c r="AB40" s="557">
        <f t="shared" si="18"/>
        <v>1</v>
      </c>
      <c r="AC40" s="557">
        <f t="shared" si="18"/>
        <v>0</v>
      </c>
      <c r="AD40" s="557">
        <f t="shared" si="18"/>
        <v>0</v>
      </c>
      <c r="AE40" s="557">
        <f t="shared" si="18"/>
        <v>0</v>
      </c>
      <c r="AF40" s="557">
        <f t="shared" si="18"/>
        <v>0</v>
      </c>
      <c r="AG40" s="386">
        <f>SUM(B40:AF40)</f>
        <v>25</v>
      </c>
    </row>
    <row r="41">
      <c r="A41" s="145"/>
      <c r="B41" s="129"/>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402"/>
    </row>
    <row r="42">
      <c r="A42" s="462" t="s">
        <v>1384</v>
      </c>
      <c r="B42" s="216"/>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c r="AD42" s="129"/>
      <c r="AE42" s="129"/>
      <c r="AF42" s="129"/>
      <c r="AG42" s="402"/>
    </row>
    <row r="43">
      <c r="A43" s="558" t="s">
        <v>1385</v>
      </c>
      <c r="B43" s="310">
        <f t="shared" ref="B43:AF43" si="19">B5-B25</f>
        <v>9283.799055</v>
      </c>
      <c r="C43" s="310">
        <f t="shared" si="19"/>
        <v>7582.197327</v>
      </c>
      <c r="D43" s="310">
        <f t="shared" si="19"/>
        <v>982.930567</v>
      </c>
      <c r="E43" s="310">
        <f t="shared" si="19"/>
        <v>1325.470726</v>
      </c>
      <c r="F43" s="310">
        <f t="shared" si="19"/>
        <v>1217.411541</v>
      </c>
      <c r="G43" s="310">
        <f t="shared" si="19"/>
        <v>1551.653332</v>
      </c>
      <c r="H43" s="310">
        <f t="shared" si="19"/>
        <v>1216.036969</v>
      </c>
      <c r="I43" s="310">
        <f t="shared" si="19"/>
        <v>1256.652504</v>
      </c>
      <c r="J43" s="310">
        <f t="shared" si="19"/>
        <v>949.836198</v>
      </c>
      <c r="K43" s="310">
        <f t="shared" si="19"/>
        <v>1453.100982</v>
      </c>
      <c r="L43" s="310">
        <f t="shared" si="19"/>
        <v>1515.99697</v>
      </c>
      <c r="M43" s="310">
        <f t="shared" si="19"/>
        <v>1759.981822</v>
      </c>
      <c r="N43" s="310">
        <f t="shared" si="19"/>
        <v>2100.707652</v>
      </c>
      <c r="O43" s="310">
        <f t="shared" si="19"/>
        <v>2035.734455</v>
      </c>
      <c r="P43" s="310">
        <f t="shared" si="19"/>
        <v>1311.179832</v>
      </c>
      <c r="Q43" s="310">
        <f t="shared" si="19"/>
        <v>1526.134983</v>
      </c>
      <c r="R43" s="310">
        <f t="shared" si="19"/>
        <v>1107.354713</v>
      </c>
      <c r="S43" s="310">
        <f t="shared" si="19"/>
        <v>1377.353489</v>
      </c>
      <c r="T43" s="310">
        <f t="shared" si="19"/>
        <v>1247.372541</v>
      </c>
      <c r="U43" s="310">
        <f t="shared" si="19"/>
        <v>1584.173263</v>
      </c>
      <c r="V43" s="310">
        <f t="shared" si="19"/>
        <v>2010.596058</v>
      </c>
      <c r="W43" s="310">
        <f t="shared" si="19"/>
        <v>1673.376694</v>
      </c>
      <c r="X43" s="310">
        <f t="shared" si="19"/>
        <v>1547.999352</v>
      </c>
      <c r="Y43" s="310">
        <f t="shared" si="19"/>
        <v>1128.489309</v>
      </c>
      <c r="Z43" s="310">
        <f t="shared" si="19"/>
        <v>1925.95096</v>
      </c>
      <c r="AA43" s="310">
        <f t="shared" si="19"/>
        <v>2123.221974</v>
      </c>
      <c r="AB43" s="310">
        <f t="shared" si="19"/>
        <v>1932.003141</v>
      </c>
      <c r="AC43" s="310">
        <f t="shared" si="19"/>
        <v>1378.680629</v>
      </c>
      <c r="AD43" s="310">
        <f t="shared" si="19"/>
        <v>1728.181741</v>
      </c>
      <c r="AE43" s="310">
        <f t="shared" si="19"/>
        <v>3344.771911</v>
      </c>
      <c r="AF43" s="310">
        <f t="shared" si="19"/>
        <v>2498.5402</v>
      </c>
      <c r="AG43" s="386">
        <f t="shared" ref="AG43:AG49" si="21">SUM(B43:AF43)</f>
        <v>63676.89089</v>
      </c>
    </row>
    <row r="44" outlineLevel="1">
      <c r="A44" s="558" t="s">
        <v>1374</v>
      </c>
      <c r="B44" s="529">
        <f t="shared" ref="B44:AF44" si="20">B6-B26</f>
        <v>8756.566562</v>
      </c>
      <c r="C44" s="529">
        <f t="shared" si="20"/>
        <v>7126.127491</v>
      </c>
      <c r="D44" s="529">
        <f t="shared" si="20"/>
        <v>389.930836</v>
      </c>
      <c r="E44" s="529">
        <f t="shared" si="20"/>
        <v>779.82</v>
      </c>
      <c r="F44" s="529">
        <f t="shared" si="20"/>
        <v>873.32881</v>
      </c>
      <c r="G44" s="529">
        <f t="shared" si="20"/>
        <v>1201.959728</v>
      </c>
      <c r="H44" s="529">
        <f t="shared" si="20"/>
        <v>804.47716</v>
      </c>
      <c r="I44" s="529">
        <f t="shared" si="20"/>
        <v>881.15383</v>
      </c>
      <c r="J44" s="529">
        <f t="shared" si="20"/>
        <v>565.905321</v>
      </c>
      <c r="K44" s="529">
        <f t="shared" si="20"/>
        <v>1008.881856</v>
      </c>
      <c r="L44" s="529">
        <f t="shared" si="20"/>
        <v>983.48</v>
      </c>
      <c r="M44" s="529">
        <f t="shared" si="20"/>
        <v>1283.695547</v>
      </c>
      <c r="N44" s="529">
        <f t="shared" si="20"/>
        <v>1613.144305</v>
      </c>
      <c r="O44" s="529">
        <f t="shared" si="20"/>
        <v>1572.359019</v>
      </c>
      <c r="P44" s="529">
        <f t="shared" si="20"/>
        <v>877.894497</v>
      </c>
      <c r="Q44" s="529">
        <f t="shared" si="20"/>
        <v>1122.779079</v>
      </c>
      <c r="R44" s="529">
        <f t="shared" si="20"/>
        <v>749.81</v>
      </c>
      <c r="S44" s="529">
        <f t="shared" si="20"/>
        <v>1060.139829</v>
      </c>
      <c r="T44" s="529">
        <f t="shared" si="20"/>
        <v>846.90881</v>
      </c>
      <c r="U44" s="529">
        <f t="shared" si="20"/>
        <v>1262.745608</v>
      </c>
      <c r="V44" s="529">
        <f t="shared" si="20"/>
        <v>1524.045247</v>
      </c>
      <c r="W44" s="529">
        <f t="shared" si="20"/>
        <v>1321.866616</v>
      </c>
      <c r="X44" s="529">
        <f t="shared" si="20"/>
        <v>1123.95524</v>
      </c>
      <c r="Y44" s="529">
        <f t="shared" si="20"/>
        <v>659.304236</v>
      </c>
      <c r="Z44" s="529">
        <f t="shared" si="20"/>
        <v>1155.015249</v>
      </c>
      <c r="AA44" s="529">
        <f t="shared" si="20"/>
        <v>1374.896208</v>
      </c>
      <c r="AB44" s="529">
        <f t="shared" si="20"/>
        <v>1340.33057</v>
      </c>
      <c r="AC44" s="529">
        <f t="shared" si="20"/>
        <v>798.654714</v>
      </c>
      <c r="AD44" s="529">
        <f t="shared" si="20"/>
        <v>1200.002281</v>
      </c>
      <c r="AE44" s="529">
        <f t="shared" si="20"/>
        <v>2952.728695</v>
      </c>
      <c r="AF44" s="529">
        <f t="shared" si="20"/>
        <v>2117.52466</v>
      </c>
      <c r="AG44" s="386">
        <f t="shared" si="21"/>
        <v>49329.432</v>
      </c>
    </row>
    <row r="45" outlineLevel="1">
      <c r="A45" s="558" t="s">
        <v>1375</v>
      </c>
      <c r="B45" s="529">
        <f t="shared" ref="B45:AF45" si="22">B7-B27</f>
        <v>527.232493</v>
      </c>
      <c r="C45" s="529">
        <f t="shared" si="22"/>
        <v>456.069836</v>
      </c>
      <c r="D45" s="529">
        <f t="shared" si="22"/>
        <v>592.999731</v>
      </c>
      <c r="E45" s="529">
        <f t="shared" si="22"/>
        <v>545.650726</v>
      </c>
      <c r="F45" s="529">
        <f t="shared" si="22"/>
        <v>344.082731</v>
      </c>
      <c r="G45" s="529">
        <f t="shared" si="22"/>
        <v>349.693604</v>
      </c>
      <c r="H45" s="529">
        <f t="shared" si="22"/>
        <v>411.559809</v>
      </c>
      <c r="I45" s="529">
        <f t="shared" si="22"/>
        <v>375.498674</v>
      </c>
      <c r="J45" s="529">
        <f t="shared" si="22"/>
        <v>383.930877</v>
      </c>
      <c r="K45" s="529">
        <f t="shared" si="22"/>
        <v>444.219126</v>
      </c>
      <c r="L45" s="529">
        <f t="shared" si="22"/>
        <v>532.51697</v>
      </c>
      <c r="M45" s="529">
        <f t="shared" si="22"/>
        <v>476.286275</v>
      </c>
      <c r="N45" s="529">
        <f t="shared" si="22"/>
        <v>487.563347</v>
      </c>
      <c r="O45" s="529">
        <f t="shared" si="22"/>
        <v>463.375436</v>
      </c>
      <c r="P45" s="529">
        <f t="shared" si="22"/>
        <v>433.285335</v>
      </c>
      <c r="Q45" s="529">
        <f t="shared" si="22"/>
        <v>403.355904</v>
      </c>
      <c r="R45" s="529">
        <f t="shared" si="22"/>
        <v>357.544713</v>
      </c>
      <c r="S45" s="529">
        <f t="shared" si="22"/>
        <v>317.21366</v>
      </c>
      <c r="T45" s="529">
        <f t="shared" si="22"/>
        <v>400.463731</v>
      </c>
      <c r="U45" s="529">
        <f t="shared" si="22"/>
        <v>321.427655</v>
      </c>
      <c r="V45" s="529">
        <f t="shared" si="22"/>
        <v>486.550811</v>
      </c>
      <c r="W45" s="529">
        <f t="shared" si="22"/>
        <v>351.510078</v>
      </c>
      <c r="X45" s="529">
        <f t="shared" si="22"/>
        <v>424.044112</v>
      </c>
      <c r="Y45" s="529">
        <f t="shared" si="22"/>
        <v>469.185073</v>
      </c>
      <c r="Z45" s="529">
        <f t="shared" si="22"/>
        <v>770.935711</v>
      </c>
      <c r="AA45" s="529">
        <f t="shared" si="22"/>
        <v>748.325766</v>
      </c>
      <c r="AB45" s="529">
        <f t="shared" si="22"/>
        <v>591.672571</v>
      </c>
      <c r="AC45" s="529">
        <f t="shared" si="22"/>
        <v>580.025915</v>
      </c>
      <c r="AD45" s="529">
        <f t="shared" si="22"/>
        <v>528.17946</v>
      </c>
      <c r="AE45" s="529">
        <f t="shared" si="22"/>
        <v>392.043216</v>
      </c>
      <c r="AF45" s="529">
        <f t="shared" si="22"/>
        <v>381.01554</v>
      </c>
      <c r="AG45" s="386">
        <f t="shared" si="21"/>
        <v>14347.45889</v>
      </c>
    </row>
    <row r="46">
      <c r="A46" s="558" t="s">
        <v>1386</v>
      </c>
      <c r="B46" s="310">
        <f t="shared" ref="B46:AF46" si="23">B8-B28</f>
        <v>3096.8</v>
      </c>
      <c r="C46" s="310">
        <f t="shared" si="23"/>
        <v>3447.45</v>
      </c>
      <c r="D46" s="310">
        <f t="shared" si="23"/>
        <v>421.66</v>
      </c>
      <c r="E46" s="310">
        <f t="shared" si="23"/>
        <v>264.13</v>
      </c>
      <c r="F46" s="310">
        <f t="shared" si="23"/>
        <v>231.88</v>
      </c>
      <c r="G46" s="310">
        <f t="shared" si="23"/>
        <v>263.84</v>
      </c>
      <c r="H46" s="310">
        <f t="shared" si="23"/>
        <v>408.78</v>
      </c>
      <c r="I46" s="310">
        <f t="shared" si="23"/>
        <v>220.47</v>
      </c>
      <c r="J46" s="310">
        <f t="shared" si="23"/>
        <v>237.59</v>
      </c>
      <c r="K46" s="310">
        <f t="shared" si="23"/>
        <v>509.78</v>
      </c>
      <c r="L46" s="310">
        <f t="shared" si="23"/>
        <v>592.48</v>
      </c>
      <c r="M46" s="310">
        <f t="shared" si="23"/>
        <v>524.58</v>
      </c>
      <c r="N46" s="310">
        <f t="shared" si="23"/>
        <v>502.57</v>
      </c>
      <c r="O46" s="310">
        <f t="shared" si="23"/>
        <v>306.59</v>
      </c>
      <c r="P46" s="310">
        <f t="shared" si="23"/>
        <v>322.75</v>
      </c>
      <c r="Q46" s="310">
        <f t="shared" si="23"/>
        <v>389.63</v>
      </c>
      <c r="R46" s="310">
        <f t="shared" si="23"/>
        <v>375.71</v>
      </c>
      <c r="S46" s="310">
        <f t="shared" si="23"/>
        <v>291.94</v>
      </c>
      <c r="T46" s="310">
        <f t="shared" si="23"/>
        <v>441.38</v>
      </c>
      <c r="U46" s="310">
        <f t="shared" si="23"/>
        <v>214.29</v>
      </c>
      <c r="V46" s="310">
        <f t="shared" si="23"/>
        <v>442.53</v>
      </c>
      <c r="W46" s="310">
        <f t="shared" si="23"/>
        <v>575.96</v>
      </c>
      <c r="X46" s="310">
        <f t="shared" si="23"/>
        <v>301.24</v>
      </c>
      <c r="Y46" s="310">
        <f t="shared" si="23"/>
        <v>356.84</v>
      </c>
      <c r="Z46" s="310">
        <f t="shared" si="23"/>
        <v>408.22</v>
      </c>
      <c r="AA46" s="310">
        <f t="shared" si="23"/>
        <v>332.41</v>
      </c>
      <c r="AB46" s="310">
        <f t="shared" si="23"/>
        <v>258.7</v>
      </c>
      <c r="AC46" s="310">
        <f t="shared" si="23"/>
        <v>579.12</v>
      </c>
      <c r="AD46" s="310">
        <f t="shared" si="23"/>
        <v>723.89</v>
      </c>
      <c r="AE46" s="310">
        <f t="shared" si="23"/>
        <v>926.49</v>
      </c>
      <c r="AF46" s="310">
        <f t="shared" si="23"/>
        <v>637.92</v>
      </c>
      <c r="AG46" s="386">
        <f t="shared" si="21"/>
        <v>18607.62</v>
      </c>
    </row>
    <row r="47" outlineLevel="1">
      <c r="A47" s="558" t="s">
        <v>1374</v>
      </c>
      <c r="B47" s="529">
        <f t="shared" ref="B47:AF47" si="24">B9-B29</f>
        <v>3034.25</v>
      </c>
      <c r="C47" s="529">
        <f t="shared" si="24"/>
        <v>3338.19</v>
      </c>
      <c r="D47" s="529">
        <f t="shared" si="24"/>
        <v>348.64</v>
      </c>
      <c r="E47" s="529">
        <f t="shared" si="24"/>
        <v>163.5</v>
      </c>
      <c r="F47" s="529">
        <f t="shared" si="24"/>
        <v>155.52</v>
      </c>
      <c r="G47" s="529">
        <f t="shared" si="24"/>
        <v>216.53</v>
      </c>
      <c r="H47" s="529">
        <f t="shared" si="24"/>
        <v>323.01</v>
      </c>
      <c r="I47" s="529">
        <f t="shared" si="24"/>
        <v>120.48</v>
      </c>
      <c r="J47" s="529">
        <f t="shared" si="24"/>
        <v>95.09</v>
      </c>
      <c r="K47" s="529">
        <f t="shared" si="24"/>
        <v>417.65</v>
      </c>
      <c r="L47" s="529">
        <f t="shared" si="24"/>
        <v>499.66</v>
      </c>
      <c r="M47" s="529">
        <f t="shared" si="24"/>
        <v>441.02</v>
      </c>
      <c r="N47" s="529">
        <f t="shared" si="24"/>
        <v>378.04</v>
      </c>
      <c r="O47" s="529">
        <f t="shared" si="24"/>
        <v>202.82</v>
      </c>
      <c r="P47" s="529">
        <f t="shared" si="24"/>
        <v>254.96</v>
      </c>
      <c r="Q47" s="529">
        <f t="shared" si="24"/>
        <v>291.03</v>
      </c>
      <c r="R47" s="529">
        <f t="shared" si="24"/>
        <v>318.39</v>
      </c>
      <c r="S47" s="529">
        <f t="shared" si="24"/>
        <v>225.08</v>
      </c>
      <c r="T47" s="529">
        <f t="shared" si="24"/>
        <v>321.6</v>
      </c>
      <c r="U47" s="529">
        <f t="shared" si="24"/>
        <v>121.77</v>
      </c>
      <c r="V47" s="529">
        <f t="shared" si="24"/>
        <v>320.27</v>
      </c>
      <c r="W47" s="529">
        <f t="shared" si="24"/>
        <v>512.82</v>
      </c>
      <c r="X47" s="529">
        <f t="shared" si="24"/>
        <v>193.69</v>
      </c>
      <c r="Y47" s="529">
        <f t="shared" si="24"/>
        <v>252.92</v>
      </c>
      <c r="Z47" s="529">
        <f t="shared" si="24"/>
        <v>286.44</v>
      </c>
      <c r="AA47" s="529">
        <f t="shared" si="24"/>
        <v>222.12</v>
      </c>
      <c r="AB47" s="529">
        <f t="shared" si="24"/>
        <v>189.68</v>
      </c>
      <c r="AC47" s="529">
        <f t="shared" si="24"/>
        <v>371.16</v>
      </c>
      <c r="AD47" s="529">
        <f t="shared" si="24"/>
        <v>482.83</v>
      </c>
      <c r="AE47" s="529">
        <f t="shared" si="24"/>
        <v>844.48</v>
      </c>
      <c r="AF47" s="529">
        <f t="shared" si="24"/>
        <v>618.97</v>
      </c>
      <c r="AG47" s="386">
        <f t="shared" si="21"/>
        <v>15562.61</v>
      </c>
    </row>
    <row r="48" outlineLevel="1">
      <c r="A48" s="558" t="s">
        <v>1375</v>
      </c>
      <c r="B48" s="529">
        <f t="shared" ref="B48:AF48" si="25">B10-B30</f>
        <v>62.55</v>
      </c>
      <c r="C48" s="529">
        <f t="shared" si="25"/>
        <v>109.26</v>
      </c>
      <c r="D48" s="529">
        <f t="shared" si="25"/>
        <v>73.02</v>
      </c>
      <c r="E48" s="529">
        <f t="shared" si="25"/>
        <v>100.63</v>
      </c>
      <c r="F48" s="529">
        <f t="shared" si="25"/>
        <v>76.36</v>
      </c>
      <c r="G48" s="529">
        <f t="shared" si="25"/>
        <v>47.31</v>
      </c>
      <c r="H48" s="529">
        <f t="shared" si="25"/>
        <v>85.77</v>
      </c>
      <c r="I48" s="529">
        <f t="shared" si="25"/>
        <v>99.99</v>
      </c>
      <c r="J48" s="529">
        <f t="shared" si="25"/>
        <v>142.5</v>
      </c>
      <c r="K48" s="529">
        <f t="shared" si="25"/>
        <v>92.13</v>
      </c>
      <c r="L48" s="529">
        <f t="shared" si="25"/>
        <v>92.82</v>
      </c>
      <c r="M48" s="529">
        <f t="shared" si="25"/>
        <v>83.56</v>
      </c>
      <c r="N48" s="529">
        <f t="shared" si="25"/>
        <v>124.53</v>
      </c>
      <c r="O48" s="529">
        <f t="shared" si="25"/>
        <v>103.77</v>
      </c>
      <c r="P48" s="529">
        <f t="shared" si="25"/>
        <v>67.79</v>
      </c>
      <c r="Q48" s="529">
        <f t="shared" si="25"/>
        <v>98.6</v>
      </c>
      <c r="R48" s="529">
        <f t="shared" si="25"/>
        <v>57.32</v>
      </c>
      <c r="S48" s="529">
        <f t="shared" si="25"/>
        <v>66.86</v>
      </c>
      <c r="T48" s="529">
        <f t="shared" si="25"/>
        <v>119.78</v>
      </c>
      <c r="U48" s="529">
        <f t="shared" si="25"/>
        <v>92.52</v>
      </c>
      <c r="V48" s="529">
        <f t="shared" si="25"/>
        <v>122.26</v>
      </c>
      <c r="W48" s="529">
        <f t="shared" si="25"/>
        <v>63.14</v>
      </c>
      <c r="X48" s="529">
        <f t="shared" si="25"/>
        <v>107.55</v>
      </c>
      <c r="Y48" s="529">
        <f t="shared" si="25"/>
        <v>103.92</v>
      </c>
      <c r="Z48" s="529">
        <f t="shared" si="25"/>
        <v>121.78</v>
      </c>
      <c r="AA48" s="529">
        <f t="shared" si="25"/>
        <v>110.29</v>
      </c>
      <c r="AB48" s="529">
        <f t="shared" si="25"/>
        <v>69.02</v>
      </c>
      <c r="AC48" s="529">
        <f t="shared" si="25"/>
        <v>207.96</v>
      </c>
      <c r="AD48" s="529">
        <f t="shared" si="25"/>
        <v>241.06</v>
      </c>
      <c r="AE48" s="529">
        <f t="shared" si="25"/>
        <v>82.01</v>
      </c>
      <c r="AF48" s="529">
        <f t="shared" si="25"/>
        <v>18.95</v>
      </c>
      <c r="AG48" s="386">
        <f t="shared" si="21"/>
        <v>3045.01</v>
      </c>
    </row>
    <row r="49">
      <c r="A49" s="559" t="s">
        <v>160</v>
      </c>
      <c r="B49" s="560">
        <f t="shared" ref="B49:AF49" si="26">B43+B46</f>
        <v>12380.59906</v>
      </c>
      <c r="C49" s="560">
        <f t="shared" si="26"/>
        <v>11029.64733</v>
      </c>
      <c r="D49" s="560">
        <f t="shared" si="26"/>
        <v>1404.590567</v>
      </c>
      <c r="E49" s="560">
        <f t="shared" si="26"/>
        <v>1589.600726</v>
      </c>
      <c r="F49" s="560">
        <f t="shared" si="26"/>
        <v>1449.291541</v>
      </c>
      <c r="G49" s="560">
        <f t="shared" si="26"/>
        <v>1815.493332</v>
      </c>
      <c r="H49" s="560">
        <f t="shared" si="26"/>
        <v>1624.816969</v>
      </c>
      <c r="I49" s="560">
        <f t="shared" si="26"/>
        <v>1477.122504</v>
      </c>
      <c r="J49" s="560">
        <f t="shared" si="26"/>
        <v>1187.426198</v>
      </c>
      <c r="K49" s="560">
        <f t="shared" si="26"/>
        <v>1962.880982</v>
      </c>
      <c r="L49" s="560">
        <f t="shared" si="26"/>
        <v>2108.47697</v>
      </c>
      <c r="M49" s="560">
        <f t="shared" si="26"/>
        <v>2284.561822</v>
      </c>
      <c r="N49" s="560">
        <f t="shared" si="26"/>
        <v>2603.277652</v>
      </c>
      <c r="O49" s="560">
        <f t="shared" si="26"/>
        <v>2342.324455</v>
      </c>
      <c r="P49" s="560">
        <f t="shared" si="26"/>
        <v>1633.929832</v>
      </c>
      <c r="Q49" s="560">
        <f t="shared" si="26"/>
        <v>1915.764983</v>
      </c>
      <c r="R49" s="560">
        <f t="shared" si="26"/>
        <v>1483.064713</v>
      </c>
      <c r="S49" s="560">
        <f t="shared" si="26"/>
        <v>1669.293489</v>
      </c>
      <c r="T49" s="560">
        <f t="shared" si="26"/>
        <v>1688.752541</v>
      </c>
      <c r="U49" s="560">
        <f t="shared" si="26"/>
        <v>1798.463263</v>
      </c>
      <c r="V49" s="560">
        <f t="shared" si="26"/>
        <v>2453.126058</v>
      </c>
      <c r="W49" s="560">
        <f t="shared" si="26"/>
        <v>2249.336694</v>
      </c>
      <c r="X49" s="560">
        <f t="shared" si="26"/>
        <v>1849.239352</v>
      </c>
      <c r="Y49" s="560">
        <f t="shared" si="26"/>
        <v>1485.329309</v>
      </c>
      <c r="Z49" s="560">
        <f t="shared" si="26"/>
        <v>2334.17096</v>
      </c>
      <c r="AA49" s="560">
        <f t="shared" si="26"/>
        <v>2455.631974</v>
      </c>
      <c r="AB49" s="560">
        <f t="shared" si="26"/>
        <v>2190.703141</v>
      </c>
      <c r="AC49" s="560">
        <f t="shared" si="26"/>
        <v>1957.800629</v>
      </c>
      <c r="AD49" s="560">
        <f t="shared" si="26"/>
        <v>2452.071741</v>
      </c>
      <c r="AE49" s="560">
        <f t="shared" si="26"/>
        <v>4271.261911</v>
      </c>
      <c r="AF49" s="560">
        <f t="shared" si="26"/>
        <v>3136.4602</v>
      </c>
      <c r="AG49" s="386">
        <f t="shared" si="21"/>
        <v>82284.51089</v>
      </c>
    </row>
    <row r="50">
      <c r="A50" s="145"/>
      <c r="B50" s="129"/>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c r="AF50" s="129"/>
      <c r="AG50" s="399"/>
    </row>
    <row r="51">
      <c r="A51" s="462" t="s">
        <v>1387</v>
      </c>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c r="AG51" s="399"/>
    </row>
    <row r="52">
      <c r="A52" s="558" t="s">
        <v>1385</v>
      </c>
      <c r="B52" s="129">
        <f t="shared" ref="B52:AF52" si="27">B14-B34</f>
        <v>379</v>
      </c>
      <c r="C52" s="129">
        <f t="shared" si="27"/>
        <v>306</v>
      </c>
      <c r="D52" s="129">
        <f t="shared" si="27"/>
        <v>119</v>
      </c>
      <c r="E52" s="129">
        <f t="shared" si="27"/>
        <v>115</v>
      </c>
      <c r="F52" s="129">
        <f t="shared" si="27"/>
        <v>89</v>
      </c>
      <c r="G52" s="129">
        <f t="shared" si="27"/>
        <v>94</v>
      </c>
      <c r="H52" s="129">
        <f t="shared" si="27"/>
        <v>94</v>
      </c>
      <c r="I52" s="129">
        <f t="shared" si="27"/>
        <v>94</v>
      </c>
      <c r="J52" s="129">
        <f t="shared" si="27"/>
        <v>95</v>
      </c>
      <c r="K52" s="129">
        <f t="shared" si="27"/>
        <v>110</v>
      </c>
      <c r="L52" s="129">
        <f t="shared" si="27"/>
        <v>122</v>
      </c>
      <c r="M52" s="129">
        <f t="shared" si="27"/>
        <v>121</v>
      </c>
      <c r="N52" s="129">
        <f t="shared" si="27"/>
        <v>127</v>
      </c>
      <c r="O52" s="129">
        <f t="shared" si="27"/>
        <v>123</v>
      </c>
      <c r="P52" s="129">
        <f t="shared" si="27"/>
        <v>114</v>
      </c>
      <c r="Q52" s="129">
        <f t="shared" si="27"/>
        <v>118</v>
      </c>
      <c r="R52" s="129">
        <f t="shared" si="27"/>
        <v>87</v>
      </c>
      <c r="S52" s="129">
        <f t="shared" si="27"/>
        <v>91</v>
      </c>
      <c r="T52" s="129">
        <f t="shared" si="27"/>
        <v>96</v>
      </c>
      <c r="U52" s="129">
        <f t="shared" si="27"/>
        <v>90</v>
      </c>
      <c r="V52" s="129">
        <f t="shared" si="27"/>
        <v>130</v>
      </c>
      <c r="W52" s="129">
        <f t="shared" si="27"/>
        <v>100</v>
      </c>
      <c r="X52" s="129">
        <f t="shared" si="27"/>
        <v>107</v>
      </c>
      <c r="Y52" s="129">
        <f t="shared" si="27"/>
        <v>104</v>
      </c>
      <c r="Z52" s="129">
        <f t="shared" si="27"/>
        <v>170</v>
      </c>
      <c r="AA52" s="129">
        <f t="shared" si="27"/>
        <v>176</v>
      </c>
      <c r="AB52" s="129">
        <f t="shared" si="27"/>
        <v>142</v>
      </c>
      <c r="AC52" s="129">
        <f t="shared" si="27"/>
        <v>130</v>
      </c>
      <c r="AD52" s="129">
        <f t="shared" si="27"/>
        <v>130</v>
      </c>
      <c r="AE52" s="129">
        <f t="shared" si="27"/>
        <v>145</v>
      </c>
      <c r="AF52" s="129">
        <f t="shared" si="27"/>
        <v>118</v>
      </c>
      <c r="AG52" s="386">
        <f t="shared" ref="AG52:AG58" si="29">SUM(B52:AF52)</f>
        <v>4036</v>
      </c>
    </row>
    <row r="53" outlineLevel="1">
      <c r="A53" s="558" t="s">
        <v>1374</v>
      </c>
      <c r="B53" s="129">
        <f t="shared" ref="B53:AF53" si="28">B15-B35</f>
        <v>285</v>
      </c>
      <c r="C53" s="129">
        <f t="shared" si="28"/>
        <v>225</v>
      </c>
      <c r="D53" s="129">
        <f t="shared" si="28"/>
        <v>11</v>
      </c>
      <c r="E53" s="129">
        <f t="shared" si="28"/>
        <v>18</v>
      </c>
      <c r="F53" s="129">
        <f t="shared" si="28"/>
        <v>25</v>
      </c>
      <c r="G53" s="129">
        <f t="shared" si="28"/>
        <v>30</v>
      </c>
      <c r="H53" s="129">
        <f t="shared" si="28"/>
        <v>18</v>
      </c>
      <c r="I53" s="129">
        <f t="shared" si="28"/>
        <v>24</v>
      </c>
      <c r="J53" s="129">
        <f t="shared" si="28"/>
        <v>20</v>
      </c>
      <c r="K53" s="129">
        <f t="shared" si="28"/>
        <v>28</v>
      </c>
      <c r="L53" s="129">
        <f t="shared" si="28"/>
        <v>29</v>
      </c>
      <c r="M53" s="129">
        <f t="shared" si="28"/>
        <v>35</v>
      </c>
      <c r="N53" s="129">
        <f t="shared" si="28"/>
        <v>41</v>
      </c>
      <c r="O53" s="129">
        <f t="shared" si="28"/>
        <v>42</v>
      </c>
      <c r="P53" s="129">
        <f t="shared" si="28"/>
        <v>39</v>
      </c>
      <c r="Q53" s="129">
        <f t="shared" si="28"/>
        <v>43</v>
      </c>
      <c r="R53" s="129">
        <f t="shared" si="28"/>
        <v>19</v>
      </c>
      <c r="S53" s="129">
        <f t="shared" si="28"/>
        <v>32</v>
      </c>
      <c r="T53" s="129">
        <f t="shared" si="28"/>
        <v>23</v>
      </c>
      <c r="U53" s="129">
        <f t="shared" si="28"/>
        <v>33</v>
      </c>
      <c r="V53" s="129">
        <f t="shared" si="28"/>
        <v>44</v>
      </c>
      <c r="W53" s="129">
        <f t="shared" si="28"/>
        <v>37</v>
      </c>
      <c r="X53" s="129">
        <f t="shared" si="28"/>
        <v>32</v>
      </c>
      <c r="Y53" s="129">
        <f t="shared" si="28"/>
        <v>21</v>
      </c>
      <c r="Z53" s="129">
        <f t="shared" si="28"/>
        <v>33</v>
      </c>
      <c r="AA53" s="129">
        <f t="shared" si="28"/>
        <v>40</v>
      </c>
      <c r="AB53" s="129">
        <f t="shared" si="28"/>
        <v>39</v>
      </c>
      <c r="AC53" s="129">
        <f t="shared" si="28"/>
        <v>25</v>
      </c>
      <c r="AD53" s="129">
        <f t="shared" si="28"/>
        <v>36</v>
      </c>
      <c r="AE53" s="129">
        <f t="shared" si="28"/>
        <v>74</v>
      </c>
      <c r="AF53" s="129">
        <f t="shared" si="28"/>
        <v>53</v>
      </c>
      <c r="AG53" s="386">
        <f t="shared" si="29"/>
        <v>1454</v>
      </c>
    </row>
    <row r="54" outlineLevel="1">
      <c r="A54" s="558" t="s">
        <v>1375</v>
      </c>
      <c r="B54" s="129">
        <f t="shared" ref="B54:AF54" si="30">B16-B36</f>
        <v>94</v>
      </c>
      <c r="C54" s="129">
        <f t="shared" si="30"/>
        <v>81</v>
      </c>
      <c r="D54" s="129">
        <f t="shared" si="30"/>
        <v>108</v>
      </c>
      <c r="E54" s="129">
        <f t="shared" si="30"/>
        <v>97</v>
      </c>
      <c r="F54" s="129">
        <f t="shared" si="30"/>
        <v>64</v>
      </c>
      <c r="G54" s="129">
        <f t="shared" si="30"/>
        <v>64</v>
      </c>
      <c r="H54" s="129">
        <f t="shared" si="30"/>
        <v>76</v>
      </c>
      <c r="I54" s="129">
        <f t="shared" si="30"/>
        <v>70</v>
      </c>
      <c r="J54" s="129">
        <f t="shared" si="30"/>
        <v>75</v>
      </c>
      <c r="K54" s="129">
        <f t="shared" si="30"/>
        <v>82</v>
      </c>
      <c r="L54" s="129">
        <f t="shared" si="30"/>
        <v>93</v>
      </c>
      <c r="M54" s="129">
        <f t="shared" si="30"/>
        <v>86</v>
      </c>
      <c r="N54" s="129">
        <f t="shared" si="30"/>
        <v>86</v>
      </c>
      <c r="O54" s="129">
        <f t="shared" si="30"/>
        <v>81</v>
      </c>
      <c r="P54" s="129">
        <f t="shared" si="30"/>
        <v>75</v>
      </c>
      <c r="Q54" s="129">
        <f t="shared" si="30"/>
        <v>75</v>
      </c>
      <c r="R54" s="129">
        <f t="shared" si="30"/>
        <v>68</v>
      </c>
      <c r="S54" s="129">
        <f t="shared" si="30"/>
        <v>59</v>
      </c>
      <c r="T54" s="129">
        <f t="shared" si="30"/>
        <v>73</v>
      </c>
      <c r="U54" s="129">
        <f t="shared" si="30"/>
        <v>57</v>
      </c>
      <c r="V54" s="129">
        <f t="shared" si="30"/>
        <v>86</v>
      </c>
      <c r="W54" s="129">
        <f t="shared" si="30"/>
        <v>63</v>
      </c>
      <c r="X54" s="129">
        <f t="shared" si="30"/>
        <v>75</v>
      </c>
      <c r="Y54" s="129">
        <f t="shared" si="30"/>
        <v>83</v>
      </c>
      <c r="Z54" s="129">
        <f t="shared" si="30"/>
        <v>137</v>
      </c>
      <c r="AA54" s="129">
        <f t="shared" si="30"/>
        <v>136</v>
      </c>
      <c r="AB54" s="129">
        <f t="shared" si="30"/>
        <v>103</v>
      </c>
      <c r="AC54" s="129">
        <f t="shared" si="30"/>
        <v>105</v>
      </c>
      <c r="AD54" s="129">
        <f t="shared" si="30"/>
        <v>94</v>
      </c>
      <c r="AE54" s="129">
        <f t="shared" si="30"/>
        <v>71</v>
      </c>
      <c r="AF54" s="129">
        <f t="shared" si="30"/>
        <v>65</v>
      </c>
      <c r="AG54" s="386">
        <f t="shared" si="29"/>
        <v>2582</v>
      </c>
    </row>
    <row r="55" collapsed="1">
      <c r="A55" s="558" t="s">
        <v>1386</v>
      </c>
      <c r="B55" s="129">
        <f t="shared" ref="B55:AF55" si="31">B17-B37</f>
        <v>103</v>
      </c>
      <c r="C55" s="129">
        <f t="shared" si="31"/>
        <v>120</v>
      </c>
      <c r="D55" s="129">
        <f t="shared" si="31"/>
        <v>21</v>
      </c>
      <c r="E55" s="129">
        <f t="shared" si="31"/>
        <v>21</v>
      </c>
      <c r="F55" s="129">
        <f t="shared" si="31"/>
        <v>18</v>
      </c>
      <c r="G55" s="129">
        <f t="shared" si="31"/>
        <v>13</v>
      </c>
      <c r="H55" s="129">
        <f t="shared" si="31"/>
        <v>22</v>
      </c>
      <c r="I55" s="129">
        <f t="shared" si="31"/>
        <v>21</v>
      </c>
      <c r="J55" s="129">
        <f t="shared" si="31"/>
        <v>27</v>
      </c>
      <c r="K55" s="129">
        <f t="shared" si="31"/>
        <v>27</v>
      </c>
      <c r="L55" s="129">
        <f t="shared" si="31"/>
        <v>26</v>
      </c>
      <c r="M55" s="129">
        <f t="shared" si="31"/>
        <v>23</v>
      </c>
      <c r="N55" s="129">
        <f t="shared" si="31"/>
        <v>31</v>
      </c>
      <c r="O55" s="129">
        <f t="shared" si="31"/>
        <v>24</v>
      </c>
      <c r="P55" s="129">
        <f t="shared" si="31"/>
        <v>22</v>
      </c>
      <c r="Q55" s="129">
        <f t="shared" si="31"/>
        <v>23</v>
      </c>
      <c r="R55" s="129">
        <f t="shared" si="31"/>
        <v>18</v>
      </c>
      <c r="S55" s="129">
        <f t="shared" si="31"/>
        <v>19</v>
      </c>
      <c r="T55" s="129">
        <f t="shared" si="31"/>
        <v>30</v>
      </c>
      <c r="U55" s="129">
        <f t="shared" si="31"/>
        <v>21</v>
      </c>
      <c r="V55" s="129">
        <f t="shared" si="31"/>
        <v>32</v>
      </c>
      <c r="W55" s="129">
        <f t="shared" si="31"/>
        <v>25</v>
      </c>
      <c r="X55" s="129">
        <f t="shared" si="31"/>
        <v>23</v>
      </c>
      <c r="Y55" s="129">
        <f t="shared" si="31"/>
        <v>24</v>
      </c>
      <c r="Z55" s="129">
        <f t="shared" si="31"/>
        <v>28</v>
      </c>
      <c r="AA55" s="129">
        <f t="shared" si="31"/>
        <v>24</v>
      </c>
      <c r="AB55" s="129">
        <f t="shared" si="31"/>
        <v>17</v>
      </c>
      <c r="AC55" s="129">
        <f t="shared" si="31"/>
        <v>46</v>
      </c>
      <c r="AD55" s="129">
        <f t="shared" si="31"/>
        <v>56</v>
      </c>
      <c r="AE55" s="129">
        <f t="shared" si="31"/>
        <v>33</v>
      </c>
      <c r="AF55" s="129">
        <f t="shared" si="31"/>
        <v>18</v>
      </c>
      <c r="AG55" s="386">
        <f t="shared" si="29"/>
        <v>956</v>
      </c>
    </row>
    <row r="56" hidden="1" outlineLevel="1">
      <c r="A56" s="558" t="s">
        <v>1374</v>
      </c>
      <c r="B56" s="129">
        <f t="shared" ref="B56:AF56" si="32">B18-B38</f>
        <v>93</v>
      </c>
      <c r="C56" s="129">
        <f t="shared" si="32"/>
        <v>102</v>
      </c>
      <c r="D56" s="129">
        <f t="shared" si="32"/>
        <v>7</v>
      </c>
      <c r="E56" s="129">
        <f t="shared" si="32"/>
        <v>3</v>
      </c>
      <c r="F56" s="129">
        <f t="shared" si="32"/>
        <v>4</v>
      </c>
      <c r="G56" s="129">
        <f t="shared" si="32"/>
        <v>5</v>
      </c>
      <c r="H56" s="129">
        <f t="shared" si="32"/>
        <v>7</v>
      </c>
      <c r="I56" s="129">
        <f t="shared" si="32"/>
        <v>2</v>
      </c>
      <c r="J56" s="129">
        <f t="shared" si="32"/>
        <v>3</v>
      </c>
      <c r="K56" s="129">
        <f t="shared" si="32"/>
        <v>11</v>
      </c>
      <c r="L56" s="129">
        <f t="shared" si="32"/>
        <v>11</v>
      </c>
      <c r="M56" s="129">
        <f t="shared" si="32"/>
        <v>9</v>
      </c>
      <c r="N56" s="129">
        <f t="shared" si="32"/>
        <v>10</v>
      </c>
      <c r="O56" s="129">
        <f t="shared" si="32"/>
        <v>6</v>
      </c>
      <c r="P56" s="129">
        <f t="shared" si="32"/>
        <v>8</v>
      </c>
      <c r="Q56" s="129">
        <f t="shared" si="32"/>
        <v>7</v>
      </c>
      <c r="R56" s="129">
        <f t="shared" si="32"/>
        <v>9</v>
      </c>
      <c r="S56" s="129">
        <f t="shared" si="32"/>
        <v>6</v>
      </c>
      <c r="T56" s="129">
        <f t="shared" si="32"/>
        <v>9</v>
      </c>
      <c r="U56" s="129">
        <f t="shared" si="32"/>
        <v>4</v>
      </c>
      <c r="V56" s="129">
        <f t="shared" si="32"/>
        <v>10</v>
      </c>
      <c r="W56" s="129">
        <f t="shared" si="32"/>
        <v>14</v>
      </c>
      <c r="X56" s="129">
        <f t="shared" si="32"/>
        <v>5</v>
      </c>
      <c r="Y56" s="129">
        <f t="shared" si="32"/>
        <v>7</v>
      </c>
      <c r="Z56" s="129">
        <f t="shared" si="32"/>
        <v>8</v>
      </c>
      <c r="AA56" s="129">
        <f t="shared" si="32"/>
        <v>5</v>
      </c>
      <c r="AB56" s="129">
        <f t="shared" si="32"/>
        <v>5</v>
      </c>
      <c r="AC56" s="129">
        <f t="shared" si="32"/>
        <v>10</v>
      </c>
      <c r="AD56" s="129">
        <f t="shared" si="32"/>
        <v>13</v>
      </c>
      <c r="AE56" s="129">
        <f t="shared" si="32"/>
        <v>20</v>
      </c>
      <c r="AF56" s="129">
        <f t="shared" si="32"/>
        <v>15</v>
      </c>
      <c r="AG56" s="386">
        <f t="shared" si="29"/>
        <v>428</v>
      </c>
    </row>
    <row r="57" hidden="1" outlineLevel="1">
      <c r="A57" s="558" t="s">
        <v>1375</v>
      </c>
      <c r="B57" s="129">
        <f t="shared" ref="B57:AF57" si="33">B19-B39</f>
        <v>10</v>
      </c>
      <c r="C57" s="129">
        <f t="shared" si="33"/>
        <v>18</v>
      </c>
      <c r="D57" s="129">
        <f t="shared" si="33"/>
        <v>14</v>
      </c>
      <c r="E57" s="129">
        <f t="shared" si="33"/>
        <v>18</v>
      </c>
      <c r="F57" s="129">
        <f t="shared" si="33"/>
        <v>14</v>
      </c>
      <c r="G57" s="129">
        <f t="shared" si="33"/>
        <v>8</v>
      </c>
      <c r="H57" s="129">
        <f t="shared" si="33"/>
        <v>15</v>
      </c>
      <c r="I57" s="129">
        <f t="shared" si="33"/>
        <v>19</v>
      </c>
      <c r="J57" s="129">
        <f t="shared" si="33"/>
        <v>24</v>
      </c>
      <c r="K57" s="129">
        <f t="shared" si="33"/>
        <v>16</v>
      </c>
      <c r="L57" s="129">
        <f t="shared" si="33"/>
        <v>15</v>
      </c>
      <c r="M57" s="129">
        <f t="shared" si="33"/>
        <v>14</v>
      </c>
      <c r="N57" s="129">
        <f t="shared" si="33"/>
        <v>21</v>
      </c>
      <c r="O57" s="129">
        <f t="shared" si="33"/>
        <v>18</v>
      </c>
      <c r="P57" s="129">
        <f t="shared" si="33"/>
        <v>14</v>
      </c>
      <c r="Q57" s="129">
        <f t="shared" si="33"/>
        <v>16</v>
      </c>
      <c r="R57" s="129">
        <f t="shared" si="33"/>
        <v>9</v>
      </c>
      <c r="S57" s="129">
        <f t="shared" si="33"/>
        <v>13</v>
      </c>
      <c r="T57" s="129">
        <f t="shared" si="33"/>
        <v>21</v>
      </c>
      <c r="U57" s="129">
        <f t="shared" si="33"/>
        <v>17</v>
      </c>
      <c r="V57" s="129">
        <f t="shared" si="33"/>
        <v>22</v>
      </c>
      <c r="W57" s="129">
        <f t="shared" si="33"/>
        <v>11</v>
      </c>
      <c r="X57" s="129">
        <f t="shared" si="33"/>
        <v>18</v>
      </c>
      <c r="Y57" s="129">
        <f t="shared" si="33"/>
        <v>17</v>
      </c>
      <c r="Z57" s="129">
        <f t="shared" si="33"/>
        <v>20</v>
      </c>
      <c r="AA57" s="129">
        <f t="shared" si="33"/>
        <v>19</v>
      </c>
      <c r="AB57" s="129">
        <f t="shared" si="33"/>
        <v>12</v>
      </c>
      <c r="AC57" s="129">
        <f t="shared" si="33"/>
        <v>36</v>
      </c>
      <c r="AD57" s="129">
        <f t="shared" si="33"/>
        <v>43</v>
      </c>
      <c r="AE57" s="129">
        <f t="shared" si="33"/>
        <v>13</v>
      </c>
      <c r="AF57" s="129">
        <f t="shared" si="33"/>
        <v>3</v>
      </c>
      <c r="AG57" s="386">
        <f t="shared" si="29"/>
        <v>528</v>
      </c>
    </row>
    <row r="58">
      <c r="A58" s="559" t="s">
        <v>160</v>
      </c>
      <c r="B58" s="561">
        <f t="shared" ref="B58:AF58" si="34">B52+B55</f>
        <v>482</v>
      </c>
      <c r="C58" s="561">
        <f t="shared" si="34"/>
        <v>426</v>
      </c>
      <c r="D58" s="561">
        <f t="shared" si="34"/>
        <v>140</v>
      </c>
      <c r="E58" s="561">
        <f t="shared" si="34"/>
        <v>136</v>
      </c>
      <c r="F58" s="561">
        <f t="shared" si="34"/>
        <v>107</v>
      </c>
      <c r="G58" s="561">
        <f t="shared" si="34"/>
        <v>107</v>
      </c>
      <c r="H58" s="561">
        <f t="shared" si="34"/>
        <v>116</v>
      </c>
      <c r="I58" s="561">
        <f t="shared" si="34"/>
        <v>115</v>
      </c>
      <c r="J58" s="561">
        <f t="shared" si="34"/>
        <v>122</v>
      </c>
      <c r="K58" s="561">
        <f t="shared" si="34"/>
        <v>137</v>
      </c>
      <c r="L58" s="561">
        <f t="shared" si="34"/>
        <v>148</v>
      </c>
      <c r="M58" s="561">
        <f t="shared" si="34"/>
        <v>144</v>
      </c>
      <c r="N58" s="561">
        <f t="shared" si="34"/>
        <v>158</v>
      </c>
      <c r="O58" s="561">
        <f t="shared" si="34"/>
        <v>147</v>
      </c>
      <c r="P58" s="561">
        <f t="shared" si="34"/>
        <v>136</v>
      </c>
      <c r="Q58" s="561">
        <f t="shared" si="34"/>
        <v>141</v>
      </c>
      <c r="R58" s="561">
        <f t="shared" si="34"/>
        <v>105</v>
      </c>
      <c r="S58" s="561">
        <f t="shared" si="34"/>
        <v>110</v>
      </c>
      <c r="T58" s="561">
        <f t="shared" si="34"/>
        <v>126</v>
      </c>
      <c r="U58" s="561">
        <f t="shared" si="34"/>
        <v>111</v>
      </c>
      <c r="V58" s="561">
        <f t="shared" si="34"/>
        <v>162</v>
      </c>
      <c r="W58" s="561">
        <f t="shared" si="34"/>
        <v>125</v>
      </c>
      <c r="X58" s="561">
        <f t="shared" si="34"/>
        <v>130</v>
      </c>
      <c r="Y58" s="561">
        <f t="shared" si="34"/>
        <v>128</v>
      </c>
      <c r="Z58" s="561">
        <f t="shared" si="34"/>
        <v>198</v>
      </c>
      <c r="AA58" s="561">
        <f t="shared" si="34"/>
        <v>200</v>
      </c>
      <c r="AB58" s="561">
        <f t="shared" si="34"/>
        <v>159</v>
      </c>
      <c r="AC58" s="561">
        <f t="shared" si="34"/>
        <v>176</v>
      </c>
      <c r="AD58" s="561">
        <f t="shared" si="34"/>
        <v>186</v>
      </c>
      <c r="AE58" s="561">
        <f t="shared" si="34"/>
        <v>178</v>
      </c>
      <c r="AF58" s="561">
        <f t="shared" si="34"/>
        <v>136</v>
      </c>
      <c r="AG58" s="386">
        <f t="shared" si="29"/>
        <v>4992</v>
      </c>
    </row>
    <row r="59">
      <c r="A59" s="415"/>
      <c r="AG59" s="491"/>
    </row>
    <row r="60">
      <c r="A60" s="562"/>
      <c r="B60" s="563"/>
      <c r="C60" s="563"/>
      <c r="D60" s="563"/>
      <c r="E60" s="563"/>
      <c r="F60" s="563"/>
      <c r="G60" s="563"/>
      <c r="H60" s="563"/>
      <c r="I60" s="563"/>
      <c r="J60" s="563"/>
      <c r="K60" s="563"/>
      <c r="L60" s="563"/>
      <c r="M60" s="563"/>
      <c r="N60" s="563"/>
      <c r="O60" s="563"/>
      <c r="P60" s="563"/>
      <c r="Q60" s="563"/>
      <c r="R60" s="563"/>
      <c r="S60" s="563"/>
      <c r="T60" s="563"/>
      <c r="U60" s="563"/>
      <c r="V60" s="563"/>
      <c r="W60" s="563"/>
      <c r="X60" s="563"/>
      <c r="Y60" s="563"/>
      <c r="Z60" s="563"/>
      <c r="AA60" s="563"/>
      <c r="AB60" s="563"/>
      <c r="AC60" s="563"/>
      <c r="AD60" s="563"/>
      <c r="AE60" s="563"/>
      <c r="AF60" s="563"/>
      <c r="AG60" s="491"/>
    </row>
    <row r="61">
      <c r="A61" s="145"/>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c r="AD61" s="129"/>
      <c r="AE61" s="129"/>
      <c r="AF61" s="129"/>
      <c r="AG61" s="402"/>
    </row>
    <row r="62">
      <c r="A62" s="462" t="s">
        <v>1388</v>
      </c>
      <c r="B62" s="129"/>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c r="AE62" s="129"/>
      <c r="AF62" s="129"/>
      <c r="AG62" s="395"/>
    </row>
    <row r="63">
      <c r="A63" s="443" t="s">
        <v>1389</v>
      </c>
      <c r="B63" s="195">
        <f t="shared" ref="B63:AF63" si="35">B5*0.3</f>
        <v>2794.136717</v>
      </c>
      <c r="C63" s="195">
        <f t="shared" si="35"/>
        <v>2283.656198</v>
      </c>
      <c r="D63" s="195">
        <f t="shared" si="35"/>
        <v>314.4768726</v>
      </c>
      <c r="E63" s="195">
        <f t="shared" si="35"/>
        <v>397.6412178</v>
      </c>
      <c r="F63" s="195">
        <f t="shared" si="35"/>
        <v>374.2204623</v>
      </c>
      <c r="G63" s="195">
        <f t="shared" si="35"/>
        <v>465.4959996</v>
      </c>
      <c r="H63" s="195">
        <f t="shared" si="35"/>
        <v>364.8110907</v>
      </c>
      <c r="I63" s="195">
        <f t="shared" si="35"/>
        <v>379.1107512</v>
      </c>
      <c r="J63" s="195">
        <f t="shared" si="35"/>
        <v>346.6695024</v>
      </c>
      <c r="K63" s="195">
        <f t="shared" si="35"/>
        <v>450.1742946</v>
      </c>
      <c r="L63" s="195">
        <f t="shared" si="35"/>
        <v>456.668091</v>
      </c>
      <c r="M63" s="195">
        <f t="shared" si="35"/>
        <v>555.7685466</v>
      </c>
      <c r="N63" s="195">
        <f t="shared" si="35"/>
        <v>630.2122956</v>
      </c>
      <c r="O63" s="195">
        <f t="shared" si="35"/>
        <v>610.7203365</v>
      </c>
      <c r="P63" s="195">
        <f t="shared" si="35"/>
        <v>530.0759496</v>
      </c>
      <c r="Q63" s="195">
        <f t="shared" si="35"/>
        <v>568.6184949</v>
      </c>
      <c r="R63" s="195">
        <f t="shared" si="35"/>
        <v>332.2064139</v>
      </c>
      <c r="S63" s="195">
        <f t="shared" si="35"/>
        <v>413.2060467</v>
      </c>
      <c r="T63" s="195">
        <f t="shared" si="35"/>
        <v>374.6917623</v>
      </c>
      <c r="U63" s="195">
        <f t="shared" si="35"/>
        <v>475.2519789</v>
      </c>
      <c r="V63" s="195">
        <f t="shared" si="35"/>
        <v>603.1788174</v>
      </c>
      <c r="W63" s="195">
        <f t="shared" si="35"/>
        <v>519.7130082</v>
      </c>
      <c r="X63" s="195">
        <f t="shared" si="35"/>
        <v>464.3998056</v>
      </c>
      <c r="Y63" s="195">
        <f t="shared" si="35"/>
        <v>347.5437927</v>
      </c>
      <c r="Z63" s="195">
        <f t="shared" si="35"/>
        <v>577.785288</v>
      </c>
      <c r="AA63" s="195">
        <f t="shared" si="35"/>
        <v>654.8165922</v>
      </c>
      <c r="AB63" s="195">
        <f t="shared" si="35"/>
        <v>597.5979423</v>
      </c>
      <c r="AC63" s="195">
        <f t="shared" si="35"/>
        <v>413.6041887</v>
      </c>
      <c r="AD63" s="195">
        <f t="shared" si="35"/>
        <v>518.4545223</v>
      </c>
      <c r="AE63" s="195">
        <f t="shared" si="35"/>
        <v>1003.431573</v>
      </c>
      <c r="AF63" s="195">
        <f t="shared" si="35"/>
        <v>757.82106</v>
      </c>
      <c r="AG63" s="386">
        <f t="shared" ref="AG63:AG68" si="36">SUM(B63:AF63)</f>
        <v>19576.15961</v>
      </c>
    </row>
    <row r="64">
      <c r="A64" s="443" t="s">
        <v>1390</v>
      </c>
      <c r="B64" s="195"/>
      <c r="C64" s="195"/>
      <c r="D64" s="195"/>
      <c r="E64" s="195"/>
      <c r="F64" s="195"/>
      <c r="G64" s="195"/>
      <c r="H64" s="195"/>
      <c r="I64" s="195"/>
      <c r="J64" s="195"/>
      <c r="K64" s="195"/>
      <c r="L64" s="564"/>
      <c r="M64" s="564"/>
      <c r="N64" s="564"/>
      <c r="O64" s="564"/>
      <c r="P64" s="564"/>
      <c r="Q64" s="565"/>
      <c r="R64" s="195"/>
      <c r="S64" s="195"/>
      <c r="T64" s="195"/>
      <c r="U64" s="565"/>
      <c r="V64" s="195"/>
      <c r="W64" s="195"/>
      <c r="X64" s="195"/>
      <c r="Y64" s="195"/>
      <c r="Z64" s="195"/>
      <c r="AA64" s="195"/>
      <c r="AB64" s="195"/>
      <c r="AC64" s="195"/>
      <c r="AD64" s="195"/>
      <c r="AE64" s="195"/>
      <c r="AF64" s="195"/>
      <c r="AG64" s="386">
        <f t="shared" si="36"/>
        <v>0</v>
      </c>
    </row>
    <row r="65">
      <c r="A65" s="443" t="s">
        <v>1391</v>
      </c>
      <c r="B65" s="195">
        <f t="shared" ref="B65:AF65" si="37">B8*0.15</f>
        <v>464.52</v>
      </c>
      <c r="C65" s="195">
        <f t="shared" si="37"/>
        <v>517.1175</v>
      </c>
      <c r="D65" s="195">
        <f t="shared" si="37"/>
        <v>63.249</v>
      </c>
      <c r="E65" s="195">
        <f t="shared" si="37"/>
        <v>39.6195</v>
      </c>
      <c r="F65" s="195">
        <f t="shared" si="37"/>
        <v>34.782</v>
      </c>
      <c r="G65" s="195">
        <f t="shared" si="37"/>
        <v>39.576</v>
      </c>
      <c r="H65" s="195">
        <f t="shared" si="37"/>
        <v>61.317</v>
      </c>
      <c r="I65" s="195">
        <f t="shared" si="37"/>
        <v>33.0705</v>
      </c>
      <c r="J65" s="195">
        <f t="shared" si="37"/>
        <v>35.6385</v>
      </c>
      <c r="K65" s="195">
        <f t="shared" si="37"/>
        <v>76.467</v>
      </c>
      <c r="L65" s="195">
        <f t="shared" si="37"/>
        <v>88.872</v>
      </c>
      <c r="M65" s="195">
        <f t="shared" si="37"/>
        <v>78.687</v>
      </c>
      <c r="N65" s="195">
        <f t="shared" si="37"/>
        <v>75.3855</v>
      </c>
      <c r="O65" s="195">
        <f t="shared" si="37"/>
        <v>45.9885</v>
      </c>
      <c r="P65" s="195">
        <f t="shared" si="37"/>
        <v>48.4125</v>
      </c>
      <c r="Q65" s="195">
        <f t="shared" si="37"/>
        <v>58.4445</v>
      </c>
      <c r="R65" s="195">
        <f t="shared" si="37"/>
        <v>56.3565</v>
      </c>
      <c r="S65" s="195">
        <f t="shared" si="37"/>
        <v>43.791</v>
      </c>
      <c r="T65" s="195">
        <f t="shared" si="37"/>
        <v>66.207</v>
      </c>
      <c r="U65" s="195">
        <f t="shared" si="37"/>
        <v>32.1435</v>
      </c>
      <c r="V65" s="195">
        <f t="shared" si="37"/>
        <v>66.3795</v>
      </c>
      <c r="W65" s="195">
        <f t="shared" si="37"/>
        <v>86.394</v>
      </c>
      <c r="X65" s="195">
        <f t="shared" si="37"/>
        <v>45.186</v>
      </c>
      <c r="Y65" s="195">
        <f t="shared" si="37"/>
        <v>53.526</v>
      </c>
      <c r="Z65" s="195">
        <f t="shared" si="37"/>
        <v>61.233</v>
      </c>
      <c r="AA65" s="195">
        <f t="shared" si="37"/>
        <v>49.8615</v>
      </c>
      <c r="AB65" s="195">
        <f t="shared" si="37"/>
        <v>38.805</v>
      </c>
      <c r="AC65" s="195">
        <f t="shared" si="37"/>
        <v>86.868</v>
      </c>
      <c r="AD65" s="195">
        <f t="shared" si="37"/>
        <v>108.5835</v>
      </c>
      <c r="AE65" s="195">
        <f t="shared" si="37"/>
        <v>138.9735</v>
      </c>
      <c r="AF65" s="195">
        <f t="shared" si="37"/>
        <v>95.688</v>
      </c>
      <c r="AG65" s="386">
        <f t="shared" si="36"/>
        <v>2791.143</v>
      </c>
    </row>
    <row r="66">
      <c r="A66" s="443" t="s">
        <v>1392</v>
      </c>
      <c r="B66" s="195"/>
      <c r="C66" s="195"/>
      <c r="D66" s="195"/>
      <c r="E66" s="195"/>
      <c r="F66" s="195"/>
      <c r="G66" s="195"/>
      <c r="H66" s="195"/>
      <c r="I66" s="195"/>
      <c r="J66" s="195"/>
      <c r="K66" s="195"/>
      <c r="L66" s="564"/>
      <c r="M66" s="564"/>
      <c r="N66" s="564"/>
      <c r="O66" s="564"/>
      <c r="P66" s="564"/>
      <c r="Q66" s="195"/>
      <c r="R66" s="195"/>
      <c r="S66" s="195"/>
      <c r="T66" s="195"/>
      <c r="U66" s="195"/>
      <c r="V66" s="195"/>
      <c r="W66" s="195"/>
      <c r="X66" s="195"/>
      <c r="Y66" s="195"/>
      <c r="Z66" s="195"/>
      <c r="AA66" s="195"/>
      <c r="AB66" s="195"/>
      <c r="AC66" s="195"/>
      <c r="AD66" s="195"/>
      <c r="AE66" s="195"/>
      <c r="AF66" s="195"/>
      <c r="AG66" s="386">
        <f t="shared" si="36"/>
        <v>0</v>
      </c>
    </row>
    <row r="67">
      <c r="A67" s="445" t="s">
        <v>1393</v>
      </c>
      <c r="B67" s="566">
        <f t="shared" ref="B67:AF67" si="38">B63+B65</f>
        <v>3258.656717</v>
      </c>
      <c r="C67" s="566">
        <f t="shared" si="38"/>
        <v>2800.773698</v>
      </c>
      <c r="D67" s="566">
        <f t="shared" si="38"/>
        <v>377.7258726</v>
      </c>
      <c r="E67" s="566">
        <f t="shared" si="38"/>
        <v>437.2607178</v>
      </c>
      <c r="F67" s="566">
        <f t="shared" si="38"/>
        <v>409.0024623</v>
      </c>
      <c r="G67" s="566">
        <f t="shared" si="38"/>
        <v>505.0719996</v>
      </c>
      <c r="H67" s="566">
        <f t="shared" si="38"/>
        <v>426.1280907</v>
      </c>
      <c r="I67" s="566">
        <f t="shared" si="38"/>
        <v>412.1812512</v>
      </c>
      <c r="J67" s="566">
        <f t="shared" si="38"/>
        <v>382.3080024</v>
      </c>
      <c r="K67" s="566">
        <f t="shared" si="38"/>
        <v>526.6412946</v>
      </c>
      <c r="L67" s="566">
        <f t="shared" si="38"/>
        <v>545.540091</v>
      </c>
      <c r="M67" s="566">
        <f t="shared" si="38"/>
        <v>634.4555466</v>
      </c>
      <c r="N67" s="566">
        <f t="shared" si="38"/>
        <v>705.5977956</v>
      </c>
      <c r="O67" s="566">
        <f t="shared" si="38"/>
        <v>656.7088365</v>
      </c>
      <c r="P67" s="566">
        <f t="shared" si="38"/>
        <v>578.4884496</v>
      </c>
      <c r="Q67" s="566">
        <f t="shared" si="38"/>
        <v>627.0629949</v>
      </c>
      <c r="R67" s="566">
        <f t="shared" si="38"/>
        <v>388.5629139</v>
      </c>
      <c r="S67" s="566">
        <f t="shared" si="38"/>
        <v>456.9970467</v>
      </c>
      <c r="T67" s="566">
        <f t="shared" si="38"/>
        <v>440.8987623</v>
      </c>
      <c r="U67" s="566">
        <f t="shared" si="38"/>
        <v>507.3954789</v>
      </c>
      <c r="V67" s="566">
        <f t="shared" si="38"/>
        <v>669.5583174</v>
      </c>
      <c r="W67" s="566">
        <f t="shared" si="38"/>
        <v>606.1070082</v>
      </c>
      <c r="X67" s="566">
        <f t="shared" si="38"/>
        <v>509.5858056</v>
      </c>
      <c r="Y67" s="566">
        <f t="shared" si="38"/>
        <v>401.0697927</v>
      </c>
      <c r="Z67" s="566">
        <f t="shared" si="38"/>
        <v>639.018288</v>
      </c>
      <c r="AA67" s="566">
        <f t="shared" si="38"/>
        <v>704.6780922</v>
      </c>
      <c r="AB67" s="566">
        <f t="shared" si="38"/>
        <v>636.4029423</v>
      </c>
      <c r="AC67" s="566">
        <f t="shared" si="38"/>
        <v>500.4721887</v>
      </c>
      <c r="AD67" s="566">
        <f t="shared" si="38"/>
        <v>627.0380223</v>
      </c>
      <c r="AE67" s="566">
        <f t="shared" si="38"/>
        <v>1142.405073</v>
      </c>
      <c r="AF67" s="566">
        <f t="shared" si="38"/>
        <v>853.50906</v>
      </c>
      <c r="AG67" s="386">
        <f t="shared" si="36"/>
        <v>22367.30261</v>
      </c>
    </row>
    <row r="68">
      <c r="A68" s="445" t="s">
        <v>1394</v>
      </c>
      <c r="B68" s="566">
        <f t="shared" ref="B68:AF68" si="39">B64+B66</f>
        <v>0</v>
      </c>
      <c r="C68" s="566">
        <f t="shared" si="39"/>
        <v>0</v>
      </c>
      <c r="D68" s="566">
        <f t="shared" si="39"/>
        <v>0</v>
      </c>
      <c r="E68" s="566">
        <f t="shared" si="39"/>
        <v>0</v>
      </c>
      <c r="F68" s="566">
        <f t="shared" si="39"/>
        <v>0</v>
      </c>
      <c r="G68" s="566">
        <f t="shared" si="39"/>
        <v>0</v>
      </c>
      <c r="H68" s="566">
        <f t="shared" si="39"/>
        <v>0</v>
      </c>
      <c r="I68" s="566">
        <f t="shared" si="39"/>
        <v>0</v>
      </c>
      <c r="J68" s="566">
        <f t="shared" si="39"/>
        <v>0</v>
      </c>
      <c r="K68" s="566">
        <f t="shared" si="39"/>
        <v>0</v>
      </c>
      <c r="L68" s="566">
        <f t="shared" si="39"/>
        <v>0</v>
      </c>
      <c r="M68" s="566">
        <f t="shared" si="39"/>
        <v>0</v>
      </c>
      <c r="N68" s="566">
        <f t="shared" si="39"/>
        <v>0</v>
      </c>
      <c r="O68" s="566">
        <f t="shared" si="39"/>
        <v>0</v>
      </c>
      <c r="P68" s="566">
        <f t="shared" si="39"/>
        <v>0</v>
      </c>
      <c r="Q68" s="566">
        <f t="shared" si="39"/>
        <v>0</v>
      </c>
      <c r="R68" s="566">
        <f t="shared" si="39"/>
        <v>0</v>
      </c>
      <c r="S68" s="566">
        <f t="shared" si="39"/>
        <v>0</v>
      </c>
      <c r="T68" s="566">
        <f t="shared" si="39"/>
        <v>0</v>
      </c>
      <c r="U68" s="566">
        <f t="shared" si="39"/>
        <v>0</v>
      </c>
      <c r="V68" s="566">
        <f t="shared" si="39"/>
        <v>0</v>
      </c>
      <c r="W68" s="566">
        <f t="shared" si="39"/>
        <v>0</v>
      </c>
      <c r="X68" s="566">
        <f t="shared" si="39"/>
        <v>0</v>
      </c>
      <c r="Y68" s="566">
        <f t="shared" si="39"/>
        <v>0</v>
      </c>
      <c r="Z68" s="566">
        <f t="shared" si="39"/>
        <v>0</v>
      </c>
      <c r="AA68" s="566">
        <f t="shared" si="39"/>
        <v>0</v>
      </c>
      <c r="AB68" s="566">
        <f t="shared" si="39"/>
        <v>0</v>
      </c>
      <c r="AC68" s="566">
        <f t="shared" si="39"/>
        <v>0</v>
      </c>
      <c r="AD68" s="566">
        <f t="shared" si="39"/>
        <v>0</v>
      </c>
      <c r="AE68" s="566">
        <f t="shared" si="39"/>
        <v>0</v>
      </c>
      <c r="AF68" s="566">
        <f t="shared" si="39"/>
        <v>0</v>
      </c>
      <c r="AG68" s="386">
        <f t="shared" si="36"/>
        <v>0</v>
      </c>
    </row>
    <row r="69">
      <c r="A69" s="145"/>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c r="AF69" s="129"/>
      <c r="AG69" s="395"/>
    </row>
    <row r="70">
      <c r="A70" s="462" t="s">
        <v>1395</v>
      </c>
      <c r="AG70" s="491"/>
    </row>
    <row r="71">
      <c r="A71" s="443" t="s">
        <v>71</v>
      </c>
      <c r="B71" s="195">
        <f>Summary!B127</f>
        <v>0</v>
      </c>
      <c r="C71" s="195">
        <f>Summary!C127</f>
        <v>0</v>
      </c>
      <c r="D71" s="195">
        <f>Summary!D127</f>
        <v>0</v>
      </c>
      <c r="E71" s="195">
        <f>Summary!E127</f>
        <v>0</v>
      </c>
      <c r="F71" s="195">
        <f>Summary!F127</f>
        <v>0</v>
      </c>
      <c r="G71" s="195">
        <f>Summary!G127</f>
        <v>0</v>
      </c>
      <c r="H71" s="195">
        <f>Summary!H127</f>
        <v>0</v>
      </c>
      <c r="I71" s="195">
        <f>Summary!I127</f>
        <v>0</v>
      </c>
      <c r="J71" s="195">
        <f>Summary!J127</f>
        <v>0</v>
      </c>
      <c r="K71" s="195">
        <f>Summary!K127</f>
        <v>0</v>
      </c>
      <c r="L71" s="195">
        <f>Summary!L127</f>
        <v>0</v>
      </c>
      <c r="M71" s="195">
        <f>Summary!M127</f>
        <v>0</v>
      </c>
      <c r="N71" s="195">
        <f>Summary!N127</f>
        <v>0</v>
      </c>
      <c r="O71" s="195">
        <f>Summary!O127</f>
        <v>0</v>
      </c>
      <c r="P71" s="195">
        <f>Summary!P127</f>
        <v>0</v>
      </c>
      <c r="Q71" s="195">
        <f>Summary!Q127</f>
        <v>0</v>
      </c>
      <c r="R71" s="195">
        <f>Summary!R127</f>
        <v>0</v>
      </c>
      <c r="S71" s="195">
        <f>Summary!S127</f>
        <v>0</v>
      </c>
      <c r="T71" s="195">
        <f>Summary!T127</f>
        <v>0</v>
      </c>
      <c r="U71" s="195">
        <f>Summary!U127</f>
        <v>0</v>
      </c>
      <c r="V71" s="195">
        <f>Summary!V127</f>
        <v>0</v>
      </c>
      <c r="W71" s="195">
        <f>Summary!W127</f>
        <v>0</v>
      </c>
      <c r="X71" s="195">
        <f>Summary!X127</f>
        <v>0</v>
      </c>
      <c r="Y71" s="195">
        <f>Summary!Y127</f>
        <v>0</v>
      </c>
      <c r="Z71" s="195">
        <f>Summary!Z127</f>
        <v>0</v>
      </c>
      <c r="AA71" s="195">
        <f>Summary!AA127</f>
        <v>0</v>
      </c>
      <c r="AB71" s="195">
        <f>Summary!AB127</f>
        <v>0</v>
      </c>
      <c r="AC71" s="195">
        <f>Summary!AC127</f>
        <v>0</v>
      </c>
      <c r="AD71" s="195">
        <f>Summary!AD127</f>
        <v>0</v>
      </c>
      <c r="AE71" s="195">
        <f>Summary!AE127</f>
        <v>0</v>
      </c>
      <c r="AF71" s="195">
        <f>Summary!AF127</f>
        <v>0</v>
      </c>
      <c r="AG71" s="386">
        <f t="shared" ref="AG71:AG74" si="40">SUM(B71:AF71)</f>
        <v>0</v>
      </c>
    </row>
    <row r="72">
      <c r="A72" s="443" t="s">
        <v>92</v>
      </c>
      <c r="B72" s="195">
        <f>Summary!B128</f>
        <v>0</v>
      </c>
      <c r="C72" s="195">
        <f>Summary!C128</f>
        <v>0</v>
      </c>
      <c r="D72" s="195">
        <f>Summary!D128</f>
        <v>0</v>
      </c>
      <c r="E72" s="195">
        <f>Summary!E128</f>
        <v>0</v>
      </c>
      <c r="F72" s="195">
        <f>Summary!F128</f>
        <v>0</v>
      </c>
      <c r="G72" s="195">
        <f>Summary!G128</f>
        <v>0</v>
      </c>
      <c r="H72" s="195">
        <f>Summary!H128</f>
        <v>0</v>
      </c>
      <c r="I72" s="195">
        <f>Summary!I128</f>
        <v>0</v>
      </c>
      <c r="J72" s="195">
        <f>Summary!J128</f>
        <v>0</v>
      </c>
      <c r="K72" s="195">
        <f>Summary!K128</f>
        <v>0</v>
      </c>
      <c r="L72" s="195">
        <f>Summary!L128</f>
        <v>0</v>
      </c>
      <c r="M72" s="195">
        <f>Summary!M128</f>
        <v>0</v>
      </c>
      <c r="N72" s="195">
        <f>Summary!N128</f>
        <v>0</v>
      </c>
      <c r="O72" s="195">
        <f>Summary!O128</f>
        <v>0</v>
      </c>
      <c r="P72" s="195">
        <f>Summary!P128</f>
        <v>0</v>
      </c>
      <c r="Q72" s="195">
        <f>Summary!Q128</f>
        <v>0</v>
      </c>
      <c r="R72" s="195">
        <f>Summary!R128</f>
        <v>0</v>
      </c>
      <c r="S72" s="195">
        <f>Summary!S128</f>
        <v>0</v>
      </c>
      <c r="T72" s="195">
        <f>Summary!T128</f>
        <v>0</v>
      </c>
      <c r="U72" s="195">
        <f>Summary!U128</f>
        <v>0</v>
      </c>
      <c r="V72" s="195">
        <f>Summary!V128</f>
        <v>0</v>
      </c>
      <c r="W72" s="195">
        <f>Summary!W128</f>
        <v>0</v>
      </c>
      <c r="X72" s="195">
        <f>Summary!X128</f>
        <v>0</v>
      </c>
      <c r="Y72" s="195">
        <f>Summary!Y128</f>
        <v>0</v>
      </c>
      <c r="Z72" s="195">
        <f>Summary!Z128</f>
        <v>0</v>
      </c>
      <c r="AA72" s="195">
        <f>Summary!AA128</f>
        <v>0</v>
      </c>
      <c r="AB72" s="195">
        <f>Summary!AB128</f>
        <v>0</v>
      </c>
      <c r="AC72" s="195">
        <f>Summary!AC128</f>
        <v>0</v>
      </c>
      <c r="AD72" s="195">
        <f>Summary!AD128</f>
        <v>0</v>
      </c>
      <c r="AE72" s="195">
        <f>Summary!AE128</f>
        <v>0</v>
      </c>
      <c r="AF72" s="195">
        <f>Summary!AF128</f>
        <v>0</v>
      </c>
      <c r="AG72" s="386">
        <f t="shared" si="40"/>
        <v>0</v>
      </c>
    </row>
    <row r="73">
      <c r="A73" s="443" t="s">
        <v>74</v>
      </c>
      <c r="B73" s="195">
        <f>Summary!B129</f>
        <v>0</v>
      </c>
      <c r="C73" s="195">
        <f>Summary!C129</f>
        <v>0</v>
      </c>
      <c r="D73" s="195">
        <f>Summary!D129</f>
        <v>0</v>
      </c>
      <c r="E73" s="195">
        <f>Summary!E129</f>
        <v>0</v>
      </c>
      <c r="F73" s="195">
        <f>Summary!F129</f>
        <v>0</v>
      </c>
      <c r="G73" s="195">
        <f>Summary!G129</f>
        <v>0</v>
      </c>
      <c r="H73" s="195">
        <f>Summary!H129</f>
        <v>0</v>
      </c>
      <c r="I73" s="195">
        <f>Summary!I129</f>
        <v>0</v>
      </c>
      <c r="J73" s="195">
        <f>Summary!J129</f>
        <v>0</v>
      </c>
      <c r="K73" s="195">
        <f>Summary!K129</f>
        <v>0</v>
      </c>
      <c r="L73" s="195">
        <f>Summary!L129</f>
        <v>0</v>
      </c>
      <c r="M73" s="195">
        <f>Summary!M129</f>
        <v>0</v>
      </c>
      <c r="N73" s="195">
        <f>Summary!N129</f>
        <v>0</v>
      </c>
      <c r="O73" s="195">
        <f>Summary!O129</f>
        <v>0</v>
      </c>
      <c r="P73" s="195">
        <f>Summary!P129</f>
        <v>0</v>
      </c>
      <c r="Q73" s="195">
        <f>Summary!Q129</f>
        <v>0</v>
      </c>
      <c r="R73" s="195">
        <f>Summary!R129</f>
        <v>0</v>
      </c>
      <c r="S73" s="195">
        <f>Summary!S129</f>
        <v>0</v>
      </c>
      <c r="T73" s="195">
        <f>Summary!T129</f>
        <v>0</v>
      </c>
      <c r="U73" s="195">
        <f>Summary!U129</f>
        <v>0</v>
      </c>
      <c r="V73" s="195">
        <f>Summary!V129</f>
        <v>0</v>
      </c>
      <c r="W73" s="195">
        <f>Summary!W129</f>
        <v>0</v>
      </c>
      <c r="X73" s="195">
        <f>Summary!X129</f>
        <v>0</v>
      </c>
      <c r="Y73" s="195">
        <f>Summary!Y129</f>
        <v>0</v>
      </c>
      <c r="Z73" s="195">
        <f>Summary!Z129</f>
        <v>0</v>
      </c>
      <c r="AA73" s="195">
        <f>Summary!AA129</f>
        <v>0</v>
      </c>
      <c r="AB73" s="195">
        <f>Summary!AB129</f>
        <v>0</v>
      </c>
      <c r="AC73" s="195">
        <f>Summary!AC129</f>
        <v>0</v>
      </c>
      <c r="AD73" s="195">
        <f>Summary!AD129</f>
        <v>0</v>
      </c>
      <c r="AE73" s="195">
        <f>Summary!AE129</f>
        <v>0</v>
      </c>
      <c r="AF73" s="195">
        <f>Summary!AF129</f>
        <v>0</v>
      </c>
      <c r="AG73" s="386">
        <f t="shared" si="40"/>
        <v>0</v>
      </c>
    </row>
    <row r="74">
      <c r="A74" s="445" t="s">
        <v>160</v>
      </c>
      <c r="B74" s="567">
        <f t="shared" ref="B74:AF74" si="41">SUM(B71:B73)</f>
        <v>0</v>
      </c>
      <c r="C74" s="567">
        <f t="shared" si="41"/>
        <v>0</v>
      </c>
      <c r="D74" s="567">
        <f t="shared" si="41"/>
        <v>0</v>
      </c>
      <c r="E74" s="567">
        <f t="shared" si="41"/>
        <v>0</v>
      </c>
      <c r="F74" s="567">
        <f t="shared" si="41"/>
        <v>0</v>
      </c>
      <c r="G74" s="567">
        <f t="shared" si="41"/>
        <v>0</v>
      </c>
      <c r="H74" s="567">
        <f t="shared" si="41"/>
        <v>0</v>
      </c>
      <c r="I74" s="567">
        <f t="shared" si="41"/>
        <v>0</v>
      </c>
      <c r="J74" s="567">
        <f t="shared" si="41"/>
        <v>0</v>
      </c>
      <c r="K74" s="567">
        <f t="shared" si="41"/>
        <v>0</v>
      </c>
      <c r="L74" s="567">
        <f t="shared" si="41"/>
        <v>0</v>
      </c>
      <c r="M74" s="567">
        <f t="shared" si="41"/>
        <v>0</v>
      </c>
      <c r="N74" s="567">
        <f t="shared" si="41"/>
        <v>0</v>
      </c>
      <c r="O74" s="567">
        <f t="shared" si="41"/>
        <v>0</v>
      </c>
      <c r="P74" s="567">
        <f t="shared" si="41"/>
        <v>0</v>
      </c>
      <c r="Q74" s="567">
        <f t="shared" si="41"/>
        <v>0</v>
      </c>
      <c r="R74" s="567">
        <f t="shared" si="41"/>
        <v>0</v>
      </c>
      <c r="S74" s="567">
        <f t="shared" si="41"/>
        <v>0</v>
      </c>
      <c r="T74" s="567">
        <f t="shared" si="41"/>
        <v>0</v>
      </c>
      <c r="U74" s="567">
        <f t="shared" si="41"/>
        <v>0</v>
      </c>
      <c r="V74" s="567">
        <f t="shared" si="41"/>
        <v>0</v>
      </c>
      <c r="W74" s="567">
        <f t="shared" si="41"/>
        <v>0</v>
      </c>
      <c r="X74" s="567">
        <f t="shared" si="41"/>
        <v>0</v>
      </c>
      <c r="Y74" s="567">
        <f t="shared" si="41"/>
        <v>0</v>
      </c>
      <c r="Z74" s="567">
        <f t="shared" si="41"/>
        <v>0</v>
      </c>
      <c r="AA74" s="567">
        <f t="shared" si="41"/>
        <v>0</v>
      </c>
      <c r="AB74" s="567">
        <f t="shared" si="41"/>
        <v>0</v>
      </c>
      <c r="AC74" s="567">
        <f t="shared" si="41"/>
        <v>0</v>
      </c>
      <c r="AD74" s="567">
        <f t="shared" si="41"/>
        <v>0</v>
      </c>
      <c r="AE74" s="567">
        <f t="shared" si="41"/>
        <v>0</v>
      </c>
      <c r="AF74" s="567">
        <f t="shared" si="41"/>
        <v>0</v>
      </c>
      <c r="AG74" s="386">
        <f t="shared" si="40"/>
        <v>0</v>
      </c>
    </row>
    <row r="75">
      <c r="A75" s="415"/>
      <c r="AG75" s="491"/>
    </row>
    <row r="76">
      <c r="A76" s="462" t="s">
        <v>1396</v>
      </c>
      <c r="B76" s="216"/>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402"/>
    </row>
    <row r="77">
      <c r="A77" s="558" t="s">
        <v>1397</v>
      </c>
      <c r="B77" s="350">
        <f>B43-B63-B64-B72-(B71*'Data - P&amp;L'!$I$24)</f>
        <v>6489.662339</v>
      </c>
      <c r="C77" s="350">
        <f>C43-C63-C64-C72-(C71*'Data - P&amp;L'!$I$24)</f>
        <v>5298.541129</v>
      </c>
      <c r="D77" s="350">
        <f>D43-D63-D64-D72-(D71*'Data - P&amp;L'!$I$24)</f>
        <v>668.4536944</v>
      </c>
      <c r="E77" s="350">
        <f>E43-E63-E64-E72-(E71*'Data - P&amp;L'!$I$24)</f>
        <v>927.8295082</v>
      </c>
      <c r="F77" s="350">
        <f>F43-F63-F64-F72-(F71*'Data - P&amp;L'!$I$24)</f>
        <v>843.1910787</v>
      </c>
      <c r="G77" s="350">
        <f>G43-G63-G64-G72-(G71*'Data - P&amp;L'!$I$24)</f>
        <v>1086.157332</v>
      </c>
      <c r="H77" s="350">
        <f>H43-H63-H64-H72-(H71*'Data - P&amp;L'!$I$24)</f>
        <v>851.2258783</v>
      </c>
      <c r="I77" s="350">
        <f>I43-I63-I64-I72-(I71*'Data - P&amp;L'!$I$24)</f>
        <v>877.5417528</v>
      </c>
      <c r="J77" s="350">
        <f>J43-J63-J64-J72-(J71*'Data - P&amp;L'!$I$24)</f>
        <v>603.1666956</v>
      </c>
      <c r="K77" s="350">
        <f>K43-K63-K64-K72-(K71*'Data - P&amp;L'!$I$24)</f>
        <v>1002.926687</v>
      </c>
      <c r="L77" s="350">
        <f>L43-L63-L64-L72-(L71*'Data - P&amp;L'!$I$24)</f>
        <v>1059.328879</v>
      </c>
      <c r="M77" s="350">
        <f>M43-M63-M64-M72-(M71*'Data - P&amp;L'!$I$24)</f>
        <v>1204.213275</v>
      </c>
      <c r="N77" s="350">
        <f>N43-N63-N64-N72-(N71*'Data - P&amp;L'!$I$24)</f>
        <v>1470.495356</v>
      </c>
      <c r="O77" s="350">
        <f>O43-O63-O64-O72-(O71*'Data - P&amp;L'!$I$24)</f>
        <v>1425.014119</v>
      </c>
      <c r="P77" s="350">
        <f>P43-P63-P64-P72-(P71*'Data - P&amp;L'!$I$24)</f>
        <v>781.1038824</v>
      </c>
      <c r="Q77" s="350">
        <f>Q43-Q63-Q64-Q72-(Q71*'Data - P&amp;L'!$I$24)</f>
        <v>957.5164881</v>
      </c>
      <c r="R77" s="350">
        <f>R43-R63-R64-R72-(R71*'Data - P&amp;L'!$I$24)</f>
        <v>775.1482991</v>
      </c>
      <c r="S77" s="350">
        <f>S43-S63-S64-S72-(S71*'Data - P&amp;L'!$I$24)</f>
        <v>964.1474423</v>
      </c>
      <c r="T77" s="350">
        <f>T43-T63-T64-T72-(T71*'Data - P&amp;L'!$I$24)</f>
        <v>872.6807787</v>
      </c>
      <c r="U77" s="350">
        <f>U43-U63-U64-U72-(U71*'Data - P&amp;L'!$I$24)</f>
        <v>1108.921284</v>
      </c>
      <c r="V77" s="350">
        <f>V43-V63-V64-V72-(V71*'Data - P&amp;L'!$I$24)</f>
        <v>1407.417241</v>
      </c>
      <c r="W77" s="350">
        <f>W43-W63-W64-W72-(W71*'Data - P&amp;L'!$I$24)</f>
        <v>1153.663686</v>
      </c>
      <c r="X77" s="350">
        <f>X43-X63-X64-X72-(X71*'Data - P&amp;L'!$I$24)</f>
        <v>1083.599546</v>
      </c>
      <c r="Y77" s="350">
        <f>Y43-Y63-Y64-Y72-(Y71*'Data - P&amp;L'!$I$24)</f>
        <v>780.9455163</v>
      </c>
      <c r="Z77" s="350">
        <f>Z43-Z63-Z64-Z72-(Z71*'Data - P&amp;L'!$I$24)</f>
        <v>1348.165672</v>
      </c>
      <c r="AA77" s="350">
        <f>AA43-AA63-AA64-AA72-(AA71*'Data - P&amp;L'!$I$24)</f>
        <v>1468.405382</v>
      </c>
      <c r="AB77" s="350">
        <f>AB43-AB63-AB64-AB72-(AB71*'Data - P&amp;L'!$I$24)</f>
        <v>1334.405199</v>
      </c>
      <c r="AC77" s="350">
        <f>AC43-AC63-AC64-AC72-(AC71*'Data - P&amp;L'!$I$24)</f>
        <v>965.0764403</v>
      </c>
      <c r="AD77" s="350">
        <f>AD43-AD63-AD64-AD72-(AD71*'Data - P&amp;L'!$I$24)</f>
        <v>1209.727219</v>
      </c>
      <c r="AE77" s="350">
        <f>AE43-AE63-AE64-AE72-(AE71*'Data - P&amp;L'!$I$24)</f>
        <v>2341.340338</v>
      </c>
      <c r="AF77" s="350">
        <f>AF43-AF63-AF64-AF72-(AF71*'Data - P&amp;L'!$I$24)</f>
        <v>1740.71914</v>
      </c>
      <c r="AG77" s="386">
        <f t="shared" ref="AG77:AG79" si="42">SUM(B77:AF77)</f>
        <v>44100.73128</v>
      </c>
    </row>
    <row r="78">
      <c r="A78" s="558" t="s">
        <v>1398</v>
      </c>
      <c r="B78" s="350">
        <f>B46-B65-B66-B73-(B71*'Data - P&amp;L'!$I$25)</f>
        <v>2632.28</v>
      </c>
      <c r="C78" s="350">
        <f>C46-C65-C66-C73-(C71*'Data - P&amp;L'!$I$25)</f>
        <v>2930.3325</v>
      </c>
      <c r="D78" s="350">
        <f>D46-D65-D66-D73-(D71*'Data - P&amp;L'!$I$25)</f>
        <v>358.411</v>
      </c>
      <c r="E78" s="350">
        <f>E46-E65-E66-E73-(E71*'Data - P&amp;L'!$I$25)</f>
        <v>224.5105</v>
      </c>
      <c r="F78" s="350">
        <f>F46-F65-F66-F73-(F71*'Data - P&amp;L'!$I$25)</f>
        <v>197.098</v>
      </c>
      <c r="G78" s="350">
        <f>G46-G65-G66-G73-(G71*'Data - P&amp;L'!$I$25)</f>
        <v>224.264</v>
      </c>
      <c r="H78" s="350">
        <f>H46-H65-H66-H73-(H71*'Data - P&amp;L'!$I$25)</f>
        <v>347.463</v>
      </c>
      <c r="I78" s="350">
        <f>I46-I65-I66-I73-(I71*'Data - P&amp;L'!$I$25)</f>
        <v>187.3995</v>
      </c>
      <c r="J78" s="350">
        <f>J46-J65-J66-J73-(J71*'Data - P&amp;L'!$I$25)</f>
        <v>201.9515</v>
      </c>
      <c r="K78" s="350">
        <f>K46-K65-K66-K73-(K71*'Data - P&amp;L'!$I$25)</f>
        <v>433.313</v>
      </c>
      <c r="L78" s="350">
        <f>L46-L65-L66-L73-(L71*'Data - P&amp;L'!$I$25)</f>
        <v>503.608</v>
      </c>
      <c r="M78" s="350">
        <f>M46-M65-M66-M73-(M71*'Data - P&amp;L'!$I$25)</f>
        <v>445.893</v>
      </c>
      <c r="N78" s="350">
        <f>N46-N65-N66-N73-(N71*'Data - P&amp;L'!$I$25)</f>
        <v>427.1845</v>
      </c>
      <c r="O78" s="350">
        <f>O46-O65-O66-O73-(O71*'Data - P&amp;L'!$I$25)</f>
        <v>260.6015</v>
      </c>
      <c r="P78" s="350">
        <f>P46-P65-P66-P73-(P71*'Data - P&amp;L'!$I$25)</f>
        <v>274.3375</v>
      </c>
      <c r="Q78" s="350">
        <f>Q46-Q65-Q66-Q73-(Q71*'Data - P&amp;L'!$I$25)</f>
        <v>331.1855</v>
      </c>
      <c r="R78" s="350">
        <f>R46-R65-R66-R73-(R71*'Data - P&amp;L'!$I$25)</f>
        <v>319.3535</v>
      </c>
      <c r="S78" s="350">
        <f>S46-S65-S66-S73-(S71*'Data - P&amp;L'!$I$25)</f>
        <v>248.149</v>
      </c>
      <c r="T78" s="350">
        <f>T46-T65-T66-T73-(T71*'Data - P&amp;L'!$I$25)</f>
        <v>375.173</v>
      </c>
      <c r="U78" s="350">
        <f>U46-U65-U66-U73-(U71*'Data - P&amp;L'!$I$25)</f>
        <v>182.1465</v>
      </c>
      <c r="V78" s="350">
        <f>V46-V65-V66-V73-(V71*'Data - P&amp;L'!$I$25)</f>
        <v>376.1505</v>
      </c>
      <c r="W78" s="350">
        <f>W46-W65-W66-W73-(W71*'Data - P&amp;L'!$I$25)</f>
        <v>489.566</v>
      </c>
      <c r="X78" s="350">
        <f>X46-X65-X66-X73-(X71*'Data - P&amp;L'!$I$25)</f>
        <v>256.054</v>
      </c>
      <c r="Y78" s="350">
        <f>Y46-Y65-Y66-Y73-(Y71*'Data - P&amp;L'!$I$25)</f>
        <v>303.314</v>
      </c>
      <c r="Z78" s="350">
        <f>Z46-Z65-Z66-Z73-(Z71*'Data - P&amp;L'!$I$25)</f>
        <v>346.987</v>
      </c>
      <c r="AA78" s="350">
        <f>AA46-AA65-AA66-AA73-(AA71*'Data - P&amp;L'!$I$25)</f>
        <v>282.5485</v>
      </c>
      <c r="AB78" s="350">
        <f>AB46-AB65-AB66-AB73-(AB71*'Data - P&amp;L'!$I$25)</f>
        <v>219.895</v>
      </c>
      <c r="AC78" s="350">
        <f>AC46-AC65-AC66-AC73-(AC71*'Data - P&amp;L'!$I$25)</f>
        <v>492.252</v>
      </c>
      <c r="AD78" s="350">
        <f>AD46-AD65-AD66-AD73-(AD71*'Data - P&amp;L'!$I$25)</f>
        <v>615.3065</v>
      </c>
      <c r="AE78" s="350">
        <f>AE46-AE65-AE66-AE73-(AE71*'Data - P&amp;L'!$I$25)</f>
        <v>787.5165</v>
      </c>
      <c r="AF78" s="350">
        <f>AF46-AF65-AF66-AF73-(AF71*'Data - P&amp;L'!$I$25)</f>
        <v>542.232</v>
      </c>
      <c r="AG78" s="386">
        <f t="shared" si="42"/>
        <v>15816.477</v>
      </c>
    </row>
    <row r="79">
      <c r="A79" s="568" t="s">
        <v>1399</v>
      </c>
      <c r="B79" s="569">
        <f t="shared" ref="B79:AF79" si="43">sum(B77:B78)</f>
        <v>9121.942339</v>
      </c>
      <c r="C79" s="569">
        <f t="shared" si="43"/>
        <v>8228.873629</v>
      </c>
      <c r="D79" s="569">
        <f t="shared" si="43"/>
        <v>1026.864694</v>
      </c>
      <c r="E79" s="569">
        <f t="shared" si="43"/>
        <v>1152.340008</v>
      </c>
      <c r="F79" s="569">
        <f t="shared" si="43"/>
        <v>1040.289079</v>
      </c>
      <c r="G79" s="569">
        <f t="shared" si="43"/>
        <v>1310.421332</v>
      </c>
      <c r="H79" s="569">
        <f t="shared" si="43"/>
        <v>1198.688878</v>
      </c>
      <c r="I79" s="569">
        <f t="shared" si="43"/>
        <v>1064.941253</v>
      </c>
      <c r="J79" s="569">
        <f t="shared" si="43"/>
        <v>805.1181956</v>
      </c>
      <c r="K79" s="569">
        <f t="shared" si="43"/>
        <v>1436.239687</v>
      </c>
      <c r="L79" s="569">
        <f t="shared" si="43"/>
        <v>1562.936879</v>
      </c>
      <c r="M79" s="569">
        <f t="shared" si="43"/>
        <v>1650.106275</v>
      </c>
      <c r="N79" s="569">
        <f t="shared" si="43"/>
        <v>1897.679856</v>
      </c>
      <c r="O79" s="569">
        <f t="shared" si="43"/>
        <v>1685.615619</v>
      </c>
      <c r="P79" s="569">
        <f t="shared" si="43"/>
        <v>1055.441382</v>
      </c>
      <c r="Q79" s="569">
        <f t="shared" si="43"/>
        <v>1288.701988</v>
      </c>
      <c r="R79" s="569">
        <f t="shared" si="43"/>
        <v>1094.501799</v>
      </c>
      <c r="S79" s="569">
        <f t="shared" si="43"/>
        <v>1212.296442</v>
      </c>
      <c r="T79" s="569">
        <f t="shared" si="43"/>
        <v>1247.853779</v>
      </c>
      <c r="U79" s="569">
        <f t="shared" si="43"/>
        <v>1291.067784</v>
      </c>
      <c r="V79" s="569">
        <f t="shared" si="43"/>
        <v>1783.567741</v>
      </c>
      <c r="W79" s="569">
        <f t="shared" si="43"/>
        <v>1643.229686</v>
      </c>
      <c r="X79" s="569">
        <f t="shared" si="43"/>
        <v>1339.653546</v>
      </c>
      <c r="Y79" s="569">
        <f t="shared" si="43"/>
        <v>1084.259516</v>
      </c>
      <c r="Z79" s="569">
        <f t="shared" si="43"/>
        <v>1695.152672</v>
      </c>
      <c r="AA79" s="569">
        <f t="shared" si="43"/>
        <v>1750.953882</v>
      </c>
      <c r="AB79" s="569">
        <f t="shared" si="43"/>
        <v>1554.300199</v>
      </c>
      <c r="AC79" s="569">
        <f t="shared" si="43"/>
        <v>1457.32844</v>
      </c>
      <c r="AD79" s="569">
        <f t="shared" si="43"/>
        <v>1825.033719</v>
      </c>
      <c r="AE79" s="569">
        <f t="shared" si="43"/>
        <v>3128.856838</v>
      </c>
      <c r="AF79" s="569">
        <f t="shared" si="43"/>
        <v>2282.95114</v>
      </c>
      <c r="AG79" s="386">
        <f t="shared" si="42"/>
        <v>59917.20828</v>
      </c>
    </row>
    <row r="80">
      <c r="A80" s="145"/>
      <c r="B80" s="213"/>
      <c r="C80" s="213"/>
      <c r="D80" s="213"/>
      <c r="E80" s="213"/>
      <c r="F80" s="213"/>
      <c r="G80" s="213"/>
      <c r="H80" s="213"/>
      <c r="I80" s="213"/>
      <c r="J80" s="129"/>
      <c r="K80" s="129"/>
      <c r="L80" s="129"/>
      <c r="M80" s="129"/>
      <c r="N80" s="129"/>
      <c r="O80" s="129"/>
      <c r="P80" s="129"/>
      <c r="Q80" s="129"/>
      <c r="R80" s="129"/>
      <c r="S80" s="129"/>
      <c r="T80" s="129"/>
      <c r="U80" s="129"/>
      <c r="V80" s="129"/>
      <c r="W80" s="129"/>
      <c r="X80" s="129"/>
      <c r="Y80" s="129"/>
      <c r="Z80" s="129"/>
      <c r="AA80" s="129"/>
      <c r="AB80" s="129"/>
      <c r="AC80" s="129"/>
      <c r="AD80" s="129"/>
      <c r="AE80" s="129"/>
      <c r="AF80" s="129"/>
      <c r="AG80" s="570"/>
    </row>
    <row r="81">
      <c r="A81" s="415"/>
      <c r="AG81" s="491"/>
    </row>
    <row r="82">
      <c r="A82" s="489" t="s">
        <v>514</v>
      </c>
      <c r="AG82" s="491"/>
    </row>
    <row r="83">
      <c r="A83" s="571">
        <f>SUM(B11:AF11)</f>
        <v>83861.48538</v>
      </c>
      <c r="AG83" s="491"/>
    </row>
    <row r="84">
      <c r="A84" s="315" t="s">
        <v>515</v>
      </c>
      <c r="AG84" s="491"/>
    </row>
    <row r="85">
      <c r="A85" s="571">
        <f>SUM(B79:AF79)</f>
        <v>59917.20828</v>
      </c>
      <c r="AG85" s="491"/>
    </row>
    <row r="86">
      <c r="A86" s="315" t="s">
        <v>516</v>
      </c>
      <c r="AG86" s="491"/>
    </row>
    <row r="87">
      <c r="A87" s="478">
        <f>A85/A83</f>
        <v>0.7144782615</v>
      </c>
      <c r="AG87" s="491"/>
    </row>
    <row r="88">
      <c r="A88" s="415"/>
      <c r="AG88" s="491"/>
    </row>
    <row r="89">
      <c r="A89" s="572" t="s">
        <v>1400</v>
      </c>
      <c r="B89" s="573"/>
      <c r="C89" s="573"/>
      <c r="D89" s="573"/>
      <c r="E89" s="573"/>
      <c r="F89" s="573"/>
      <c r="G89" s="573"/>
      <c r="H89" s="573"/>
      <c r="I89" s="573"/>
      <c r="J89" s="573"/>
      <c r="K89" s="573"/>
      <c r="L89" s="573"/>
      <c r="M89" s="573"/>
      <c r="N89" s="573"/>
      <c r="O89" s="573"/>
      <c r="P89" s="573"/>
      <c r="Q89" s="573"/>
      <c r="R89" s="573"/>
      <c r="S89" s="573"/>
      <c r="T89" s="573"/>
      <c r="U89" s="573"/>
      <c r="V89" s="573"/>
      <c r="W89" s="573"/>
      <c r="X89" s="573"/>
      <c r="Y89" s="573"/>
      <c r="Z89" s="573"/>
      <c r="AA89" s="573"/>
      <c r="AB89" s="573"/>
      <c r="AC89" s="573"/>
      <c r="AD89" s="573"/>
      <c r="AE89" s="573"/>
      <c r="AF89" s="573"/>
      <c r="AG89" s="574"/>
    </row>
    <row r="90">
      <c r="A90" s="573" t="s">
        <v>149</v>
      </c>
      <c r="B90" s="573">
        <f t="shared" ref="B90:AF90" si="44">B8-B65-B66</f>
        <v>2632.28</v>
      </c>
      <c r="C90" s="573">
        <f t="shared" si="44"/>
        <v>2930.3325</v>
      </c>
      <c r="D90" s="573">
        <f t="shared" si="44"/>
        <v>358.411</v>
      </c>
      <c r="E90" s="573">
        <f t="shared" si="44"/>
        <v>224.5105</v>
      </c>
      <c r="F90" s="573">
        <f t="shared" si="44"/>
        <v>197.098</v>
      </c>
      <c r="G90" s="573">
        <f t="shared" si="44"/>
        <v>224.264</v>
      </c>
      <c r="H90" s="573">
        <f t="shared" si="44"/>
        <v>347.463</v>
      </c>
      <c r="I90" s="573">
        <f t="shared" si="44"/>
        <v>187.3995</v>
      </c>
      <c r="J90" s="573">
        <f t="shared" si="44"/>
        <v>201.9515</v>
      </c>
      <c r="K90" s="573">
        <f t="shared" si="44"/>
        <v>433.313</v>
      </c>
      <c r="L90" s="573">
        <f t="shared" si="44"/>
        <v>503.608</v>
      </c>
      <c r="M90" s="573">
        <f t="shared" si="44"/>
        <v>445.893</v>
      </c>
      <c r="N90" s="573">
        <f t="shared" si="44"/>
        <v>427.1845</v>
      </c>
      <c r="O90" s="573">
        <f t="shared" si="44"/>
        <v>260.6015</v>
      </c>
      <c r="P90" s="573">
        <f t="shared" si="44"/>
        <v>274.3375</v>
      </c>
      <c r="Q90" s="573">
        <f t="shared" si="44"/>
        <v>331.1855</v>
      </c>
      <c r="R90" s="573">
        <f t="shared" si="44"/>
        <v>319.3535</v>
      </c>
      <c r="S90" s="573">
        <f t="shared" si="44"/>
        <v>248.149</v>
      </c>
      <c r="T90" s="573">
        <f t="shared" si="44"/>
        <v>375.173</v>
      </c>
      <c r="U90" s="573">
        <f t="shared" si="44"/>
        <v>182.1465</v>
      </c>
      <c r="V90" s="573">
        <f t="shared" si="44"/>
        <v>376.1505</v>
      </c>
      <c r="W90" s="573">
        <f t="shared" si="44"/>
        <v>489.566</v>
      </c>
      <c r="X90" s="573">
        <f t="shared" si="44"/>
        <v>256.054</v>
      </c>
      <c r="Y90" s="573">
        <f t="shared" si="44"/>
        <v>303.314</v>
      </c>
      <c r="Z90" s="573">
        <f t="shared" si="44"/>
        <v>346.987</v>
      </c>
      <c r="AA90" s="573">
        <f t="shared" si="44"/>
        <v>282.5485</v>
      </c>
      <c r="AB90" s="573">
        <f t="shared" si="44"/>
        <v>219.895</v>
      </c>
      <c r="AC90" s="573">
        <f t="shared" si="44"/>
        <v>492.252</v>
      </c>
      <c r="AD90" s="573">
        <f t="shared" si="44"/>
        <v>615.3065</v>
      </c>
      <c r="AE90" s="573">
        <f t="shared" si="44"/>
        <v>787.5165</v>
      </c>
      <c r="AF90" s="573">
        <f t="shared" si="44"/>
        <v>542.232</v>
      </c>
      <c r="AG90" s="574"/>
    </row>
    <row r="91">
      <c r="A91" s="573" t="s">
        <v>1401</v>
      </c>
      <c r="B91" s="573">
        <f t="shared" ref="B91:AF91" si="45">B5-B63-B64</f>
        <v>6519.652339</v>
      </c>
      <c r="C91" s="573">
        <f t="shared" si="45"/>
        <v>5328.531129</v>
      </c>
      <c r="D91" s="573">
        <f t="shared" si="45"/>
        <v>733.7793694</v>
      </c>
      <c r="E91" s="573">
        <f t="shared" si="45"/>
        <v>927.8295082</v>
      </c>
      <c r="F91" s="573">
        <f t="shared" si="45"/>
        <v>873.1810787</v>
      </c>
      <c r="G91" s="573">
        <f t="shared" si="45"/>
        <v>1086.157332</v>
      </c>
      <c r="H91" s="573">
        <f t="shared" si="45"/>
        <v>851.2258783</v>
      </c>
      <c r="I91" s="573">
        <f t="shared" si="45"/>
        <v>884.5917528</v>
      </c>
      <c r="J91" s="573">
        <f t="shared" si="45"/>
        <v>808.8955056</v>
      </c>
      <c r="K91" s="573">
        <f t="shared" si="45"/>
        <v>1050.406687</v>
      </c>
      <c r="L91" s="573">
        <f t="shared" si="45"/>
        <v>1065.558879</v>
      </c>
      <c r="M91" s="573">
        <f t="shared" si="45"/>
        <v>1296.793275</v>
      </c>
      <c r="N91" s="573">
        <f t="shared" si="45"/>
        <v>1470.495356</v>
      </c>
      <c r="O91" s="573">
        <f t="shared" si="45"/>
        <v>1425.014119</v>
      </c>
      <c r="P91" s="573">
        <f t="shared" si="45"/>
        <v>1236.843882</v>
      </c>
      <c r="Q91" s="573">
        <f t="shared" si="45"/>
        <v>1326.776488</v>
      </c>
      <c r="R91" s="573">
        <f t="shared" si="45"/>
        <v>775.1482991</v>
      </c>
      <c r="S91" s="573">
        <f t="shared" si="45"/>
        <v>964.1474423</v>
      </c>
      <c r="T91" s="573">
        <f t="shared" si="45"/>
        <v>874.2807787</v>
      </c>
      <c r="U91" s="573">
        <f t="shared" si="45"/>
        <v>1108.921284</v>
      </c>
      <c r="V91" s="573">
        <f t="shared" si="45"/>
        <v>1407.417241</v>
      </c>
      <c r="W91" s="573">
        <f t="shared" si="45"/>
        <v>1212.663686</v>
      </c>
      <c r="X91" s="573">
        <f t="shared" si="45"/>
        <v>1083.599546</v>
      </c>
      <c r="Y91" s="573">
        <f t="shared" si="45"/>
        <v>810.9355163</v>
      </c>
      <c r="Z91" s="573">
        <f t="shared" si="45"/>
        <v>1348.165672</v>
      </c>
      <c r="AA91" s="573">
        <f t="shared" si="45"/>
        <v>1527.905382</v>
      </c>
      <c r="AB91" s="573">
        <f t="shared" si="45"/>
        <v>1394.395199</v>
      </c>
      <c r="AC91" s="573">
        <f t="shared" si="45"/>
        <v>965.0764403</v>
      </c>
      <c r="AD91" s="573">
        <f t="shared" si="45"/>
        <v>1209.727219</v>
      </c>
      <c r="AE91" s="573">
        <f t="shared" si="45"/>
        <v>2341.340338</v>
      </c>
      <c r="AF91" s="573">
        <f t="shared" si="45"/>
        <v>1768.24914</v>
      </c>
      <c r="AG91" s="574"/>
    </row>
    <row r="92">
      <c r="AG92" s="491"/>
    </row>
    <row r="93">
      <c r="AG93" s="491"/>
    </row>
    <row r="94">
      <c r="AG94" s="491"/>
    </row>
    <row r="95">
      <c r="AG95" s="491"/>
    </row>
    <row r="96">
      <c r="AG96" s="491"/>
    </row>
    <row r="97">
      <c r="AG97" s="491"/>
    </row>
    <row r="98">
      <c r="AG98" s="491"/>
    </row>
    <row r="99">
      <c r="AG99" s="491"/>
    </row>
    <row r="100">
      <c r="AG100" s="491"/>
    </row>
    <row r="101">
      <c r="AG101" s="491"/>
    </row>
    <row r="102">
      <c r="AG102" s="491"/>
    </row>
    <row r="103">
      <c r="AG103" s="491"/>
    </row>
    <row r="104">
      <c r="AG104" s="491"/>
    </row>
    <row r="105">
      <c r="AG105" s="491"/>
    </row>
    <row r="106">
      <c r="AG106" s="491"/>
    </row>
    <row r="107">
      <c r="AG107" s="491"/>
    </row>
    <row r="108">
      <c r="AG108" s="491"/>
    </row>
    <row r="109">
      <c r="AG109" s="491"/>
    </row>
    <row r="110">
      <c r="AG110" s="491"/>
    </row>
    <row r="111">
      <c r="AG111" s="491"/>
    </row>
    <row r="112">
      <c r="AG112" s="491"/>
    </row>
    <row r="113">
      <c r="AG113" s="491"/>
    </row>
    <row r="114">
      <c r="AG114" s="491"/>
    </row>
    <row r="115">
      <c r="AG115" s="491"/>
    </row>
    <row r="116">
      <c r="AG116" s="491"/>
    </row>
    <row r="117">
      <c r="AG117" s="491"/>
    </row>
    <row r="118">
      <c r="AG118" s="491"/>
    </row>
    <row r="119">
      <c r="AG119" s="491"/>
    </row>
    <row r="120">
      <c r="AG120" s="491"/>
    </row>
    <row r="121">
      <c r="AG121" s="491"/>
    </row>
    <row r="122">
      <c r="AG122" s="491"/>
    </row>
    <row r="123">
      <c r="AG123" s="491"/>
    </row>
    <row r="124">
      <c r="AG124" s="491"/>
    </row>
    <row r="125">
      <c r="AG125" s="491"/>
    </row>
    <row r="126">
      <c r="AG126" s="491"/>
    </row>
    <row r="127">
      <c r="AG127" s="491"/>
    </row>
    <row r="128">
      <c r="AG128" s="491"/>
    </row>
    <row r="129">
      <c r="AG129" s="491"/>
    </row>
    <row r="130">
      <c r="AG130" s="491"/>
    </row>
    <row r="131">
      <c r="AG131" s="491"/>
    </row>
    <row r="132">
      <c r="AG132" s="491"/>
    </row>
    <row r="133">
      <c r="AG133" s="491"/>
    </row>
    <row r="134">
      <c r="AG134" s="491"/>
    </row>
    <row r="135">
      <c r="AG135" s="491"/>
    </row>
    <row r="136">
      <c r="AG136" s="491"/>
    </row>
    <row r="137">
      <c r="AG137" s="491"/>
    </row>
    <row r="138">
      <c r="AG138" s="491"/>
    </row>
    <row r="139">
      <c r="AG139" s="491"/>
    </row>
    <row r="140">
      <c r="AG140" s="491"/>
    </row>
    <row r="141">
      <c r="AG141" s="491"/>
    </row>
    <row r="142">
      <c r="AG142" s="491"/>
    </row>
    <row r="143">
      <c r="AG143" s="491"/>
    </row>
    <row r="144">
      <c r="AG144" s="491"/>
    </row>
    <row r="145">
      <c r="AG145" s="491"/>
    </row>
    <row r="146">
      <c r="AG146" s="491"/>
    </row>
    <row r="147">
      <c r="AG147" s="491"/>
    </row>
    <row r="148">
      <c r="AG148" s="491"/>
    </row>
    <row r="149">
      <c r="AG149" s="491"/>
    </row>
    <row r="150">
      <c r="AG150" s="491"/>
    </row>
    <row r="151">
      <c r="AG151" s="491"/>
    </row>
    <row r="152">
      <c r="AG152" s="491"/>
    </row>
    <row r="153">
      <c r="AG153" s="491"/>
    </row>
    <row r="154">
      <c r="AG154" s="491"/>
    </row>
    <row r="155">
      <c r="AG155" s="491"/>
    </row>
    <row r="156">
      <c r="AG156" s="491"/>
    </row>
    <row r="157">
      <c r="AG157" s="491"/>
    </row>
    <row r="158">
      <c r="AG158" s="491"/>
    </row>
    <row r="159">
      <c r="AG159" s="491"/>
    </row>
    <row r="160">
      <c r="AG160" s="491"/>
    </row>
    <row r="161">
      <c r="AG161" s="491"/>
    </row>
    <row r="162">
      <c r="AG162" s="491"/>
    </row>
    <row r="163">
      <c r="AG163" s="491"/>
    </row>
    <row r="164">
      <c r="AG164" s="491"/>
    </row>
    <row r="165">
      <c r="AG165" s="491"/>
    </row>
    <row r="166">
      <c r="AG166" s="491"/>
    </row>
    <row r="167">
      <c r="AG167" s="491"/>
    </row>
    <row r="168">
      <c r="AG168" s="491"/>
    </row>
    <row r="169">
      <c r="AG169" s="491"/>
    </row>
    <row r="170">
      <c r="AG170" s="491"/>
    </row>
    <row r="171">
      <c r="AG171" s="491"/>
    </row>
    <row r="172">
      <c r="AG172" s="491"/>
    </row>
    <row r="173">
      <c r="AG173" s="491"/>
    </row>
    <row r="174">
      <c r="AG174" s="491"/>
    </row>
    <row r="175">
      <c r="AG175" s="491"/>
    </row>
    <row r="176">
      <c r="AG176" s="491"/>
    </row>
    <row r="177">
      <c r="AG177" s="491"/>
    </row>
    <row r="178">
      <c r="AG178" s="491"/>
    </row>
    <row r="179">
      <c r="AG179" s="491"/>
    </row>
    <row r="180">
      <c r="AG180" s="491"/>
    </row>
    <row r="181">
      <c r="AG181" s="491"/>
    </row>
    <row r="182">
      <c r="AG182" s="491"/>
    </row>
    <row r="183">
      <c r="AG183" s="491"/>
    </row>
    <row r="184">
      <c r="AG184" s="491"/>
    </row>
    <row r="185">
      <c r="AG185" s="491"/>
    </row>
    <row r="186">
      <c r="AG186" s="491"/>
    </row>
    <row r="187">
      <c r="AG187" s="491"/>
    </row>
    <row r="188">
      <c r="AG188" s="491"/>
    </row>
    <row r="189">
      <c r="AG189" s="491"/>
    </row>
    <row r="190">
      <c r="AG190" s="491"/>
    </row>
    <row r="191">
      <c r="AG191" s="491"/>
    </row>
    <row r="192">
      <c r="AG192" s="491"/>
    </row>
    <row r="193">
      <c r="AG193" s="491"/>
    </row>
    <row r="194">
      <c r="AG194" s="491"/>
    </row>
    <row r="195">
      <c r="AG195" s="491"/>
    </row>
    <row r="196">
      <c r="AG196" s="491"/>
    </row>
    <row r="197">
      <c r="AG197" s="491"/>
    </row>
    <row r="198">
      <c r="AG198" s="491"/>
    </row>
    <row r="199">
      <c r="AG199" s="491"/>
    </row>
    <row r="200">
      <c r="AG200" s="491"/>
    </row>
    <row r="201">
      <c r="AG201" s="491"/>
    </row>
    <row r="202">
      <c r="AG202" s="491"/>
    </row>
    <row r="203">
      <c r="AG203" s="491"/>
    </row>
    <row r="204">
      <c r="AG204" s="491"/>
    </row>
    <row r="205">
      <c r="AG205" s="491"/>
    </row>
    <row r="206">
      <c r="AG206" s="491"/>
    </row>
    <row r="207">
      <c r="AG207" s="491"/>
    </row>
    <row r="208">
      <c r="AG208" s="491"/>
    </row>
    <row r="209">
      <c r="AG209" s="491"/>
    </row>
    <row r="210">
      <c r="AG210" s="491"/>
    </row>
    <row r="211">
      <c r="AG211" s="491"/>
    </row>
    <row r="212">
      <c r="AG212" s="491"/>
    </row>
    <row r="213">
      <c r="AG213" s="491"/>
    </row>
    <row r="214">
      <c r="AG214" s="491"/>
    </row>
    <row r="215">
      <c r="AG215" s="491"/>
    </row>
    <row r="216">
      <c r="AG216" s="491"/>
    </row>
    <row r="217">
      <c r="AG217" s="491"/>
    </row>
    <row r="218">
      <c r="AG218" s="491"/>
    </row>
    <row r="219">
      <c r="AG219" s="491"/>
    </row>
    <row r="220">
      <c r="AG220" s="491"/>
    </row>
    <row r="221">
      <c r="AG221" s="491"/>
    </row>
    <row r="222">
      <c r="AG222" s="491"/>
    </row>
    <row r="223">
      <c r="AG223" s="491"/>
    </row>
    <row r="224">
      <c r="AG224" s="491"/>
    </row>
    <row r="225">
      <c r="AG225" s="491"/>
    </row>
    <row r="226">
      <c r="AG226" s="491"/>
    </row>
    <row r="227">
      <c r="AG227" s="491"/>
    </row>
    <row r="228">
      <c r="AG228" s="491"/>
    </row>
    <row r="229">
      <c r="AG229" s="491"/>
    </row>
    <row r="230">
      <c r="AG230" s="491"/>
    </row>
    <row r="231">
      <c r="AG231" s="491"/>
    </row>
    <row r="232">
      <c r="AG232" s="491"/>
    </row>
    <row r="233">
      <c r="AG233" s="491"/>
    </row>
    <row r="234">
      <c r="AG234" s="491"/>
    </row>
    <row r="235">
      <c r="AG235" s="491"/>
    </row>
    <row r="236">
      <c r="AG236" s="491"/>
    </row>
    <row r="237">
      <c r="AG237" s="491"/>
    </row>
    <row r="238">
      <c r="AG238" s="491"/>
    </row>
    <row r="239">
      <c r="AG239" s="491"/>
    </row>
    <row r="240">
      <c r="AG240" s="491"/>
    </row>
    <row r="241">
      <c r="AG241" s="491"/>
    </row>
    <row r="242">
      <c r="AG242" s="491"/>
    </row>
    <row r="243">
      <c r="AG243" s="491"/>
    </row>
    <row r="244">
      <c r="AG244" s="491"/>
    </row>
    <row r="245">
      <c r="AG245" s="491"/>
    </row>
    <row r="246">
      <c r="AG246" s="491"/>
    </row>
    <row r="247">
      <c r="AG247" s="491"/>
    </row>
    <row r="248">
      <c r="AG248" s="491"/>
    </row>
    <row r="249">
      <c r="AG249" s="491"/>
    </row>
    <row r="250">
      <c r="AG250" s="491"/>
    </row>
    <row r="251">
      <c r="AG251" s="491"/>
    </row>
    <row r="252">
      <c r="AG252" s="491"/>
    </row>
    <row r="253">
      <c r="AG253" s="491"/>
    </row>
    <row r="254">
      <c r="AG254" s="491"/>
    </row>
    <row r="255">
      <c r="AG255" s="491"/>
    </row>
    <row r="256">
      <c r="AG256" s="491"/>
    </row>
    <row r="257">
      <c r="AG257" s="491"/>
    </row>
    <row r="258">
      <c r="AG258" s="491"/>
    </row>
    <row r="259">
      <c r="AG259" s="491"/>
    </row>
    <row r="260">
      <c r="AG260" s="491"/>
    </row>
    <row r="261">
      <c r="AG261" s="491"/>
    </row>
    <row r="262">
      <c r="AG262" s="491"/>
    </row>
    <row r="263">
      <c r="AG263" s="491"/>
    </row>
    <row r="264">
      <c r="AG264" s="491"/>
    </row>
    <row r="265">
      <c r="AG265" s="491"/>
    </row>
    <row r="266">
      <c r="AG266" s="491"/>
    </row>
    <row r="267">
      <c r="AG267" s="491"/>
    </row>
    <row r="268">
      <c r="AG268" s="491"/>
    </row>
    <row r="269">
      <c r="AG269" s="491"/>
    </row>
    <row r="270">
      <c r="AG270" s="491"/>
    </row>
    <row r="271">
      <c r="AG271" s="491"/>
    </row>
    <row r="272">
      <c r="AG272" s="491"/>
    </row>
    <row r="273">
      <c r="AG273" s="491"/>
    </row>
    <row r="274">
      <c r="AG274" s="491"/>
    </row>
    <row r="275">
      <c r="AG275" s="491"/>
    </row>
    <row r="276">
      <c r="AG276" s="491"/>
    </row>
    <row r="277">
      <c r="AG277" s="491"/>
    </row>
    <row r="278">
      <c r="AG278" s="491"/>
    </row>
    <row r="279">
      <c r="AG279" s="491"/>
    </row>
    <row r="280">
      <c r="AG280" s="491"/>
    </row>
    <row r="281">
      <c r="AG281" s="491"/>
    </row>
    <row r="282">
      <c r="AG282" s="491"/>
    </row>
    <row r="283">
      <c r="AG283" s="491"/>
    </row>
    <row r="284">
      <c r="AG284" s="491"/>
    </row>
    <row r="285">
      <c r="AG285" s="491"/>
    </row>
    <row r="286">
      <c r="AG286" s="491"/>
    </row>
    <row r="287">
      <c r="AG287" s="491"/>
    </row>
    <row r="288">
      <c r="AG288" s="491"/>
    </row>
    <row r="289">
      <c r="AG289" s="491"/>
    </row>
    <row r="290">
      <c r="AG290" s="491"/>
    </row>
    <row r="291">
      <c r="AG291" s="491"/>
    </row>
    <row r="292">
      <c r="AG292" s="491"/>
    </row>
    <row r="293">
      <c r="AG293" s="491"/>
    </row>
    <row r="294">
      <c r="AG294" s="491"/>
    </row>
    <row r="295">
      <c r="AG295" s="491"/>
    </row>
    <row r="296">
      <c r="AG296" s="491"/>
    </row>
    <row r="297">
      <c r="AG297" s="491"/>
    </row>
    <row r="298">
      <c r="AG298" s="491"/>
    </row>
    <row r="299">
      <c r="AG299" s="491"/>
    </row>
    <row r="300">
      <c r="AG300" s="491"/>
    </row>
    <row r="301">
      <c r="AG301" s="491"/>
    </row>
    <row r="302">
      <c r="AG302" s="491"/>
    </row>
    <row r="303">
      <c r="AG303" s="491"/>
    </row>
    <row r="304">
      <c r="AG304" s="491"/>
    </row>
    <row r="305">
      <c r="AG305" s="491"/>
    </row>
    <row r="306">
      <c r="AG306" s="491"/>
    </row>
    <row r="307">
      <c r="AG307" s="491"/>
    </row>
    <row r="308">
      <c r="AG308" s="491"/>
    </row>
    <row r="309">
      <c r="AG309" s="491"/>
    </row>
    <row r="310">
      <c r="AG310" s="491"/>
    </row>
    <row r="311">
      <c r="AG311" s="491"/>
    </row>
    <row r="312">
      <c r="AG312" s="491"/>
    </row>
    <row r="313">
      <c r="AG313" s="491"/>
    </row>
    <row r="314">
      <c r="AG314" s="491"/>
    </row>
    <row r="315">
      <c r="AG315" s="491"/>
    </row>
    <row r="316">
      <c r="AG316" s="491"/>
    </row>
    <row r="317">
      <c r="AG317" s="491"/>
    </row>
    <row r="318">
      <c r="AG318" s="491"/>
    </row>
    <row r="319">
      <c r="AG319" s="491"/>
    </row>
    <row r="320">
      <c r="AG320" s="491"/>
    </row>
    <row r="321">
      <c r="AG321" s="491"/>
    </row>
    <row r="322">
      <c r="AG322" s="491"/>
    </row>
    <row r="323">
      <c r="AG323" s="491"/>
    </row>
    <row r="324">
      <c r="AG324" s="491"/>
    </row>
    <row r="325">
      <c r="AG325" s="491"/>
    </row>
    <row r="326">
      <c r="AG326" s="491"/>
    </row>
    <row r="327">
      <c r="AG327" s="491"/>
    </row>
    <row r="328">
      <c r="AG328" s="491"/>
    </row>
    <row r="329">
      <c r="AG329" s="491"/>
    </row>
    <row r="330">
      <c r="AG330" s="491"/>
    </row>
    <row r="331">
      <c r="AG331" s="491"/>
    </row>
    <row r="332">
      <c r="AG332" s="491"/>
    </row>
    <row r="333">
      <c r="AG333" s="491"/>
    </row>
    <row r="334">
      <c r="AG334" s="491"/>
    </row>
    <row r="335">
      <c r="AG335" s="491"/>
    </row>
    <row r="336">
      <c r="AG336" s="491"/>
    </row>
    <row r="337">
      <c r="AG337" s="491"/>
    </row>
    <row r="338">
      <c r="AG338" s="491"/>
    </row>
    <row r="339">
      <c r="AG339" s="491"/>
    </row>
    <row r="340">
      <c r="AG340" s="491"/>
    </row>
    <row r="341">
      <c r="AG341" s="491"/>
    </row>
    <row r="342">
      <c r="AG342" s="491"/>
    </row>
    <row r="343">
      <c r="AG343" s="491"/>
    </row>
    <row r="344">
      <c r="AG344" s="491"/>
    </row>
    <row r="345">
      <c r="AG345" s="491"/>
    </row>
    <row r="346">
      <c r="AG346" s="491"/>
    </row>
    <row r="347">
      <c r="AG347" s="491"/>
    </row>
    <row r="348">
      <c r="AG348" s="491"/>
    </row>
    <row r="349">
      <c r="AG349" s="491"/>
    </row>
    <row r="350">
      <c r="AG350" s="491"/>
    </row>
    <row r="351">
      <c r="AG351" s="491"/>
    </row>
    <row r="352">
      <c r="AG352" s="491"/>
    </row>
    <row r="353">
      <c r="AG353" s="491"/>
    </row>
    <row r="354">
      <c r="AG354" s="491"/>
    </row>
    <row r="355">
      <c r="AG355" s="491"/>
    </row>
    <row r="356">
      <c r="AG356" s="491"/>
    </row>
    <row r="357">
      <c r="AG357" s="491"/>
    </row>
    <row r="358">
      <c r="AG358" s="491"/>
    </row>
    <row r="359">
      <c r="AG359" s="491"/>
    </row>
    <row r="360">
      <c r="AG360" s="491"/>
    </row>
    <row r="361">
      <c r="AG361" s="491"/>
    </row>
    <row r="362">
      <c r="AG362" s="491"/>
    </row>
    <row r="363">
      <c r="AG363" s="491"/>
    </row>
    <row r="364">
      <c r="AG364" s="491"/>
    </row>
    <row r="365">
      <c r="AG365" s="491"/>
    </row>
    <row r="366">
      <c r="AG366" s="491"/>
    </row>
    <row r="367">
      <c r="AG367" s="491"/>
    </row>
    <row r="368">
      <c r="AG368" s="491"/>
    </row>
    <row r="369">
      <c r="AG369" s="491"/>
    </row>
    <row r="370">
      <c r="AG370" s="491"/>
    </row>
    <row r="371">
      <c r="AG371" s="491"/>
    </row>
    <row r="372">
      <c r="AG372" s="491"/>
    </row>
    <row r="373">
      <c r="AG373" s="491"/>
    </row>
    <row r="374">
      <c r="AG374" s="491"/>
    </row>
    <row r="375">
      <c r="AG375" s="491"/>
    </row>
    <row r="376">
      <c r="AG376" s="491"/>
    </row>
    <row r="377">
      <c r="AG377" s="491"/>
    </row>
    <row r="378">
      <c r="AG378" s="491"/>
    </row>
    <row r="379">
      <c r="AG379" s="491"/>
    </row>
    <row r="380">
      <c r="AG380" s="491"/>
    </row>
    <row r="381">
      <c r="AG381" s="491"/>
    </row>
    <row r="382">
      <c r="AG382" s="491"/>
    </row>
    <row r="383">
      <c r="AG383" s="491"/>
    </row>
    <row r="384">
      <c r="AG384" s="491"/>
    </row>
    <row r="385">
      <c r="AG385" s="491"/>
    </row>
    <row r="386">
      <c r="AG386" s="491"/>
    </row>
    <row r="387">
      <c r="AG387" s="491"/>
    </row>
    <row r="388">
      <c r="AG388" s="491"/>
    </row>
    <row r="389">
      <c r="AG389" s="491"/>
    </row>
    <row r="390">
      <c r="AG390" s="491"/>
    </row>
    <row r="391">
      <c r="AG391" s="491"/>
    </row>
    <row r="392">
      <c r="AG392" s="491"/>
    </row>
    <row r="393">
      <c r="AG393" s="491"/>
    </row>
    <row r="394">
      <c r="AG394" s="491"/>
    </row>
    <row r="395">
      <c r="AG395" s="491"/>
    </row>
    <row r="396">
      <c r="AG396" s="491"/>
    </row>
    <row r="397">
      <c r="AG397" s="491"/>
    </row>
    <row r="398">
      <c r="AG398" s="491"/>
    </row>
    <row r="399">
      <c r="AG399" s="491"/>
    </row>
    <row r="400">
      <c r="AG400" s="491"/>
    </row>
    <row r="401">
      <c r="AG401" s="491"/>
    </row>
    <row r="402">
      <c r="AG402" s="491"/>
    </row>
    <row r="403">
      <c r="AG403" s="491"/>
    </row>
    <row r="404">
      <c r="AG404" s="491"/>
    </row>
    <row r="405">
      <c r="AG405" s="491"/>
    </row>
    <row r="406">
      <c r="AG406" s="491"/>
    </row>
    <row r="407">
      <c r="AG407" s="491"/>
    </row>
    <row r="408">
      <c r="AG408" s="491"/>
    </row>
    <row r="409">
      <c r="AG409" s="491"/>
    </row>
    <row r="410">
      <c r="AG410" s="491"/>
    </row>
    <row r="411">
      <c r="AG411" s="491"/>
    </row>
    <row r="412">
      <c r="AG412" s="491"/>
    </row>
    <row r="413">
      <c r="AG413" s="491"/>
    </row>
    <row r="414">
      <c r="AG414" s="491"/>
    </row>
    <row r="415">
      <c r="AG415" s="491"/>
    </row>
    <row r="416">
      <c r="AG416" s="491"/>
    </row>
    <row r="417">
      <c r="AG417" s="491"/>
    </row>
    <row r="418">
      <c r="AG418" s="491"/>
    </row>
    <row r="419">
      <c r="AG419" s="491"/>
    </row>
    <row r="420">
      <c r="AG420" s="491"/>
    </row>
    <row r="421">
      <c r="AG421" s="491"/>
    </row>
    <row r="422">
      <c r="AG422" s="491"/>
    </row>
    <row r="423">
      <c r="AG423" s="491"/>
    </row>
    <row r="424">
      <c r="AG424" s="491"/>
    </row>
    <row r="425">
      <c r="AG425" s="491"/>
    </row>
    <row r="426">
      <c r="AG426" s="491"/>
    </row>
    <row r="427">
      <c r="AG427" s="491"/>
    </row>
    <row r="428">
      <c r="AG428" s="491"/>
    </row>
    <row r="429">
      <c r="AG429" s="491"/>
    </row>
    <row r="430">
      <c r="AG430" s="491"/>
    </row>
    <row r="431">
      <c r="AG431" s="491"/>
    </row>
    <row r="432">
      <c r="AG432" s="491"/>
    </row>
    <row r="433">
      <c r="AG433" s="491"/>
    </row>
    <row r="434">
      <c r="AG434" s="491"/>
    </row>
    <row r="435">
      <c r="AG435" s="491"/>
    </row>
    <row r="436">
      <c r="AG436" s="491"/>
    </row>
    <row r="437">
      <c r="AG437" s="491"/>
    </row>
    <row r="438">
      <c r="AG438" s="491"/>
    </row>
    <row r="439">
      <c r="AG439" s="491"/>
    </row>
    <row r="440">
      <c r="AG440" s="491"/>
    </row>
    <row r="441">
      <c r="AG441" s="491"/>
    </row>
    <row r="442">
      <c r="AG442" s="491"/>
    </row>
    <row r="443">
      <c r="AG443" s="491"/>
    </row>
    <row r="444">
      <c r="AG444" s="491"/>
    </row>
    <row r="445">
      <c r="AG445" s="491"/>
    </row>
    <row r="446">
      <c r="AG446" s="491"/>
    </row>
    <row r="447">
      <c r="AG447" s="491"/>
    </row>
    <row r="448">
      <c r="AG448" s="491"/>
    </row>
    <row r="449">
      <c r="AG449" s="491"/>
    </row>
    <row r="450">
      <c r="AG450" s="491"/>
    </row>
    <row r="451">
      <c r="AG451" s="491"/>
    </row>
    <row r="452">
      <c r="AG452" s="491"/>
    </row>
    <row r="453">
      <c r="AG453" s="491"/>
    </row>
    <row r="454">
      <c r="AG454" s="491"/>
    </row>
    <row r="455">
      <c r="AG455" s="491"/>
    </row>
    <row r="456">
      <c r="AG456" s="491"/>
    </row>
    <row r="457">
      <c r="AG457" s="491"/>
    </row>
    <row r="458">
      <c r="AG458" s="491"/>
    </row>
    <row r="459">
      <c r="AG459" s="491"/>
    </row>
    <row r="460">
      <c r="AG460" s="491"/>
    </row>
    <row r="461">
      <c r="AG461" s="491"/>
    </row>
    <row r="462">
      <c r="AG462" s="491"/>
    </row>
    <row r="463">
      <c r="AG463" s="491"/>
    </row>
    <row r="464">
      <c r="AG464" s="491"/>
    </row>
    <row r="465">
      <c r="AG465" s="491"/>
    </row>
    <row r="466">
      <c r="AG466" s="491"/>
    </row>
    <row r="467">
      <c r="AG467" s="491"/>
    </row>
    <row r="468">
      <c r="AG468" s="491"/>
    </row>
    <row r="469">
      <c r="AG469" s="491"/>
    </row>
    <row r="470">
      <c r="AG470" s="491"/>
    </row>
    <row r="471">
      <c r="AG471" s="491"/>
    </row>
    <row r="472">
      <c r="AG472" s="491"/>
    </row>
    <row r="473">
      <c r="AG473" s="491"/>
    </row>
    <row r="474">
      <c r="AG474" s="491"/>
    </row>
    <row r="475">
      <c r="AG475" s="491"/>
    </row>
    <row r="476">
      <c r="AG476" s="491"/>
    </row>
    <row r="477">
      <c r="AG477" s="491"/>
    </row>
    <row r="478">
      <c r="AG478" s="491"/>
    </row>
    <row r="479">
      <c r="AG479" s="491"/>
    </row>
    <row r="480">
      <c r="AG480" s="491"/>
    </row>
    <row r="481">
      <c r="AG481" s="491"/>
    </row>
    <row r="482">
      <c r="AG482" s="491"/>
    </row>
    <row r="483">
      <c r="AG483" s="491"/>
    </row>
    <row r="484">
      <c r="AG484" s="491"/>
    </row>
    <row r="485">
      <c r="AG485" s="491"/>
    </row>
    <row r="486">
      <c r="AG486" s="491"/>
    </row>
    <row r="487">
      <c r="AG487" s="491"/>
    </row>
    <row r="488">
      <c r="AG488" s="491"/>
    </row>
    <row r="489">
      <c r="AG489" s="491"/>
    </row>
    <row r="490">
      <c r="AG490" s="491"/>
    </row>
    <row r="491">
      <c r="AG491" s="491"/>
    </row>
    <row r="492">
      <c r="AG492" s="491"/>
    </row>
    <row r="493">
      <c r="AG493" s="491"/>
    </row>
    <row r="494">
      <c r="AG494" s="491"/>
    </row>
    <row r="495">
      <c r="AG495" s="491"/>
    </row>
    <row r="496">
      <c r="AG496" s="491"/>
    </row>
    <row r="497">
      <c r="AG497" s="491"/>
    </row>
    <row r="498">
      <c r="AG498" s="491"/>
    </row>
    <row r="499">
      <c r="AG499" s="491"/>
    </row>
    <row r="500">
      <c r="AG500" s="491"/>
    </row>
    <row r="501">
      <c r="AG501" s="491"/>
    </row>
    <row r="502">
      <c r="AG502" s="491"/>
    </row>
    <row r="503">
      <c r="AG503" s="491"/>
    </row>
    <row r="504">
      <c r="AG504" s="491"/>
    </row>
    <row r="505">
      <c r="AG505" s="491"/>
    </row>
    <row r="506">
      <c r="AG506" s="491"/>
    </row>
    <row r="507">
      <c r="AG507" s="491"/>
    </row>
    <row r="508">
      <c r="AG508" s="491"/>
    </row>
    <row r="509">
      <c r="AG509" s="491"/>
    </row>
    <row r="510">
      <c r="AG510" s="491"/>
    </row>
    <row r="511">
      <c r="AG511" s="491"/>
    </row>
    <row r="512">
      <c r="AG512" s="491"/>
    </row>
    <row r="513">
      <c r="AG513" s="491"/>
    </row>
    <row r="514">
      <c r="AG514" s="491"/>
    </row>
    <row r="515">
      <c r="AG515" s="491"/>
    </row>
    <row r="516">
      <c r="AG516" s="491"/>
    </row>
    <row r="517">
      <c r="AG517" s="491"/>
    </row>
    <row r="518">
      <c r="AG518" s="491"/>
    </row>
    <row r="519">
      <c r="AG519" s="491"/>
    </row>
    <row r="520">
      <c r="AG520" s="491"/>
    </row>
    <row r="521">
      <c r="AG521" s="491"/>
    </row>
    <row r="522">
      <c r="AG522" s="491"/>
    </row>
    <row r="523">
      <c r="AG523" s="491"/>
    </row>
    <row r="524">
      <c r="AG524" s="491"/>
    </row>
    <row r="525">
      <c r="AG525" s="491"/>
    </row>
    <row r="526">
      <c r="AG526" s="491"/>
    </row>
    <row r="527">
      <c r="AG527" s="491"/>
    </row>
    <row r="528">
      <c r="AG528" s="491"/>
    </row>
    <row r="529">
      <c r="AG529" s="491"/>
    </row>
    <row r="530">
      <c r="AG530" s="491"/>
    </row>
    <row r="531">
      <c r="AG531" s="491"/>
    </row>
    <row r="532">
      <c r="AG532" s="491"/>
    </row>
    <row r="533">
      <c r="AG533" s="491"/>
    </row>
    <row r="534">
      <c r="AG534" s="491"/>
    </row>
    <row r="535">
      <c r="AG535" s="491"/>
    </row>
    <row r="536">
      <c r="AG536" s="491"/>
    </row>
    <row r="537">
      <c r="AG537" s="491"/>
    </row>
    <row r="538">
      <c r="AG538" s="491"/>
    </row>
    <row r="539">
      <c r="AG539" s="491"/>
    </row>
    <row r="540">
      <c r="AG540" s="491"/>
    </row>
    <row r="541">
      <c r="AG541" s="491"/>
    </row>
    <row r="542">
      <c r="AG542" s="491"/>
    </row>
    <row r="543">
      <c r="AG543" s="491"/>
    </row>
    <row r="544">
      <c r="AG544" s="491"/>
    </row>
    <row r="545">
      <c r="AG545" s="491"/>
    </row>
    <row r="546">
      <c r="AG546" s="491"/>
    </row>
    <row r="547">
      <c r="AG547" s="491"/>
    </row>
    <row r="548">
      <c r="AG548" s="491"/>
    </row>
    <row r="549">
      <c r="AG549" s="491"/>
    </row>
    <row r="550">
      <c r="AG550" s="491"/>
    </row>
    <row r="551">
      <c r="AG551" s="491"/>
    </row>
    <row r="552">
      <c r="AG552" s="491"/>
    </row>
    <row r="553">
      <c r="AG553" s="491"/>
    </row>
    <row r="554">
      <c r="AG554" s="491"/>
    </row>
    <row r="555">
      <c r="AG555" s="491"/>
    </row>
    <row r="556">
      <c r="AG556" s="491"/>
    </row>
    <row r="557">
      <c r="AG557" s="491"/>
    </row>
    <row r="558">
      <c r="AG558" s="491"/>
    </row>
    <row r="559">
      <c r="AG559" s="491"/>
    </row>
    <row r="560">
      <c r="AG560" s="491"/>
    </row>
    <row r="561">
      <c r="AG561" s="491"/>
    </row>
    <row r="562">
      <c r="AG562" s="491"/>
    </row>
    <row r="563">
      <c r="AG563" s="491"/>
    </row>
    <row r="564">
      <c r="AG564" s="491"/>
    </row>
    <row r="565">
      <c r="AG565" s="491"/>
    </row>
    <row r="566">
      <c r="AG566" s="491"/>
    </row>
    <row r="567">
      <c r="AG567" s="491"/>
    </row>
    <row r="568">
      <c r="AG568" s="491"/>
    </row>
    <row r="569">
      <c r="AG569" s="491"/>
    </row>
    <row r="570">
      <c r="AG570" s="491"/>
    </row>
    <row r="571">
      <c r="AG571" s="491"/>
    </row>
    <row r="572">
      <c r="AG572" s="491"/>
    </row>
    <row r="573">
      <c r="AG573" s="491"/>
    </row>
    <row r="574">
      <c r="AG574" s="491"/>
    </row>
    <row r="575">
      <c r="AG575" s="491"/>
    </row>
    <row r="576">
      <c r="AG576" s="491"/>
    </row>
    <row r="577">
      <c r="AG577" s="491"/>
    </row>
    <row r="578">
      <c r="AG578" s="491"/>
    </row>
    <row r="579">
      <c r="AG579" s="491"/>
    </row>
    <row r="580">
      <c r="AG580" s="491"/>
    </row>
    <row r="581">
      <c r="AG581" s="491"/>
    </row>
    <row r="582">
      <c r="AG582" s="491"/>
    </row>
    <row r="583">
      <c r="AG583" s="491"/>
    </row>
    <row r="584">
      <c r="AG584" s="491"/>
    </row>
    <row r="585">
      <c r="AG585" s="491"/>
    </row>
    <row r="586">
      <c r="AG586" s="491"/>
    </row>
    <row r="587">
      <c r="AG587" s="491"/>
    </row>
    <row r="588">
      <c r="AG588" s="491"/>
    </row>
    <row r="589">
      <c r="AG589" s="491"/>
    </row>
    <row r="590">
      <c r="AG590" s="491"/>
    </row>
    <row r="591">
      <c r="AG591" s="491"/>
    </row>
    <row r="592">
      <c r="AG592" s="491"/>
    </row>
    <row r="593">
      <c r="AG593" s="491"/>
    </row>
    <row r="594">
      <c r="AG594" s="491"/>
    </row>
    <row r="595">
      <c r="AG595" s="491"/>
    </row>
    <row r="596">
      <c r="AG596" s="491"/>
    </row>
    <row r="597">
      <c r="AG597" s="491"/>
    </row>
    <row r="598">
      <c r="AG598" s="491"/>
    </row>
    <row r="599">
      <c r="AG599" s="491"/>
    </row>
    <row r="600">
      <c r="AG600" s="491"/>
    </row>
    <row r="601">
      <c r="AG601" s="491"/>
    </row>
    <row r="602">
      <c r="AG602" s="491"/>
    </row>
    <row r="603">
      <c r="AG603" s="491"/>
    </row>
    <row r="604">
      <c r="AG604" s="491"/>
    </row>
    <row r="605">
      <c r="AG605" s="491"/>
    </row>
    <row r="606">
      <c r="AG606" s="491"/>
    </row>
    <row r="607">
      <c r="AG607" s="491"/>
    </row>
    <row r="608">
      <c r="AG608" s="491"/>
    </row>
    <row r="609">
      <c r="AG609" s="491"/>
    </row>
    <row r="610">
      <c r="AG610" s="491"/>
    </row>
    <row r="611">
      <c r="AG611" s="491"/>
    </row>
    <row r="612">
      <c r="AG612" s="491"/>
    </row>
    <row r="613">
      <c r="AG613" s="491"/>
    </row>
    <row r="614">
      <c r="AG614" s="491"/>
    </row>
    <row r="615">
      <c r="AG615" s="491"/>
    </row>
    <row r="616">
      <c r="AG616" s="491"/>
    </row>
    <row r="617">
      <c r="AG617" s="491"/>
    </row>
    <row r="618">
      <c r="AG618" s="491"/>
    </row>
    <row r="619">
      <c r="AG619" s="491"/>
    </row>
    <row r="620">
      <c r="AG620" s="491"/>
    </row>
    <row r="621">
      <c r="AG621" s="491"/>
    </row>
    <row r="622">
      <c r="AG622" s="491"/>
    </row>
    <row r="623">
      <c r="AG623" s="491"/>
    </row>
    <row r="624">
      <c r="AG624" s="491"/>
    </row>
    <row r="625">
      <c r="AG625" s="491"/>
    </row>
    <row r="626">
      <c r="AG626" s="491"/>
    </row>
    <row r="627">
      <c r="AG627" s="491"/>
    </row>
    <row r="628">
      <c r="AG628" s="491"/>
    </row>
    <row r="629">
      <c r="AG629" s="491"/>
    </row>
    <row r="630">
      <c r="AG630" s="491"/>
    </row>
    <row r="631">
      <c r="AG631" s="491"/>
    </row>
    <row r="632">
      <c r="AG632" s="491"/>
    </row>
    <row r="633">
      <c r="AG633" s="491"/>
    </row>
    <row r="634">
      <c r="AG634" s="491"/>
    </row>
    <row r="635">
      <c r="AG635" s="491"/>
    </row>
    <row r="636">
      <c r="AG636" s="491"/>
    </row>
    <row r="637">
      <c r="AG637" s="491"/>
    </row>
    <row r="638">
      <c r="AG638" s="491"/>
    </row>
    <row r="639">
      <c r="AG639" s="491"/>
    </row>
    <row r="640">
      <c r="AG640" s="491"/>
    </row>
    <row r="641">
      <c r="AG641" s="491"/>
    </row>
    <row r="642">
      <c r="AG642" s="491"/>
    </row>
    <row r="643">
      <c r="AG643" s="491"/>
    </row>
    <row r="644">
      <c r="AG644" s="491"/>
    </row>
    <row r="645">
      <c r="AG645" s="491"/>
    </row>
    <row r="646">
      <c r="AG646" s="491"/>
    </row>
    <row r="647">
      <c r="AG647" s="491"/>
    </row>
    <row r="648">
      <c r="AG648" s="491"/>
    </row>
    <row r="649">
      <c r="AG649" s="491"/>
    </row>
    <row r="650">
      <c r="AG650" s="491"/>
    </row>
    <row r="651">
      <c r="AG651" s="491"/>
    </row>
    <row r="652">
      <c r="AG652" s="491"/>
    </row>
    <row r="653">
      <c r="AG653" s="491"/>
    </row>
    <row r="654">
      <c r="AG654" s="491"/>
    </row>
    <row r="655">
      <c r="AG655" s="491"/>
    </row>
    <row r="656">
      <c r="AG656" s="491"/>
    </row>
    <row r="657">
      <c r="AG657" s="491"/>
    </row>
    <row r="658">
      <c r="AG658" s="491"/>
    </row>
    <row r="659">
      <c r="AG659" s="491"/>
    </row>
    <row r="660">
      <c r="AG660" s="491"/>
    </row>
    <row r="661">
      <c r="AG661" s="491"/>
    </row>
    <row r="662">
      <c r="AG662" s="491"/>
    </row>
    <row r="663">
      <c r="AG663" s="491"/>
    </row>
    <row r="664">
      <c r="AG664" s="491"/>
    </row>
    <row r="665">
      <c r="AG665" s="491"/>
    </row>
    <row r="666">
      <c r="AG666" s="491"/>
    </row>
    <row r="667">
      <c r="AG667" s="491"/>
    </row>
    <row r="668">
      <c r="AG668" s="491"/>
    </row>
    <row r="669">
      <c r="AG669" s="491"/>
    </row>
    <row r="670">
      <c r="AG670" s="491"/>
    </row>
    <row r="671">
      <c r="AG671" s="491"/>
    </row>
    <row r="672">
      <c r="AG672" s="491"/>
    </row>
    <row r="673">
      <c r="AG673" s="491"/>
    </row>
    <row r="674">
      <c r="AG674" s="491"/>
    </row>
    <row r="675">
      <c r="AG675" s="491"/>
    </row>
    <row r="676">
      <c r="AG676" s="491"/>
    </row>
    <row r="677">
      <c r="AG677" s="491"/>
    </row>
    <row r="678">
      <c r="AG678" s="491"/>
    </row>
    <row r="679">
      <c r="AG679" s="491"/>
    </row>
    <row r="680">
      <c r="AG680" s="491"/>
    </row>
    <row r="681">
      <c r="AG681" s="491"/>
    </row>
    <row r="682">
      <c r="AG682" s="491"/>
    </row>
    <row r="683">
      <c r="AG683" s="491"/>
    </row>
    <row r="684">
      <c r="AG684" s="491"/>
    </row>
    <row r="685">
      <c r="AG685" s="491"/>
    </row>
    <row r="686">
      <c r="AG686" s="491"/>
    </row>
    <row r="687">
      <c r="AG687" s="491"/>
    </row>
    <row r="688">
      <c r="AG688" s="491"/>
    </row>
    <row r="689">
      <c r="AG689" s="491"/>
    </row>
    <row r="690">
      <c r="AG690" s="491"/>
    </row>
    <row r="691">
      <c r="AG691" s="491"/>
    </row>
    <row r="692">
      <c r="AG692" s="491"/>
    </row>
    <row r="693">
      <c r="AG693" s="491"/>
    </row>
    <row r="694">
      <c r="AG694" s="491"/>
    </row>
    <row r="695">
      <c r="AG695" s="491"/>
    </row>
    <row r="696">
      <c r="AG696" s="491"/>
    </row>
    <row r="697">
      <c r="AG697" s="491"/>
    </row>
    <row r="698">
      <c r="AG698" s="491"/>
    </row>
    <row r="699">
      <c r="AG699" s="491"/>
    </row>
    <row r="700">
      <c r="AG700" s="491"/>
    </row>
    <row r="701">
      <c r="AG701" s="491"/>
    </row>
    <row r="702">
      <c r="AG702" s="491"/>
    </row>
    <row r="703">
      <c r="AG703" s="491"/>
    </row>
    <row r="704">
      <c r="AG704" s="491"/>
    </row>
    <row r="705">
      <c r="AG705" s="491"/>
    </row>
    <row r="706">
      <c r="AG706" s="491"/>
    </row>
    <row r="707">
      <c r="AG707" s="491"/>
    </row>
    <row r="708">
      <c r="AG708" s="491"/>
    </row>
    <row r="709">
      <c r="AG709" s="491"/>
    </row>
    <row r="710">
      <c r="AG710" s="491"/>
    </row>
    <row r="711">
      <c r="AG711" s="491"/>
    </row>
    <row r="712">
      <c r="AG712" s="491"/>
    </row>
    <row r="713">
      <c r="AG713" s="491"/>
    </row>
    <row r="714">
      <c r="AG714" s="491"/>
    </row>
    <row r="715">
      <c r="AG715" s="491"/>
    </row>
    <row r="716">
      <c r="AG716" s="491"/>
    </row>
    <row r="717">
      <c r="AG717" s="491"/>
    </row>
    <row r="718">
      <c r="AG718" s="491"/>
    </row>
    <row r="719">
      <c r="AG719" s="491"/>
    </row>
    <row r="720">
      <c r="AG720" s="491"/>
    </row>
    <row r="721">
      <c r="AG721" s="491"/>
    </row>
    <row r="722">
      <c r="AG722" s="491"/>
    </row>
    <row r="723">
      <c r="AG723" s="491"/>
    </row>
    <row r="724">
      <c r="AG724" s="491"/>
    </row>
    <row r="725">
      <c r="AG725" s="491"/>
    </row>
    <row r="726">
      <c r="AG726" s="491"/>
    </row>
    <row r="727">
      <c r="AG727" s="491"/>
    </row>
    <row r="728">
      <c r="AG728" s="491"/>
    </row>
    <row r="729">
      <c r="AG729" s="491"/>
    </row>
    <row r="730">
      <c r="AG730" s="491"/>
    </row>
    <row r="731">
      <c r="AG731" s="491"/>
    </row>
    <row r="732">
      <c r="AG732" s="491"/>
    </row>
    <row r="733">
      <c r="AG733" s="491"/>
    </row>
    <row r="734">
      <c r="AG734" s="491"/>
    </row>
    <row r="735">
      <c r="AG735" s="491"/>
    </row>
    <row r="736">
      <c r="AG736" s="491"/>
    </row>
    <row r="737">
      <c r="AG737" s="491"/>
    </row>
    <row r="738">
      <c r="AG738" s="491"/>
    </row>
    <row r="739">
      <c r="AG739" s="491"/>
    </row>
    <row r="740">
      <c r="AG740" s="491"/>
    </row>
    <row r="741">
      <c r="AG741" s="491"/>
    </row>
    <row r="742">
      <c r="AG742" s="491"/>
    </row>
    <row r="743">
      <c r="AG743" s="491"/>
    </row>
    <row r="744">
      <c r="AG744" s="491"/>
    </row>
    <row r="745">
      <c r="AG745" s="491"/>
    </row>
    <row r="746">
      <c r="AG746" s="491"/>
    </row>
    <row r="747">
      <c r="AG747" s="491"/>
    </row>
    <row r="748">
      <c r="AG748" s="491"/>
    </row>
    <row r="749">
      <c r="AG749" s="491"/>
    </row>
    <row r="750">
      <c r="AG750" s="491"/>
    </row>
    <row r="751">
      <c r="AG751" s="491"/>
    </row>
    <row r="752">
      <c r="AG752" s="491"/>
    </row>
    <row r="753">
      <c r="AG753" s="491"/>
    </row>
    <row r="754">
      <c r="AG754" s="491"/>
    </row>
    <row r="755">
      <c r="AG755" s="491"/>
    </row>
    <row r="756">
      <c r="AG756" s="491"/>
    </row>
    <row r="757">
      <c r="AG757" s="491"/>
    </row>
    <row r="758">
      <c r="AG758" s="491"/>
    </row>
    <row r="759">
      <c r="AG759" s="491"/>
    </row>
    <row r="760">
      <c r="AG760" s="491"/>
    </row>
    <row r="761">
      <c r="AG761" s="491"/>
    </row>
    <row r="762">
      <c r="AG762" s="491"/>
    </row>
    <row r="763">
      <c r="AG763" s="491"/>
    </row>
    <row r="764">
      <c r="AG764" s="491"/>
    </row>
    <row r="765">
      <c r="AG765" s="491"/>
    </row>
    <row r="766">
      <c r="AG766" s="491"/>
    </row>
    <row r="767">
      <c r="AG767" s="491"/>
    </row>
    <row r="768">
      <c r="AG768" s="491"/>
    </row>
    <row r="769">
      <c r="AG769" s="491"/>
    </row>
    <row r="770">
      <c r="AG770" s="491"/>
    </row>
    <row r="771">
      <c r="AG771" s="491"/>
    </row>
    <row r="772">
      <c r="AG772" s="491"/>
    </row>
    <row r="773">
      <c r="AG773" s="491"/>
    </row>
    <row r="774">
      <c r="AG774" s="491"/>
    </row>
    <row r="775">
      <c r="AG775" s="491"/>
    </row>
    <row r="776">
      <c r="AG776" s="491"/>
    </row>
    <row r="777">
      <c r="AG777" s="491"/>
    </row>
    <row r="778">
      <c r="AG778" s="491"/>
    </row>
    <row r="779">
      <c r="AG779" s="491"/>
    </row>
    <row r="780">
      <c r="AG780" s="49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23" t="s">
        <v>145</v>
      </c>
      <c r="B1" s="1">
        <v>45566.0</v>
      </c>
      <c r="C1" s="1">
        <v>45567.0</v>
      </c>
      <c r="D1" s="1">
        <v>45568.0</v>
      </c>
      <c r="E1" s="1">
        <v>45569.0</v>
      </c>
      <c r="F1" s="1">
        <v>45570.0</v>
      </c>
      <c r="G1" s="1">
        <v>45571.0</v>
      </c>
      <c r="H1" s="1">
        <v>45572.0</v>
      </c>
      <c r="I1" s="1">
        <v>45573.0</v>
      </c>
      <c r="J1" s="1">
        <v>45574.0</v>
      </c>
      <c r="K1" s="1">
        <v>45575.0</v>
      </c>
      <c r="L1" s="1">
        <v>45576.0</v>
      </c>
      <c r="M1" s="1">
        <v>45577.0</v>
      </c>
      <c r="N1" s="1">
        <v>45578.0</v>
      </c>
      <c r="O1" s="1">
        <v>45579.0</v>
      </c>
      <c r="P1" s="1">
        <v>45580.0</v>
      </c>
      <c r="Q1" s="1">
        <v>45581.0</v>
      </c>
      <c r="R1" s="1">
        <v>45582.0</v>
      </c>
      <c r="S1" s="1">
        <v>45583.0</v>
      </c>
      <c r="T1" s="1">
        <v>45584.0</v>
      </c>
      <c r="U1" s="1">
        <v>45585.0</v>
      </c>
      <c r="V1" s="1">
        <v>45586.0</v>
      </c>
      <c r="W1" s="1">
        <v>45587.0</v>
      </c>
      <c r="X1" s="1">
        <v>45588.0</v>
      </c>
      <c r="Y1" s="1">
        <v>45589.0</v>
      </c>
      <c r="Z1" s="1">
        <v>45590.0</v>
      </c>
      <c r="AA1" s="1">
        <v>45591.0</v>
      </c>
      <c r="AB1" s="1">
        <v>45592.0</v>
      </c>
      <c r="AC1" s="1">
        <v>45593.0</v>
      </c>
      <c r="AD1" s="1">
        <v>45594.0</v>
      </c>
      <c r="AE1" s="1">
        <v>45595.0</v>
      </c>
      <c r="AF1" s="1">
        <v>45596.0</v>
      </c>
      <c r="AG1" s="124"/>
    </row>
    <row r="2">
      <c r="A2" s="377" t="s">
        <v>146</v>
      </c>
      <c r="B2" s="127" t="s">
        <v>3</v>
      </c>
      <c r="C2" s="127" t="s">
        <v>4</v>
      </c>
      <c r="D2" s="127" t="s">
        <v>5</v>
      </c>
      <c r="E2" s="127" t="s">
        <v>6</v>
      </c>
      <c r="F2" s="127" t="s">
        <v>7</v>
      </c>
      <c r="G2" s="127" t="s">
        <v>8</v>
      </c>
      <c r="H2" s="127" t="s">
        <v>9</v>
      </c>
      <c r="I2" s="127" t="s">
        <v>3</v>
      </c>
      <c r="J2" s="127" t="s">
        <v>4</v>
      </c>
      <c r="K2" s="127" t="s">
        <v>5</v>
      </c>
      <c r="L2" s="127" t="s">
        <v>6</v>
      </c>
      <c r="M2" s="127" t="s">
        <v>7</v>
      </c>
      <c r="N2" s="127" t="s">
        <v>8</v>
      </c>
      <c r="O2" s="127" t="s">
        <v>9</v>
      </c>
      <c r="P2" s="127" t="s">
        <v>3</v>
      </c>
      <c r="Q2" s="127" t="s">
        <v>4</v>
      </c>
      <c r="R2" s="127" t="s">
        <v>5</v>
      </c>
      <c r="S2" s="127" t="s">
        <v>6</v>
      </c>
      <c r="T2" s="127" t="s">
        <v>7</v>
      </c>
      <c r="U2" s="127" t="s">
        <v>8</v>
      </c>
      <c r="V2" s="127" t="s">
        <v>9</v>
      </c>
      <c r="W2" s="127" t="s">
        <v>3</v>
      </c>
      <c r="X2" s="127" t="s">
        <v>4</v>
      </c>
      <c r="Y2" s="127" t="s">
        <v>5</v>
      </c>
      <c r="Z2" s="127" t="s">
        <v>6</v>
      </c>
      <c r="AA2" s="127" t="s">
        <v>7</v>
      </c>
      <c r="AB2" s="127" t="s">
        <v>8</v>
      </c>
      <c r="AC2" s="127" t="s">
        <v>9</v>
      </c>
      <c r="AD2" s="127" t="s">
        <v>3</v>
      </c>
      <c r="AE2" s="127" t="s">
        <v>4</v>
      </c>
      <c r="AF2" s="127" t="s">
        <v>5</v>
      </c>
      <c r="AG2" s="124"/>
    </row>
    <row r="3" ht="30.0" customHeight="1">
      <c r="A3" s="492" t="s">
        <v>1402</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493"/>
    </row>
    <row r="4">
      <c r="A4" s="494" t="s">
        <v>131</v>
      </c>
      <c r="B4" s="182">
        <f>Summary!B36</f>
        <v>0</v>
      </c>
      <c r="C4" s="182">
        <f>Summary!C36</f>
        <v>0</v>
      </c>
      <c r="D4" s="182">
        <f>Summary!D36</f>
        <v>0</v>
      </c>
      <c r="E4" s="182">
        <f>Summary!E36</f>
        <v>0</v>
      </c>
      <c r="F4" s="182">
        <f>Summary!F36</f>
        <v>0</v>
      </c>
      <c r="G4" s="182">
        <f>Summary!G36</f>
        <v>0</v>
      </c>
      <c r="H4" s="182">
        <f>Summary!H36</f>
        <v>0</v>
      </c>
      <c r="I4" s="182">
        <f>Summary!I36</f>
        <v>0</v>
      </c>
      <c r="J4" s="182">
        <f>Summary!J36</f>
        <v>0</v>
      </c>
      <c r="K4" s="182">
        <f>Summary!K36</f>
        <v>0</v>
      </c>
      <c r="L4" s="182">
        <f>Summary!L36</f>
        <v>0</v>
      </c>
      <c r="M4" s="182">
        <f>Summary!M36</f>
        <v>0</v>
      </c>
      <c r="N4" s="182">
        <f>Summary!N36</f>
        <v>0</v>
      </c>
      <c r="O4" s="182">
        <f>Summary!O36</f>
        <v>318.409386</v>
      </c>
      <c r="P4" s="182">
        <f>Summary!P36</f>
        <v>0</v>
      </c>
      <c r="Q4" s="182">
        <f>Summary!Q36</f>
        <v>0</v>
      </c>
      <c r="R4" s="182">
        <f>Summary!R36</f>
        <v>0</v>
      </c>
      <c r="S4" s="182">
        <f>Summary!S36</f>
        <v>0</v>
      </c>
      <c r="T4" s="182">
        <f>Summary!T36</f>
        <v>0</v>
      </c>
      <c r="U4" s="182">
        <f>Summary!U36</f>
        <v>0</v>
      </c>
      <c r="V4" s="182">
        <f>Summary!V36</f>
        <v>318.409386</v>
      </c>
      <c r="W4" s="182">
        <f>Summary!W36</f>
        <v>0</v>
      </c>
      <c r="X4" s="182">
        <f>Summary!X36</f>
        <v>0</v>
      </c>
      <c r="Y4" s="182">
        <f>Summary!Y36</f>
        <v>0</v>
      </c>
      <c r="Z4" s="182">
        <f>Summary!Z36</f>
        <v>0</v>
      </c>
      <c r="AA4" s="182">
        <f>Summary!AA36</f>
        <v>0</v>
      </c>
      <c r="AB4" s="182">
        <f>Summary!AB36</f>
        <v>0</v>
      </c>
      <c r="AC4" s="182">
        <f>Summary!AC36</f>
        <v>509.450772</v>
      </c>
      <c r="AD4" s="182">
        <f>Summary!AD36</f>
        <v>0</v>
      </c>
      <c r="AE4" s="182">
        <f>Summary!AE36</f>
        <v>0</v>
      </c>
      <c r="AF4" s="182">
        <f>Summary!AF36</f>
        <v>0</v>
      </c>
      <c r="AG4" s="386">
        <f t="shared" ref="AG4:AG8" si="1">SUM(B4:AF4)</f>
        <v>1146.269544</v>
      </c>
    </row>
    <row r="5" outlineLevel="1">
      <c r="A5" s="495" t="s">
        <v>162</v>
      </c>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86">
        <f t="shared" si="1"/>
        <v>0</v>
      </c>
    </row>
    <row r="6" outlineLevel="1">
      <c r="A6" s="496" t="s">
        <v>50</v>
      </c>
      <c r="B6" s="182">
        <f>Summary!B38</f>
        <v>0</v>
      </c>
      <c r="C6" s="182">
        <f>Summary!C38</f>
        <v>0</v>
      </c>
      <c r="D6" s="182">
        <f>Summary!D38</f>
        <v>0</v>
      </c>
      <c r="E6" s="182">
        <f>Summary!E38</f>
        <v>0</v>
      </c>
      <c r="F6" s="182">
        <f>Summary!F38</f>
        <v>0</v>
      </c>
      <c r="G6" s="182">
        <f>Summary!G38</f>
        <v>0</v>
      </c>
      <c r="H6" s="182">
        <f>Summary!H38</f>
        <v>0</v>
      </c>
      <c r="I6" s="182">
        <f>Summary!I38</f>
        <v>0</v>
      </c>
      <c r="J6" s="182">
        <f>Summary!J38</f>
        <v>0</v>
      </c>
      <c r="K6" s="182">
        <f>Summary!K38</f>
        <v>0</v>
      </c>
      <c r="L6" s="182">
        <f>Summary!L38</f>
        <v>0</v>
      </c>
      <c r="M6" s="182">
        <f>Summary!M38</f>
        <v>0</v>
      </c>
      <c r="N6" s="182">
        <f>Summary!N38</f>
        <v>0</v>
      </c>
      <c r="O6" s="182">
        <f>Summary!O38</f>
        <v>18.419386</v>
      </c>
      <c r="P6" s="182">
        <f>Summary!P38</f>
        <v>0</v>
      </c>
      <c r="Q6" s="182">
        <f>Summary!Q38</f>
        <v>0</v>
      </c>
      <c r="R6" s="182">
        <f>Summary!R38</f>
        <v>0</v>
      </c>
      <c r="S6" s="182">
        <f>Summary!S38</f>
        <v>0</v>
      </c>
      <c r="T6" s="182">
        <f>Summary!T38</f>
        <v>0</v>
      </c>
      <c r="U6" s="182">
        <f>Summary!U38</f>
        <v>0</v>
      </c>
      <c r="V6" s="182">
        <f>Summary!V38</f>
        <v>18.419386</v>
      </c>
      <c r="W6" s="182">
        <f>Summary!W38</f>
        <v>0</v>
      </c>
      <c r="X6" s="182">
        <f>Summary!X38</f>
        <v>0</v>
      </c>
      <c r="Y6" s="182">
        <f>Summary!Y38</f>
        <v>0</v>
      </c>
      <c r="Z6" s="182">
        <f>Summary!Z38</f>
        <v>0</v>
      </c>
      <c r="AA6" s="182">
        <f>Summary!AA38</f>
        <v>0</v>
      </c>
      <c r="AB6" s="182">
        <f>Summary!AB38</f>
        <v>0</v>
      </c>
      <c r="AC6" s="182">
        <f>Summary!AC38</f>
        <v>29.470772</v>
      </c>
      <c r="AD6" s="182">
        <f>Summary!AD38</f>
        <v>0</v>
      </c>
      <c r="AE6" s="182">
        <f>Summary!AE38</f>
        <v>0</v>
      </c>
      <c r="AF6" s="182">
        <f>Summary!AF38</f>
        <v>0</v>
      </c>
      <c r="AG6" s="386">
        <f t="shared" si="1"/>
        <v>66.309544</v>
      </c>
    </row>
    <row r="7" outlineLevel="1">
      <c r="A7" s="496" t="s">
        <v>1289</v>
      </c>
      <c r="B7" s="182" t="str">
        <f>Summary!B39</f>
        <v/>
      </c>
      <c r="C7" s="182" t="str">
        <f>Summary!C39</f>
        <v/>
      </c>
      <c r="D7" s="182" t="str">
        <f>Summary!D39</f>
        <v/>
      </c>
      <c r="E7" s="182" t="str">
        <f>Summary!E39</f>
        <v/>
      </c>
      <c r="F7" s="182" t="str">
        <f>Summary!F39</f>
        <v/>
      </c>
      <c r="G7" s="182" t="str">
        <f>Summary!G39</f>
        <v/>
      </c>
      <c r="H7" s="182" t="str">
        <f>Summary!H39</f>
        <v/>
      </c>
      <c r="I7" s="182" t="str">
        <f>Summary!I39</f>
        <v/>
      </c>
      <c r="J7" s="182" t="str">
        <f>Summary!J39</f>
        <v/>
      </c>
      <c r="K7" s="182" t="str">
        <f>Summary!K39</f>
        <v/>
      </c>
      <c r="L7" s="182" t="str">
        <f>Summary!L39</f>
        <v/>
      </c>
      <c r="M7" s="182" t="str">
        <f>Summary!M39</f>
        <v/>
      </c>
      <c r="N7" s="182" t="str">
        <f>Summary!N39</f>
        <v/>
      </c>
      <c r="O7" s="182" t="str">
        <f>Summary!O39</f>
        <v/>
      </c>
      <c r="P7" s="182" t="str">
        <f>Summary!P39</f>
        <v/>
      </c>
      <c r="Q7" s="182" t="str">
        <f>Summary!Q39</f>
        <v/>
      </c>
      <c r="R7" s="182" t="str">
        <f>Summary!R39</f>
        <v/>
      </c>
      <c r="S7" s="182" t="str">
        <f>Summary!S39</f>
        <v/>
      </c>
      <c r="T7" s="182" t="str">
        <f>Summary!T39</f>
        <v/>
      </c>
      <c r="U7" s="182" t="str">
        <f>Summary!U39</f>
        <v/>
      </c>
      <c r="V7" s="182" t="str">
        <f>Summary!V39</f>
        <v/>
      </c>
      <c r="W7" s="182" t="str">
        <f>Summary!W39</f>
        <v/>
      </c>
      <c r="X7" s="182" t="str">
        <f>Summary!X39</f>
        <v/>
      </c>
      <c r="Y7" s="182" t="str">
        <f>Summary!Y39</f>
        <v/>
      </c>
      <c r="Z7" s="182" t="str">
        <f>Summary!Z39</f>
        <v/>
      </c>
      <c r="AA7" s="182" t="str">
        <f>Summary!AA39</f>
        <v/>
      </c>
      <c r="AB7" s="182" t="str">
        <f>Summary!AB39</f>
        <v/>
      </c>
      <c r="AC7" s="182" t="str">
        <f>Summary!AC39</f>
        <v/>
      </c>
      <c r="AD7" s="182" t="str">
        <f>Summary!AD39</f>
        <v/>
      </c>
      <c r="AE7" s="182"/>
      <c r="AF7" s="182"/>
      <c r="AG7" s="386">
        <f t="shared" si="1"/>
        <v>0</v>
      </c>
    </row>
    <row r="8">
      <c r="A8" s="494" t="s">
        <v>137</v>
      </c>
      <c r="B8" s="282">
        <f>Summary!B88</f>
        <v>0</v>
      </c>
      <c r="C8" s="282">
        <f>Summary!C88</f>
        <v>0</v>
      </c>
      <c r="D8" s="282">
        <f>Summary!D88</f>
        <v>0</v>
      </c>
      <c r="E8" s="282">
        <f>Summary!E88</f>
        <v>0</v>
      </c>
      <c r="F8" s="282">
        <f>Summary!F88</f>
        <v>0</v>
      </c>
      <c r="G8" s="282">
        <f>Summary!G88</f>
        <v>0</v>
      </c>
      <c r="H8" s="282">
        <f>Summary!H88</f>
        <v>0</v>
      </c>
      <c r="I8" s="282">
        <f>Summary!I88</f>
        <v>0</v>
      </c>
      <c r="J8" s="282">
        <f>Summary!J88</f>
        <v>0</v>
      </c>
      <c r="K8" s="282">
        <f>Summary!K88</f>
        <v>0</v>
      </c>
      <c r="L8" s="282">
        <f>Summary!L88</f>
        <v>0</v>
      </c>
      <c r="M8" s="282">
        <f>Summary!M88</f>
        <v>0</v>
      </c>
      <c r="N8" s="282">
        <f>Summary!N88</f>
        <v>0</v>
      </c>
      <c r="O8" s="282">
        <f>Summary!O88</f>
        <v>1</v>
      </c>
      <c r="P8" s="282">
        <f>Summary!P88</f>
        <v>0</v>
      </c>
      <c r="Q8" s="282">
        <f>Summary!Q88</f>
        <v>0</v>
      </c>
      <c r="R8" s="282">
        <f>Summary!R88</f>
        <v>0</v>
      </c>
      <c r="S8" s="282">
        <f>Summary!S88</f>
        <v>0</v>
      </c>
      <c r="T8" s="282">
        <f>Summary!T88</f>
        <v>0</v>
      </c>
      <c r="U8" s="282">
        <f>Summary!U88</f>
        <v>0</v>
      </c>
      <c r="V8" s="282">
        <f>Summary!V88</f>
        <v>1</v>
      </c>
      <c r="W8" s="282">
        <f>Summary!W88</f>
        <v>0</v>
      </c>
      <c r="X8" s="282">
        <f>Summary!X88</f>
        <v>0</v>
      </c>
      <c r="Y8" s="282">
        <f>Summary!Y88</f>
        <v>0</v>
      </c>
      <c r="Z8" s="282">
        <f>Summary!Z88</f>
        <v>0</v>
      </c>
      <c r="AA8" s="282">
        <f>Summary!AA88</f>
        <v>0</v>
      </c>
      <c r="AB8" s="282">
        <f>Summary!AB88</f>
        <v>0</v>
      </c>
      <c r="AC8" s="282">
        <f>Summary!AC88</f>
        <v>1</v>
      </c>
      <c r="AD8" s="282">
        <f>Summary!AD88</f>
        <v>0</v>
      </c>
      <c r="AE8" s="282">
        <f>Summary!AE88</f>
        <v>0</v>
      </c>
      <c r="AF8" s="282"/>
      <c r="AG8" s="386">
        <f t="shared" si="1"/>
        <v>3</v>
      </c>
    </row>
    <row r="9">
      <c r="A9" s="145"/>
      <c r="B9" s="129"/>
      <c r="C9" s="129"/>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497"/>
    </row>
    <row r="10">
      <c r="A10" s="443" t="s">
        <v>1403</v>
      </c>
      <c r="B10" s="255">
        <f>Summary!B117</f>
        <v>0</v>
      </c>
      <c r="C10" s="255">
        <f>Summary!C117</f>
        <v>0</v>
      </c>
      <c r="D10" s="255">
        <f>Summary!D117</f>
        <v>0</v>
      </c>
      <c r="E10" s="255">
        <f>Summary!E117</f>
        <v>0</v>
      </c>
      <c r="F10" s="255">
        <f>Summary!F117</f>
        <v>0</v>
      </c>
      <c r="G10" s="255">
        <f>Summary!G117</f>
        <v>0</v>
      </c>
      <c r="H10" s="255">
        <f>Summary!H117</f>
        <v>0</v>
      </c>
      <c r="I10" s="255">
        <f>Summary!I117</f>
        <v>0</v>
      </c>
      <c r="J10" s="255">
        <f>Summary!J117</f>
        <v>0</v>
      </c>
      <c r="K10" s="255">
        <f>Summary!K117</f>
        <v>0</v>
      </c>
      <c r="L10" s="255">
        <f>Summary!L117</f>
        <v>0</v>
      </c>
      <c r="M10" s="255">
        <f>Summary!M117</f>
        <v>0</v>
      </c>
      <c r="N10" s="255">
        <f>Summary!N117</f>
        <v>0</v>
      </c>
      <c r="O10" s="255">
        <f>Summary!O117</f>
        <v>63.6818772</v>
      </c>
      <c r="P10" s="255">
        <f>Summary!P117</f>
        <v>0</v>
      </c>
      <c r="Q10" s="255">
        <f>Summary!Q117</f>
        <v>0</v>
      </c>
      <c r="R10" s="255">
        <f>Summary!R117</f>
        <v>0</v>
      </c>
      <c r="S10" s="255">
        <f>Summary!S117</f>
        <v>0</v>
      </c>
      <c r="T10" s="255">
        <f>Summary!T117</f>
        <v>0</v>
      </c>
      <c r="U10" s="255">
        <f>Summary!U117</f>
        <v>0</v>
      </c>
      <c r="V10" s="255">
        <f>Summary!V117</f>
        <v>63.6818772</v>
      </c>
      <c r="W10" s="255">
        <f>Summary!W117</f>
        <v>0</v>
      </c>
      <c r="X10" s="255">
        <f>Summary!X117</f>
        <v>0</v>
      </c>
      <c r="Y10" s="255">
        <f>Summary!Y117</f>
        <v>0</v>
      </c>
      <c r="Z10" s="255">
        <f>Summary!Z117</f>
        <v>0</v>
      </c>
      <c r="AA10" s="255">
        <f>Summary!AA117</f>
        <v>0</v>
      </c>
      <c r="AB10" s="255">
        <f>Summary!AB117</f>
        <v>0</v>
      </c>
      <c r="AC10" s="255">
        <f>Summary!AC117</f>
        <v>101.8901544</v>
      </c>
      <c r="AD10" s="255">
        <f>Summary!AD117</f>
        <v>0</v>
      </c>
      <c r="AE10" s="255">
        <f>Summary!AE117</f>
        <v>0</v>
      </c>
      <c r="AF10" s="255">
        <f>Summary!AF117</f>
        <v>0</v>
      </c>
      <c r="AG10" s="386">
        <f>SUM(B10:AF10)</f>
        <v>229.2539088</v>
      </c>
    </row>
    <row r="11">
      <c r="A11" s="145"/>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497"/>
    </row>
    <row r="12">
      <c r="A12" s="462" t="s">
        <v>1404</v>
      </c>
      <c r="B12" s="216"/>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c r="AD12" s="129"/>
      <c r="AE12" s="129"/>
      <c r="AF12" s="129"/>
      <c r="AG12" s="493"/>
    </row>
    <row r="13">
      <c r="A13" s="404" t="s">
        <v>1405</v>
      </c>
      <c r="B13" s="282">
        <v>0.0</v>
      </c>
      <c r="C13" s="282">
        <v>0.0</v>
      </c>
      <c r="D13" s="282">
        <v>0.0</v>
      </c>
      <c r="E13" s="282">
        <v>0.0</v>
      </c>
      <c r="F13" s="282">
        <v>0.0</v>
      </c>
      <c r="G13" s="282">
        <v>0.0</v>
      </c>
      <c r="H13" s="282">
        <v>0.0</v>
      </c>
      <c r="I13" s="282">
        <v>0.0</v>
      </c>
      <c r="J13" s="282">
        <v>0.0</v>
      </c>
      <c r="K13" s="282">
        <v>0.0</v>
      </c>
      <c r="L13" s="282">
        <v>0.0</v>
      </c>
      <c r="M13" s="282">
        <v>0.0</v>
      </c>
      <c r="N13" s="282">
        <v>0.0</v>
      </c>
      <c r="O13" s="282">
        <v>0.0</v>
      </c>
      <c r="P13" s="282">
        <v>0.0</v>
      </c>
      <c r="Q13" s="282">
        <v>0.0</v>
      </c>
      <c r="R13" s="282">
        <v>0.0</v>
      </c>
      <c r="S13" s="282">
        <v>0.0</v>
      </c>
      <c r="T13" s="282">
        <v>0.0</v>
      </c>
      <c r="U13" s="282">
        <v>0.0</v>
      </c>
      <c r="V13" s="282">
        <v>0.0</v>
      </c>
      <c r="W13" s="282">
        <v>0.0</v>
      </c>
      <c r="X13" s="282">
        <v>0.0</v>
      </c>
      <c r="Y13" s="282">
        <v>0.0</v>
      </c>
      <c r="Z13" s="282">
        <v>0.0</v>
      </c>
      <c r="AA13" s="282">
        <v>0.0</v>
      </c>
      <c r="AB13" s="282">
        <v>0.0</v>
      </c>
      <c r="AC13" s="282">
        <v>2.0</v>
      </c>
      <c r="AD13" s="282">
        <v>0.0</v>
      </c>
      <c r="AE13" s="282">
        <v>0.0</v>
      </c>
      <c r="AF13" s="282">
        <v>0.0</v>
      </c>
      <c r="AG13" s="402">
        <f t="shared" ref="AG13:AG17" si="2">SUM(B13:AF13)</f>
        <v>2</v>
      </c>
    </row>
    <row r="14">
      <c r="A14" s="404" t="s">
        <v>1406</v>
      </c>
      <c r="B14" s="282">
        <v>0.0</v>
      </c>
      <c r="C14" s="282">
        <v>0.0</v>
      </c>
      <c r="D14" s="282">
        <v>0.0</v>
      </c>
      <c r="E14" s="282">
        <v>0.0</v>
      </c>
      <c r="F14" s="282">
        <v>0.0</v>
      </c>
      <c r="G14" s="282">
        <v>0.0</v>
      </c>
      <c r="H14" s="282">
        <v>0.0</v>
      </c>
      <c r="I14" s="282">
        <v>0.0</v>
      </c>
      <c r="J14" s="282">
        <v>0.0</v>
      </c>
      <c r="K14" s="282">
        <v>0.0</v>
      </c>
      <c r="L14" s="282">
        <v>0.0</v>
      </c>
      <c r="M14" s="282">
        <v>0.0</v>
      </c>
      <c r="N14" s="282">
        <v>0.0</v>
      </c>
      <c r="O14" s="282">
        <v>0.0</v>
      </c>
      <c r="P14" s="282">
        <v>0.0</v>
      </c>
      <c r="Q14" s="282">
        <v>0.0</v>
      </c>
      <c r="R14" s="282">
        <v>0.0</v>
      </c>
      <c r="S14" s="282">
        <v>0.0</v>
      </c>
      <c r="T14" s="282">
        <v>0.0</v>
      </c>
      <c r="U14" s="282">
        <v>0.0</v>
      </c>
      <c r="V14" s="282">
        <v>0.0</v>
      </c>
      <c r="W14" s="282">
        <v>0.0</v>
      </c>
      <c r="X14" s="282">
        <v>0.0</v>
      </c>
      <c r="Y14" s="282">
        <v>0.0</v>
      </c>
      <c r="Z14" s="282">
        <v>0.0</v>
      </c>
      <c r="AA14" s="282">
        <v>0.0</v>
      </c>
      <c r="AB14" s="282">
        <v>0.0</v>
      </c>
      <c r="AC14" s="282">
        <v>0.0</v>
      </c>
      <c r="AD14" s="282">
        <v>0.0</v>
      </c>
      <c r="AE14" s="282">
        <v>0.0</v>
      </c>
      <c r="AF14" s="282">
        <v>0.0</v>
      </c>
      <c r="AG14" s="402">
        <f t="shared" si="2"/>
        <v>0</v>
      </c>
    </row>
    <row r="15">
      <c r="A15" s="404" t="s">
        <v>1407</v>
      </c>
      <c r="B15" s="282">
        <v>0.0</v>
      </c>
      <c r="C15" s="282">
        <v>0.0</v>
      </c>
      <c r="D15" s="282">
        <v>0.0</v>
      </c>
      <c r="E15" s="282">
        <v>0.0</v>
      </c>
      <c r="F15" s="282">
        <v>0.0</v>
      </c>
      <c r="G15" s="282">
        <v>0.0</v>
      </c>
      <c r="H15" s="282">
        <v>0.0</v>
      </c>
      <c r="I15" s="282">
        <v>0.0</v>
      </c>
      <c r="J15" s="282">
        <v>0.0</v>
      </c>
      <c r="K15" s="282">
        <v>0.0</v>
      </c>
      <c r="L15" s="282">
        <v>0.0</v>
      </c>
      <c r="M15" s="282">
        <v>0.0</v>
      </c>
      <c r="N15" s="282">
        <v>0.0</v>
      </c>
      <c r="O15" s="282">
        <v>1.0</v>
      </c>
      <c r="P15" s="282">
        <v>0.0</v>
      </c>
      <c r="Q15" s="282">
        <v>0.0</v>
      </c>
      <c r="R15" s="282">
        <v>0.0</v>
      </c>
      <c r="S15" s="282">
        <v>0.0</v>
      </c>
      <c r="T15" s="282">
        <v>0.0</v>
      </c>
      <c r="U15" s="282">
        <v>0.0</v>
      </c>
      <c r="V15" s="282">
        <v>1.0</v>
      </c>
      <c r="W15" s="282">
        <v>0.0</v>
      </c>
      <c r="X15" s="282">
        <v>0.0</v>
      </c>
      <c r="Y15" s="282">
        <v>0.0</v>
      </c>
      <c r="Z15" s="282">
        <v>0.0</v>
      </c>
      <c r="AA15" s="282">
        <v>0.0</v>
      </c>
      <c r="AB15" s="282">
        <v>0.0</v>
      </c>
      <c r="AC15" s="282">
        <v>0.0</v>
      </c>
      <c r="AD15" s="282">
        <v>0.0</v>
      </c>
      <c r="AE15" s="282">
        <v>0.0</v>
      </c>
      <c r="AF15" s="282">
        <v>0.0</v>
      </c>
      <c r="AG15" s="402">
        <f t="shared" si="2"/>
        <v>2</v>
      </c>
    </row>
    <row r="16">
      <c r="A16" s="404" t="s">
        <v>1408</v>
      </c>
      <c r="B16" s="282">
        <v>0.0</v>
      </c>
      <c r="C16" s="282">
        <v>0.0</v>
      </c>
      <c r="D16" s="282">
        <v>0.0</v>
      </c>
      <c r="E16" s="282">
        <v>0.0</v>
      </c>
      <c r="F16" s="282">
        <v>0.0</v>
      </c>
      <c r="G16" s="282">
        <v>0.0</v>
      </c>
      <c r="H16" s="282">
        <v>0.0</v>
      </c>
      <c r="I16" s="282">
        <v>0.0</v>
      </c>
      <c r="J16" s="282">
        <v>0.0</v>
      </c>
      <c r="K16" s="282">
        <v>0.0</v>
      </c>
      <c r="L16" s="282">
        <v>0.0</v>
      </c>
      <c r="M16" s="282">
        <v>0.0</v>
      </c>
      <c r="N16" s="282">
        <v>0.0</v>
      </c>
      <c r="O16" s="282">
        <v>0.0</v>
      </c>
      <c r="P16" s="282">
        <v>0.0</v>
      </c>
      <c r="Q16" s="282">
        <v>0.0</v>
      </c>
      <c r="R16" s="282">
        <v>0.0</v>
      </c>
      <c r="S16" s="282">
        <v>0.0</v>
      </c>
      <c r="T16" s="282">
        <v>0.0</v>
      </c>
      <c r="U16" s="282">
        <v>0.0</v>
      </c>
      <c r="V16" s="282">
        <v>0.0</v>
      </c>
      <c r="W16" s="282">
        <v>0.0</v>
      </c>
      <c r="X16" s="282">
        <v>0.0</v>
      </c>
      <c r="Y16" s="282">
        <v>0.0</v>
      </c>
      <c r="Z16" s="282">
        <v>0.0</v>
      </c>
      <c r="AA16" s="282">
        <v>0.0</v>
      </c>
      <c r="AB16" s="282">
        <v>0.0</v>
      </c>
      <c r="AC16" s="282">
        <v>0.0</v>
      </c>
      <c r="AD16" s="282">
        <v>0.0</v>
      </c>
      <c r="AE16" s="282">
        <v>0.0</v>
      </c>
      <c r="AF16" s="282">
        <v>0.0</v>
      </c>
      <c r="AG16" s="402">
        <f t="shared" si="2"/>
        <v>0</v>
      </c>
    </row>
    <row r="17">
      <c r="A17" s="407" t="s">
        <v>172</v>
      </c>
      <c r="B17" s="408">
        <f t="shared" ref="B17:AF17" si="3">SUM(B13:B16)</f>
        <v>0</v>
      </c>
      <c r="C17" s="408">
        <f t="shared" si="3"/>
        <v>0</v>
      </c>
      <c r="D17" s="408">
        <f t="shared" si="3"/>
        <v>0</v>
      </c>
      <c r="E17" s="408">
        <f t="shared" si="3"/>
        <v>0</v>
      </c>
      <c r="F17" s="408">
        <f t="shared" si="3"/>
        <v>0</v>
      </c>
      <c r="G17" s="408">
        <f t="shared" si="3"/>
        <v>0</v>
      </c>
      <c r="H17" s="408">
        <f t="shared" si="3"/>
        <v>0</v>
      </c>
      <c r="I17" s="408">
        <f t="shared" si="3"/>
        <v>0</v>
      </c>
      <c r="J17" s="408">
        <f t="shared" si="3"/>
        <v>0</v>
      </c>
      <c r="K17" s="408">
        <f t="shared" si="3"/>
        <v>0</v>
      </c>
      <c r="L17" s="408">
        <f t="shared" si="3"/>
        <v>0</v>
      </c>
      <c r="M17" s="408">
        <f t="shared" si="3"/>
        <v>0</v>
      </c>
      <c r="N17" s="408">
        <f t="shared" si="3"/>
        <v>0</v>
      </c>
      <c r="O17" s="408">
        <f t="shared" si="3"/>
        <v>1</v>
      </c>
      <c r="P17" s="408">
        <f t="shared" si="3"/>
        <v>0</v>
      </c>
      <c r="Q17" s="408">
        <f t="shared" si="3"/>
        <v>0</v>
      </c>
      <c r="R17" s="408">
        <f t="shared" si="3"/>
        <v>0</v>
      </c>
      <c r="S17" s="408">
        <f t="shared" si="3"/>
        <v>0</v>
      </c>
      <c r="T17" s="408">
        <f t="shared" si="3"/>
        <v>0</v>
      </c>
      <c r="U17" s="408">
        <f t="shared" si="3"/>
        <v>0</v>
      </c>
      <c r="V17" s="408">
        <f t="shared" si="3"/>
        <v>1</v>
      </c>
      <c r="W17" s="408">
        <f t="shared" si="3"/>
        <v>0</v>
      </c>
      <c r="X17" s="408">
        <f t="shared" si="3"/>
        <v>0</v>
      </c>
      <c r="Y17" s="408">
        <f t="shared" si="3"/>
        <v>0</v>
      </c>
      <c r="Z17" s="408">
        <f t="shared" si="3"/>
        <v>0</v>
      </c>
      <c r="AA17" s="408">
        <f t="shared" si="3"/>
        <v>0</v>
      </c>
      <c r="AB17" s="408">
        <f t="shared" si="3"/>
        <v>0</v>
      </c>
      <c r="AC17" s="408">
        <f t="shared" si="3"/>
        <v>2</v>
      </c>
      <c r="AD17" s="408">
        <f t="shared" si="3"/>
        <v>0</v>
      </c>
      <c r="AE17" s="408">
        <f t="shared" si="3"/>
        <v>0</v>
      </c>
      <c r="AF17" s="408">
        <f t="shared" si="3"/>
        <v>0</v>
      </c>
      <c r="AG17" s="402">
        <f t="shared" si="2"/>
        <v>4</v>
      </c>
    </row>
    <row r="18">
      <c r="A18" s="145"/>
      <c r="B18" s="213"/>
      <c r="C18" s="213"/>
      <c r="D18" s="213"/>
      <c r="E18" s="213"/>
      <c r="F18" s="213"/>
      <c r="G18" s="213"/>
      <c r="H18" s="213"/>
      <c r="I18" s="213"/>
      <c r="J18" s="213"/>
      <c r="K18" s="213"/>
      <c r="L18" s="213"/>
      <c r="M18" s="213"/>
      <c r="N18" s="213"/>
      <c r="O18" s="213"/>
      <c r="P18" s="213"/>
      <c r="Q18" s="129"/>
      <c r="R18" s="129"/>
      <c r="S18" s="129"/>
      <c r="T18" s="129"/>
      <c r="U18" s="129"/>
      <c r="V18" s="129"/>
      <c r="W18" s="129"/>
      <c r="X18" s="129"/>
      <c r="Y18" s="129"/>
      <c r="Z18" s="129"/>
      <c r="AA18" s="129"/>
      <c r="AB18" s="129"/>
      <c r="AC18" s="129"/>
      <c r="AD18" s="129"/>
      <c r="AE18" s="129"/>
      <c r="AF18" s="129"/>
      <c r="AG18" s="498"/>
    </row>
    <row r="19">
      <c r="A19" s="404" t="s">
        <v>176</v>
      </c>
      <c r="B19" s="216">
        <v>0.0</v>
      </c>
      <c r="C19" s="216">
        <v>0.0</v>
      </c>
      <c r="D19" s="216">
        <v>0.0</v>
      </c>
      <c r="E19" s="216">
        <v>0.0</v>
      </c>
      <c r="F19" s="216">
        <v>0.0</v>
      </c>
      <c r="G19" s="216">
        <v>0.0</v>
      </c>
      <c r="H19" s="216">
        <v>0.0</v>
      </c>
      <c r="I19" s="216">
        <v>0.0</v>
      </c>
      <c r="J19" s="216">
        <v>0.0</v>
      </c>
      <c r="K19" s="216">
        <v>0.0</v>
      </c>
      <c r="L19" s="216">
        <v>0.0</v>
      </c>
      <c r="M19" s="216">
        <v>0.0</v>
      </c>
      <c r="N19" s="216">
        <v>0.0</v>
      </c>
      <c r="O19" s="216">
        <v>0.0</v>
      </c>
      <c r="P19" s="216">
        <v>0.0</v>
      </c>
      <c r="Q19" s="216">
        <v>0.0</v>
      </c>
      <c r="R19" s="216">
        <v>0.0</v>
      </c>
      <c r="S19" s="216">
        <v>0.0</v>
      </c>
      <c r="T19" s="216">
        <v>0.0</v>
      </c>
      <c r="U19" s="216">
        <v>0.0</v>
      </c>
      <c r="V19" s="216">
        <v>0.0</v>
      </c>
      <c r="W19" s="216">
        <v>0.0</v>
      </c>
      <c r="X19" s="216">
        <v>0.0</v>
      </c>
      <c r="Y19" s="216">
        <v>0.0</v>
      </c>
      <c r="Z19" s="216">
        <v>0.0</v>
      </c>
      <c r="AA19" s="216">
        <v>0.0</v>
      </c>
      <c r="AB19" s="216">
        <v>0.0</v>
      </c>
      <c r="AC19" s="216">
        <v>0.0</v>
      </c>
      <c r="AD19" s="216">
        <v>0.0</v>
      </c>
      <c r="AE19" s="216">
        <v>0.0</v>
      </c>
      <c r="AF19" s="216">
        <v>0.0</v>
      </c>
      <c r="AG19" s="402">
        <f t="shared" ref="AG19:AG27" si="4">SUM(B19:AF19)</f>
        <v>0</v>
      </c>
    </row>
    <row r="20">
      <c r="A20" s="404" t="s">
        <v>177</v>
      </c>
      <c r="B20" s="216">
        <v>0.0</v>
      </c>
      <c r="C20" s="216">
        <v>0.0</v>
      </c>
      <c r="D20" s="216">
        <v>0.0</v>
      </c>
      <c r="E20" s="216">
        <v>0.0</v>
      </c>
      <c r="F20" s="216">
        <v>0.0</v>
      </c>
      <c r="G20" s="216">
        <v>0.0</v>
      </c>
      <c r="H20" s="216">
        <v>0.0</v>
      </c>
      <c r="I20" s="216">
        <v>0.0</v>
      </c>
      <c r="J20" s="216">
        <v>0.0</v>
      </c>
      <c r="K20" s="216">
        <v>0.0</v>
      </c>
      <c r="L20" s="216">
        <v>0.0</v>
      </c>
      <c r="M20" s="216">
        <v>0.0</v>
      </c>
      <c r="N20" s="216">
        <v>0.0</v>
      </c>
      <c r="O20" s="216">
        <v>0.0</v>
      </c>
      <c r="P20" s="216">
        <v>0.0</v>
      </c>
      <c r="Q20" s="216">
        <v>0.0</v>
      </c>
      <c r="R20" s="216">
        <v>0.0</v>
      </c>
      <c r="S20" s="216">
        <v>0.0</v>
      </c>
      <c r="T20" s="216">
        <v>0.0</v>
      </c>
      <c r="U20" s="216">
        <v>0.0</v>
      </c>
      <c r="V20" s="216">
        <v>0.0</v>
      </c>
      <c r="W20" s="216">
        <v>0.0</v>
      </c>
      <c r="X20" s="216">
        <v>0.0</v>
      </c>
      <c r="Y20" s="216">
        <v>0.0</v>
      </c>
      <c r="Z20" s="216">
        <v>0.0</v>
      </c>
      <c r="AA20" s="216">
        <v>0.0</v>
      </c>
      <c r="AB20" s="216">
        <v>0.0</v>
      </c>
      <c r="AC20" s="216">
        <v>0.0</v>
      </c>
      <c r="AD20" s="216">
        <v>0.0</v>
      </c>
      <c r="AE20" s="216">
        <v>0.0</v>
      </c>
      <c r="AF20" s="216">
        <v>0.0</v>
      </c>
      <c r="AG20" s="402">
        <f t="shared" si="4"/>
        <v>0</v>
      </c>
    </row>
    <row r="21">
      <c r="A21" s="404" t="s">
        <v>1409</v>
      </c>
      <c r="B21" s="216">
        <v>0.0</v>
      </c>
      <c r="C21" s="216">
        <v>0.0</v>
      </c>
      <c r="D21" s="216">
        <v>0.0</v>
      </c>
      <c r="E21" s="216">
        <v>0.0</v>
      </c>
      <c r="F21" s="216">
        <v>0.0</v>
      </c>
      <c r="G21" s="216">
        <v>0.0</v>
      </c>
      <c r="H21" s="216">
        <v>0.0</v>
      </c>
      <c r="I21" s="216">
        <v>0.0</v>
      </c>
      <c r="J21" s="216">
        <v>0.0</v>
      </c>
      <c r="K21" s="216">
        <v>0.0</v>
      </c>
      <c r="L21" s="216">
        <v>0.0</v>
      </c>
      <c r="M21" s="216">
        <v>0.0</v>
      </c>
      <c r="N21" s="216">
        <v>0.0</v>
      </c>
      <c r="O21" s="216">
        <v>0.0</v>
      </c>
      <c r="P21" s="216">
        <v>0.0</v>
      </c>
      <c r="Q21" s="216">
        <v>0.0</v>
      </c>
      <c r="R21" s="216">
        <v>0.0</v>
      </c>
      <c r="S21" s="216">
        <v>0.0</v>
      </c>
      <c r="T21" s="216">
        <v>0.0</v>
      </c>
      <c r="U21" s="216">
        <v>0.0</v>
      </c>
      <c r="V21" s="216">
        <v>0.0</v>
      </c>
      <c r="W21" s="216">
        <v>0.0</v>
      </c>
      <c r="X21" s="216">
        <v>0.0</v>
      </c>
      <c r="Y21" s="216">
        <v>0.0</v>
      </c>
      <c r="Z21" s="216">
        <v>0.0</v>
      </c>
      <c r="AA21" s="216">
        <v>0.0</v>
      </c>
      <c r="AB21" s="216">
        <v>0.0</v>
      </c>
      <c r="AC21" s="216">
        <v>0.0</v>
      </c>
      <c r="AD21" s="216">
        <v>0.0</v>
      </c>
      <c r="AE21" s="216">
        <v>0.0</v>
      </c>
      <c r="AF21" s="216">
        <v>0.0</v>
      </c>
      <c r="AG21" s="402">
        <f t="shared" si="4"/>
        <v>0</v>
      </c>
    </row>
    <row r="22">
      <c r="A22" s="404" t="s">
        <v>1410</v>
      </c>
      <c r="B22" s="216">
        <v>0.0</v>
      </c>
      <c r="C22" s="216">
        <v>0.0</v>
      </c>
      <c r="D22" s="216">
        <v>0.0</v>
      </c>
      <c r="E22" s="216">
        <v>0.0</v>
      </c>
      <c r="F22" s="216">
        <v>0.0</v>
      </c>
      <c r="G22" s="216">
        <v>0.0</v>
      </c>
      <c r="H22" s="216">
        <v>0.0</v>
      </c>
      <c r="I22" s="216">
        <v>0.0</v>
      </c>
      <c r="J22" s="216">
        <v>0.0</v>
      </c>
      <c r="K22" s="216">
        <v>0.0</v>
      </c>
      <c r="L22" s="216">
        <v>0.0</v>
      </c>
      <c r="M22" s="216">
        <v>0.0</v>
      </c>
      <c r="N22" s="216">
        <v>0.0</v>
      </c>
      <c r="O22" s="216">
        <v>0.0</v>
      </c>
      <c r="P22" s="216">
        <v>0.0</v>
      </c>
      <c r="Q22" s="216">
        <v>0.0</v>
      </c>
      <c r="R22" s="216">
        <v>0.0</v>
      </c>
      <c r="S22" s="216">
        <v>0.0</v>
      </c>
      <c r="T22" s="216">
        <v>0.0</v>
      </c>
      <c r="U22" s="216">
        <v>0.0</v>
      </c>
      <c r="V22" s="216">
        <v>0.0</v>
      </c>
      <c r="W22" s="216">
        <v>0.0</v>
      </c>
      <c r="X22" s="216">
        <v>0.0</v>
      </c>
      <c r="Y22" s="216">
        <v>0.0</v>
      </c>
      <c r="Z22" s="216">
        <v>0.0</v>
      </c>
      <c r="AA22" s="216">
        <v>0.0</v>
      </c>
      <c r="AB22" s="216">
        <v>0.0</v>
      </c>
      <c r="AC22" s="216">
        <v>0.0</v>
      </c>
      <c r="AD22" s="216">
        <v>0.0</v>
      </c>
      <c r="AE22" s="216">
        <v>0.0</v>
      </c>
      <c r="AF22" s="216">
        <v>0.0</v>
      </c>
      <c r="AG22" s="402">
        <f t="shared" si="4"/>
        <v>0</v>
      </c>
    </row>
    <row r="23">
      <c r="A23" s="404" t="s">
        <v>1411</v>
      </c>
      <c r="B23" s="216">
        <v>0.0</v>
      </c>
      <c r="C23" s="216">
        <v>0.0</v>
      </c>
      <c r="D23" s="216">
        <v>0.0</v>
      </c>
      <c r="E23" s="216">
        <v>0.0</v>
      </c>
      <c r="F23" s="216">
        <v>0.0</v>
      </c>
      <c r="G23" s="216">
        <v>0.0</v>
      </c>
      <c r="H23" s="216">
        <v>0.0</v>
      </c>
      <c r="I23" s="216">
        <v>0.0</v>
      </c>
      <c r="J23" s="216">
        <v>0.0</v>
      </c>
      <c r="K23" s="216">
        <v>0.0</v>
      </c>
      <c r="L23" s="216">
        <v>0.0</v>
      </c>
      <c r="M23" s="216">
        <v>0.0</v>
      </c>
      <c r="N23" s="216">
        <v>0.0</v>
      </c>
      <c r="O23" s="216">
        <v>0.0</v>
      </c>
      <c r="P23" s="216">
        <v>0.0</v>
      </c>
      <c r="Q23" s="216">
        <v>0.0</v>
      </c>
      <c r="R23" s="216">
        <v>0.0</v>
      </c>
      <c r="S23" s="216">
        <v>0.0</v>
      </c>
      <c r="T23" s="216">
        <v>0.0</v>
      </c>
      <c r="U23" s="216">
        <v>0.0</v>
      </c>
      <c r="V23" s="216">
        <v>0.0</v>
      </c>
      <c r="W23" s="216">
        <v>0.0</v>
      </c>
      <c r="X23" s="216">
        <v>0.0</v>
      </c>
      <c r="Y23" s="216">
        <v>0.0</v>
      </c>
      <c r="Z23" s="216">
        <v>0.0</v>
      </c>
      <c r="AA23" s="216">
        <v>0.0</v>
      </c>
      <c r="AB23" s="216">
        <v>0.0</v>
      </c>
      <c r="AC23" s="216">
        <v>0.0</v>
      </c>
      <c r="AD23" s="216">
        <v>0.0</v>
      </c>
      <c r="AE23" s="216">
        <v>0.0</v>
      </c>
      <c r="AF23" s="216">
        <v>0.0</v>
      </c>
      <c r="AG23" s="402">
        <f t="shared" si="4"/>
        <v>0</v>
      </c>
    </row>
    <row r="24">
      <c r="A24" s="404" t="s">
        <v>1412</v>
      </c>
      <c r="B24" s="216">
        <v>0.0</v>
      </c>
      <c r="C24" s="216">
        <v>0.0</v>
      </c>
      <c r="D24" s="216">
        <v>0.0</v>
      </c>
      <c r="E24" s="216">
        <v>0.0</v>
      </c>
      <c r="F24" s="216">
        <v>0.0</v>
      </c>
      <c r="G24" s="216">
        <v>0.0</v>
      </c>
      <c r="H24" s="216">
        <v>0.0</v>
      </c>
      <c r="I24" s="216">
        <v>0.0</v>
      </c>
      <c r="J24" s="216">
        <v>0.0</v>
      </c>
      <c r="K24" s="216">
        <v>0.0</v>
      </c>
      <c r="L24" s="216">
        <v>0.0</v>
      </c>
      <c r="M24" s="216">
        <v>0.0</v>
      </c>
      <c r="N24" s="216">
        <v>0.0</v>
      </c>
      <c r="O24" s="216">
        <v>0.0</v>
      </c>
      <c r="P24" s="216">
        <v>0.0</v>
      </c>
      <c r="Q24" s="216">
        <v>0.0</v>
      </c>
      <c r="R24" s="216">
        <v>0.0</v>
      </c>
      <c r="S24" s="216">
        <v>0.0</v>
      </c>
      <c r="T24" s="216">
        <v>0.0</v>
      </c>
      <c r="U24" s="216">
        <v>0.0</v>
      </c>
      <c r="V24" s="216">
        <v>0.0</v>
      </c>
      <c r="W24" s="216">
        <v>0.0</v>
      </c>
      <c r="X24" s="216">
        <v>0.0</v>
      </c>
      <c r="Y24" s="216">
        <v>0.0</v>
      </c>
      <c r="Z24" s="216">
        <v>0.0</v>
      </c>
      <c r="AA24" s="216">
        <v>0.0</v>
      </c>
      <c r="AB24" s="216">
        <v>0.0</v>
      </c>
      <c r="AC24" s="216">
        <v>0.0</v>
      </c>
      <c r="AD24" s="216">
        <v>0.0</v>
      </c>
      <c r="AE24" s="216">
        <v>0.0</v>
      </c>
      <c r="AF24" s="216">
        <v>0.0</v>
      </c>
      <c r="AG24" s="402">
        <f t="shared" si="4"/>
        <v>0</v>
      </c>
    </row>
    <row r="25">
      <c r="A25" s="404" t="s">
        <v>1413</v>
      </c>
      <c r="B25" s="216">
        <v>0.0</v>
      </c>
      <c r="C25" s="216">
        <v>0.0</v>
      </c>
      <c r="D25" s="216">
        <v>0.0</v>
      </c>
      <c r="E25" s="216">
        <v>0.0</v>
      </c>
      <c r="F25" s="216">
        <v>0.0</v>
      </c>
      <c r="G25" s="216">
        <v>0.0</v>
      </c>
      <c r="H25" s="216">
        <v>0.0</v>
      </c>
      <c r="I25" s="216">
        <v>0.0</v>
      </c>
      <c r="J25" s="216">
        <v>0.0</v>
      </c>
      <c r="K25" s="216">
        <v>0.0</v>
      </c>
      <c r="L25" s="216">
        <v>0.0</v>
      </c>
      <c r="M25" s="216">
        <v>0.0</v>
      </c>
      <c r="N25" s="216">
        <v>0.0</v>
      </c>
      <c r="O25" s="216">
        <v>0.0</v>
      </c>
      <c r="P25" s="216">
        <v>0.0</v>
      </c>
      <c r="Q25" s="216">
        <v>0.0</v>
      </c>
      <c r="R25" s="216">
        <v>0.0</v>
      </c>
      <c r="S25" s="216">
        <v>0.0</v>
      </c>
      <c r="T25" s="216">
        <v>0.0</v>
      </c>
      <c r="U25" s="216">
        <v>0.0</v>
      </c>
      <c r="V25" s="216">
        <v>0.0</v>
      </c>
      <c r="W25" s="216">
        <v>0.0</v>
      </c>
      <c r="X25" s="216">
        <v>0.0</v>
      </c>
      <c r="Y25" s="216">
        <v>0.0</v>
      </c>
      <c r="Z25" s="216">
        <v>0.0</v>
      </c>
      <c r="AA25" s="216">
        <v>0.0</v>
      </c>
      <c r="AB25" s="216">
        <v>0.0</v>
      </c>
      <c r="AC25" s="216">
        <v>0.0</v>
      </c>
      <c r="AD25" s="216">
        <v>0.0</v>
      </c>
      <c r="AE25" s="216">
        <v>0.0</v>
      </c>
      <c r="AF25" s="216">
        <v>0.0</v>
      </c>
      <c r="AG25" s="402">
        <f t="shared" si="4"/>
        <v>0</v>
      </c>
    </row>
    <row r="26">
      <c r="A26" s="404" t="s">
        <v>1414</v>
      </c>
      <c r="B26" s="216">
        <v>0.0</v>
      </c>
      <c r="C26" s="216">
        <v>0.0</v>
      </c>
      <c r="D26" s="216">
        <v>0.0</v>
      </c>
      <c r="E26" s="216">
        <v>0.0</v>
      </c>
      <c r="F26" s="216">
        <v>0.0</v>
      </c>
      <c r="G26" s="216">
        <v>0.0</v>
      </c>
      <c r="H26" s="216">
        <v>0.0</v>
      </c>
      <c r="I26" s="216">
        <v>0.0</v>
      </c>
      <c r="J26" s="216">
        <v>0.0</v>
      </c>
      <c r="K26" s="216">
        <v>0.0</v>
      </c>
      <c r="L26" s="216">
        <v>0.0</v>
      </c>
      <c r="M26" s="216">
        <v>0.0</v>
      </c>
      <c r="N26" s="216">
        <v>0.0</v>
      </c>
      <c r="O26" s="216">
        <v>0.0</v>
      </c>
      <c r="P26" s="216">
        <v>0.0</v>
      </c>
      <c r="Q26" s="216">
        <v>0.0</v>
      </c>
      <c r="R26" s="216">
        <v>0.0</v>
      </c>
      <c r="S26" s="216">
        <v>0.0</v>
      </c>
      <c r="T26" s="216">
        <v>0.0</v>
      </c>
      <c r="U26" s="216">
        <v>0.0</v>
      </c>
      <c r="V26" s="216">
        <v>0.0</v>
      </c>
      <c r="W26" s="216">
        <v>0.0</v>
      </c>
      <c r="X26" s="216">
        <v>0.0</v>
      </c>
      <c r="Y26" s="216">
        <v>0.0</v>
      </c>
      <c r="Z26" s="216">
        <v>0.0</v>
      </c>
      <c r="AA26" s="216">
        <v>0.0</v>
      </c>
      <c r="AB26" s="216">
        <v>0.0</v>
      </c>
      <c r="AC26" s="216">
        <v>0.0</v>
      </c>
      <c r="AD26" s="216">
        <v>0.0</v>
      </c>
      <c r="AE26" s="216">
        <v>0.0</v>
      </c>
      <c r="AF26" s="216">
        <v>0.0</v>
      </c>
      <c r="AG26" s="402">
        <f t="shared" si="4"/>
        <v>0</v>
      </c>
    </row>
    <row r="27">
      <c r="A27" s="407" t="s">
        <v>187</v>
      </c>
      <c r="B27" s="408">
        <f t="shared" ref="B27:AF27" si="5">SUM(B19:B26)</f>
        <v>0</v>
      </c>
      <c r="C27" s="408">
        <f t="shared" si="5"/>
        <v>0</v>
      </c>
      <c r="D27" s="408">
        <f t="shared" si="5"/>
        <v>0</v>
      </c>
      <c r="E27" s="408">
        <f t="shared" si="5"/>
        <v>0</v>
      </c>
      <c r="F27" s="408">
        <f t="shared" si="5"/>
        <v>0</v>
      </c>
      <c r="G27" s="408">
        <f t="shared" si="5"/>
        <v>0</v>
      </c>
      <c r="H27" s="408">
        <f t="shared" si="5"/>
        <v>0</v>
      </c>
      <c r="I27" s="408">
        <f t="shared" si="5"/>
        <v>0</v>
      </c>
      <c r="J27" s="408">
        <f t="shared" si="5"/>
        <v>0</v>
      </c>
      <c r="K27" s="408">
        <f t="shared" si="5"/>
        <v>0</v>
      </c>
      <c r="L27" s="408">
        <f t="shared" si="5"/>
        <v>0</v>
      </c>
      <c r="M27" s="408">
        <f t="shared" si="5"/>
        <v>0</v>
      </c>
      <c r="N27" s="408">
        <f t="shared" si="5"/>
        <v>0</v>
      </c>
      <c r="O27" s="408">
        <f t="shared" si="5"/>
        <v>0</v>
      </c>
      <c r="P27" s="408">
        <f t="shared" si="5"/>
        <v>0</v>
      </c>
      <c r="Q27" s="408">
        <f t="shared" si="5"/>
        <v>0</v>
      </c>
      <c r="R27" s="408">
        <f t="shared" si="5"/>
        <v>0</v>
      </c>
      <c r="S27" s="408">
        <f t="shared" si="5"/>
        <v>0</v>
      </c>
      <c r="T27" s="408">
        <f t="shared" si="5"/>
        <v>0</v>
      </c>
      <c r="U27" s="408">
        <f t="shared" si="5"/>
        <v>0</v>
      </c>
      <c r="V27" s="408">
        <f t="shared" si="5"/>
        <v>0</v>
      </c>
      <c r="W27" s="408">
        <f t="shared" si="5"/>
        <v>0</v>
      </c>
      <c r="X27" s="408">
        <f t="shared" si="5"/>
        <v>0</v>
      </c>
      <c r="Y27" s="408">
        <f t="shared" si="5"/>
        <v>0</v>
      </c>
      <c r="Z27" s="408">
        <f t="shared" si="5"/>
        <v>0</v>
      </c>
      <c r="AA27" s="408">
        <f t="shared" si="5"/>
        <v>0</v>
      </c>
      <c r="AB27" s="408">
        <f t="shared" si="5"/>
        <v>0</v>
      </c>
      <c r="AC27" s="408">
        <f t="shared" si="5"/>
        <v>0</v>
      </c>
      <c r="AD27" s="408">
        <f t="shared" si="5"/>
        <v>0</v>
      </c>
      <c r="AE27" s="408">
        <f t="shared" si="5"/>
        <v>0</v>
      </c>
      <c r="AF27" s="408">
        <f t="shared" si="5"/>
        <v>0</v>
      </c>
      <c r="AG27" s="402">
        <f t="shared" si="4"/>
        <v>0</v>
      </c>
    </row>
    <row r="28">
      <c r="A28" s="145"/>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c r="AG28" s="497"/>
    </row>
    <row r="29">
      <c r="A29" s="499" t="s">
        <v>1415</v>
      </c>
      <c r="B29" s="500"/>
      <c r="C29" s="500"/>
      <c r="D29" s="500"/>
      <c r="E29" s="500"/>
      <c r="F29" s="500"/>
      <c r="G29" s="500"/>
      <c r="H29" s="500"/>
      <c r="I29" s="500"/>
      <c r="J29" s="500"/>
      <c r="K29" s="500"/>
      <c r="L29" s="500"/>
      <c r="M29" s="500"/>
      <c r="N29" s="500"/>
      <c r="O29" s="500"/>
      <c r="P29" s="500"/>
      <c r="Q29" s="500"/>
      <c r="R29" s="500"/>
      <c r="S29" s="500"/>
      <c r="T29" s="500"/>
      <c r="U29" s="500"/>
      <c r="V29" s="500"/>
      <c r="W29" s="500"/>
      <c r="X29" s="500"/>
      <c r="Y29" s="500"/>
      <c r="Z29" s="500"/>
      <c r="AA29" s="500"/>
      <c r="AB29" s="500"/>
      <c r="AC29" s="500"/>
      <c r="AD29" s="500"/>
      <c r="AE29" s="500"/>
      <c r="AF29" s="500"/>
      <c r="AG29" s="501"/>
    </row>
    <row r="30" outlineLevel="1">
      <c r="A30" s="502"/>
      <c r="AG30" s="501"/>
    </row>
    <row r="31" outlineLevel="1">
      <c r="A31" s="462" t="s">
        <v>1416</v>
      </c>
      <c r="B31" s="231"/>
      <c r="C31" s="231"/>
      <c r="D31" s="231"/>
      <c r="E31" s="231"/>
      <c r="F31" s="231"/>
      <c r="G31" s="231"/>
      <c r="H31" s="231"/>
      <c r="I31" s="193"/>
      <c r="J31" s="193"/>
      <c r="K31" s="193"/>
      <c r="L31" s="193"/>
      <c r="M31" s="193"/>
      <c r="N31" s="193"/>
      <c r="O31" s="193"/>
      <c r="P31" s="193"/>
      <c r="Q31" s="193"/>
      <c r="R31" s="193"/>
      <c r="S31" s="193"/>
      <c r="T31" s="193"/>
      <c r="U31" s="193"/>
      <c r="V31" s="193"/>
      <c r="W31" s="193"/>
      <c r="X31" s="193"/>
      <c r="Y31" s="193"/>
      <c r="Z31" s="193"/>
      <c r="AA31" s="193"/>
      <c r="AB31" s="193"/>
      <c r="AC31" s="193"/>
      <c r="AD31" s="193"/>
      <c r="AE31" s="193"/>
      <c r="AF31" s="193"/>
      <c r="AG31" s="503"/>
    </row>
    <row r="32" outlineLevel="1">
      <c r="A32" s="443" t="s">
        <v>1417</v>
      </c>
      <c r="B32" s="236"/>
      <c r="C32" s="236"/>
      <c r="D32" s="236"/>
      <c r="E32" s="236"/>
      <c r="F32" s="236"/>
      <c r="G32" s="236"/>
      <c r="H32" s="236"/>
      <c r="I32" s="236"/>
      <c r="J32" s="236"/>
      <c r="K32" s="236"/>
      <c r="L32" s="236"/>
      <c r="M32" s="236"/>
      <c r="N32" s="236"/>
      <c r="O32" s="236"/>
      <c r="P32" s="236"/>
      <c r="Q32" s="236"/>
      <c r="R32" s="236"/>
      <c r="S32" s="236"/>
      <c r="T32" s="236"/>
      <c r="U32" s="236"/>
      <c r="V32" s="236"/>
      <c r="W32" s="236"/>
      <c r="X32" s="236"/>
      <c r="Y32" s="236"/>
      <c r="Z32" s="236"/>
      <c r="AA32" s="236"/>
      <c r="AB32" s="236"/>
      <c r="AC32" s="236"/>
      <c r="AD32" s="236"/>
      <c r="AE32" s="236"/>
      <c r="AF32" s="236"/>
      <c r="AG32" s="386">
        <f t="shared" ref="AG32:AG37" si="6">SUM(B32:AF32)</f>
        <v>0</v>
      </c>
    </row>
    <row r="33" outlineLevel="1">
      <c r="A33" s="443" t="s">
        <v>1418</v>
      </c>
      <c r="B33" s="236"/>
      <c r="C33" s="236"/>
      <c r="D33" s="236"/>
      <c r="E33" s="236"/>
      <c r="F33" s="236"/>
      <c r="G33" s="236"/>
      <c r="H33" s="236"/>
      <c r="I33" s="236"/>
      <c r="J33" s="236"/>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386">
        <f t="shared" si="6"/>
        <v>0</v>
      </c>
    </row>
    <row r="34" outlineLevel="1">
      <c r="A34" s="443" t="s">
        <v>1419</v>
      </c>
      <c r="B34" s="348"/>
      <c r="C34" s="348"/>
      <c r="D34" s="236"/>
      <c r="E34" s="348"/>
      <c r="F34" s="236"/>
      <c r="G34" s="236"/>
      <c r="H34" s="348"/>
      <c r="I34" s="348"/>
      <c r="J34" s="348"/>
      <c r="K34" s="348"/>
      <c r="L34" s="348"/>
      <c r="M34" s="348"/>
      <c r="N34" s="348"/>
      <c r="O34" s="236"/>
      <c r="P34" s="236"/>
      <c r="Q34" s="236"/>
      <c r="R34" s="236"/>
      <c r="S34" s="236"/>
      <c r="T34" s="236"/>
      <c r="U34" s="236"/>
      <c r="V34" s="236"/>
      <c r="W34" s="236"/>
      <c r="X34" s="236"/>
      <c r="Y34" s="236"/>
      <c r="Z34" s="236"/>
      <c r="AA34" s="236"/>
      <c r="AB34" s="236"/>
      <c r="AC34" s="236"/>
      <c r="AD34" s="236"/>
      <c r="AE34" s="236"/>
      <c r="AF34" s="236"/>
      <c r="AG34" s="386">
        <f t="shared" si="6"/>
        <v>0</v>
      </c>
    </row>
    <row r="35" outlineLevel="1">
      <c r="A35" s="443" t="s">
        <v>1420</v>
      </c>
      <c r="B35" s="348"/>
      <c r="C35" s="348"/>
      <c r="D35" s="236"/>
      <c r="E35" s="348"/>
      <c r="F35" s="348"/>
      <c r="G35" s="348"/>
      <c r="H35" s="348"/>
      <c r="I35" s="348"/>
      <c r="J35" s="348"/>
      <c r="K35" s="348"/>
      <c r="L35" s="348"/>
      <c r="M35" s="348"/>
      <c r="N35" s="348"/>
      <c r="O35" s="236"/>
      <c r="P35" s="236"/>
      <c r="Q35" s="236"/>
      <c r="R35" s="236"/>
      <c r="S35" s="236"/>
      <c r="T35" s="236"/>
      <c r="U35" s="236"/>
      <c r="V35" s="236"/>
      <c r="W35" s="236"/>
      <c r="X35" s="236"/>
      <c r="Y35" s="236"/>
      <c r="Z35" s="236"/>
      <c r="AA35" s="236"/>
      <c r="AB35" s="236"/>
      <c r="AC35" s="236"/>
      <c r="AD35" s="236"/>
      <c r="AE35" s="236"/>
      <c r="AF35" s="236"/>
      <c r="AG35" s="386">
        <f t="shared" si="6"/>
        <v>0</v>
      </c>
    </row>
    <row r="36" outlineLevel="1">
      <c r="A36" s="445" t="s">
        <v>287</v>
      </c>
      <c r="B36" s="446">
        <f t="shared" ref="B36:AF36" si="7">SUM(B32:B33)</f>
        <v>0</v>
      </c>
      <c r="C36" s="446">
        <f t="shared" si="7"/>
        <v>0</v>
      </c>
      <c r="D36" s="446">
        <f t="shared" si="7"/>
        <v>0</v>
      </c>
      <c r="E36" s="446">
        <f t="shared" si="7"/>
        <v>0</v>
      </c>
      <c r="F36" s="446">
        <f t="shared" si="7"/>
        <v>0</v>
      </c>
      <c r="G36" s="446">
        <f t="shared" si="7"/>
        <v>0</v>
      </c>
      <c r="H36" s="446">
        <f t="shared" si="7"/>
        <v>0</v>
      </c>
      <c r="I36" s="446">
        <f t="shared" si="7"/>
        <v>0</v>
      </c>
      <c r="J36" s="446">
        <f t="shared" si="7"/>
        <v>0</v>
      </c>
      <c r="K36" s="446">
        <f t="shared" si="7"/>
        <v>0</v>
      </c>
      <c r="L36" s="446">
        <f t="shared" si="7"/>
        <v>0</v>
      </c>
      <c r="M36" s="446">
        <f t="shared" si="7"/>
        <v>0</v>
      </c>
      <c r="N36" s="446">
        <f t="shared" si="7"/>
        <v>0</v>
      </c>
      <c r="O36" s="446">
        <f t="shared" si="7"/>
        <v>0</v>
      </c>
      <c r="P36" s="446">
        <f t="shared" si="7"/>
        <v>0</v>
      </c>
      <c r="Q36" s="446">
        <f t="shared" si="7"/>
        <v>0</v>
      </c>
      <c r="R36" s="446">
        <f t="shared" si="7"/>
        <v>0</v>
      </c>
      <c r="S36" s="446">
        <f t="shared" si="7"/>
        <v>0</v>
      </c>
      <c r="T36" s="446">
        <f t="shared" si="7"/>
        <v>0</v>
      </c>
      <c r="U36" s="446">
        <f t="shared" si="7"/>
        <v>0</v>
      </c>
      <c r="V36" s="446">
        <f t="shared" si="7"/>
        <v>0</v>
      </c>
      <c r="W36" s="446">
        <f t="shared" si="7"/>
        <v>0</v>
      </c>
      <c r="X36" s="446">
        <f t="shared" si="7"/>
        <v>0</v>
      </c>
      <c r="Y36" s="446">
        <f t="shared" si="7"/>
        <v>0</v>
      </c>
      <c r="Z36" s="446">
        <f t="shared" si="7"/>
        <v>0</v>
      </c>
      <c r="AA36" s="446">
        <f t="shared" si="7"/>
        <v>0</v>
      </c>
      <c r="AB36" s="446">
        <f t="shared" si="7"/>
        <v>0</v>
      </c>
      <c r="AC36" s="446">
        <f t="shared" si="7"/>
        <v>0</v>
      </c>
      <c r="AD36" s="446">
        <f t="shared" si="7"/>
        <v>0</v>
      </c>
      <c r="AE36" s="446">
        <f t="shared" si="7"/>
        <v>0</v>
      </c>
      <c r="AF36" s="446">
        <f t="shared" si="7"/>
        <v>0</v>
      </c>
      <c r="AG36" s="386">
        <f t="shared" si="6"/>
        <v>0</v>
      </c>
    </row>
    <row r="37" outlineLevel="1">
      <c r="A37" s="445" t="s">
        <v>288</v>
      </c>
      <c r="B37" s="446">
        <f t="shared" ref="B37:AF37" si="8">SUM(B34:B35)</f>
        <v>0</v>
      </c>
      <c r="C37" s="446">
        <f t="shared" si="8"/>
        <v>0</v>
      </c>
      <c r="D37" s="446">
        <f t="shared" si="8"/>
        <v>0</v>
      </c>
      <c r="E37" s="446">
        <f t="shared" si="8"/>
        <v>0</v>
      </c>
      <c r="F37" s="446">
        <f t="shared" si="8"/>
        <v>0</v>
      </c>
      <c r="G37" s="446">
        <f t="shared" si="8"/>
        <v>0</v>
      </c>
      <c r="H37" s="446">
        <f t="shared" si="8"/>
        <v>0</v>
      </c>
      <c r="I37" s="446">
        <f t="shared" si="8"/>
        <v>0</v>
      </c>
      <c r="J37" s="446">
        <f t="shared" si="8"/>
        <v>0</v>
      </c>
      <c r="K37" s="446">
        <f t="shared" si="8"/>
        <v>0</v>
      </c>
      <c r="L37" s="446">
        <f t="shared" si="8"/>
        <v>0</v>
      </c>
      <c r="M37" s="446">
        <f t="shared" si="8"/>
        <v>0</v>
      </c>
      <c r="N37" s="446">
        <f t="shared" si="8"/>
        <v>0</v>
      </c>
      <c r="O37" s="446">
        <f t="shared" si="8"/>
        <v>0</v>
      </c>
      <c r="P37" s="446">
        <f t="shared" si="8"/>
        <v>0</v>
      </c>
      <c r="Q37" s="446">
        <f t="shared" si="8"/>
        <v>0</v>
      </c>
      <c r="R37" s="446">
        <f t="shared" si="8"/>
        <v>0</v>
      </c>
      <c r="S37" s="446">
        <f t="shared" si="8"/>
        <v>0</v>
      </c>
      <c r="T37" s="446">
        <f t="shared" si="8"/>
        <v>0</v>
      </c>
      <c r="U37" s="446">
        <f t="shared" si="8"/>
        <v>0</v>
      </c>
      <c r="V37" s="446">
        <f t="shared" si="8"/>
        <v>0</v>
      </c>
      <c r="W37" s="446">
        <f t="shared" si="8"/>
        <v>0</v>
      </c>
      <c r="X37" s="446">
        <f t="shared" si="8"/>
        <v>0</v>
      </c>
      <c r="Y37" s="446">
        <f t="shared" si="8"/>
        <v>0</v>
      </c>
      <c r="Z37" s="446">
        <f t="shared" si="8"/>
        <v>0</v>
      </c>
      <c r="AA37" s="446">
        <f t="shared" si="8"/>
        <v>0</v>
      </c>
      <c r="AB37" s="446">
        <f t="shared" si="8"/>
        <v>0</v>
      </c>
      <c r="AC37" s="446">
        <f t="shared" si="8"/>
        <v>0</v>
      </c>
      <c r="AD37" s="446">
        <f t="shared" si="8"/>
        <v>0</v>
      </c>
      <c r="AE37" s="446">
        <f t="shared" si="8"/>
        <v>0</v>
      </c>
      <c r="AF37" s="446">
        <f t="shared" si="8"/>
        <v>0</v>
      </c>
      <c r="AG37" s="386">
        <f t="shared" si="6"/>
        <v>0</v>
      </c>
    </row>
    <row r="38" outlineLevel="1">
      <c r="A38" s="145"/>
      <c r="B38" s="174"/>
      <c r="C38" s="174"/>
      <c r="D38" s="174"/>
      <c r="E38" s="174"/>
      <c r="F38" s="174"/>
      <c r="G38" s="174"/>
      <c r="H38" s="174"/>
      <c r="I38" s="129"/>
      <c r="J38" s="129"/>
      <c r="K38" s="129"/>
      <c r="L38" s="129"/>
      <c r="M38" s="129"/>
      <c r="N38" s="129"/>
      <c r="O38" s="129"/>
      <c r="P38" s="129"/>
      <c r="Q38" s="129"/>
      <c r="R38" s="129"/>
      <c r="S38" s="129"/>
      <c r="T38" s="129"/>
      <c r="U38" s="129"/>
      <c r="V38" s="129"/>
      <c r="W38" s="129"/>
      <c r="X38" s="129"/>
      <c r="Y38" s="129"/>
      <c r="Z38" s="129"/>
      <c r="AA38" s="129"/>
      <c r="AB38" s="129"/>
      <c r="AC38" s="129"/>
      <c r="AD38" s="129"/>
      <c r="AE38" s="129"/>
      <c r="AF38" s="129"/>
      <c r="AG38" s="493"/>
    </row>
    <row r="39" outlineLevel="1">
      <c r="A39" s="443" t="s">
        <v>290</v>
      </c>
      <c r="B39" s="236"/>
      <c r="C39" s="236"/>
      <c r="D39" s="236"/>
      <c r="E39" s="236"/>
      <c r="F39" s="236"/>
      <c r="G39" s="236"/>
      <c r="H39" s="236"/>
      <c r="I39" s="236"/>
      <c r="J39" s="236"/>
      <c r="K39" s="236"/>
      <c r="L39" s="236"/>
      <c r="M39" s="236"/>
      <c r="N39" s="236"/>
      <c r="O39" s="236"/>
      <c r="P39" s="236"/>
      <c r="Q39" s="236"/>
      <c r="R39" s="236"/>
      <c r="S39" s="236"/>
      <c r="T39" s="236"/>
      <c r="U39" s="236"/>
      <c r="V39" s="236"/>
      <c r="W39" s="236"/>
      <c r="X39" s="236"/>
      <c r="Y39" s="236"/>
      <c r="Z39" s="236"/>
      <c r="AA39" s="236"/>
      <c r="AB39" s="236"/>
      <c r="AC39" s="236"/>
      <c r="AD39" s="236"/>
      <c r="AE39" s="236"/>
      <c r="AF39" s="236"/>
      <c r="AG39" s="386">
        <f t="shared" ref="AG39:AG47" si="9">SUM(B39:AF39)</f>
        <v>0</v>
      </c>
    </row>
    <row r="40" outlineLevel="1">
      <c r="A40" s="443" t="s">
        <v>291</v>
      </c>
      <c r="B40" s="236"/>
      <c r="C40" s="236"/>
      <c r="D40" s="236"/>
      <c r="E40" s="236"/>
      <c r="F40" s="236"/>
      <c r="G40" s="236"/>
      <c r="H40" s="236"/>
      <c r="I40" s="236"/>
      <c r="J40" s="236"/>
      <c r="K40" s="236"/>
      <c r="L40" s="236"/>
      <c r="M40" s="236"/>
      <c r="N40" s="236"/>
      <c r="O40" s="236"/>
      <c r="P40" s="236"/>
      <c r="Q40" s="236"/>
      <c r="R40" s="236"/>
      <c r="S40" s="236"/>
      <c r="T40" s="236"/>
      <c r="U40" s="236"/>
      <c r="V40" s="236"/>
      <c r="W40" s="236"/>
      <c r="X40" s="236"/>
      <c r="Y40" s="236"/>
      <c r="Z40" s="236"/>
      <c r="AA40" s="236"/>
      <c r="AB40" s="236"/>
      <c r="AC40" s="236"/>
      <c r="AD40" s="236"/>
      <c r="AE40" s="236"/>
      <c r="AF40" s="236"/>
      <c r="AG40" s="386">
        <f t="shared" si="9"/>
        <v>0</v>
      </c>
    </row>
    <row r="41" outlineLevel="1">
      <c r="A41" s="443" t="s">
        <v>1421</v>
      </c>
      <c r="B41" s="236"/>
      <c r="C41" s="236"/>
      <c r="D41" s="236"/>
      <c r="E41" s="236"/>
      <c r="F41" s="236"/>
      <c r="G41" s="236"/>
      <c r="H41" s="236"/>
      <c r="I41" s="236"/>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386">
        <f t="shared" si="9"/>
        <v>0</v>
      </c>
    </row>
    <row r="42" outlineLevel="1">
      <c r="A42" s="443" t="s">
        <v>1422</v>
      </c>
      <c r="B42" s="236"/>
      <c r="C42" s="236"/>
      <c r="D42" s="236"/>
      <c r="E42" s="236"/>
      <c r="F42" s="236"/>
      <c r="G42" s="236"/>
      <c r="H42" s="236"/>
      <c r="I42" s="236"/>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386">
        <f t="shared" si="9"/>
        <v>0</v>
      </c>
    </row>
    <row r="43" outlineLevel="1">
      <c r="A43" s="443" t="s">
        <v>1423</v>
      </c>
      <c r="B43" s="236"/>
      <c r="C43" s="236"/>
      <c r="D43" s="236"/>
      <c r="E43" s="236"/>
      <c r="F43" s="236"/>
      <c r="G43" s="236"/>
      <c r="H43" s="236"/>
      <c r="I43" s="236"/>
      <c r="J43" s="236"/>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386">
        <f t="shared" si="9"/>
        <v>0</v>
      </c>
    </row>
    <row r="44" outlineLevel="1">
      <c r="A44" s="443" t="s">
        <v>1424</v>
      </c>
      <c r="B44" s="236"/>
      <c r="C44" s="236"/>
      <c r="D44" s="236"/>
      <c r="E44" s="236"/>
      <c r="F44" s="236"/>
      <c r="G44" s="236"/>
      <c r="H44" s="236"/>
      <c r="I44" s="236"/>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386">
        <f t="shared" si="9"/>
        <v>0</v>
      </c>
    </row>
    <row r="45" outlineLevel="1">
      <c r="A45" s="443" t="s">
        <v>1425</v>
      </c>
      <c r="B45" s="236"/>
      <c r="C45" s="236"/>
      <c r="D45" s="236"/>
      <c r="E45" s="236"/>
      <c r="F45" s="236"/>
      <c r="G45" s="236"/>
      <c r="H45" s="236"/>
      <c r="I45" s="236"/>
      <c r="J45" s="236"/>
      <c r="K45" s="236"/>
      <c r="L45" s="236"/>
      <c r="M45" s="236"/>
      <c r="N45" s="236"/>
      <c r="O45" s="236"/>
      <c r="P45" s="236"/>
      <c r="Q45" s="236"/>
      <c r="R45" s="236"/>
      <c r="S45" s="236"/>
      <c r="T45" s="236"/>
      <c r="U45" s="236"/>
      <c r="V45" s="236"/>
      <c r="W45" s="236"/>
      <c r="X45" s="236"/>
      <c r="Y45" s="236"/>
      <c r="Z45" s="236"/>
      <c r="AA45" s="236"/>
      <c r="AB45" s="236"/>
      <c r="AC45" s="236"/>
      <c r="AD45" s="236"/>
      <c r="AE45" s="236"/>
      <c r="AF45" s="236"/>
      <c r="AG45" s="386">
        <f t="shared" si="9"/>
        <v>0</v>
      </c>
    </row>
    <row r="46" outlineLevel="1">
      <c r="A46" s="443" t="s">
        <v>1426</v>
      </c>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c r="AD46" s="236"/>
      <c r="AE46" s="236"/>
      <c r="AF46" s="236"/>
      <c r="AG46" s="386">
        <f t="shared" si="9"/>
        <v>0</v>
      </c>
    </row>
    <row r="47" outlineLevel="1">
      <c r="A47" s="447" t="s">
        <v>187</v>
      </c>
      <c r="B47" s="446">
        <f t="shared" ref="B47:AF47" si="10">SUM(B39:B46)</f>
        <v>0</v>
      </c>
      <c r="C47" s="446">
        <f t="shared" si="10"/>
        <v>0</v>
      </c>
      <c r="D47" s="446">
        <f t="shared" si="10"/>
        <v>0</v>
      </c>
      <c r="E47" s="446">
        <f t="shared" si="10"/>
        <v>0</v>
      </c>
      <c r="F47" s="446">
        <f t="shared" si="10"/>
        <v>0</v>
      </c>
      <c r="G47" s="446">
        <f t="shared" si="10"/>
        <v>0</v>
      </c>
      <c r="H47" s="446">
        <f t="shared" si="10"/>
        <v>0</v>
      </c>
      <c r="I47" s="446">
        <f t="shared" si="10"/>
        <v>0</v>
      </c>
      <c r="J47" s="446">
        <f t="shared" si="10"/>
        <v>0</v>
      </c>
      <c r="K47" s="446">
        <f t="shared" si="10"/>
        <v>0</v>
      </c>
      <c r="L47" s="446">
        <f t="shared" si="10"/>
        <v>0</v>
      </c>
      <c r="M47" s="446">
        <f t="shared" si="10"/>
        <v>0</v>
      </c>
      <c r="N47" s="446">
        <f t="shared" si="10"/>
        <v>0</v>
      </c>
      <c r="O47" s="446">
        <f t="shared" si="10"/>
        <v>0</v>
      </c>
      <c r="P47" s="446">
        <f t="shared" si="10"/>
        <v>0</v>
      </c>
      <c r="Q47" s="446">
        <f t="shared" si="10"/>
        <v>0</v>
      </c>
      <c r="R47" s="446">
        <f t="shared" si="10"/>
        <v>0</v>
      </c>
      <c r="S47" s="446">
        <f t="shared" si="10"/>
        <v>0</v>
      </c>
      <c r="T47" s="446">
        <f t="shared" si="10"/>
        <v>0</v>
      </c>
      <c r="U47" s="446">
        <f t="shared" si="10"/>
        <v>0</v>
      </c>
      <c r="V47" s="446">
        <f t="shared" si="10"/>
        <v>0</v>
      </c>
      <c r="W47" s="446">
        <f t="shared" si="10"/>
        <v>0</v>
      </c>
      <c r="X47" s="446">
        <f t="shared" si="10"/>
        <v>0</v>
      </c>
      <c r="Y47" s="446">
        <f t="shared" si="10"/>
        <v>0</v>
      </c>
      <c r="Z47" s="446">
        <f t="shared" si="10"/>
        <v>0</v>
      </c>
      <c r="AA47" s="446">
        <f t="shared" si="10"/>
        <v>0</v>
      </c>
      <c r="AB47" s="446">
        <f t="shared" si="10"/>
        <v>0</v>
      </c>
      <c r="AC47" s="446">
        <f t="shared" si="10"/>
        <v>0</v>
      </c>
      <c r="AD47" s="446">
        <f t="shared" si="10"/>
        <v>0</v>
      </c>
      <c r="AE47" s="446">
        <f t="shared" si="10"/>
        <v>0</v>
      </c>
      <c r="AF47" s="446">
        <f t="shared" si="10"/>
        <v>0</v>
      </c>
      <c r="AG47" s="386">
        <f t="shared" si="9"/>
        <v>0</v>
      </c>
    </row>
    <row r="48" outlineLevel="1">
      <c r="A48" s="145"/>
      <c r="B48" s="174"/>
      <c r="C48" s="174"/>
      <c r="D48" s="174"/>
      <c r="E48" s="174"/>
      <c r="F48" s="174"/>
      <c r="G48" s="174"/>
      <c r="H48" s="174"/>
      <c r="I48" s="129"/>
      <c r="J48" s="129"/>
      <c r="K48" s="129"/>
      <c r="L48" s="129"/>
      <c r="M48" s="129"/>
      <c r="N48" s="129"/>
      <c r="O48" s="129"/>
      <c r="P48" s="129"/>
      <c r="Q48" s="129"/>
      <c r="R48" s="129"/>
      <c r="S48" s="129"/>
      <c r="T48" s="129"/>
      <c r="U48" s="129"/>
      <c r="V48" s="129"/>
      <c r="W48" s="129"/>
      <c r="X48" s="129"/>
      <c r="Y48" s="129"/>
      <c r="Z48" s="129"/>
      <c r="AA48" s="129"/>
      <c r="AB48" s="129"/>
      <c r="AC48" s="129"/>
      <c r="AD48" s="129"/>
      <c r="AE48" s="129"/>
      <c r="AF48" s="129"/>
      <c r="AG48" s="493"/>
    </row>
    <row r="49" outlineLevel="1">
      <c r="A49" s="462" t="s">
        <v>1427</v>
      </c>
      <c r="B49" s="174"/>
      <c r="C49" s="174"/>
      <c r="D49" s="174"/>
      <c r="E49" s="174"/>
      <c r="F49" s="174"/>
      <c r="G49" s="247"/>
      <c r="H49" s="174"/>
      <c r="I49" s="129"/>
      <c r="J49" s="129"/>
      <c r="K49" s="129"/>
      <c r="L49" s="129"/>
      <c r="M49" s="129"/>
      <c r="N49" s="129"/>
      <c r="O49" s="129"/>
      <c r="P49" s="129"/>
      <c r="Q49" s="129"/>
      <c r="R49" s="129"/>
      <c r="S49" s="129"/>
      <c r="T49" s="129"/>
      <c r="U49" s="129"/>
      <c r="V49" s="129"/>
      <c r="W49" s="129"/>
      <c r="X49" s="129"/>
      <c r="Y49" s="129"/>
      <c r="Z49" s="129"/>
      <c r="AA49" s="129"/>
      <c r="AB49" s="129"/>
      <c r="AC49" s="129"/>
      <c r="AD49" s="129"/>
      <c r="AE49" s="129"/>
      <c r="AF49" s="129"/>
      <c r="AG49" s="503"/>
    </row>
    <row r="50" outlineLevel="1">
      <c r="A50" s="443" t="s">
        <v>1315</v>
      </c>
      <c r="B50" s="250"/>
      <c r="C50" s="250"/>
      <c r="D50" s="250"/>
      <c r="E50" s="250"/>
      <c r="F50" s="250"/>
      <c r="G50" s="250"/>
      <c r="H50" s="250"/>
      <c r="I50" s="250"/>
      <c r="J50" s="250"/>
      <c r="K50" s="250"/>
      <c r="L50" s="250"/>
      <c r="M50" s="348"/>
      <c r="N50" s="250"/>
      <c r="O50" s="250"/>
      <c r="P50" s="250"/>
      <c r="Q50" s="250"/>
      <c r="R50" s="250"/>
      <c r="S50" s="250"/>
      <c r="T50" s="250"/>
      <c r="U50" s="250"/>
      <c r="V50" s="250"/>
      <c r="W50" s="250"/>
      <c r="X50" s="250"/>
      <c r="Y50" s="250"/>
      <c r="Z50" s="250"/>
      <c r="AA50" s="250"/>
      <c r="AB50" s="250"/>
      <c r="AC50" s="250"/>
      <c r="AD50" s="250"/>
      <c r="AE50" s="250"/>
      <c r="AF50" s="250"/>
      <c r="AG50" s="386">
        <f t="shared" ref="AG50:AG53" si="11">SUM(B50:AF50)</f>
        <v>0</v>
      </c>
    </row>
    <row r="51" outlineLevel="1">
      <c r="A51" s="443" t="s">
        <v>1131</v>
      </c>
      <c r="B51" s="161"/>
      <c r="C51" s="161"/>
      <c r="D51" s="161"/>
      <c r="E51" s="161"/>
      <c r="F51" s="161"/>
      <c r="G51" s="161"/>
      <c r="H51" s="161"/>
      <c r="I51" s="161"/>
      <c r="J51" s="161"/>
      <c r="K51" s="161"/>
      <c r="L51" s="161"/>
      <c r="M51" s="161"/>
      <c r="N51" s="161"/>
      <c r="O51" s="161"/>
      <c r="P51" s="161"/>
      <c r="Q51" s="161"/>
      <c r="R51" s="161"/>
      <c r="S51" s="161"/>
      <c r="T51" s="161"/>
      <c r="U51" s="161"/>
      <c r="V51" s="161"/>
      <c r="W51" s="161"/>
      <c r="X51" s="161"/>
      <c r="Y51" s="161"/>
      <c r="Z51" s="161"/>
      <c r="AA51" s="161"/>
      <c r="AB51" s="161"/>
      <c r="AC51" s="161"/>
      <c r="AD51" s="161"/>
      <c r="AE51" s="161"/>
      <c r="AF51" s="161"/>
      <c r="AG51" s="386">
        <f t="shared" si="11"/>
        <v>0</v>
      </c>
    </row>
    <row r="52" outlineLevel="1">
      <c r="A52" s="443" t="s">
        <v>1316</v>
      </c>
      <c r="B52" s="161"/>
      <c r="C52" s="161"/>
      <c r="D52" s="161"/>
      <c r="E52" s="161"/>
      <c r="F52" s="161"/>
      <c r="G52" s="161"/>
      <c r="H52" s="161"/>
      <c r="I52" s="161"/>
      <c r="J52" s="161"/>
      <c r="K52" s="161"/>
      <c r="L52" s="161"/>
      <c r="M52" s="161"/>
      <c r="N52" s="161"/>
      <c r="O52" s="161"/>
      <c r="P52" s="161"/>
      <c r="Q52" s="161"/>
      <c r="R52" s="161"/>
      <c r="S52" s="161"/>
      <c r="T52" s="161"/>
      <c r="U52" s="161"/>
      <c r="V52" s="161"/>
      <c r="W52" s="161"/>
      <c r="X52" s="161"/>
      <c r="Y52" s="161"/>
      <c r="Z52" s="161"/>
      <c r="AA52" s="161"/>
      <c r="AB52" s="161"/>
      <c r="AC52" s="161"/>
      <c r="AD52" s="161"/>
      <c r="AE52" s="161"/>
      <c r="AF52" s="161"/>
      <c r="AG52" s="386">
        <f t="shared" si="11"/>
        <v>0</v>
      </c>
    </row>
    <row r="53" outlineLevel="1">
      <c r="A53" s="467" t="s">
        <v>1317</v>
      </c>
      <c r="B53" s="455">
        <f t="shared" ref="B53:AF53" si="12">SUM(B50:B52)</f>
        <v>0</v>
      </c>
      <c r="C53" s="455">
        <f t="shared" si="12"/>
        <v>0</v>
      </c>
      <c r="D53" s="455">
        <f t="shared" si="12"/>
        <v>0</v>
      </c>
      <c r="E53" s="455">
        <f t="shared" si="12"/>
        <v>0</v>
      </c>
      <c r="F53" s="455">
        <f t="shared" si="12"/>
        <v>0</v>
      </c>
      <c r="G53" s="455">
        <f t="shared" si="12"/>
        <v>0</v>
      </c>
      <c r="H53" s="455">
        <f t="shared" si="12"/>
        <v>0</v>
      </c>
      <c r="I53" s="455">
        <f t="shared" si="12"/>
        <v>0</v>
      </c>
      <c r="J53" s="455">
        <f t="shared" si="12"/>
        <v>0</v>
      </c>
      <c r="K53" s="455">
        <f t="shared" si="12"/>
        <v>0</v>
      </c>
      <c r="L53" s="455">
        <f t="shared" si="12"/>
        <v>0</v>
      </c>
      <c r="M53" s="455">
        <f t="shared" si="12"/>
        <v>0</v>
      </c>
      <c r="N53" s="455">
        <f t="shared" si="12"/>
        <v>0</v>
      </c>
      <c r="O53" s="455">
        <f t="shared" si="12"/>
        <v>0</v>
      </c>
      <c r="P53" s="455">
        <f t="shared" si="12"/>
        <v>0</v>
      </c>
      <c r="Q53" s="455">
        <f t="shared" si="12"/>
        <v>0</v>
      </c>
      <c r="R53" s="455">
        <f t="shared" si="12"/>
        <v>0</v>
      </c>
      <c r="S53" s="455">
        <f t="shared" si="12"/>
        <v>0</v>
      </c>
      <c r="T53" s="455">
        <f t="shared" si="12"/>
        <v>0</v>
      </c>
      <c r="U53" s="455">
        <f t="shared" si="12"/>
        <v>0</v>
      </c>
      <c r="V53" s="455">
        <f t="shared" si="12"/>
        <v>0</v>
      </c>
      <c r="W53" s="455">
        <f t="shared" si="12"/>
        <v>0</v>
      </c>
      <c r="X53" s="455">
        <f t="shared" si="12"/>
        <v>0</v>
      </c>
      <c r="Y53" s="455">
        <f t="shared" si="12"/>
        <v>0</v>
      </c>
      <c r="Z53" s="455">
        <f t="shared" si="12"/>
        <v>0</v>
      </c>
      <c r="AA53" s="455">
        <f t="shared" si="12"/>
        <v>0</v>
      </c>
      <c r="AB53" s="455">
        <f t="shared" si="12"/>
        <v>0</v>
      </c>
      <c r="AC53" s="455">
        <f t="shared" si="12"/>
        <v>0</v>
      </c>
      <c r="AD53" s="455">
        <f t="shared" si="12"/>
        <v>0</v>
      </c>
      <c r="AE53" s="455">
        <f t="shared" si="12"/>
        <v>0</v>
      </c>
      <c r="AF53" s="455">
        <f t="shared" si="12"/>
        <v>0</v>
      </c>
      <c r="AG53" s="386">
        <f t="shared" si="11"/>
        <v>0</v>
      </c>
    </row>
    <row r="54" outlineLevel="1">
      <c r="A54" s="145"/>
      <c r="B54" s="174"/>
      <c r="C54" s="174"/>
      <c r="D54" s="174"/>
      <c r="E54" s="174"/>
      <c r="F54" s="174"/>
      <c r="G54" s="174"/>
      <c r="H54" s="174"/>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c r="AG54" s="493"/>
    </row>
    <row r="55" outlineLevel="1">
      <c r="A55" s="266" t="s">
        <v>391</v>
      </c>
      <c r="B55" s="250"/>
      <c r="C55" s="250"/>
      <c r="D55" s="250"/>
      <c r="E55" s="250"/>
      <c r="F55" s="250"/>
      <c r="G55" s="250"/>
      <c r="H55" s="250"/>
      <c r="I55" s="250"/>
      <c r="J55" s="250"/>
      <c r="K55" s="250"/>
      <c r="L55" s="250"/>
      <c r="M55" s="250"/>
      <c r="N55" s="250"/>
      <c r="O55" s="504"/>
      <c r="P55" s="504"/>
      <c r="Q55" s="504"/>
      <c r="R55" s="504"/>
      <c r="S55" s="504"/>
      <c r="T55" s="504"/>
      <c r="U55" s="504"/>
      <c r="V55" s="504"/>
      <c r="W55" s="504"/>
      <c r="X55" s="250"/>
      <c r="Y55" s="504"/>
      <c r="Z55" s="504"/>
      <c r="AA55" s="504"/>
      <c r="AB55" s="504"/>
      <c r="AC55" s="504"/>
      <c r="AD55" s="250"/>
      <c r="AE55" s="250"/>
      <c r="AF55" s="250"/>
      <c r="AG55" s="386">
        <f t="shared" ref="AG55:AG57" si="13">SUM(B55:AF55)</f>
        <v>0</v>
      </c>
    </row>
    <row r="56" outlineLevel="1">
      <c r="A56" s="505" t="s">
        <v>392</v>
      </c>
      <c r="B56" s="144"/>
      <c r="C56" s="144"/>
      <c r="D56" s="144"/>
      <c r="E56" s="144"/>
      <c r="F56" s="144"/>
      <c r="G56" s="428"/>
      <c r="H56" s="428"/>
      <c r="I56" s="428"/>
      <c r="J56" s="428"/>
      <c r="K56" s="144"/>
      <c r="L56" s="428"/>
      <c r="M56" s="428"/>
      <c r="N56" s="428"/>
      <c r="O56" s="428"/>
      <c r="P56" s="428"/>
      <c r="Q56" s="428"/>
      <c r="R56" s="428"/>
      <c r="S56" s="428"/>
      <c r="T56" s="428"/>
      <c r="U56" s="428"/>
      <c r="V56" s="428"/>
      <c r="W56" s="428"/>
      <c r="X56" s="428"/>
      <c r="Y56" s="428"/>
      <c r="Z56" s="428"/>
      <c r="AA56" s="428"/>
      <c r="AB56" s="428"/>
      <c r="AC56" s="428"/>
      <c r="AD56" s="428"/>
      <c r="AE56" s="428"/>
      <c r="AF56" s="428"/>
      <c r="AG56" s="386">
        <f t="shared" si="13"/>
        <v>0</v>
      </c>
    </row>
    <row r="57" outlineLevel="1">
      <c r="A57" s="506" t="s">
        <v>1318</v>
      </c>
      <c r="B57" s="507">
        <f t="shared" ref="B57:AF57" si="14">sum(B55:B56)</f>
        <v>0</v>
      </c>
      <c r="C57" s="507">
        <f t="shared" si="14"/>
        <v>0</v>
      </c>
      <c r="D57" s="507">
        <f t="shared" si="14"/>
        <v>0</v>
      </c>
      <c r="E57" s="507">
        <f t="shared" si="14"/>
        <v>0</v>
      </c>
      <c r="F57" s="507">
        <f t="shared" si="14"/>
        <v>0</v>
      </c>
      <c r="G57" s="507">
        <f t="shared" si="14"/>
        <v>0</v>
      </c>
      <c r="H57" s="507">
        <f t="shared" si="14"/>
        <v>0</v>
      </c>
      <c r="I57" s="507">
        <f t="shared" si="14"/>
        <v>0</v>
      </c>
      <c r="J57" s="507">
        <f t="shared" si="14"/>
        <v>0</v>
      </c>
      <c r="K57" s="507">
        <f t="shared" si="14"/>
        <v>0</v>
      </c>
      <c r="L57" s="507">
        <f t="shared" si="14"/>
        <v>0</v>
      </c>
      <c r="M57" s="507">
        <f t="shared" si="14"/>
        <v>0</v>
      </c>
      <c r="N57" s="507">
        <f t="shared" si="14"/>
        <v>0</v>
      </c>
      <c r="O57" s="507">
        <f t="shared" si="14"/>
        <v>0</v>
      </c>
      <c r="P57" s="507">
        <f t="shared" si="14"/>
        <v>0</v>
      </c>
      <c r="Q57" s="507">
        <f t="shared" si="14"/>
        <v>0</v>
      </c>
      <c r="R57" s="507">
        <f t="shared" si="14"/>
        <v>0</v>
      </c>
      <c r="S57" s="507">
        <f t="shared" si="14"/>
        <v>0</v>
      </c>
      <c r="T57" s="507">
        <f t="shared" si="14"/>
        <v>0</v>
      </c>
      <c r="U57" s="507">
        <f t="shared" si="14"/>
        <v>0</v>
      </c>
      <c r="V57" s="507">
        <f t="shared" si="14"/>
        <v>0</v>
      </c>
      <c r="W57" s="507">
        <f t="shared" si="14"/>
        <v>0</v>
      </c>
      <c r="X57" s="507">
        <f t="shared" si="14"/>
        <v>0</v>
      </c>
      <c r="Y57" s="507">
        <f t="shared" si="14"/>
        <v>0</v>
      </c>
      <c r="Z57" s="507">
        <f t="shared" si="14"/>
        <v>0</v>
      </c>
      <c r="AA57" s="507">
        <f t="shared" si="14"/>
        <v>0</v>
      </c>
      <c r="AB57" s="507">
        <f t="shared" si="14"/>
        <v>0</v>
      </c>
      <c r="AC57" s="507">
        <f t="shared" si="14"/>
        <v>0</v>
      </c>
      <c r="AD57" s="507">
        <f t="shared" si="14"/>
        <v>0</v>
      </c>
      <c r="AE57" s="507">
        <f t="shared" si="14"/>
        <v>0</v>
      </c>
      <c r="AF57" s="507">
        <f t="shared" si="14"/>
        <v>0</v>
      </c>
      <c r="AG57" s="386">
        <f t="shared" si="13"/>
        <v>0</v>
      </c>
    </row>
    <row r="58" outlineLevel="1">
      <c r="A58" s="145"/>
      <c r="B58" s="174"/>
      <c r="C58" s="174"/>
      <c r="D58" s="174"/>
      <c r="E58" s="174"/>
      <c r="F58" s="174"/>
      <c r="G58" s="174"/>
      <c r="H58" s="174"/>
      <c r="I58" s="129"/>
      <c r="J58" s="129"/>
      <c r="K58" s="129"/>
      <c r="L58" s="129"/>
      <c r="M58" s="129"/>
      <c r="N58" s="129"/>
      <c r="O58" s="129"/>
      <c r="P58" s="129"/>
      <c r="Q58" s="129"/>
      <c r="R58" s="129"/>
      <c r="S58" s="129"/>
      <c r="T58" s="129"/>
      <c r="U58" s="129"/>
      <c r="V58" s="129"/>
      <c r="W58" s="129"/>
      <c r="X58" s="129"/>
      <c r="Y58" s="129"/>
      <c r="Z58" s="129"/>
      <c r="AA58" s="129"/>
      <c r="AB58" s="129"/>
      <c r="AC58" s="129"/>
      <c r="AD58" s="129"/>
      <c r="AE58" s="129"/>
      <c r="AF58" s="129"/>
      <c r="AG58" s="493"/>
    </row>
    <row r="59" outlineLevel="1">
      <c r="A59" s="508" t="s">
        <v>1428</v>
      </c>
      <c r="B59" s="509"/>
      <c r="C59" s="509"/>
      <c r="D59" s="509"/>
      <c r="E59" s="509"/>
      <c r="F59" s="509"/>
      <c r="G59" s="509"/>
      <c r="H59" s="509"/>
      <c r="I59" s="509"/>
      <c r="J59" s="509"/>
      <c r="K59" s="509"/>
      <c r="L59" s="509"/>
      <c r="M59" s="509"/>
      <c r="N59" s="509"/>
      <c r="O59" s="509"/>
      <c r="P59" s="509"/>
      <c r="Q59" s="509"/>
      <c r="R59" s="509"/>
      <c r="S59" s="509"/>
      <c r="T59" s="510"/>
      <c r="U59" s="510"/>
      <c r="V59" s="510"/>
      <c r="W59" s="510"/>
      <c r="X59" s="510"/>
      <c r="Y59" s="510"/>
      <c r="Z59" s="510"/>
      <c r="AA59" s="510"/>
      <c r="AB59" s="510"/>
      <c r="AC59" s="510"/>
      <c r="AD59" s="510"/>
      <c r="AE59" s="274"/>
      <c r="AF59" s="274"/>
      <c r="AG59" s="503"/>
    </row>
    <row r="60" outlineLevel="1">
      <c r="A60" s="443" t="s">
        <v>1429</v>
      </c>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386">
        <f t="shared" ref="AG60:AG65" si="15">SUM(B60:AF60)</f>
        <v>0</v>
      </c>
    </row>
    <row r="61" outlineLevel="1">
      <c r="A61" s="443" t="s">
        <v>1430</v>
      </c>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386">
        <f t="shared" si="15"/>
        <v>0</v>
      </c>
    </row>
    <row r="62" outlineLevel="1">
      <c r="A62" s="443" t="s">
        <v>1431</v>
      </c>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386">
        <f t="shared" si="15"/>
        <v>0</v>
      </c>
    </row>
    <row r="63" outlineLevel="1">
      <c r="A63" s="443" t="s">
        <v>1432</v>
      </c>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386">
        <f t="shared" si="15"/>
        <v>0</v>
      </c>
    </row>
    <row r="64" outlineLevel="1">
      <c r="A64" s="445" t="s">
        <v>287</v>
      </c>
      <c r="B64" s="446">
        <f t="shared" ref="B64:AF64" si="16">SUM(B60:B61)</f>
        <v>0</v>
      </c>
      <c r="C64" s="446">
        <f t="shared" si="16"/>
        <v>0</v>
      </c>
      <c r="D64" s="446">
        <f t="shared" si="16"/>
        <v>0</v>
      </c>
      <c r="E64" s="446">
        <f t="shared" si="16"/>
        <v>0</v>
      </c>
      <c r="F64" s="446">
        <f t="shared" si="16"/>
        <v>0</v>
      </c>
      <c r="G64" s="446">
        <f t="shared" si="16"/>
        <v>0</v>
      </c>
      <c r="H64" s="446">
        <f t="shared" si="16"/>
        <v>0</v>
      </c>
      <c r="I64" s="446">
        <f t="shared" si="16"/>
        <v>0</v>
      </c>
      <c r="J64" s="446">
        <f t="shared" si="16"/>
        <v>0</v>
      </c>
      <c r="K64" s="446">
        <f t="shared" si="16"/>
        <v>0</v>
      </c>
      <c r="L64" s="446">
        <f t="shared" si="16"/>
        <v>0</v>
      </c>
      <c r="M64" s="446">
        <f t="shared" si="16"/>
        <v>0</v>
      </c>
      <c r="N64" s="446">
        <f t="shared" si="16"/>
        <v>0</v>
      </c>
      <c r="O64" s="446">
        <f t="shared" si="16"/>
        <v>0</v>
      </c>
      <c r="P64" s="446">
        <f t="shared" si="16"/>
        <v>0</v>
      </c>
      <c r="Q64" s="446">
        <f t="shared" si="16"/>
        <v>0</v>
      </c>
      <c r="R64" s="446">
        <f t="shared" si="16"/>
        <v>0</v>
      </c>
      <c r="S64" s="446">
        <f t="shared" si="16"/>
        <v>0</v>
      </c>
      <c r="T64" s="446">
        <f t="shared" si="16"/>
        <v>0</v>
      </c>
      <c r="U64" s="446">
        <f t="shared" si="16"/>
        <v>0</v>
      </c>
      <c r="V64" s="446">
        <f t="shared" si="16"/>
        <v>0</v>
      </c>
      <c r="W64" s="446">
        <f t="shared" si="16"/>
        <v>0</v>
      </c>
      <c r="X64" s="446">
        <f t="shared" si="16"/>
        <v>0</v>
      </c>
      <c r="Y64" s="446">
        <f t="shared" si="16"/>
        <v>0</v>
      </c>
      <c r="Z64" s="446">
        <f t="shared" si="16"/>
        <v>0</v>
      </c>
      <c r="AA64" s="446">
        <f t="shared" si="16"/>
        <v>0</v>
      </c>
      <c r="AB64" s="446">
        <f t="shared" si="16"/>
        <v>0</v>
      </c>
      <c r="AC64" s="446">
        <f t="shared" si="16"/>
        <v>0</v>
      </c>
      <c r="AD64" s="446">
        <f t="shared" si="16"/>
        <v>0</v>
      </c>
      <c r="AE64" s="446">
        <f t="shared" si="16"/>
        <v>0</v>
      </c>
      <c r="AF64" s="446">
        <f t="shared" si="16"/>
        <v>0</v>
      </c>
      <c r="AG64" s="386">
        <f t="shared" si="15"/>
        <v>0</v>
      </c>
    </row>
    <row r="65" outlineLevel="1">
      <c r="A65" s="445" t="s">
        <v>288</v>
      </c>
      <c r="B65" s="446">
        <f t="shared" ref="B65:AF65" si="17">SUM(B62:B63)</f>
        <v>0</v>
      </c>
      <c r="C65" s="446">
        <f t="shared" si="17"/>
        <v>0</v>
      </c>
      <c r="D65" s="446">
        <f t="shared" si="17"/>
        <v>0</v>
      </c>
      <c r="E65" s="446">
        <f t="shared" si="17"/>
        <v>0</v>
      </c>
      <c r="F65" s="446">
        <f t="shared" si="17"/>
        <v>0</v>
      </c>
      <c r="G65" s="446">
        <f t="shared" si="17"/>
        <v>0</v>
      </c>
      <c r="H65" s="446">
        <f t="shared" si="17"/>
        <v>0</v>
      </c>
      <c r="I65" s="446">
        <f t="shared" si="17"/>
        <v>0</v>
      </c>
      <c r="J65" s="446">
        <f t="shared" si="17"/>
        <v>0</v>
      </c>
      <c r="K65" s="446">
        <f t="shared" si="17"/>
        <v>0</v>
      </c>
      <c r="L65" s="446">
        <f t="shared" si="17"/>
        <v>0</v>
      </c>
      <c r="M65" s="446">
        <f t="shared" si="17"/>
        <v>0</v>
      </c>
      <c r="N65" s="446">
        <f t="shared" si="17"/>
        <v>0</v>
      </c>
      <c r="O65" s="446">
        <f t="shared" si="17"/>
        <v>0</v>
      </c>
      <c r="P65" s="446">
        <f t="shared" si="17"/>
        <v>0</v>
      </c>
      <c r="Q65" s="446">
        <f t="shared" si="17"/>
        <v>0</v>
      </c>
      <c r="R65" s="446">
        <f t="shared" si="17"/>
        <v>0</v>
      </c>
      <c r="S65" s="446">
        <f t="shared" si="17"/>
        <v>0</v>
      </c>
      <c r="T65" s="446">
        <f t="shared" si="17"/>
        <v>0</v>
      </c>
      <c r="U65" s="446">
        <f t="shared" si="17"/>
        <v>0</v>
      </c>
      <c r="V65" s="446">
        <f t="shared" si="17"/>
        <v>0</v>
      </c>
      <c r="W65" s="446">
        <f t="shared" si="17"/>
        <v>0</v>
      </c>
      <c r="X65" s="446">
        <f t="shared" si="17"/>
        <v>0</v>
      </c>
      <c r="Y65" s="446">
        <f t="shared" si="17"/>
        <v>0</v>
      </c>
      <c r="Z65" s="446">
        <f t="shared" si="17"/>
        <v>0</v>
      </c>
      <c r="AA65" s="446">
        <f t="shared" si="17"/>
        <v>0</v>
      </c>
      <c r="AB65" s="446">
        <f t="shared" si="17"/>
        <v>0</v>
      </c>
      <c r="AC65" s="446">
        <f t="shared" si="17"/>
        <v>0</v>
      </c>
      <c r="AD65" s="446">
        <f t="shared" si="17"/>
        <v>0</v>
      </c>
      <c r="AE65" s="446">
        <f t="shared" si="17"/>
        <v>0</v>
      </c>
      <c r="AF65" s="446">
        <f t="shared" si="17"/>
        <v>0</v>
      </c>
      <c r="AG65" s="386">
        <f t="shared" si="15"/>
        <v>0</v>
      </c>
    </row>
    <row r="66" outlineLevel="1">
      <c r="A66" s="14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503"/>
    </row>
    <row r="67" outlineLevel="1">
      <c r="A67" s="443" t="s">
        <v>290</v>
      </c>
      <c r="B67" s="236"/>
      <c r="C67" s="236"/>
      <c r="D67" s="236"/>
      <c r="E67" s="236"/>
      <c r="F67" s="236"/>
      <c r="G67" s="236"/>
      <c r="H67" s="236"/>
      <c r="I67" s="236"/>
      <c r="J67" s="236"/>
      <c r="K67" s="236"/>
      <c r="L67" s="236"/>
      <c r="M67" s="236"/>
      <c r="N67" s="236"/>
      <c r="O67" s="236"/>
      <c r="P67" s="236"/>
      <c r="Q67" s="236"/>
      <c r="R67" s="236"/>
      <c r="S67" s="236"/>
      <c r="T67" s="236"/>
      <c r="U67" s="236"/>
      <c r="V67" s="236"/>
      <c r="W67" s="236"/>
      <c r="X67" s="236"/>
      <c r="Y67" s="236"/>
      <c r="Z67" s="236"/>
      <c r="AA67" s="236"/>
      <c r="AB67" s="236"/>
      <c r="AC67" s="236"/>
      <c r="AD67" s="236"/>
      <c r="AE67" s="236"/>
      <c r="AF67" s="236"/>
      <c r="AG67" s="386">
        <f t="shared" ref="AG67:AG75" si="18">SUM(B67:AF67)</f>
        <v>0</v>
      </c>
    </row>
    <row r="68" outlineLevel="1">
      <c r="A68" s="443" t="s">
        <v>291</v>
      </c>
      <c r="B68" s="236"/>
      <c r="C68" s="236"/>
      <c r="D68" s="236"/>
      <c r="E68" s="236"/>
      <c r="F68" s="236"/>
      <c r="G68" s="236"/>
      <c r="H68" s="236"/>
      <c r="I68" s="236"/>
      <c r="J68" s="236"/>
      <c r="K68" s="236"/>
      <c r="L68" s="236"/>
      <c r="M68" s="236"/>
      <c r="N68" s="236"/>
      <c r="O68" s="236"/>
      <c r="P68" s="236"/>
      <c r="Q68" s="236"/>
      <c r="R68" s="236"/>
      <c r="S68" s="236"/>
      <c r="T68" s="236"/>
      <c r="U68" s="236"/>
      <c r="V68" s="236"/>
      <c r="W68" s="236"/>
      <c r="X68" s="236"/>
      <c r="Y68" s="236"/>
      <c r="Z68" s="236"/>
      <c r="AA68" s="236"/>
      <c r="AB68" s="236"/>
      <c r="AC68" s="236"/>
      <c r="AD68" s="236"/>
      <c r="AE68" s="236"/>
      <c r="AF68" s="236"/>
      <c r="AG68" s="386">
        <f t="shared" si="18"/>
        <v>0</v>
      </c>
    </row>
    <row r="69" outlineLevel="1">
      <c r="A69" s="443" t="s">
        <v>1433</v>
      </c>
      <c r="B69" s="236"/>
      <c r="C69" s="236"/>
      <c r="D69" s="236"/>
      <c r="E69" s="236"/>
      <c r="F69" s="236"/>
      <c r="G69" s="236"/>
      <c r="H69" s="236"/>
      <c r="I69" s="236"/>
      <c r="J69" s="236"/>
      <c r="K69" s="236"/>
      <c r="L69" s="236"/>
      <c r="M69" s="236"/>
      <c r="N69" s="236"/>
      <c r="O69" s="236"/>
      <c r="P69" s="236"/>
      <c r="Q69" s="236"/>
      <c r="R69" s="236"/>
      <c r="S69" s="236"/>
      <c r="T69" s="236"/>
      <c r="U69" s="236"/>
      <c r="V69" s="236"/>
      <c r="W69" s="236"/>
      <c r="X69" s="236"/>
      <c r="Y69" s="236"/>
      <c r="Z69" s="236"/>
      <c r="AA69" s="236"/>
      <c r="AB69" s="236"/>
      <c r="AC69" s="236"/>
      <c r="AD69" s="236"/>
      <c r="AE69" s="236"/>
      <c r="AF69" s="236"/>
      <c r="AG69" s="386">
        <f t="shared" si="18"/>
        <v>0</v>
      </c>
    </row>
    <row r="70" outlineLevel="1">
      <c r="A70" s="443" t="s">
        <v>1434</v>
      </c>
      <c r="B70" s="236"/>
      <c r="C70" s="236"/>
      <c r="D70" s="236"/>
      <c r="E70" s="236"/>
      <c r="F70" s="236"/>
      <c r="G70" s="236"/>
      <c r="H70" s="236"/>
      <c r="I70" s="236"/>
      <c r="J70" s="236"/>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386">
        <f t="shared" si="18"/>
        <v>0</v>
      </c>
    </row>
    <row r="71" outlineLevel="1">
      <c r="A71" s="443" t="s">
        <v>1435</v>
      </c>
      <c r="B71" s="236"/>
      <c r="C71" s="236"/>
      <c r="D71" s="236"/>
      <c r="E71" s="236"/>
      <c r="F71" s="236"/>
      <c r="G71" s="236"/>
      <c r="H71" s="236"/>
      <c r="I71" s="236"/>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386">
        <f t="shared" si="18"/>
        <v>0</v>
      </c>
    </row>
    <row r="72" outlineLevel="1">
      <c r="A72" s="443" t="s">
        <v>1436</v>
      </c>
      <c r="B72" s="236"/>
      <c r="C72" s="236"/>
      <c r="D72" s="236"/>
      <c r="E72" s="236"/>
      <c r="F72" s="236"/>
      <c r="G72" s="236"/>
      <c r="H72" s="236"/>
      <c r="I72" s="236"/>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386">
        <f t="shared" si="18"/>
        <v>0</v>
      </c>
    </row>
    <row r="73" outlineLevel="1">
      <c r="A73" s="443" t="s">
        <v>1437</v>
      </c>
      <c r="B73" s="236"/>
      <c r="C73" s="236"/>
      <c r="D73" s="236"/>
      <c r="E73" s="236"/>
      <c r="F73" s="236"/>
      <c r="G73" s="236"/>
      <c r="H73" s="236"/>
      <c r="I73" s="236"/>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386">
        <f t="shared" si="18"/>
        <v>0</v>
      </c>
    </row>
    <row r="74" outlineLevel="1">
      <c r="A74" s="443" t="s">
        <v>1438</v>
      </c>
      <c r="B74" s="236"/>
      <c r="C74" s="236"/>
      <c r="D74" s="236"/>
      <c r="E74" s="236"/>
      <c r="F74" s="236"/>
      <c r="G74" s="236"/>
      <c r="H74" s="236"/>
      <c r="I74" s="236"/>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386">
        <f t="shared" si="18"/>
        <v>0</v>
      </c>
    </row>
    <row r="75" outlineLevel="1">
      <c r="A75" s="447" t="s">
        <v>187</v>
      </c>
      <c r="B75" s="446">
        <f t="shared" ref="B75:AF75" si="19">SUM(B67:B74)</f>
        <v>0</v>
      </c>
      <c r="C75" s="446">
        <f t="shared" si="19"/>
        <v>0</v>
      </c>
      <c r="D75" s="446">
        <f t="shared" si="19"/>
        <v>0</v>
      </c>
      <c r="E75" s="446">
        <f t="shared" si="19"/>
        <v>0</v>
      </c>
      <c r="F75" s="446">
        <f t="shared" si="19"/>
        <v>0</v>
      </c>
      <c r="G75" s="446">
        <f t="shared" si="19"/>
        <v>0</v>
      </c>
      <c r="H75" s="446">
        <f t="shared" si="19"/>
        <v>0</v>
      </c>
      <c r="I75" s="446">
        <f t="shared" si="19"/>
        <v>0</v>
      </c>
      <c r="J75" s="446">
        <f t="shared" si="19"/>
        <v>0</v>
      </c>
      <c r="K75" s="446">
        <f t="shared" si="19"/>
        <v>0</v>
      </c>
      <c r="L75" s="446">
        <f t="shared" si="19"/>
        <v>0</v>
      </c>
      <c r="M75" s="446">
        <f t="shared" si="19"/>
        <v>0</v>
      </c>
      <c r="N75" s="446">
        <f t="shared" si="19"/>
        <v>0</v>
      </c>
      <c r="O75" s="446">
        <f t="shared" si="19"/>
        <v>0</v>
      </c>
      <c r="P75" s="446">
        <f t="shared" si="19"/>
        <v>0</v>
      </c>
      <c r="Q75" s="446">
        <f t="shared" si="19"/>
        <v>0</v>
      </c>
      <c r="R75" s="446">
        <f t="shared" si="19"/>
        <v>0</v>
      </c>
      <c r="S75" s="446">
        <f t="shared" si="19"/>
        <v>0</v>
      </c>
      <c r="T75" s="446">
        <f t="shared" si="19"/>
        <v>0</v>
      </c>
      <c r="U75" s="446">
        <f t="shared" si="19"/>
        <v>0</v>
      </c>
      <c r="V75" s="446">
        <f t="shared" si="19"/>
        <v>0</v>
      </c>
      <c r="W75" s="446">
        <f t="shared" si="19"/>
        <v>0</v>
      </c>
      <c r="X75" s="446">
        <f t="shared" si="19"/>
        <v>0</v>
      </c>
      <c r="Y75" s="446">
        <f t="shared" si="19"/>
        <v>0</v>
      </c>
      <c r="Z75" s="446">
        <f t="shared" si="19"/>
        <v>0</v>
      </c>
      <c r="AA75" s="446">
        <f t="shared" si="19"/>
        <v>0</v>
      </c>
      <c r="AB75" s="446">
        <f t="shared" si="19"/>
        <v>0</v>
      </c>
      <c r="AC75" s="446">
        <f t="shared" si="19"/>
        <v>0</v>
      </c>
      <c r="AD75" s="446">
        <f t="shared" si="19"/>
        <v>0</v>
      </c>
      <c r="AE75" s="446">
        <f t="shared" si="19"/>
        <v>0</v>
      </c>
      <c r="AF75" s="446">
        <f t="shared" si="19"/>
        <v>0</v>
      </c>
      <c r="AG75" s="386">
        <f t="shared" si="18"/>
        <v>0</v>
      </c>
    </row>
    <row r="76" outlineLevel="1">
      <c r="A76" s="145"/>
      <c r="B76" s="174"/>
      <c r="C76" s="174"/>
      <c r="D76" s="174"/>
      <c r="E76" s="174"/>
      <c r="F76" s="174"/>
      <c r="G76" s="174"/>
      <c r="H76" s="174"/>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493"/>
    </row>
    <row r="77" outlineLevel="1">
      <c r="A77" s="443" t="s">
        <v>1330</v>
      </c>
      <c r="B77" s="281"/>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386">
        <f>SUM(B77:AF77)</f>
        <v>0</v>
      </c>
    </row>
    <row r="78" outlineLevel="1">
      <c r="A78" s="145"/>
      <c r="B78" s="174"/>
      <c r="C78" s="174"/>
      <c r="D78" s="174"/>
      <c r="E78" s="174"/>
      <c r="F78" s="174"/>
      <c r="G78" s="174"/>
      <c r="H78" s="174"/>
      <c r="I78" s="129"/>
      <c r="J78" s="129"/>
      <c r="K78" s="129"/>
      <c r="L78" s="129"/>
      <c r="M78" s="129"/>
      <c r="N78" s="129"/>
      <c r="O78" s="129"/>
      <c r="P78" s="129"/>
      <c r="Q78" s="129"/>
      <c r="R78" s="129"/>
      <c r="S78" s="129"/>
      <c r="T78" s="129"/>
      <c r="U78" s="129"/>
      <c r="V78" s="129"/>
      <c r="W78" s="129"/>
      <c r="X78" s="129"/>
      <c r="Y78" s="129"/>
      <c r="Z78" s="129"/>
      <c r="AA78" s="129"/>
      <c r="AB78" s="129"/>
      <c r="AC78" s="129"/>
      <c r="AD78" s="129"/>
      <c r="AE78" s="129"/>
      <c r="AF78" s="129"/>
      <c r="AG78" s="493"/>
    </row>
    <row r="79" outlineLevel="1">
      <c r="A79" s="462" t="s">
        <v>1439</v>
      </c>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c r="AC79" s="225"/>
      <c r="AD79" s="225"/>
      <c r="AE79" s="225"/>
      <c r="AF79" s="225"/>
      <c r="AG79" s="503"/>
    </row>
    <row r="80" outlineLevel="1">
      <c r="A80" s="443" t="s">
        <v>1315</v>
      </c>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386">
        <f t="shared" ref="AG80:AG83" si="20">SUM(B80:AF80)</f>
        <v>0</v>
      </c>
    </row>
    <row r="81" outlineLevel="1">
      <c r="A81" s="443" t="s">
        <v>1131</v>
      </c>
      <c r="B81" s="144"/>
      <c r="C81" s="144"/>
      <c r="D81" s="144"/>
      <c r="E81" s="144"/>
      <c r="F81" s="144"/>
      <c r="G81" s="144"/>
      <c r="H81" s="144"/>
      <c r="I81" s="144"/>
      <c r="J81" s="144"/>
      <c r="K81" s="144"/>
      <c r="L81" s="144"/>
      <c r="M81" s="144"/>
      <c r="N81" s="144"/>
      <c r="O81" s="144"/>
      <c r="P81" s="144"/>
      <c r="Q81" s="144"/>
      <c r="R81" s="144"/>
      <c r="S81" s="144"/>
      <c r="T81" s="144"/>
      <c r="U81" s="144"/>
      <c r="V81" s="428"/>
      <c r="W81" s="428"/>
      <c r="X81" s="428"/>
      <c r="Y81" s="428"/>
      <c r="Z81" s="428"/>
      <c r="AA81" s="428"/>
      <c r="AB81" s="428"/>
      <c r="AC81" s="428"/>
      <c r="AD81" s="428"/>
      <c r="AE81" s="428"/>
      <c r="AF81" s="428"/>
      <c r="AG81" s="386">
        <f t="shared" si="20"/>
        <v>0</v>
      </c>
    </row>
    <row r="82" outlineLevel="1">
      <c r="A82" s="443" t="s">
        <v>1316</v>
      </c>
      <c r="B82" s="144"/>
      <c r="C82" s="144"/>
      <c r="D82" s="144"/>
      <c r="E82" s="144"/>
      <c r="F82" s="144"/>
      <c r="G82" s="428"/>
      <c r="H82" s="428"/>
      <c r="I82" s="428"/>
      <c r="J82" s="428"/>
      <c r="K82" s="144"/>
      <c r="L82" s="428"/>
      <c r="M82" s="428"/>
      <c r="N82" s="428"/>
      <c r="O82" s="428"/>
      <c r="P82" s="428"/>
      <c r="Q82" s="428"/>
      <c r="R82" s="428"/>
      <c r="S82" s="428"/>
      <c r="T82" s="428"/>
      <c r="U82" s="428"/>
      <c r="V82" s="428"/>
      <c r="W82" s="428"/>
      <c r="X82" s="428"/>
      <c r="Y82" s="428"/>
      <c r="Z82" s="428"/>
      <c r="AA82" s="428"/>
      <c r="AB82" s="428"/>
      <c r="AC82" s="428"/>
      <c r="AD82" s="428"/>
      <c r="AE82" s="428"/>
      <c r="AF82" s="428"/>
      <c r="AG82" s="386">
        <f t="shared" si="20"/>
        <v>0</v>
      </c>
    </row>
    <row r="83" outlineLevel="1">
      <c r="A83" s="467" t="s">
        <v>1317</v>
      </c>
      <c r="B83" s="460">
        <f t="shared" ref="B83:AF83" si="21">sum(B80:B82)</f>
        <v>0</v>
      </c>
      <c r="C83" s="460">
        <f t="shared" si="21"/>
        <v>0</v>
      </c>
      <c r="D83" s="460">
        <f t="shared" si="21"/>
        <v>0</v>
      </c>
      <c r="E83" s="460">
        <f t="shared" si="21"/>
        <v>0</v>
      </c>
      <c r="F83" s="460">
        <f t="shared" si="21"/>
        <v>0</v>
      </c>
      <c r="G83" s="460">
        <f t="shared" si="21"/>
        <v>0</v>
      </c>
      <c r="H83" s="460">
        <f t="shared" si="21"/>
        <v>0</v>
      </c>
      <c r="I83" s="460">
        <f t="shared" si="21"/>
        <v>0</v>
      </c>
      <c r="J83" s="460">
        <f t="shared" si="21"/>
        <v>0</v>
      </c>
      <c r="K83" s="460">
        <f t="shared" si="21"/>
        <v>0</v>
      </c>
      <c r="L83" s="460">
        <f t="shared" si="21"/>
        <v>0</v>
      </c>
      <c r="M83" s="460">
        <f t="shared" si="21"/>
        <v>0</v>
      </c>
      <c r="N83" s="460">
        <f t="shared" si="21"/>
        <v>0</v>
      </c>
      <c r="O83" s="460">
        <f t="shared" si="21"/>
        <v>0</v>
      </c>
      <c r="P83" s="460">
        <f t="shared" si="21"/>
        <v>0</v>
      </c>
      <c r="Q83" s="460">
        <f t="shared" si="21"/>
        <v>0</v>
      </c>
      <c r="R83" s="460">
        <f t="shared" si="21"/>
        <v>0</v>
      </c>
      <c r="S83" s="460">
        <f t="shared" si="21"/>
        <v>0</v>
      </c>
      <c r="T83" s="460">
        <f t="shared" si="21"/>
        <v>0</v>
      </c>
      <c r="U83" s="460">
        <f t="shared" si="21"/>
        <v>0</v>
      </c>
      <c r="V83" s="460">
        <f t="shared" si="21"/>
        <v>0</v>
      </c>
      <c r="W83" s="460">
        <f t="shared" si="21"/>
        <v>0</v>
      </c>
      <c r="X83" s="460">
        <f t="shared" si="21"/>
        <v>0</v>
      </c>
      <c r="Y83" s="460">
        <f t="shared" si="21"/>
        <v>0</v>
      </c>
      <c r="Z83" s="460">
        <f t="shared" si="21"/>
        <v>0</v>
      </c>
      <c r="AA83" s="460">
        <f t="shared" si="21"/>
        <v>0</v>
      </c>
      <c r="AB83" s="460">
        <f t="shared" si="21"/>
        <v>0</v>
      </c>
      <c r="AC83" s="460">
        <f t="shared" si="21"/>
        <v>0</v>
      </c>
      <c r="AD83" s="460">
        <f t="shared" si="21"/>
        <v>0</v>
      </c>
      <c r="AE83" s="460">
        <f t="shared" si="21"/>
        <v>0</v>
      </c>
      <c r="AF83" s="460">
        <f t="shared" si="21"/>
        <v>0</v>
      </c>
      <c r="AG83" s="386">
        <f t="shared" si="20"/>
        <v>0</v>
      </c>
    </row>
    <row r="84" outlineLevel="1">
      <c r="A84" s="415"/>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c r="AB84" s="225"/>
      <c r="AC84" s="225"/>
      <c r="AD84" s="225"/>
      <c r="AE84" s="225"/>
      <c r="AF84" s="225"/>
      <c r="AG84" s="511"/>
    </row>
    <row r="85" outlineLevel="1">
      <c r="A85" s="266" t="s">
        <v>391</v>
      </c>
      <c r="B85" s="250"/>
      <c r="C85" s="250"/>
      <c r="D85" s="250"/>
      <c r="E85" s="250"/>
      <c r="F85" s="250"/>
      <c r="G85" s="250"/>
      <c r="H85" s="250"/>
      <c r="I85" s="250"/>
      <c r="J85" s="250"/>
      <c r="K85" s="250"/>
      <c r="L85" s="250"/>
      <c r="M85" s="250"/>
      <c r="N85" s="250"/>
      <c r="O85" s="504"/>
      <c r="P85" s="504"/>
      <c r="Q85" s="504"/>
      <c r="R85" s="504"/>
      <c r="S85" s="504"/>
      <c r="T85" s="504"/>
      <c r="U85" s="504"/>
      <c r="V85" s="504"/>
      <c r="W85" s="504"/>
      <c r="X85" s="250"/>
      <c r="Y85" s="504"/>
      <c r="Z85" s="504"/>
      <c r="AA85" s="504"/>
      <c r="AB85" s="504"/>
      <c r="AC85" s="504"/>
      <c r="AD85" s="250"/>
      <c r="AE85" s="250"/>
      <c r="AF85" s="250"/>
      <c r="AG85" s="386">
        <f t="shared" ref="AG85:AG87" si="22">SUM(B85:AF85)</f>
        <v>0</v>
      </c>
    </row>
    <row r="86" outlineLevel="1">
      <c r="A86" s="505" t="s">
        <v>392</v>
      </c>
      <c r="B86" s="144"/>
      <c r="C86" s="144"/>
      <c r="D86" s="144"/>
      <c r="E86" s="144"/>
      <c r="F86" s="144"/>
      <c r="G86" s="428"/>
      <c r="H86" s="428"/>
      <c r="I86" s="428"/>
      <c r="J86" s="428"/>
      <c r="K86" s="144"/>
      <c r="L86" s="428"/>
      <c r="M86" s="428"/>
      <c r="N86" s="428"/>
      <c r="O86" s="428"/>
      <c r="P86" s="428"/>
      <c r="Q86" s="428"/>
      <c r="R86" s="428"/>
      <c r="S86" s="428"/>
      <c r="T86" s="428"/>
      <c r="U86" s="428"/>
      <c r="V86" s="428"/>
      <c r="W86" s="428"/>
      <c r="X86" s="428"/>
      <c r="Y86" s="428"/>
      <c r="Z86" s="428"/>
      <c r="AA86" s="428"/>
      <c r="AB86" s="428"/>
      <c r="AC86" s="428"/>
      <c r="AD86" s="428"/>
      <c r="AE86" s="428"/>
      <c r="AF86" s="428"/>
      <c r="AG86" s="386">
        <f t="shared" si="22"/>
        <v>0</v>
      </c>
    </row>
    <row r="87" outlineLevel="1">
      <c r="A87" s="506" t="s">
        <v>1318</v>
      </c>
      <c r="B87" s="507">
        <f t="shared" ref="B87:AF87" si="23">sum(B85:B86)</f>
        <v>0</v>
      </c>
      <c r="C87" s="507">
        <f t="shared" si="23"/>
        <v>0</v>
      </c>
      <c r="D87" s="507">
        <f t="shared" si="23"/>
        <v>0</v>
      </c>
      <c r="E87" s="507">
        <f t="shared" si="23"/>
        <v>0</v>
      </c>
      <c r="F87" s="507">
        <f t="shared" si="23"/>
        <v>0</v>
      </c>
      <c r="G87" s="507">
        <f t="shared" si="23"/>
        <v>0</v>
      </c>
      <c r="H87" s="507">
        <f t="shared" si="23"/>
        <v>0</v>
      </c>
      <c r="I87" s="507">
        <f t="shared" si="23"/>
        <v>0</v>
      </c>
      <c r="J87" s="507">
        <f t="shared" si="23"/>
        <v>0</v>
      </c>
      <c r="K87" s="507">
        <f t="shared" si="23"/>
        <v>0</v>
      </c>
      <c r="L87" s="507">
        <f t="shared" si="23"/>
        <v>0</v>
      </c>
      <c r="M87" s="507">
        <f t="shared" si="23"/>
        <v>0</v>
      </c>
      <c r="N87" s="507">
        <f t="shared" si="23"/>
        <v>0</v>
      </c>
      <c r="O87" s="507">
        <f t="shared" si="23"/>
        <v>0</v>
      </c>
      <c r="P87" s="507">
        <f t="shared" si="23"/>
        <v>0</v>
      </c>
      <c r="Q87" s="507">
        <f t="shared" si="23"/>
        <v>0</v>
      </c>
      <c r="R87" s="507">
        <f t="shared" si="23"/>
        <v>0</v>
      </c>
      <c r="S87" s="507">
        <f t="shared" si="23"/>
        <v>0</v>
      </c>
      <c r="T87" s="507">
        <f t="shared" si="23"/>
        <v>0</v>
      </c>
      <c r="U87" s="507">
        <f t="shared" si="23"/>
        <v>0</v>
      </c>
      <c r="V87" s="507">
        <f t="shared" si="23"/>
        <v>0</v>
      </c>
      <c r="W87" s="507">
        <f t="shared" si="23"/>
        <v>0</v>
      </c>
      <c r="X87" s="507">
        <f t="shared" si="23"/>
        <v>0</v>
      </c>
      <c r="Y87" s="507">
        <f t="shared" si="23"/>
        <v>0</v>
      </c>
      <c r="Z87" s="507">
        <f t="shared" si="23"/>
        <v>0</v>
      </c>
      <c r="AA87" s="507">
        <f t="shared" si="23"/>
        <v>0</v>
      </c>
      <c r="AB87" s="507">
        <f t="shared" si="23"/>
        <v>0</v>
      </c>
      <c r="AC87" s="507">
        <f t="shared" si="23"/>
        <v>0</v>
      </c>
      <c r="AD87" s="507">
        <f t="shared" si="23"/>
        <v>0</v>
      </c>
      <c r="AE87" s="507">
        <f t="shared" si="23"/>
        <v>0</v>
      </c>
      <c r="AF87" s="507">
        <f t="shared" si="23"/>
        <v>0</v>
      </c>
      <c r="AG87" s="386">
        <f t="shared" si="22"/>
        <v>0</v>
      </c>
    </row>
    <row r="88">
      <c r="A88" s="415"/>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c r="AB88" s="225"/>
      <c r="AC88" s="225"/>
      <c r="AD88" s="225"/>
      <c r="AE88" s="225"/>
      <c r="AF88" s="225"/>
      <c r="AG88" s="511"/>
    </row>
    <row r="89">
      <c r="A89" s="499" t="s">
        <v>1440</v>
      </c>
      <c r="B89" s="500"/>
      <c r="C89" s="500"/>
      <c r="D89" s="500"/>
      <c r="E89" s="500"/>
      <c r="F89" s="500"/>
      <c r="G89" s="500"/>
      <c r="H89" s="500"/>
      <c r="I89" s="500"/>
      <c r="J89" s="500"/>
      <c r="K89" s="500"/>
      <c r="L89" s="500"/>
      <c r="M89" s="500"/>
      <c r="N89" s="500"/>
      <c r="O89" s="500"/>
      <c r="P89" s="500"/>
      <c r="Q89" s="500"/>
      <c r="R89" s="500"/>
      <c r="S89" s="500"/>
      <c r="T89" s="500"/>
      <c r="U89" s="500"/>
      <c r="V89" s="500"/>
      <c r="W89" s="500"/>
      <c r="X89" s="500"/>
      <c r="Y89" s="500"/>
      <c r="Z89" s="500"/>
      <c r="AA89" s="500"/>
      <c r="AB89" s="500"/>
      <c r="AC89" s="500"/>
      <c r="AD89" s="500"/>
      <c r="AE89" s="500"/>
      <c r="AF89" s="500"/>
      <c r="AG89" s="501"/>
    </row>
    <row r="90" outlineLevel="1">
      <c r="A90" s="443" t="s">
        <v>1441</v>
      </c>
      <c r="B90" s="212"/>
      <c r="C90" s="212"/>
      <c r="D90" s="212"/>
      <c r="E90" s="212"/>
      <c r="F90" s="212"/>
      <c r="G90" s="212"/>
      <c r="H90" s="212"/>
      <c r="I90" s="212"/>
      <c r="J90" s="212"/>
      <c r="K90" s="212"/>
      <c r="L90" s="212"/>
      <c r="M90" s="212"/>
      <c r="N90" s="212"/>
      <c r="O90" s="212"/>
      <c r="P90" s="212"/>
      <c r="Q90" s="212"/>
      <c r="R90" s="212"/>
      <c r="S90" s="212"/>
      <c r="T90" s="212"/>
      <c r="U90" s="212"/>
      <c r="V90" s="216"/>
      <c r="W90" s="216"/>
      <c r="X90" s="216"/>
      <c r="Y90" s="216"/>
      <c r="Z90" s="216"/>
      <c r="AA90" s="216"/>
      <c r="AB90" s="216"/>
      <c r="AC90" s="216"/>
      <c r="AD90" s="216"/>
      <c r="AE90" s="216"/>
      <c r="AF90" s="221"/>
      <c r="AG90" s="386">
        <f t="shared" ref="AG90:AG105" si="24">SUM(B90:AF90)</f>
        <v>0</v>
      </c>
    </row>
    <row r="91" outlineLevel="1">
      <c r="A91" s="443" t="s">
        <v>1442</v>
      </c>
      <c r="B91" s="212"/>
      <c r="C91" s="212"/>
      <c r="D91" s="212"/>
      <c r="E91" s="212"/>
      <c r="F91" s="212"/>
      <c r="G91" s="212"/>
      <c r="H91" s="212"/>
      <c r="I91" s="212"/>
      <c r="J91" s="212"/>
      <c r="K91" s="212"/>
      <c r="L91" s="212"/>
      <c r="M91" s="212"/>
      <c r="N91" s="212"/>
      <c r="O91" s="212"/>
      <c r="P91" s="212"/>
      <c r="Q91" s="212"/>
      <c r="R91" s="212"/>
      <c r="S91" s="212"/>
      <c r="T91" s="212"/>
      <c r="U91" s="212"/>
      <c r="V91" s="216"/>
      <c r="W91" s="216"/>
      <c r="X91" s="216"/>
      <c r="Y91" s="216"/>
      <c r="Z91" s="216"/>
      <c r="AA91" s="216"/>
      <c r="AB91" s="216"/>
      <c r="AC91" s="216"/>
      <c r="AD91" s="216"/>
      <c r="AE91" s="216"/>
      <c r="AF91" s="221"/>
      <c r="AG91" s="386">
        <f t="shared" si="24"/>
        <v>0</v>
      </c>
    </row>
    <row r="92" outlineLevel="1">
      <c r="A92" s="443" t="s">
        <v>1443</v>
      </c>
      <c r="B92" s="212"/>
      <c r="C92" s="212"/>
      <c r="D92" s="212"/>
      <c r="E92" s="212"/>
      <c r="F92" s="212"/>
      <c r="G92" s="212"/>
      <c r="H92" s="212"/>
      <c r="I92" s="212"/>
      <c r="J92" s="212"/>
      <c r="K92" s="212"/>
      <c r="L92" s="212"/>
      <c r="M92" s="212"/>
      <c r="N92" s="212"/>
      <c r="O92" s="212"/>
      <c r="P92" s="212"/>
      <c r="Q92" s="212"/>
      <c r="R92" s="212"/>
      <c r="S92" s="212"/>
      <c r="T92" s="212"/>
      <c r="U92" s="212"/>
      <c r="V92" s="216"/>
      <c r="W92" s="216"/>
      <c r="X92" s="216"/>
      <c r="Y92" s="216"/>
      <c r="Z92" s="216"/>
      <c r="AA92" s="216"/>
      <c r="AB92" s="216"/>
      <c r="AC92" s="216"/>
      <c r="AD92" s="216"/>
      <c r="AE92" s="216"/>
      <c r="AF92" s="221"/>
      <c r="AG92" s="386">
        <f t="shared" si="24"/>
        <v>0</v>
      </c>
    </row>
    <row r="93" outlineLevel="1">
      <c r="A93" s="443" t="s">
        <v>1444</v>
      </c>
      <c r="B93" s="212"/>
      <c r="C93" s="212"/>
      <c r="D93" s="212"/>
      <c r="E93" s="212"/>
      <c r="F93" s="212"/>
      <c r="G93" s="212"/>
      <c r="H93" s="212"/>
      <c r="I93" s="212"/>
      <c r="J93" s="212"/>
      <c r="K93" s="212"/>
      <c r="L93" s="212"/>
      <c r="M93" s="212"/>
      <c r="N93" s="212"/>
      <c r="O93" s="212"/>
      <c r="P93" s="212"/>
      <c r="Q93" s="212"/>
      <c r="R93" s="212"/>
      <c r="S93" s="212"/>
      <c r="T93" s="212"/>
      <c r="U93" s="212"/>
      <c r="V93" s="216"/>
      <c r="W93" s="216"/>
      <c r="X93" s="216"/>
      <c r="Y93" s="216"/>
      <c r="Z93" s="216"/>
      <c r="AA93" s="216"/>
      <c r="AB93" s="216"/>
      <c r="AC93" s="216"/>
      <c r="AD93" s="216"/>
      <c r="AE93" s="216"/>
      <c r="AF93" s="221"/>
      <c r="AG93" s="386">
        <f t="shared" si="24"/>
        <v>0</v>
      </c>
    </row>
    <row r="94" outlineLevel="1">
      <c r="A94" s="445" t="s">
        <v>287</v>
      </c>
      <c r="B94" s="287">
        <f t="shared" ref="B94:AF94" si="25">B90+B91</f>
        <v>0</v>
      </c>
      <c r="C94" s="287">
        <f t="shared" si="25"/>
        <v>0</v>
      </c>
      <c r="D94" s="287">
        <f t="shared" si="25"/>
        <v>0</v>
      </c>
      <c r="E94" s="287">
        <f t="shared" si="25"/>
        <v>0</v>
      </c>
      <c r="F94" s="287">
        <f t="shared" si="25"/>
        <v>0</v>
      </c>
      <c r="G94" s="287">
        <f t="shared" si="25"/>
        <v>0</v>
      </c>
      <c r="H94" s="287">
        <f t="shared" si="25"/>
        <v>0</v>
      </c>
      <c r="I94" s="287">
        <f t="shared" si="25"/>
        <v>0</v>
      </c>
      <c r="J94" s="287">
        <f t="shared" si="25"/>
        <v>0</v>
      </c>
      <c r="K94" s="287">
        <f t="shared" si="25"/>
        <v>0</v>
      </c>
      <c r="L94" s="287">
        <f t="shared" si="25"/>
        <v>0</v>
      </c>
      <c r="M94" s="287">
        <f t="shared" si="25"/>
        <v>0</v>
      </c>
      <c r="N94" s="287">
        <f t="shared" si="25"/>
        <v>0</v>
      </c>
      <c r="O94" s="287">
        <f t="shared" si="25"/>
        <v>0</v>
      </c>
      <c r="P94" s="287">
        <f t="shared" si="25"/>
        <v>0</v>
      </c>
      <c r="Q94" s="287">
        <f t="shared" si="25"/>
        <v>0</v>
      </c>
      <c r="R94" s="287">
        <f t="shared" si="25"/>
        <v>0</v>
      </c>
      <c r="S94" s="287">
        <f t="shared" si="25"/>
        <v>0</v>
      </c>
      <c r="T94" s="287">
        <f t="shared" si="25"/>
        <v>0</v>
      </c>
      <c r="U94" s="287">
        <f t="shared" si="25"/>
        <v>0</v>
      </c>
      <c r="V94" s="287">
        <f t="shared" si="25"/>
        <v>0</v>
      </c>
      <c r="W94" s="287">
        <f t="shared" si="25"/>
        <v>0</v>
      </c>
      <c r="X94" s="287">
        <f t="shared" si="25"/>
        <v>0</v>
      </c>
      <c r="Y94" s="287">
        <f t="shared" si="25"/>
        <v>0</v>
      </c>
      <c r="Z94" s="287">
        <f t="shared" si="25"/>
        <v>0</v>
      </c>
      <c r="AA94" s="287">
        <f t="shared" si="25"/>
        <v>0</v>
      </c>
      <c r="AB94" s="287">
        <f t="shared" si="25"/>
        <v>0</v>
      </c>
      <c r="AC94" s="287">
        <f t="shared" si="25"/>
        <v>0</v>
      </c>
      <c r="AD94" s="287">
        <f t="shared" si="25"/>
        <v>0</v>
      </c>
      <c r="AE94" s="287">
        <f t="shared" si="25"/>
        <v>0</v>
      </c>
      <c r="AF94" s="287">
        <f t="shared" si="25"/>
        <v>0</v>
      </c>
      <c r="AG94" s="386">
        <f t="shared" si="24"/>
        <v>0</v>
      </c>
    </row>
    <row r="95" outlineLevel="1">
      <c r="A95" s="445" t="s">
        <v>288</v>
      </c>
      <c r="B95" s="287">
        <f t="shared" ref="B95:AF95" si="26">B92+B93</f>
        <v>0</v>
      </c>
      <c r="C95" s="287">
        <f t="shared" si="26"/>
        <v>0</v>
      </c>
      <c r="D95" s="287">
        <f t="shared" si="26"/>
        <v>0</v>
      </c>
      <c r="E95" s="287">
        <f t="shared" si="26"/>
        <v>0</v>
      </c>
      <c r="F95" s="287">
        <f t="shared" si="26"/>
        <v>0</v>
      </c>
      <c r="G95" s="287">
        <f t="shared" si="26"/>
        <v>0</v>
      </c>
      <c r="H95" s="287">
        <f t="shared" si="26"/>
        <v>0</v>
      </c>
      <c r="I95" s="287">
        <f t="shared" si="26"/>
        <v>0</v>
      </c>
      <c r="J95" s="287">
        <f t="shared" si="26"/>
        <v>0</v>
      </c>
      <c r="K95" s="287">
        <f t="shared" si="26"/>
        <v>0</v>
      </c>
      <c r="L95" s="287">
        <f t="shared" si="26"/>
        <v>0</v>
      </c>
      <c r="M95" s="287">
        <f t="shared" si="26"/>
        <v>0</v>
      </c>
      <c r="N95" s="287">
        <f t="shared" si="26"/>
        <v>0</v>
      </c>
      <c r="O95" s="287">
        <f t="shared" si="26"/>
        <v>0</v>
      </c>
      <c r="P95" s="287">
        <f t="shared" si="26"/>
        <v>0</v>
      </c>
      <c r="Q95" s="287">
        <f t="shared" si="26"/>
        <v>0</v>
      </c>
      <c r="R95" s="287">
        <f t="shared" si="26"/>
        <v>0</v>
      </c>
      <c r="S95" s="287">
        <f t="shared" si="26"/>
        <v>0</v>
      </c>
      <c r="T95" s="287">
        <f t="shared" si="26"/>
        <v>0</v>
      </c>
      <c r="U95" s="287">
        <f t="shared" si="26"/>
        <v>0</v>
      </c>
      <c r="V95" s="287">
        <f t="shared" si="26"/>
        <v>0</v>
      </c>
      <c r="W95" s="287">
        <f t="shared" si="26"/>
        <v>0</v>
      </c>
      <c r="X95" s="287">
        <f t="shared" si="26"/>
        <v>0</v>
      </c>
      <c r="Y95" s="287">
        <f t="shared" si="26"/>
        <v>0</v>
      </c>
      <c r="Z95" s="287">
        <f t="shared" si="26"/>
        <v>0</v>
      </c>
      <c r="AA95" s="287">
        <f t="shared" si="26"/>
        <v>0</v>
      </c>
      <c r="AB95" s="287">
        <f t="shared" si="26"/>
        <v>0</v>
      </c>
      <c r="AC95" s="287">
        <f t="shared" si="26"/>
        <v>0</v>
      </c>
      <c r="AD95" s="287">
        <f t="shared" si="26"/>
        <v>0</v>
      </c>
      <c r="AE95" s="287">
        <f t="shared" si="26"/>
        <v>0</v>
      </c>
      <c r="AF95" s="287">
        <f t="shared" si="26"/>
        <v>0</v>
      </c>
      <c r="AG95" s="386">
        <f t="shared" si="24"/>
        <v>0</v>
      </c>
    </row>
    <row r="96" outlineLevel="1">
      <c r="A96" s="145"/>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c r="AC96" s="225"/>
      <c r="AD96" s="225"/>
      <c r="AE96" s="225"/>
      <c r="AF96" s="225"/>
      <c r="AG96" s="386">
        <f t="shared" si="24"/>
        <v>0</v>
      </c>
    </row>
    <row r="97" outlineLevel="1">
      <c r="A97" s="443" t="s">
        <v>290</v>
      </c>
      <c r="B97" s="212"/>
      <c r="C97" s="212"/>
      <c r="D97" s="212"/>
      <c r="E97" s="212"/>
      <c r="F97" s="212"/>
      <c r="G97" s="212"/>
      <c r="H97" s="212"/>
      <c r="I97" s="212"/>
      <c r="J97" s="212"/>
      <c r="K97" s="212"/>
      <c r="L97" s="212"/>
      <c r="M97" s="212"/>
      <c r="N97" s="212"/>
      <c r="O97" s="212"/>
      <c r="P97" s="212"/>
      <c r="Q97" s="212"/>
      <c r="R97" s="212"/>
      <c r="S97" s="212"/>
      <c r="T97" s="212"/>
      <c r="U97" s="212"/>
      <c r="V97" s="216"/>
      <c r="W97" s="216"/>
      <c r="X97" s="216"/>
      <c r="Y97" s="216"/>
      <c r="Z97" s="216"/>
      <c r="AA97" s="216"/>
      <c r="AB97" s="216"/>
      <c r="AC97" s="216"/>
      <c r="AD97" s="216"/>
      <c r="AE97" s="216"/>
      <c r="AF97" s="221"/>
      <c r="AG97" s="386">
        <f t="shared" si="24"/>
        <v>0</v>
      </c>
    </row>
    <row r="98" outlineLevel="1">
      <c r="A98" s="443" t="s">
        <v>291</v>
      </c>
      <c r="B98" s="212"/>
      <c r="C98" s="212"/>
      <c r="D98" s="212"/>
      <c r="E98" s="212"/>
      <c r="F98" s="212"/>
      <c r="G98" s="212"/>
      <c r="H98" s="212"/>
      <c r="I98" s="212"/>
      <c r="J98" s="212"/>
      <c r="K98" s="212"/>
      <c r="L98" s="212"/>
      <c r="M98" s="212"/>
      <c r="N98" s="212"/>
      <c r="O98" s="212"/>
      <c r="P98" s="212"/>
      <c r="Q98" s="212"/>
      <c r="R98" s="212"/>
      <c r="S98" s="212"/>
      <c r="T98" s="212"/>
      <c r="U98" s="212"/>
      <c r="V98" s="216"/>
      <c r="W98" s="216"/>
      <c r="X98" s="216"/>
      <c r="Y98" s="216"/>
      <c r="Z98" s="216"/>
      <c r="AA98" s="216"/>
      <c r="AB98" s="216"/>
      <c r="AC98" s="216"/>
      <c r="AD98" s="216"/>
      <c r="AE98" s="216"/>
      <c r="AF98" s="221"/>
      <c r="AG98" s="386">
        <f t="shared" si="24"/>
        <v>0</v>
      </c>
    </row>
    <row r="99" outlineLevel="1">
      <c r="A99" s="443" t="s">
        <v>1445</v>
      </c>
      <c r="B99" s="212"/>
      <c r="C99" s="212"/>
      <c r="D99" s="212"/>
      <c r="E99" s="212"/>
      <c r="F99" s="212"/>
      <c r="G99" s="212"/>
      <c r="H99" s="212"/>
      <c r="I99" s="212"/>
      <c r="J99" s="212"/>
      <c r="K99" s="212"/>
      <c r="L99" s="212"/>
      <c r="M99" s="212"/>
      <c r="N99" s="212"/>
      <c r="O99" s="212"/>
      <c r="P99" s="212"/>
      <c r="Q99" s="212"/>
      <c r="R99" s="212"/>
      <c r="S99" s="212"/>
      <c r="T99" s="212"/>
      <c r="U99" s="212"/>
      <c r="V99" s="216"/>
      <c r="W99" s="216"/>
      <c r="X99" s="216"/>
      <c r="Y99" s="216"/>
      <c r="Z99" s="216"/>
      <c r="AA99" s="216"/>
      <c r="AB99" s="216"/>
      <c r="AC99" s="216"/>
      <c r="AD99" s="216"/>
      <c r="AE99" s="216"/>
      <c r="AF99" s="221"/>
      <c r="AG99" s="386">
        <f t="shared" si="24"/>
        <v>0</v>
      </c>
    </row>
    <row r="100" outlineLevel="1">
      <c r="A100" s="443" t="s">
        <v>1446</v>
      </c>
      <c r="B100" s="212"/>
      <c r="C100" s="212"/>
      <c r="D100" s="212"/>
      <c r="E100" s="212"/>
      <c r="F100" s="212"/>
      <c r="G100" s="212"/>
      <c r="H100" s="212"/>
      <c r="I100" s="212"/>
      <c r="J100" s="212"/>
      <c r="K100" s="212"/>
      <c r="L100" s="212"/>
      <c r="M100" s="212"/>
      <c r="N100" s="212"/>
      <c r="O100" s="212"/>
      <c r="P100" s="212"/>
      <c r="Q100" s="212"/>
      <c r="R100" s="212"/>
      <c r="S100" s="212"/>
      <c r="T100" s="212"/>
      <c r="U100" s="212"/>
      <c r="V100" s="216"/>
      <c r="W100" s="216"/>
      <c r="X100" s="216"/>
      <c r="Y100" s="216"/>
      <c r="Z100" s="216"/>
      <c r="AA100" s="216"/>
      <c r="AB100" s="216"/>
      <c r="AC100" s="216"/>
      <c r="AD100" s="216"/>
      <c r="AE100" s="216"/>
      <c r="AF100" s="221"/>
      <c r="AG100" s="386">
        <f t="shared" si="24"/>
        <v>0</v>
      </c>
    </row>
    <row r="101" outlineLevel="1">
      <c r="A101" s="443" t="s">
        <v>1447</v>
      </c>
      <c r="B101" s="212"/>
      <c r="C101" s="212"/>
      <c r="D101" s="212"/>
      <c r="E101" s="212"/>
      <c r="F101" s="212"/>
      <c r="G101" s="212"/>
      <c r="H101" s="212"/>
      <c r="I101" s="212"/>
      <c r="J101" s="212"/>
      <c r="K101" s="212"/>
      <c r="L101" s="212"/>
      <c r="M101" s="212"/>
      <c r="N101" s="212"/>
      <c r="O101" s="212"/>
      <c r="P101" s="212"/>
      <c r="Q101" s="212"/>
      <c r="R101" s="212"/>
      <c r="S101" s="212"/>
      <c r="T101" s="212"/>
      <c r="U101" s="212"/>
      <c r="V101" s="216"/>
      <c r="W101" s="216"/>
      <c r="X101" s="216"/>
      <c r="Y101" s="216"/>
      <c r="Z101" s="216"/>
      <c r="AA101" s="216"/>
      <c r="AB101" s="216"/>
      <c r="AC101" s="216"/>
      <c r="AD101" s="216"/>
      <c r="AE101" s="216"/>
      <c r="AF101" s="221"/>
      <c r="AG101" s="386">
        <f t="shared" si="24"/>
        <v>0</v>
      </c>
    </row>
    <row r="102" outlineLevel="1">
      <c r="A102" s="443" t="s">
        <v>1448</v>
      </c>
      <c r="B102" s="212"/>
      <c r="C102" s="212"/>
      <c r="D102" s="212"/>
      <c r="E102" s="212"/>
      <c r="F102" s="212"/>
      <c r="G102" s="212"/>
      <c r="H102" s="212"/>
      <c r="I102" s="212"/>
      <c r="J102" s="212"/>
      <c r="K102" s="212"/>
      <c r="L102" s="212"/>
      <c r="M102" s="212"/>
      <c r="N102" s="212"/>
      <c r="O102" s="212"/>
      <c r="P102" s="212"/>
      <c r="Q102" s="212"/>
      <c r="R102" s="212"/>
      <c r="S102" s="212"/>
      <c r="T102" s="212"/>
      <c r="U102" s="212"/>
      <c r="V102" s="216"/>
      <c r="W102" s="216"/>
      <c r="X102" s="216"/>
      <c r="Y102" s="216"/>
      <c r="Z102" s="216"/>
      <c r="AA102" s="216"/>
      <c r="AB102" s="216"/>
      <c r="AC102" s="216"/>
      <c r="AD102" s="216"/>
      <c r="AE102" s="216"/>
      <c r="AF102" s="221"/>
      <c r="AG102" s="386">
        <f t="shared" si="24"/>
        <v>0</v>
      </c>
    </row>
    <row r="103" outlineLevel="1">
      <c r="A103" s="443" t="s">
        <v>1449</v>
      </c>
      <c r="B103" s="212"/>
      <c r="C103" s="212"/>
      <c r="D103" s="212"/>
      <c r="E103" s="212"/>
      <c r="F103" s="212"/>
      <c r="G103" s="212"/>
      <c r="H103" s="212"/>
      <c r="I103" s="212"/>
      <c r="J103" s="212"/>
      <c r="K103" s="212"/>
      <c r="L103" s="212"/>
      <c r="M103" s="212"/>
      <c r="N103" s="212"/>
      <c r="O103" s="212"/>
      <c r="P103" s="212"/>
      <c r="Q103" s="212"/>
      <c r="R103" s="212"/>
      <c r="S103" s="212"/>
      <c r="T103" s="212"/>
      <c r="U103" s="212"/>
      <c r="V103" s="216"/>
      <c r="W103" s="216"/>
      <c r="X103" s="216"/>
      <c r="Y103" s="216"/>
      <c r="Z103" s="216"/>
      <c r="AA103" s="216"/>
      <c r="AB103" s="216"/>
      <c r="AC103" s="216"/>
      <c r="AD103" s="216"/>
      <c r="AE103" s="216"/>
      <c r="AF103" s="221"/>
      <c r="AG103" s="386">
        <f t="shared" si="24"/>
        <v>0</v>
      </c>
    </row>
    <row r="104" outlineLevel="1">
      <c r="A104" s="443" t="s">
        <v>1450</v>
      </c>
      <c r="B104" s="212"/>
      <c r="C104" s="212"/>
      <c r="D104" s="212"/>
      <c r="E104" s="212"/>
      <c r="F104" s="212"/>
      <c r="G104" s="212"/>
      <c r="H104" s="212"/>
      <c r="I104" s="212"/>
      <c r="J104" s="212"/>
      <c r="K104" s="212"/>
      <c r="L104" s="212"/>
      <c r="M104" s="212"/>
      <c r="N104" s="212"/>
      <c r="O104" s="212"/>
      <c r="P104" s="212"/>
      <c r="Q104" s="212"/>
      <c r="R104" s="212"/>
      <c r="S104" s="212"/>
      <c r="T104" s="212"/>
      <c r="U104" s="212"/>
      <c r="V104" s="216"/>
      <c r="W104" s="216"/>
      <c r="X104" s="216"/>
      <c r="Y104" s="216"/>
      <c r="Z104" s="216"/>
      <c r="AA104" s="216"/>
      <c r="AB104" s="216"/>
      <c r="AC104" s="216"/>
      <c r="AD104" s="216"/>
      <c r="AE104" s="216"/>
      <c r="AF104" s="221"/>
      <c r="AG104" s="386">
        <f t="shared" si="24"/>
        <v>0</v>
      </c>
    </row>
    <row r="105" outlineLevel="1">
      <c r="A105" s="447" t="s">
        <v>187</v>
      </c>
      <c r="B105" s="287">
        <f t="shared" ref="B105:AF105" si="27">SUM(B97:B101)</f>
        <v>0</v>
      </c>
      <c r="C105" s="287">
        <f t="shared" si="27"/>
        <v>0</v>
      </c>
      <c r="D105" s="287">
        <f t="shared" si="27"/>
        <v>0</v>
      </c>
      <c r="E105" s="287">
        <f t="shared" si="27"/>
        <v>0</v>
      </c>
      <c r="F105" s="287">
        <f t="shared" si="27"/>
        <v>0</v>
      </c>
      <c r="G105" s="287">
        <f t="shared" si="27"/>
        <v>0</v>
      </c>
      <c r="H105" s="287">
        <f t="shared" si="27"/>
        <v>0</v>
      </c>
      <c r="I105" s="287">
        <f t="shared" si="27"/>
        <v>0</v>
      </c>
      <c r="J105" s="287">
        <f t="shared" si="27"/>
        <v>0</v>
      </c>
      <c r="K105" s="287">
        <f t="shared" si="27"/>
        <v>0</v>
      </c>
      <c r="L105" s="287">
        <f t="shared" si="27"/>
        <v>0</v>
      </c>
      <c r="M105" s="287">
        <f t="shared" si="27"/>
        <v>0</v>
      </c>
      <c r="N105" s="287">
        <f t="shared" si="27"/>
        <v>0</v>
      </c>
      <c r="O105" s="287">
        <f t="shared" si="27"/>
        <v>0</v>
      </c>
      <c r="P105" s="287">
        <f t="shared" si="27"/>
        <v>0</v>
      </c>
      <c r="Q105" s="287">
        <f t="shared" si="27"/>
        <v>0</v>
      </c>
      <c r="R105" s="287">
        <f t="shared" si="27"/>
        <v>0</v>
      </c>
      <c r="S105" s="287">
        <f t="shared" si="27"/>
        <v>0</v>
      </c>
      <c r="T105" s="287">
        <f t="shared" si="27"/>
        <v>0</v>
      </c>
      <c r="U105" s="287">
        <f t="shared" si="27"/>
        <v>0</v>
      </c>
      <c r="V105" s="287">
        <f t="shared" si="27"/>
        <v>0</v>
      </c>
      <c r="W105" s="287">
        <f t="shared" si="27"/>
        <v>0</v>
      </c>
      <c r="X105" s="287">
        <f t="shared" si="27"/>
        <v>0</v>
      </c>
      <c r="Y105" s="287">
        <f t="shared" si="27"/>
        <v>0</v>
      </c>
      <c r="Z105" s="287">
        <f t="shared" si="27"/>
        <v>0</v>
      </c>
      <c r="AA105" s="287">
        <f t="shared" si="27"/>
        <v>0</v>
      </c>
      <c r="AB105" s="287">
        <f t="shared" si="27"/>
        <v>0</v>
      </c>
      <c r="AC105" s="287">
        <f t="shared" si="27"/>
        <v>0</v>
      </c>
      <c r="AD105" s="287">
        <f t="shared" si="27"/>
        <v>0</v>
      </c>
      <c r="AE105" s="287">
        <f t="shared" si="27"/>
        <v>0</v>
      </c>
      <c r="AF105" s="287">
        <f t="shared" si="27"/>
        <v>0</v>
      </c>
      <c r="AG105" s="386">
        <f t="shared" si="24"/>
        <v>0</v>
      </c>
    </row>
    <row r="106" outlineLevel="1">
      <c r="A106" s="465"/>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511"/>
    </row>
    <row r="107" outlineLevel="1">
      <c r="A107" s="447" t="s">
        <v>1266</v>
      </c>
      <c r="B107" s="287"/>
      <c r="C107" s="287"/>
      <c r="D107" s="287"/>
      <c r="E107" s="287"/>
      <c r="F107" s="287"/>
      <c r="G107" s="287"/>
      <c r="H107" s="287"/>
      <c r="I107" s="287"/>
      <c r="J107" s="287"/>
      <c r="K107" s="287"/>
      <c r="L107" s="287"/>
      <c r="M107" s="287"/>
      <c r="N107" s="287"/>
      <c r="O107" s="287"/>
      <c r="P107" s="287"/>
      <c r="Q107" s="287"/>
      <c r="R107" s="287"/>
      <c r="S107" s="287"/>
      <c r="T107" s="287"/>
      <c r="U107" s="287"/>
      <c r="V107" s="287"/>
      <c r="W107" s="287"/>
      <c r="X107" s="287"/>
      <c r="Y107" s="287"/>
      <c r="Z107" s="287"/>
      <c r="AA107" s="287"/>
      <c r="AB107" s="287"/>
      <c r="AC107" s="287"/>
      <c r="AD107" s="287"/>
      <c r="AE107" s="287"/>
      <c r="AF107" s="287"/>
      <c r="AG107" s="511"/>
    </row>
    <row r="108" outlineLevel="1">
      <c r="A108" s="443" t="s">
        <v>1267</v>
      </c>
      <c r="B108" s="212"/>
      <c r="C108" s="212"/>
      <c r="D108" s="212"/>
      <c r="E108" s="212"/>
      <c r="F108" s="212"/>
      <c r="G108" s="212"/>
      <c r="H108" s="212"/>
      <c r="I108" s="212"/>
      <c r="J108" s="212"/>
      <c r="K108" s="212"/>
      <c r="L108" s="212"/>
      <c r="M108" s="212"/>
      <c r="N108" s="212"/>
      <c r="O108" s="212"/>
      <c r="P108" s="212"/>
      <c r="Q108" s="212"/>
      <c r="R108" s="212"/>
      <c r="S108" s="212"/>
      <c r="T108" s="212"/>
      <c r="U108" s="212"/>
      <c r="V108" s="216"/>
      <c r="W108" s="216"/>
      <c r="X108" s="216"/>
      <c r="Y108" s="216"/>
      <c r="Z108" s="216"/>
      <c r="AA108" s="216"/>
      <c r="AB108" s="216"/>
      <c r="AC108" s="216"/>
      <c r="AD108" s="216"/>
      <c r="AE108" s="216"/>
      <c r="AF108" s="221"/>
      <c r="AG108" s="386">
        <f t="shared" ref="AG108:AG110" si="28">SUM(B108:AF108)</f>
        <v>0</v>
      </c>
    </row>
    <row r="109" outlineLevel="1">
      <c r="A109" s="443" t="s">
        <v>1268</v>
      </c>
      <c r="B109" s="212"/>
      <c r="C109" s="212"/>
      <c r="D109" s="212"/>
      <c r="E109" s="212"/>
      <c r="F109" s="212"/>
      <c r="G109" s="212"/>
      <c r="H109" s="212"/>
      <c r="I109" s="212"/>
      <c r="J109" s="212"/>
      <c r="K109" s="212"/>
      <c r="L109" s="212"/>
      <c r="M109" s="212"/>
      <c r="N109" s="212"/>
      <c r="O109" s="212"/>
      <c r="P109" s="212"/>
      <c r="Q109" s="212"/>
      <c r="R109" s="212"/>
      <c r="S109" s="212"/>
      <c r="T109" s="212"/>
      <c r="U109" s="212"/>
      <c r="V109" s="216"/>
      <c r="W109" s="216"/>
      <c r="X109" s="216"/>
      <c r="Y109" s="216"/>
      <c r="Z109" s="216"/>
      <c r="AA109" s="216"/>
      <c r="AB109" s="216"/>
      <c r="AC109" s="216"/>
      <c r="AD109" s="216"/>
      <c r="AE109" s="216"/>
      <c r="AF109" s="221"/>
      <c r="AG109" s="386">
        <f t="shared" si="28"/>
        <v>0</v>
      </c>
    </row>
    <row r="110" outlineLevel="1">
      <c r="A110" s="443" t="s">
        <v>1269</v>
      </c>
      <c r="B110" s="212"/>
      <c r="C110" s="212"/>
      <c r="D110" s="212"/>
      <c r="E110" s="212"/>
      <c r="F110" s="212"/>
      <c r="G110" s="212"/>
      <c r="H110" s="212"/>
      <c r="I110" s="212"/>
      <c r="J110" s="212"/>
      <c r="K110" s="212"/>
      <c r="L110" s="212"/>
      <c r="M110" s="212"/>
      <c r="N110" s="212"/>
      <c r="O110" s="212"/>
      <c r="P110" s="212"/>
      <c r="Q110" s="212"/>
      <c r="R110" s="212"/>
      <c r="S110" s="212"/>
      <c r="T110" s="212"/>
      <c r="U110" s="212"/>
      <c r="V110" s="216"/>
      <c r="W110" s="216"/>
      <c r="X110" s="216"/>
      <c r="Y110" s="216"/>
      <c r="Z110" s="216"/>
      <c r="AA110" s="216"/>
      <c r="AB110" s="216"/>
      <c r="AC110" s="216"/>
      <c r="AD110" s="216"/>
      <c r="AE110" s="216"/>
      <c r="AF110" s="221"/>
      <c r="AG110" s="386">
        <f t="shared" si="28"/>
        <v>0</v>
      </c>
    </row>
    <row r="111" outlineLevel="1">
      <c r="A111" s="466"/>
      <c r="B111" s="21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511"/>
    </row>
    <row r="112" outlineLevel="1">
      <c r="A112" s="467" t="s">
        <v>1270</v>
      </c>
      <c r="B112" s="287">
        <v>0.0</v>
      </c>
      <c r="C112" s="287">
        <v>0.0</v>
      </c>
      <c r="D112" s="287">
        <v>0.0</v>
      </c>
      <c r="E112" s="287">
        <v>0.0</v>
      </c>
      <c r="F112" s="287">
        <v>0.0</v>
      </c>
      <c r="G112" s="287">
        <v>0.0</v>
      </c>
      <c r="H112" s="287">
        <v>0.0</v>
      </c>
      <c r="I112" s="287">
        <v>0.0</v>
      </c>
      <c r="J112" s="287">
        <v>0.0</v>
      </c>
      <c r="K112" s="287">
        <v>0.0</v>
      </c>
      <c r="L112" s="287">
        <v>0.0</v>
      </c>
      <c r="M112" s="287">
        <v>0.0</v>
      </c>
      <c r="N112" s="287">
        <v>0.0</v>
      </c>
      <c r="O112" s="287">
        <v>0.0</v>
      </c>
      <c r="P112" s="287">
        <v>0.0</v>
      </c>
      <c r="Q112" s="287">
        <v>0.0</v>
      </c>
      <c r="R112" s="287">
        <v>0.0</v>
      </c>
      <c r="S112" s="287">
        <v>0.0</v>
      </c>
      <c r="T112" s="287">
        <v>0.0</v>
      </c>
      <c r="U112" s="287">
        <v>0.0</v>
      </c>
      <c r="V112" s="287"/>
      <c r="W112" s="287"/>
      <c r="X112" s="287"/>
      <c r="Y112" s="287"/>
      <c r="Z112" s="287"/>
      <c r="AA112" s="287"/>
      <c r="AB112" s="287"/>
      <c r="AC112" s="287"/>
      <c r="AD112" s="287"/>
      <c r="AE112" s="287"/>
      <c r="AF112" s="287"/>
      <c r="AG112" s="386">
        <f>SUM(B112:AF112)</f>
        <v>0</v>
      </c>
    </row>
    <row r="113">
      <c r="A113" s="415"/>
      <c r="B113" s="225"/>
      <c r="C113" s="225"/>
      <c r="D113" s="225"/>
      <c r="E113" s="225"/>
      <c r="F113" s="225"/>
      <c r="G113" s="225"/>
      <c r="H113" s="335"/>
      <c r="I113" s="225"/>
      <c r="J113" s="225"/>
      <c r="K113" s="225"/>
      <c r="L113" s="225"/>
      <c r="M113" s="225"/>
      <c r="N113" s="225"/>
      <c r="O113" s="225"/>
      <c r="P113" s="225"/>
      <c r="Q113" s="225"/>
      <c r="R113" s="225"/>
      <c r="S113" s="225"/>
      <c r="T113" s="225"/>
      <c r="U113" s="129"/>
      <c r="V113" s="225"/>
      <c r="W113" s="225"/>
      <c r="X113" s="202"/>
      <c r="Y113" s="225"/>
      <c r="Z113" s="225"/>
      <c r="AA113" s="225"/>
      <c r="AB113" s="225"/>
      <c r="AC113" s="225"/>
      <c r="AD113" s="225"/>
      <c r="AE113" s="225"/>
      <c r="AF113" s="225"/>
      <c r="AG113" s="511"/>
    </row>
    <row r="114">
      <c r="A114" s="41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c r="AC114" s="225"/>
      <c r="AD114" s="225"/>
      <c r="AE114" s="225"/>
      <c r="AF114" s="225"/>
      <c r="AG114" s="511"/>
    </row>
    <row r="115" ht="28.5" customHeight="1">
      <c r="A115" s="492" t="s">
        <v>1451</v>
      </c>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c r="Z115" s="193"/>
      <c r="AA115" s="193"/>
      <c r="AB115" s="193"/>
      <c r="AC115" s="193"/>
      <c r="AD115" s="193"/>
      <c r="AE115" s="193"/>
      <c r="AF115" s="193"/>
      <c r="AG115" s="493"/>
    </row>
    <row r="116">
      <c r="A116" s="494" t="s">
        <v>131</v>
      </c>
      <c r="B116" s="182">
        <f>Summary!B40</f>
        <v>0</v>
      </c>
      <c r="C116" s="182">
        <f>Summary!C40</f>
        <v>0</v>
      </c>
      <c r="D116" s="182">
        <f>Summary!D40</f>
        <v>0</v>
      </c>
      <c r="E116" s="182">
        <f>Summary!E40</f>
        <v>0</v>
      </c>
      <c r="F116" s="182">
        <f>Summary!F40</f>
        <v>0</v>
      </c>
      <c r="G116" s="182">
        <f>Summary!G40</f>
        <v>0</v>
      </c>
      <c r="H116" s="182">
        <f>Summary!H40</f>
        <v>0</v>
      </c>
      <c r="I116" s="182">
        <f>Summary!I40</f>
        <v>0</v>
      </c>
      <c r="J116" s="182">
        <f>Summary!J40</f>
        <v>0</v>
      </c>
      <c r="K116" s="182">
        <f>Summary!K40</f>
        <v>0</v>
      </c>
      <c r="L116" s="182">
        <f>Summary!L40</f>
        <v>0</v>
      </c>
      <c r="M116" s="182">
        <f>Summary!M40</f>
        <v>0</v>
      </c>
      <c r="N116" s="182">
        <f>Summary!N40</f>
        <v>0</v>
      </c>
      <c r="O116" s="182">
        <f>Summary!O40</f>
        <v>0</v>
      </c>
      <c r="P116" s="182">
        <f>Summary!P40</f>
        <v>0</v>
      </c>
      <c r="Q116" s="182">
        <f>Summary!Q40</f>
        <v>0</v>
      </c>
      <c r="R116" s="182">
        <f>Summary!R40</f>
        <v>0</v>
      </c>
      <c r="S116" s="182">
        <f>Summary!S40</f>
        <v>0</v>
      </c>
      <c r="T116" s="182">
        <f>Summary!T40</f>
        <v>0</v>
      </c>
      <c r="U116" s="182">
        <f>Summary!U40</f>
        <v>0</v>
      </c>
      <c r="V116" s="182">
        <f>Summary!V40</f>
        <v>0</v>
      </c>
      <c r="W116" s="182">
        <f>Summary!W40</f>
        <v>0</v>
      </c>
      <c r="X116" s="182">
        <f>Summary!X40</f>
        <v>0</v>
      </c>
      <c r="Y116" s="182">
        <f>Summary!Y40</f>
        <v>0</v>
      </c>
      <c r="Z116" s="182">
        <f>Summary!Z40</f>
        <v>0</v>
      </c>
      <c r="AA116" s="182">
        <f>Summary!AA40</f>
        <v>0</v>
      </c>
      <c r="AB116" s="182">
        <f>Summary!AB40</f>
        <v>0</v>
      </c>
      <c r="AC116" s="182">
        <f>Summary!AC40</f>
        <v>0</v>
      </c>
      <c r="AD116" s="182">
        <f>Summary!AD40</f>
        <v>0</v>
      </c>
      <c r="AE116" s="182">
        <f>Summary!AE40</f>
        <v>0</v>
      </c>
      <c r="AF116" s="182">
        <f>Summary!AF40</f>
        <v>0</v>
      </c>
      <c r="AG116" s="386">
        <f>SUM(B116:AF116)</f>
        <v>0</v>
      </c>
    </row>
    <row r="117" outlineLevel="1">
      <c r="A117" s="495" t="s">
        <v>162</v>
      </c>
      <c r="B117" s="324"/>
      <c r="C117" s="324"/>
      <c r="D117" s="324"/>
      <c r="E117" s="324"/>
      <c r="F117" s="324"/>
      <c r="G117" s="324"/>
      <c r="H117" s="324"/>
      <c r="I117" s="324"/>
      <c r="J117" s="324"/>
      <c r="K117" s="324"/>
      <c r="L117" s="324"/>
      <c r="M117" s="324"/>
      <c r="N117" s="324"/>
      <c r="O117" s="324"/>
      <c r="P117" s="324"/>
      <c r="Q117" s="324"/>
      <c r="R117" s="324"/>
      <c r="S117" s="324"/>
      <c r="T117" s="324"/>
      <c r="U117" s="324"/>
      <c r="V117" s="324"/>
      <c r="W117" s="324"/>
      <c r="X117" s="324"/>
      <c r="Y117" s="324"/>
      <c r="Z117" s="324"/>
      <c r="AA117" s="324"/>
      <c r="AB117" s="324"/>
      <c r="AC117" s="324"/>
      <c r="AD117" s="324"/>
      <c r="AE117" s="324"/>
      <c r="AF117" s="324"/>
      <c r="AG117" s="493"/>
    </row>
    <row r="118" outlineLevel="1">
      <c r="A118" s="496" t="s">
        <v>50</v>
      </c>
      <c r="B118" s="182">
        <f>Summary!B42</f>
        <v>0</v>
      </c>
      <c r="C118" s="182">
        <f>Summary!C42</f>
        <v>0</v>
      </c>
      <c r="D118" s="182">
        <f>Summary!D42</f>
        <v>0</v>
      </c>
      <c r="E118" s="182">
        <f>Summary!E42</f>
        <v>0</v>
      </c>
      <c r="F118" s="182">
        <f>Summary!F42</f>
        <v>0</v>
      </c>
      <c r="G118" s="182">
        <f>Summary!G42</f>
        <v>0</v>
      </c>
      <c r="H118" s="182">
        <f>Summary!H42</f>
        <v>0</v>
      </c>
      <c r="I118" s="182">
        <f>Summary!I42</f>
        <v>0</v>
      </c>
      <c r="J118" s="182">
        <f>Summary!J42</f>
        <v>0</v>
      </c>
      <c r="K118" s="182">
        <f>Summary!K42</f>
        <v>0</v>
      </c>
      <c r="L118" s="182">
        <f>Summary!L42</f>
        <v>0</v>
      </c>
      <c r="M118" s="182">
        <f>Summary!M42</f>
        <v>0</v>
      </c>
      <c r="N118" s="182">
        <f>Summary!N42</f>
        <v>0</v>
      </c>
      <c r="O118" s="182">
        <f>Summary!O42</f>
        <v>0</v>
      </c>
      <c r="P118" s="182">
        <f>Summary!P42</f>
        <v>0</v>
      </c>
      <c r="Q118" s="182">
        <f>Summary!Q42</f>
        <v>0</v>
      </c>
      <c r="R118" s="182">
        <f>Summary!R42</f>
        <v>0</v>
      </c>
      <c r="S118" s="182">
        <f>Summary!S42</f>
        <v>0</v>
      </c>
      <c r="T118" s="182">
        <f>Summary!T42</f>
        <v>0</v>
      </c>
      <c r="U118" s="182">
        <f>Summary!U42</f>
        <v>0</v>
      </c>
      <c r="V118" s="182">
        <f>Summary!V42</f>
        <v>0</v>
      </c>
      <c r="W118" s="182">
        <f>Summary!W42</f>
        <v>0</v>
      </c>
      <c r="X118" s="182">
        <f>Summary!X42</f>
        <v>0</v>
      </c>
      <c r="Y118" s="182">
        <f>Summary!Y42</f>
        <v>0</v>
      </c>
      <c r="Z118" s="182">
        <f>Summary!Z42</f>
        <v>0</v>
      </c>
      <c r="AA118" s="182">
        <f>Summary!AA42</f>
        <v>0</v>
      </c>
      <c r="AB118" s="182">
        <f>Summary!AB42</f>
        <v>0</v>
      </c>
      <c r="AC118" s="182">
        <f>Summary!AC42</f>
        <v>0</v>
      </c>
      <c r="AD118" s="182">
        <f>Summary!AD42</f>
        <v>0</v>
      </c>
      <c r="AE118" s="182">
        <f>Summary!AE42</f>
        <v>0</v>
      </c>
      <c r="AF118" s="182">
        <f>Summary!AF42</f>
        <v>0</v>
      </c>
      <c r="AG118" s="386">
        <f t="shared" ref="AG118:AG120" si="29">SUM(B118:AF118)</f>
        <v>0</v>
      </c>
    </row>
    <row r="119" outlineLevel="1">
      <c r="A119" s="496" t="s">
        <v>1289</v>
      </c>
      <c r="B119" s="182" t="str">
        <f>Summary!B43</f>
        <v/>
      </c>
      <c r="C119" s="182" t="str">
        <f>Summary!C43</f>
        <v/>
      </c>
      <c r="D119" s="182" t="str">
        <f>Summary!D43</f>
        <v/>
      </c>
      <c r="E119" s="182" t="str">
        <f>Summary!E43</f>
        <v/>
      </c>
      <c r="F119" s="182" t="str">
        <f>Summary!F43</f>
        <v/>
      </c>
      <c r="G119" s="182" t="str">
        <f>Summary!G43</f>
        <v/>
      </c>
      <c r="H119" s="182" t="str">
        <f>Summary!H43</f>
        <v/>
      </c>
      <c r="I119" s="182" t="str">
        <f>Summary!I43</f>
        <v/>
      </c>
      <c r="J119" s="182" t="str">
        <f>Summary!J43</f>
        <v/>
      </c>
      <c r="K119" s="182" t="str">
        <f>Summary!K43</f>
        <v/>
      </c>
      <c r="L119" s="182" t="str">
        <f>Summary!L43</f>
        <v/>
      </c>
      <c r="M119" s="182" t="str">
        <f>Summary!M43</f>
        <v/>
      </c>
      <c r="N119" s="182" t="str">
        <f>Summary!N43</f>
        <v/>
      </c>
      <c r="O119" s="182" t="str">
        <f>Summary!O43</f>
        <v/>
      </c>
      <c r="P119" s="182" t="str">
        <f>Summary!P43</f>
        <v/>
      </c>
      <c r="Q119" s="182" t="str">
        <f>Summary!Q43</f>
        <v/>
      </c>
      <c r="R119" s="182" t="str">
        <f>Summary!R43</f>
        <v/>
      </c>
      <c r="S119" s="182" t="str">
        <f>Summary!S43</f>
        <v/>
      </c>
      <c r="T119" s="182" t="str">
        <f>Summary!T43</f>
        <v/>
      </c>
      <c r="U119" s="182" t="str">
        <f>Summary!U43</f>
        <v/>
      </c>
      <c r="V119" s="182" t="str">
        <f>Summary!V43</f>
        <v/>
      </c>
      <c r="W119" s="182" t="str">
        <f>Summary!W43</f>
        <v/>
      </c>
      <c r="X119" s="182" t="str">
        <f>Summary!X43</f>
        <v/>
      </c>
      <c r="Y119" s="182" t="str">
        <f>Summary!Y43</f>
        <v/>
      </c>
      <c r="Z119" s="182" t="str">
        <f>Summary!Z43</f>
        <v/>
      </c>
      <c r="AA119" s="182" t="str">
        <f>Summary!AA43</f>
        <v/>
      </c>
      <c r="AB119" s="182" t="str">
        <f>Summary!AB43</f>
        <v/>
      </c>
      <c r="AC119" s="182" t="str">
        <f>Summary!AC43</f>
        <v/>
      </c>
      <c r="AD119" s="182" t="str">
        <f>Summary!AD43</f>
        <v/>
      </c>
      <c r="AE119" s="182"/>
      <c r="AF119" s="182"/>
      <c r="AG119" s="386">
        <f t="shared" si="29"/>
        <v>0</v>
      </c>
    </row>
    <row r="120">
      <c r="A120" s="494" t="s">
        <v>137</v>
      </c>
      <c r="B120" s="282">
        <f>Summary!B89</f>
        <v>0</v>
      </c>
      <c r="C120" s="282">
        <f>Summary!C89</f>
        <v>0</v>
      </c>
      <c r="D120" s="282">
        <f>Summary!D89</f>
        <v>0</v>
      </c>
      <c r="E120" s="282">
        <f>Summary!E89</f>
        <v>0</v>
      </c>
      <c r="F120" s="282">
        <f>Summary!F89</f>
        <v>0</v>
      </c>
      <c r="G120" s="282">
        <f>Summary!G89</f>
        <v>0</v>
      </c>
      <c r="H120" s="282">
        <f>Summary!H89</f>
        <v>0</v>
      </c>
      <c r="I120" s="282">
        <f>Summary!I89</f>
        <v>0</v>
      </c>
      <c r="J120" s="282">
        <f>Summary!J89</f>
        <v>0</v>
      </c>
      <c r="K120" s="282">
        <f>Summary!K89</f>
        <v>0</v>
      </c>
      <c r="L120" s="282">
        <f>Summary!L89</f>
        <v>0</v>
      </c>
      <c r="M120" s="282">
        <f>Summary!M89</f>
        <v>0</v>
      </c>
      <c r="N120" s="282">
        <f>Summary!N89</f>
        <v>0</v>
      </c>
      <c r="O120" s="282">
        <f>Summary!O89</f>
        <v>0</v>
      </c>
      <c r="P120" s="282">
        <f>Summary!P89</f>
        <v>0</v>
      </c>
      <c r="Q120" s="282">
        <f>Summary!Q89</f>
        <v>0</v>
      </c>
      <c r="R120" s="282">
        <f>Summary!R89</f>
        <v>0</v>
      </c>
      <c r="S120" s="282">
        <f>Summary!S89</f>
        <v>0</v>
      </c>
      <c r="T120" s="282">
        <f>Summary!T89</f>
        <v>0</v>
      </c>
      <c r="U120" s="282">
        <f>Summary!U89</f>
        <v>0</v>
      </c>
      <c r="V120" s="282">
        <f>Summary!V89</f>
        <v>0</v>
      </c>
      <c r="W120" s="282">
        <f>Summary!W89</f>
        <v>0</v>
      </c>
      <c r="X120" s="282">
        <f>Summary!X89</f>
        <v>0</v>
      </c>
      <c r="Y120" s="282">
        <f>Summary!Y89</f>
        <v>0</v>
      </c>
      <c r="Z120" s="282">
        <f>Summary!Z89</f>
        <v>0</v>
      </c>
      <c r="AA120" s="282">
        <f>Summary!AA89</f>
        <v>0</v>
      </c>
      <c r="AB120" s="282">
        <f>Summary!AB89</f>
        <v>0</v>
      </c>
      <c r="AC120" s="282">
        <f>Summary!AC89</f>
        <v>0</v>
      </c>
      <c r="AD120" s="282">
        <f>Summary!AD89</f>
        <v>0</v>
      </c>
      <c r="AE120" s="282">
        <f>Summary!AE89</f>
        <v>0</v>
      </c>
      <c r="AF120" s="282"/>
      <c r="AG120" s="386">
        <f t="shared" si="29"/>
        <v>0</v>
      </c>
    </row>
    <row r="121">
      <c r="A121" s="145"/>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c r="AG121" s="493"/>
    </row>
    <row r="122">
      <c r="A122" s="443" t="s">
        <v>1452</v>
      </c>
      <c r="B122" s="255">
        <f>Summary!B118</f>
        <v>0</v>
      </c>
      <c r="C122" s="255">
        <f>Summary!C118</f>
        <v>0</v>
      </c>
      <c r="D122" s="255">
        <f>Summary!D118</f>
        <v>0</v>
      </c>
      <c r="E122" s="255">
        <f>Summary!E118</f>
        <v>0</v>
      </c>
      <c r="F122" s="255">
        <f>Summary!F118</f>
        <v>0</v>
      </c>
      <c r="G122" s="255">
        <f>Summary!G118</f>
        <v>0</v>
      </c>
      <c r="H122" s="255">
        <f>Summary!H118</f>
        <v>0</v>
      </c>
      <c r="I122" s="255">
        <f>Summary!I118</f>
        <v>0</v>
      </c>
      <c r="J122" s="255">
        <f>Summary!J118</f>
        <v>0</v>
      </c>
      <c r="K122" s="255">
        <f>Summary!K118</f>
        <v>0</v>
      </c>
      <c r="L122" s="255">
        <f>Summary!L118</f>
        <v>0</v>
      </c>
      <c r="M122" s="255">
        <f>Summary!M118</f>
        <v>0</v>
      </c>
      <c r="N122" s="255">
        <f>Summary!N118</f>
        <v>0</v>
      </c>
      <c r="O122" s="255">
        <f>Summary!O118</f>
        <v>0</v>
      </c>
      <c r="P122" s="255">
        <f>Summary!P118</f>
        <v>0</v>
      </c>
      <c r="Q122" s="255">
        <f>Summary!Q118</f>
        <v>0</v>
      </c>
      <c r="R122" s="255">
        <f>Summary!R118</f>
        <v>0</v>
      </c>
      <c r="S122" s="255">
        <f>Summary!S118</f>
        <v>0</v>
      </c>
      <c r="T122" s="255">
        <f>Summary!T118</f>
        <v>0</v>
      </c>
      <c r="U122" s="255">
        <f>Summary!U118</f>
        <v>0</v>
      </c>
      <c r="V122" s="255">
        <f>Summary!V118</f>
        <v>0</v>
      </c>
      <c r="W122" s="255">
        <f>Summary!W118</f>
        <v>0</v>
      </c>
      <c r="X122" s="255">
        <f>Summary!X118</f>
        <v>0</v>
      </c>
      <c r="Y122" s="255">
        <f>Summary!Y118</f>
        <v>0</v>
      </c>
      <c r="Z122" s="255">
        <f>Summary!Z118</f>
        <v>0</v>
      </c>
      <c r="AA122" s="255">
        <f>Summary!AA118</f>
        <v>0</v>
      </c>
      <c r="AB122" s="255">
        <f>Summary!AB118</f>
        <v>0</v>
      </c>
      <c r="AC122" s="255">
        <f>Summary!AC118</f>
        <v>0</v>
      </c>
      <c r="AD122" s="255">
        <f>Summary!AD118</f>
        <v>0</v>
      </c>
      <c r="AE122" s="255">
        <f>Summary!AE118</f>
        <v>0</v>
      </c>
      <c r="AF122" s="255">
        <f>Summary!AF118</f>
        <v>0</v>
      </c>
      <c r="AG122" s="386">
        <f>SUM(B122:AF122)</f>
        <v>0</v>
      </c>
    </row>
    <row r="123">
      <c r="A123" s="145"/>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c r="AG123" s="497"/>
    </row>
    <row r="124">
      <c r="A124" s="462" t="s">
        <v>1453</v>
      </c>
      <c r="B124" s="216"/>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c r="AG124" s="493"/>
    </row>
    <row r="125">
      <c r="A125" s="404" t="s">
        <v>1454</v>
      </c>
      <c r="B125" s="216">
        <v>0.0</v>
      </c>
      <c r="C125" s="216">
        <v>0.0</v>
      </c>
      <c r="D125" s="216">
        <v>0.0</v>
      </c>
      <c r="E125" s="216">
        <v>0.0</v>
      </c>
      <c r="F125" s="216">
        <v>0.0</v>
      </c>
      <c r="G125" s="216">
        <v>0.0</v>
      </c>
      <c r="H125" s="216">
        <v>0.0</v>
      </c>
      <c r="I125" s="216">
        <v>0.0</v>
      </c>
      <c r="J125" s="216">
        <v>0.0</v>
      </c>
      <c r="K125" s="216">
        <v>0.0</v>
      </c>
      <c r="L125" s="216">
        <v>0.0</v>
      </c>
      <c r="M125" s="216">
        <v>0.0</v>
      </c>
      <c r="N125" s="216">
        <v>0.0</v>
      </c>
      <c r="O125" s="216">
        <v>0.0</v>
      </c>
      <c r="P125" s="216">
        <v>0.0</v>
      </c>
      <c r="Q125" s="216">
        <v>0.0</v>
      </c>
      <c r="R125" s="216">
        <v>0.0</v>
      </c>
      <c r="S125" s="216">
        <v>0.0</v>
      </c>
      <c r="T125" s="216">
        <v>0.0</v>
      </c>
      <c r="U125" s="216">
        <v>0.0</v>
      </c>
      <c r="V125" s="216">
        <v>0.0</v>
      </c>
      <c r="W125" s="216">
        <v>0.0</v>
      </c>
      <c r="X125" s="216">
        <v>0.0</v>
      </c>
      <c r="Y125" s="216">
        <v>0.0</v>
      </c>
      <c r="Z125" s="216">
        <v>0.0</v>
      </c>
      <c r="AA125" s="216">
        <v>0.0</v>
      </c>
      <c r="AB125" s="216">
        <v>0.0</v>
      </c>
      <c r="AC125" s="216">
        <v>0.0</v>
      </c>
      <c r="AD125" s="216">
        <v>0.0</v>
      </c>
      <c r="AE125" s="216">
        <v>0.0</v>
      </c>
      <c r="AF125" s="216">
        <v>0.0</v>
      </c>
      <c r="AG125" s="402">
        <f t="shared" ref="AG125:AG129" si="30">SUM(B125:AF125)</f>
        <v>0</v>
      </c>
    </row>
    <row r="126">
      <c r="A126" s="404" t="s">
        <v>1455</v>
      </c>
      <c r="B126" s="216">
        <v>0.0</v>
      </c>
      <c r="C126" s="216">
        <v>0.0</v>
      </c>
      <c r="D126" s="216">
        <v>0.0</v>
      </c>
      <c r="E126" s="216">
        <v>0.0</v>
      </c>
      <c r="F126" s="216">
        <v>0.0</v>
      </c>
      <c r="G126" s="216">
        <v>0.0</v>
      </c>
      <c r="H126" s="216">
        <v>0.0</v>
      </c>
      <c r="I126" s="216">
        <v>0.0</v>
      </c>
      <c r="J126" s="216">
        <v>0.0</v>
      </c>
      <c r="K126" s="216">
        <v>0.0</v>
      </c>
      <c r="L126" s="216">
        <v>0.0</v>
      </c>
      <c r="M126" s="216">
        <v>0.0</v>
      </c>
      <c r="N126" s="216">
        <v>0.0</v>
      </c>
      <c r="O126" s="216">
        <v>0.0</v>
      </c>
      <c r="P126" s="216">
        <v>0.0</v>
      </c>
      <c r="Q126" s="216">
        <v>0.0</v>
      </c>
      <c r="R126" s="216">
        <v>0.0</v>
      </c>
      <c r="S126" s="216">
        <v>0.0</v>
      </c>
      <c r="T126" s="216">
        <v>0.0</v>
      </c>
      <c r="U126" s="216">
        <v>0.0</v>
      </c>
      <c r="V126" s="216">
        <v>0.0</v>
      </c>
      <c r="W126" s="216">
        <v>0.0</v>
      </c>
      <c r="X126" s="216">
        <v>0.0</v>
      </c>
      <c r="Y126" s="216">
        <v>0.0</v>
      </c>
      <c r="Z126" s="216">
        <v>0.0</v>
      </c>
      <c r="AA126" s="216">
        <v>0.0</v>
      </c>
      <c r="AB126" s="216">
        <v>0.0</v>
      </c>
      <c r="AC126" s="216">
        <v>0.0</v>
      </c>
      <c r="AD126" s="216">
        <v>0.0</v>
      </c>
      <c r="AE126" s="216">
        <v>0.0</v>
      </c>
      <c r="AF126" s="216">
        <v>0.0</v>
      </c>
      <c r="AG126" s="402">
        <f t="shared" si="30"/>
        <v>0</v>
      </c>
    </row>
    <row r="127">
      <c r="A127" s="404" t="s">
        <v>1456</v>
      </c>
      <c r="B127" s="216">
        <v>0.0</v>
      </c>
      <c r="C127" s="216">
        <v>0.0</v>
      </c>
      <c r="D127" s="216">
        <v>0.0</v>
      </c>
      <c r="E127" s="216">
        <v>0.0</v>
      </c>
      <c r="F127" s="216">
        <v>0.0</v>
      </c>
      <c r="G127" s="216">
        <v>0.0</v>
      </c>
      <c r="H127" s="216">
        <v>0.0</v>
      </c>
      <c r="I127" s="216">
        <v>0.0</v>
      </c>
      <c r="J127" s="216">
        <v>0.0</v>
      </c>
      <c r="K127" s="216">
        <v>0.0</v>
      </c>
      <c r="L127" s="216">
        <v>0.0</v>
      </c>
      <c r="M127" s="216">
        <v>0.0</v>
      </c>
      <c r="N127" s="216">
        <v>0.0</v>
      </c>
      <c r="O127" s="216">
        <v>0.0</v>
      </c>
      <c r="P127" s="216">
        <v>0.0</v>
      </c>
      <c r="Q127" s="216">
        <v>0.0</v>
      </c>
      <c r="R127" s="216">
        <v>0.0</v>
      </c>
      <c r="S127" s="216">
        <v>0.0</v>
      </c>
      <c r="T127" s="216">
        <v>0.0</v>
      </c>
      <c r="U127" s="216">
        <v>0.0</v>
      </c>
      <c r="V127" s="216">
        <v>0.0</v>
      </c>
      <c r="W127" s="216">
        <v>0.0</v>
      </c>
      <c r="X127" s="216">
        <v>0.0</v>
      </c>
      <c r="Y127" s="216">
        <v>0.0</v>
      </c>
      <c r="Z127" s="216">
        <v>0.0</v>
      </c>
      <c r="AA127" s="216">
        <v>0.0</v>
      </c>
      <c r="AB127" s="216">
        <v>0.0</v>
      </c>
      <c r="AC127" s="216">
        <v>0.0</v>
      </c>
      <c r="AD127" s="216">
        <v>0.0</v>
      </c>
      <c r="AE127" s="216">
        <v>0.0</v>
      </c>
      <c r="AF127" s="216">
        <v>0.0</v>
      </c>
      <c r="AG127" s="402">
        <f t="shared" si="30"/>
        <v>0</v>
      </c>
    </row>
    <row r="128">
      <c r="A128" s="404" t="s">
        <v>1457</v>
      </c>
      <c r="B128" s="216">
        <v>0.0</v>
      </c>
      <c r="C128" s="216">
        <v>0.0</v>
      </c>
      <c r="D128" s="216">
        <v>0.0</v>
      </c>
      <c r="E128" s="216">
        <v>0.0</v>
      </c>
      <c r="F128" s="216">
        <v>0.0</v>
      </c>
      <c r="G128" s="216">
        <v>0.0</v>
      </c>
      <c r="H128" s="216">
        <v>0.0</v>
      </c>
      <c r="I128" s="216">
        <v>0.0</v>
      </c>
      <c r="J128" s="216">
        <v>0.0</v>
      </c>
      <c r="K128" s="216">
        <v>0.0</v>
      </c>
      <c r="L128" s="216">
        <v>0.0</v>
      </c>
      <c r="M128" s="216">
        <v>0.0</v>
      </c>
      <c r="N128" s="216">
        <v>0.0</v>
      </c>
      <c r="O128" s="216">
        <v>0.0</v>
      </c>
      <c r="P128" s="216">
        <v>0.0</v>
      </c>
      <c r="Q128" s="216">
        <v>0.0</v>
      </c>
      <c r="R128" s="216">
        <v>0.0</v>
      </c>
      <c r="S128" s="216">
        <v>0.0</v>
      </c>
      <c r="T128" s="216">
        <v>0.0</v>
      </c>
      <c r="U128" s="216">
        <v>0.0</v>
      </c>
      <c r="V128" s="216">
        <v>0.0</v>
      </c>
      <c r="W128" s="216">
        <v>0.0</v>
      </c>
      <c r="X128" s="216">
        <v>0.0</v>
      </c>
      <c r="Y128" s="216">
        <v>0.0</v>
      </c>
      <c r="Z128" s="216">
        <v>0.0</v>
      </c>
      <c r="AA128" s="216">
        <v>0.0</v>
      </c>
      <c r="AB128" s="216">
        <v>0.0</v>
      </c>
      <c r="AC128" s="216">
        <v>0.0</v>
      </c>
      <c r="AD128" s="216">
        <v>0.0</v>
      </c>
      <c r="AE128" s="216">
        <v>0.0</v>
      </c>
      <c r="AF128" s="216">
        <v>0.0</v>
      </c>
      <c r="AG128" s="402">
        <f t="shared" si="30"/>
        <v>0</v>
      </c>
    </row>
    <row r="129">
      <c r="A129" s="407" t="s">
        <v>172</v>
      </c>
      <c r="B129" s="408">
        <f t="shared" ref="B129:AF129" si="31">SUM(B125:B128)</f>
        <v>0</v>
      </c>
      <c r="C129" s="408">
        <f t="shared" si="31"/>
        <v>0</v>
      </c>
      <c r="D129" s="408">
        <f t="shared" si="31"/>
        <v>0</v>
      </c>
      <c r="E129" s="408">
        <f t="shared" si="31"/>
        <v>0</v>
      </c>
      <c r="F129" s="408">
        <f t="shared" si="31"/>
        <v>0</v>
      </c>
      <c r="G129" s="408">
        <f t="shared" si="31"/>
        <v>0</v>
      </c>
      <c r="H129" s="408">
        <f t="shared" si="31"/>
        <v>0</v>
      </c>
      <c r="I129" s="408">
        <f t="shared" si="31"/>
        <v>0</v>
      </c>
      <c r="J129" s="408">
        <f t="shared" si="31"/>
        <v>0</v>
      </c>
      <c r="K129" s="408">
        <f t="shared" si="31"/>
        <v>0</v>
      </c>
      <c r="L129" s="408">
        <f t="shared" si="31"/>
        <v>0</v>
      </c>
      <c r="M129" s="408">
        <f t="shared" si="31"/>
        <v>0</v>
      </c>
      <c r="N129" s="408">
        <f t="shared" si="31"/>
        <v>0</v>
      </c>
      <c r="O129" s="408">
        <f t="shared" si="31"/>
        <v>0</v>
      </c>
      <c r="P129" s="408">
        <f t="shared" si="31"/>
        <v>0</v>
      </c>
      <c r="Q129" s="408">
        <f t="shared" si="31"/>
        <v>0</v>
      </c>
      <c r="R129" s="408">
        <f t="shared" si="31"/>
        <v>0</v>
      </c>
      <c r="S129" s="408">
        <f t="shared" si="31"/>
        <v>0</v>
      </c>
      <c r="T129" s="408">
        <f t="shared" si="31"/>
        <v>0</v>
      </c>
      <c r="U129" s="408">
        <f t="shared" si="31"/>
        <v>0</v>
      </c>
      <c r="V129" s="408">
        <f t="shared" si="31"/>
        <v>0</v>
      </c>
      <c r="W129" s="408">
        <f t="shared" si="31"/>
        <v>0</v>
      </c>
      <c r="X129" s="408">
        <f t="shared" si="31"/>
        <v>0</v>
      </c>
      <c r="Y129" s="408">
        <f t="shared" si="31"/>
        <v>0</v>
      </c>
      <c r="Z129" s="408">
        <f t="shared" si="31"/>
        <v>0</v>
      </c>
      <c r="AA129" s="408">
        <f t="shared" si="31"/>
        <v>0</v>
      </c>
      <c r="AB129" s="408">
        <f t="shared" si="31"/>
        <v>0</v>
      </c>
      <c r="AC129" s="408">
        <f t="shared" si="31"/>
        <v>0</v>
      </c>
      <c r="AD129" s="408">
        <f t="shared" si="31"/>
        <v>0</v>
      </c>
      <c r="AE129" s="408">
        <f t="shared" si="31"/>
        <v>0</v>
      </c>
      <c r="AF129" s="408">
        <f t="shared" si="31"/>
        <v>0</v>
      </c>
      <c r="AG129" s="402">
        <f t="shared" si="30"/>
        <v>0</v>
      </c>
    </row>
    <row r="130">
      <c r="A130" s="145"/>
      <c r="B130" s="213"/>
      <c r="C130" s="213"/>
      <c r="D130" s="213"/>
      <c r="E130" s="213"/>
      <c r="F130" s="213"/>
      <c r="G130" s="213"/>
      <c r="H130" s="213"/>
      <c r="I130" s="213"/>
      <c r="J130" s="213"/>
      <c r="K130" s="213"/>
      <c r="L130" s="213"/>
      <c r="M130" s="213"/>
      <c r="N130" s="213"/>
      <c r="O130" s="213"/>
      <c r="P130" s="213"/>
      <c r="Q130" s="213"/>
      <c r="R130" s="213"/>
      <c r="S130" s="213"/>
      <c r="T130" s="213"/>
      <c r="U130" s="213"/>
      <c r="V130" s="213"/>
      <c r="W130" s="213"/>
      <c r="X130" s="213"/>
      <c r="Y130" s="213"/>
      <c r="Z130" s="213"/>
      <c r="AA130" s="213"/>
      <c r="AB130" s="213"/>
      <c r="AC130" s="213"/>
      <c r="AD130" s="213"/>
      <c r="AE130" s="213"/>
      <c r="AF130" s="213"/>
      <c r="AG130" s="498"/>
    </row>
    <row r="131">
      <c r="A131" s="404" t="s">
        <v>176</v>
      </c>
      <c r="B131" s="216">
        <v>0.0</v>
      </c>
      <c r="C131" s="216">
        <v>0.0</v>
      </c>
      <c r="D131" s="216">
        <v>0.0</v>
      </c>
      <c r="E131" s="216">
        <v>0.0</v>
      </c>
      <c r="F131" s="216">
        <v>0.0</v>
      </c>
      <c r="G131" s="216">
        <v>0.0</v>
      </c>
      <c r="H131" s="216">
        <v>0.0</v>
      </c>
      <c r="I131" s="216">
        <v>0.0</v>
      </c>
      <c r="J131" s="216">
        <v>0.0</v>
      </c>
      <c r="K131" s="216">
        <v>0.0</v>
      </c>
      <c r="L131" s="216">
        <v>0.0</v>
      </c>
      <c r="M131" s="216">
        <v>0.0</v>
      </c>
      <c r="N131" s="216">
        <v>0.0</v>
      </c>
      <c r="O131" s="216">
        <v>0.0</v>
      </c>
      <c r="P131" s="216">
        <v>0.0</v>
      </c>
      <c r="Q131" s="216">
        <v>0.0</v>
      </c>
      <c r="R131" s="216">
        <v>0.0</v>
      </c>
      <c r="S131" s="216">
        <v>0.0</v>
      </c>
      <c r="T131" s="216">
        <v>0.0</v>
      </c>
      <c r="U131" s="216">
        <v>0.0</v>
      </c>
      <c r="V131" s="216">
        <v>0.0</v>
      </c>
      <c r="W131" s="216">
        <v>0.0</v>
      </c>
      <c r="X131" s="216">
        <v>0.0</v>
      </c>
      <c r="Y131" s="216">
        <v>0.0</v>
      </c>
      <c r="Z131" s="216">
        <v>0.0</v>
      </c>
      <c r="AA131" s="216">
        <v>0.0</v>
      </c>
      <c r="AB131" s="216">
        <v>0.0</v>
      </c>
      <c r="AC131" s="216">
        <v>0.0</v>
      </c>
      <c r="AD131" s="216">
        <v>0.0</v>
      </c>
      <c r="AE131" s="216">
        <v>0.0</v>
      </c>
      <c r="AF131" s="216">
        <v>0.0</v>
      </c>
      <c r="AG131" s="402">
        <f t="shared" ref="AG131:AG139" si="32">SUM(B131:AF131)</f>
        <v>0</v>
      </c>
    </row>
    <row r="132">
      <c r="A132" s="404" t="s">
        <v>177</v>
      </c>
      <c r="B132" s="216">
        <v>0.0</v>
      </c>
      <c r="C132" s="216">
        <v>0.0</v>
      </c>
      <c r="D132" s="216">
        <v>0.0</v>
      </c>
      <c r="E132" s="216">
        <v>0.0</v>
      </c>
      <c r="F132" s="216">
        <v>0.0</v>
      </c>
      <c r="G132" s="216">
        <v>0.0</v>
      </c>
      <c r="H132" s="216">
        <v>0.0</v>
      </c>
      <c r="I132" s="216">
        <v>0.0</v>
      </c>
      <c r="J132" s="216">
        <v>0.0</v>
      </c>
      <c r="K132" s="216">
        <v>0.0</v>
      </c>
      <c r="L132" s="216">
        <v>0.0</v>
      </c>
      <c r="M132" s="216">
        <v>0.0</v>
      </c>
      <c r="N132" s="216">
        <v>0.0</v>
      </c>
      <c r="O132" s="216">
        <v>0.0</v>
      </c>
      <c r="P132" s="216">
        <v>0.0</v>
      </c>
      <c r="Q132" s="216">
        <v>0.0</v>
      </c>
      <c r="R132" s="216">
        <v>0.0</v>
      </c>
      <c r="S132" s="216">
        <v>0.0</v>
      </c>
      <c r="T132" s="216">
        <v>0.0</v>
      </c>
      <c r="U132" s="216">
        <v>0.0</v>
      </c>
      <c r="V132" s="216">
        <v>0.0</v>
      </c>
      <c r="W132" s="216">
        <v>0.0</v>
      </c>
      <c r="X132" s="216">
        <v>0.0</v>
      </c>
      <c r="Y132" s="216">
        <v>0.0</v>
      </c>
      <c r="Z132" s="216">
        <v>0.0</v>
      </c>
      <c r="AA132" s="216">
        <v>0.0</v>
      </c>
      <c r="AB132" s="216">
        <v>0.0</v>
      </c>
      <c r="AC132" s="216">
        <v>0.0</v>
      </c>
      <c r="AD132" s="216">
        <v>0.0</v>
      </c>
      <c r="AE132" s="216">
        <v>0.0</v>
      </c>
      <c r="AF132" s="216">
        <v>0.0</v>
      </c>
      <c r="AG132" s="402">
        <f t="shared" si="32"/>
        <v>0</v>
      </c>
    </row>
    <row r="133">
      <c r="A133" s="404" t="s">
        <v>1458</v>
      </c>
      <c r="B133" s="216">
        <v>0.0</v>
      </c>
      <c r="C133" s="216">
        <v>0.0</v>
      </c>
      <c r="D133" s="216">
        <v>0.0</v>
      </c>
      <c r="E133" s="216">
        <v>0.0</v>
      </c>
      <c r="F133" s="216">
        <v>0.0</v>
      </c>
      <c r="G133" s="216">
        <v>0.0</v>
      </c>
      <c r="H133" s="216">
        <v>0.0</v>
      </c>
      <c r="I133" s="216">
        <v>0.0</v>
      </c>
      <c r="J133" s="216">
        <v>0.0</v>
      </c>
      <c r="K133" s="216">
        <v>0.0</v>
      </c>
      <c r="L133" s="216">
        <v>0.0</v>
      </c>
      <c r="M133" s="216">
        <v>0.0</v>
      </c>
      <c r="N133" s="216">
        <v>0.0</v>
      </c>
      <c r="O133" s="216">
        <v>0.0</v>
      </c>
      <c r="P133" s="216">
        <v>0.0</v>
      </c>
      <c r="Q133" s="216">
        <v>0.0</v>
      </c>
      <c r="R133" s="216">
        <v>0.0</v>
      </c>
      <c r="S133" s="216">
        <v>0.0</v>
      </c>
      <c r="T133" s="216">
        <v>0.0</v>
      </c>
      <c r="U133" s="216">
        <v>0.0</v>
      </c>
      <c r="V133" s="216">
        <v>0.0</v>
      </c>
      <c r="W133" s="216">
        <v>0.0</v>
      </c>
      <c r="X133" s="216">
        <v>0.0</v>
      </c>
      <c r="Y133" s="216">
        <v>0.0</v>
      </c>
      <c r="Z133" s="216">
        <v>0.0</v>
      </c>
      <c r="AA133" s="216">
        <v>0.0</v>
      </c>
      <c r="AB133" s="216">
        <v>0.0</v>
      </c>
      <c r="AC133" s="216">
        <v>0.0</v>
      </c>
      <c r="AD133" s="216">
        <v>0.0</v>
      </c>
      <c r="AE133" s="216">
        <v>0.0</v>
      </c>
      <c r="AF133" s="216">
        <v>0.0</v>
      </c>
      <c r="AG133" s="402">
        <f t="shared" si="32"/>
        <v>0</v>
      </c>
    </row>
    <row r="134">
      <c r="A134" s="404" t="s">
        <v>1459</v>
      </c>
      <c r="B134" s="216">
        <v>0.0</v>
      </c>
      <c r="C134" s="216">
        <v>0.0</v>
      </c>
      <c r="D134" s="216">
        <v>0.0</v>
      </c>
      <c r="E134" s="216">
        <v>0.0</v>
      </c>
      <c r="F134" s="216">
        <v>0.0</v>
      </c>
      <c r="G134" s="216">
        <v>0.0</v>
      </c>
      <c r="H134" s="216">
        <v>0.0</v>
      </c>
      <c r="I134" s="216">
        <v>0.0</v>
      </c>
      <c r="J134" s="216">
        <v>0.0</v>
      </c>
      <c r="K134" s="216">
        <v>0.0</v>
      </c>
      <c r="L134" s="216">
        <v>0.0</v>
      </c>
      <c r="M134" s="216">
        <v>0.0</v>
      </c>
      <c r="N134" s="216">
        <v>0.0</v>
      </c>
      <c r="O134" s="216">
        <v>0.0</v>
      </c>
      <c r="P134" s="216">
        <v>0.0</v>
      </c>
      <c r="Q134" s="216">
        <v>0.0</v>
      </c>
      <c r="R134" s="216">
        <v>0.0</v>
      </c>
      <c r="S134" s="216">
        <v>0.0</v>
      </c>
      <c r="T134" s="216">
        <v>0.0</v>
      </c>
      <c r="U134" s="216">
        <v>0.0</v>
      </c>
      <c r="V134" s="216">
        <v>0.0</v>
      </c>
      <c r="W134" s="216">
        <v>0.0</v>
      </c>
      <c r="X134" s="216">
        <v>0.0</v>
      </c>
      <c r="Y134" s="216">
        <v>0.0</v>
      </c>
      <c r="Z134" s="216">
        <v>0.0</v>
      </c>
      <c r="AA134" s="216">
        <v>0.0</v>
      </c>
      <c r="AB134" s="216">
        <v>0.0</v>
      </c>
      <c r="AC134" s="216">
        <v>0.0</v>
      </c>
      <c r="AD134" s="216">
        <v>0.0</v>
      </c>
      <c r="AE134" s="216">
        <v>0.0</v>
      </c>
      <c r="AF134" s="216">
        <v>0.0</v>
      </c>
      <c r="AG134" s="402">
        <f t="shared" si="32"/>
        <v>0</v>
      </c>
    </row>
    <row r="135">
      <c r="A135" s="404" t="s">
        <v>1460</v>
      </c>
      <c r="B135" s="216">
        <v>0.0</v>
      </c>
      <c r="C135" s="216">
        <v>0.0</v>
      </c>
      <c r="D135" s="216">
        <v>0.0</v>
      </c>
      <c r="E135" s="216">
        <v>0.0</v>
      </c>
      <c r="F135" s="216">
        <v>0.0</v>
      </c>
      <c r="G135" s="216">
        <v>0.0</v>
      </c>
      <c r="H135" s="216">
        <v>0.0</v>
      </c>
      <c r="I135" s="216">
        <v>0.0</v>
      </c>
      <c r="J135" s="216">
        <v>0.0</v>
      </c>
      <c r="K135" s="216">
        <v>0.0</v>
      </c>
      <c r="L135" s="216">
        <v>0.0</v>
      </c>
      <c r="M135" s="216">
        <v>0.0</v>
      </c>
      <c r="N135" s="216">
        <v>0.0</v>
      </c>
      <c r="O135" s="216">
        <v>0.0</v>
      </c>
      <c r="P135" s="216">
        <v>0.0</v>
      </c>
      <c r="Q135" s="216">
        <v>0.0</v>
      </c>
      <c r="R135" s="216">
        <v>0.0</v>
      </c>
      <c r="S135" s="216">
        <v>0.0</v>
      </c>
      <c r="T135" s="216">
        <v>0.0</v>
      </c>
      <c r="U135" s="216">
        <v>0.0</v>
      </c>
      <c r="V135" s="216">
        <v>0.0</v>
      </c>
      <c r="W135" s="216">
        <v>0.0</v>
      </c>
      <c r="X135" s="216">
        <v>0.0</v>
      </c>
      <c r="Y135" s="216">
        <v>0.0</v>
      </c>
      <c r="Z135" s="216">
        <v>0.0</v>
      </c>
      <c r="AA135" s="216">
        <v>0.0</v>
      </c>
      <c r="AB135" s="216">
        <v>0.0</v>
      </c>
      <c r="AC135" s="216">
        <v>0.0</v>
      </c>
      <c r="AD135" s="216">
        <v>0.0</v>
      </c>
      <c r="AE135" s="216">
        <v>0.0</v>
      </c>
      <c r="AF135" s="216">
        <v>0.0</v>
      </c>
      <c r="AG135" s="402">
        <f t="shared" si="32"/>
        <v>0</v>
      </c>
    </row>
    <row r="136">
      <c r="A136" s="404" t="s">
        <v>1461</v>
      </c>
      <c r="B136" s="216">
        <v>0.0</v>
      </c>
      <c r="C136" s="216">
        <v>0.0</v>
      </c>
      <c r="D136" s="216">
        <v>0.0</v>
      </c>
      <c r="E136" s="216">
        <v>0.0</v>
      </c>
      <c r="F136" s="216">
        <v>0.0</v>
      </c>
      <c r="G136" s="216">
        <v>0.0</v>
      </c>
      <c r="H136" s="216">
        <v>0.0</v>
      </c>
      <c r="I136" s="216">
        <v>0.0</v>
      </c>
      <c r="J136" s="216">
        <v>0.0</v>
      </c>
      <c r="K136" s="216">
        <v>0.0</v>
      </c>
      <c r="L136" s="216">
        <v>0.0</v>
      </c>
      <c r="M136" s="216">
        <v>0.0</v>
      </c>
      <c r="N136" s="216">
        <v>0.0</v>
      </c>
      <c r="O136" s="216">
        <v>0.0</v>
      </c>
      <c r="P136" s="216">
        <v>0.0</v>
      </c>
      <c r="Q136" s="216">
        <v>0.0</v>
      </c>
      <c r="R136" s="216">
        <v>0.0</v>
      </c>
      <c r="S136" s="216">
        <v>0.0</v>
      </c>
      <c r="T136" s="216">
        <v>0.0</v>
      </c>
      <c r="U136" s="216">
        <v>0.0</v>
      </c>
      <c r="V136" s="216">
        <v>0.0</v>
      </c>
      <c r="W136" s="216">
        <v>0.0</v>
      </c>
      <c r="X136" s="216">
        <v>0.0</v>
      </c>
      <c r="Y136" s="216">
        <v>0.0</v>
      </c>
      <c r="Z136" s="216">
        <v>0.0</v>
      </c>
      <c r="AA136" s="216">
        <v>0.0</v>
      </c>
      <c r="AB136" s="216">
        <v>0.0</v>
      </c>
      <c r="AC136" s="216">
        <v>0.0</v>
      </c>
      <c r="AD136" s="216">
        <v>0.0</v>
      </c>
      <c r="AE136" s="216">
        <v>0.0</v>
      </c>
      <c r="AF136" s="216">
        <v>0.0</v>
      </c>
      <c r="AG136" s="402">
        <f t="shared" si="32"/>
        <v>0</v>
      </c>
    </row>
    <row r="137">
      <c r="A137" s="404" t="s">
        <v>1462</v>
      </c>
      <c r="B137" s="216">
        <v>0.0</v>
      </c>
      <c r="C137" s="216">
        <v>0.0</v>
      </c>
      <c r="D137" s="216">
        <v>0.0</v>
      </c>
      <c r="E137" s="216">
        <v>0.0</v>
      </c>
      <c r="F137" s="216">
        <v>0.0</v>
      </c>
      <c r="G137" s="216">
        <v>0.0</v>
      </c>
      <c r="H137" s="216">
        <v>0.0</v>
      </c>
      <c r="I137" s="216">
        <v>0.0</v>
      </c>
      <c r="J137" s="216">
        <v>0.0</v>
      </c>
      <c r="K137" s="216">
        <v>0.0</v>
      </c>
      <c r="L137" s="216">
        <v>0.0</v>
      </c>
      <c r="M137" s="216">
        <v>0.0</v>
      </c>
      <c r="N137" s="216">
        <v>0.0</v>
      </c>
      <c r="O137" s="216">
        <v>0.0</v>
      </c>
      <c r="P137" s="216">
        <v>0.0</v>
      </c>
      <c r="Q137" s="216">
        <v>0.0</v>
      </c>
      <c r="R137" s="216">
        <v>0.0</v>
      </c>
      <c r="S137" s="216">
        <v>0.0</v>
      </c>
      <c r="T137" s="216">
        <v>0.0</v>
      </c>
      <c r="U137" s="216">
        <v>0.0</v>
      </c>
      <c r="V137" s="216">
        <v>0.0</v>
      </c>
      <c r="W137" s="216">
        <v>0.0</v>
      </c>
      <c r="X137" s="216">
        <v>0.0</v>
      </c>
      <c r="Y137" s="216">
        <v>0.0</v>
      </c>
      <c r="Z137" s="216">
        <v>0.0</v>
      </c>
      <c r="AA137" s="216">
        <v>0.0</v>
      </c>
      <c r="AB137" s="216">
        <v>0.0</v>
      </c>
      <c r="AC137" s="216">
        <v>0.0</v>
      </c>
      <c r="AD137" s="216">
        <v>0.0</v>
      </c>
      <c r="AE137" s="216">
        <v>0.0</v>
      </c>
      <c r="AF137" s="216">
        <v>0.0</v>
      </c>
      <c r="AG137" s="402">
        <f t="shared" si="32"/>
        <v>0</v>
      </c>
    </row>
    <row r="138">
      <c r="A138" s="404" t="s">
        <v>1463</v>
      </c>
      <c r="B138" s="216">
        <v>0.0</v>
      </c>
      <c r="C138" s="216">
        <v>0.0</v>
      </c>
      <c r="D138" s="216">
        <v>0.0</v>
      </c>
      <c r="E138" s="216">
        <v>0.0</v>
      </c>
      <c r="F138" s="216">
        <v>0.0</v>
      </c>
      <c r="G138" s="216">
        <v>0.0</v>
      </c>
      <c r="H138" s="216">
        <v>0.0</v>
      </c>
      <c r="I138" s="216">
        <v>0.0</v>
      </c>
      <c r="J138" s="216">
        <v>0.0</v>
      </c>
      <c r="K138" s="216">
        <v>0.0</v>
      </c>
      <c r="L138" s="216">
        <v>0.0</v>
      </c>
      <c r="M138" s="216">
        <v>0.0</v>
      </c>
      <c r="N138" s="216">
        <v>0.0</v>
      </c>
      <c r="O138" s="216">
        <v>0.0</v>
      </c>
      <c r="P138" s="216">
        <v>0.0</v>
      </c>
      <c r="Q138" s="216">
        <v>0.0</v>
      </c>
      <c r="R138" s="216">
        <v>0.0</v>
      </c>
      <c r="S138" s="216">
        <v>0.0</v>
      </c>
      <c r="T138" s="216">
        <v>0.0</v>
      </c>
      <c r="U138" s="216">
        <v>0.0</v>
      </c>
      <c r="V138" s="216">
        <v>0.0</v>
      </c>
      <c r="W138" s="216">
        <v>0.0</v>
      </c>
      <c r="X138" s="216">
        <v>0.0</v>
      </c>
      <c r="Y138" s="216">
        <v>0.0</v>
      </c>
      <c r="Z138" s="216">
        <v>0.0</v>
      </c>
      <c r="AA138" s="216">
        <v>0.0</v>
      </c>
      <c r="AB138" s="216">
        <v>0.0</v>
      </c>
      <c r="AC138" s="216">
        <v>0.0</v>
      </c>
      <c r="AD138" s="216">
        <v>0.0</v>
      </c>
      <c r="AE138" s="216">
        <v>0.0</v>
      </c>
      <c r="AF138" s="216">
        <v>0.0</v>
      </c>
      <c r="AG138" s="402">
        <f t="shared" si="32"/>
        <v>0</v>
      </c>
    </row>
    <row r="139">
      <c r="A139" s="552" t="s">
        <v>187</v>
      </c>
      <c r="B139" s="575">
        <f t="shared" ref="B139:AF139" si="33">SUM(B131:B138)</f>
        <v>0</v>
      </c>
      <c r="C139" s="408">
        <f t="shared" si="33"/>
        <v>0</v>
      </c>
      <c r="D139" s="408">
        <f t="shared" si="33"/>
        <v>0</v>
      </c>
      <c r="E139" s="408">
        <f t="shared" si="33"/>
        <v>0</v>
      </c>
      <c r="F139" s="408">
        <f t="shared" si="33"/>
        <v>0</v>
      </c>
      <c r="G139" s="408">
        <f t="shared" si="33"/>
        <v>0</v>
      </c>
      <c r="H139" s="408">
        <f t="shared" si="33"/>
        <v>0</v>
      </c>
      <c r="I139" s="408">
        <f t="shared" si="33"/>
        <v>0</v>
      </c>
      <c r="J139" s="408">
        <f t="shared" si="33"/>
        <v>0</v>
      </c>
      <c r="K139" s="408">
        <f t="shared" si="33"/>
        <v>0</v>
      </c>
      <c r="L139" s="408">
        <f t="shared" si="33"/>
        <v>0</v>
      </c>
      <c r="M139" s="408">
        <f t="shared" si="33"/>
        <v>0</v>
      </c>
      <c r="N139" s="408">
        <f t="shared" si="33"/>
        <v>0</v>
      </c>
      <c r="O139" s="408">
        <f t="shared" si="33"/>
        <v>0</v>
      </c>
      <c r="P139" s="408">
        <f t="shared" si="33"/>
        <v>0</v>
      </c>
      <c r="Q139" s="408">
        <f t="shared" si="33"/>
        <v>0</v>
      </c>
      <c r="R139" s="408">
        <f t="shared" si="33"/>
        <v>0</v>
      </c>
      <c r="S139" s="408">
        <f t="shared" si="33"/>
        <v>0</v>
      </c>
      <c r="T139" s="408">
        <f t="shared" si="33"/>
        <v>0</v>
      </c>
      <c r="U139" s="408">
        <f t="shared" si="33"/>
        <v>0</v>
      </c>
      <c r="V139" s="408">
        <f t="shared" si="33"/>
        <v>0</v>
      </c>
      <c r="W139" s="408">
        <f t="shared" si="33"/>
        <v>0</v>
      </c>
      <c r="X139" s="408">
        <f t="shared" si="33"/>
        <v>0</v>
      </c>
      <c r="Y139" s="408">
        <f t="shared" si="33"/>
        <v>0</v>
      </c>
      <c r="Z139" s="408">
        <f t="shared" si="33"/>
        <v>0</v>
      </c>
      <c r="AA139" s="408">
        <f t="shared" si="33"/>
        <v>0</v>
      </c>
      <c r="AB139" s="408">
        <f t="shared" si="33"/>
        <v>0</v>
      </c>
      <c r="AC139" s="408">
        <f t="shared" si="33"/>
        <v>0</v>
      </c>
      <c r="AD139" s="408">
        <f t="shared" si="33"/>
        <v>0</v>
      </c>
      <c r="AE139" s="408">
        <f t="shared" si="33"/>
        <v>0</v>
      </c>
      <c r="AF139" s="408">
        <f t="shared" si="33"/>
        <v>0</v>
      </c>
      <c r="AG139" s="402">
        <f t="shared" si="32"/>
        <v>0</v>
      </c>
    </row>
    <row r="140">
      <c r="A140" s="145"/>
      <c r="B140" s="174"/>
      <c r="C140" s="174"/>
      <c r="D140" s="174"/>
      <c r="E140" s="174"/>
      <c r="F140" s="174"/>
      <c r="G140" s="174"/>
      <c r="H140" s="174"/>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493"/>
    </row>
    <row r="141">
      <c r="A141" s="499" t="s">
        <v>1464</v>
      </c>
      <c r="B141" s="500"/>
      <c r="C141" s="500"/>
      <c r="D141" s="500"/>
      <c r="E141" s="500"/>
      <c r="F141" s="500"/>
      <c r="G141" s="500"/>
      <c r="H141" s="500"/>
      <c r="I141" s="500"/>
      <c r="J141" s="500"/>
      <c r="K141" s="500"/>
      <c r="L141" s="500"/>
      <c r="M141" s="500"/>
      <c r="N141" s="500"/>
      <c r="O141" s="500"/>
      <c r="P141" s="500"/>
      <c r="Q141" s="500"/>
      <c r="R141" s="500"/>
      <c r="S141" s="500"/>
      <c r="T141" s="500"/>
      <c r="U141" s="500"/>
      <c r="V141" s="500"/>
      <c r="W141" s="500"/>
      <c r="X141" s="500"/>
      <c r="Y141" s="500"/>
      <c r="Z141" s="500"/>
      <c r="AA141" s="500"/>
      <c r="AB141" s="500"/>
      <c r="AC141" s="500"/>
      <c r="AD141" s="500"/>
      <c r="AE141" s="500"/>
      <c r="AF141" s="500"/>
      <c r="AG141" s="501"/>
    </row>
    <row r="142" outlineLevel="1">
      <c r="A142" s="502"/>
      <c r="AG142" s="501"/>
    </row>
    <row r="143" outlineLevel="1">
      <c r="A143" s="508" t="s">
        <v>1465</v>
      </c>
      <c r="B143" s="576"/>
      <c r="C143" s="576"/>
      <c r="D143" s="576"/>
      <c r="E143" s="576"/>
      <c r="F143" s="576"/>
      <c r="G143" s="576"/>
      <c r="H143" s="576"/>
      <c r="I143" s="577"/>
      <c r="J143" s="577"/>
      <c r="K143" s="577"/>
      <c r="L143" s="577"/>
      <c r="M143" s="577"/>
      <c r="N143" s="577"/>
      <c r="O143" s="577"/>
      <c r="P143" s="577"/>
      <c r="Q143" s="577"/>
      <c r="R143" s="577"/>
      <c r="S143" s="577"/>
      <c r="T143" s="577"/>
      <c r="U143" s="577"/>
      <c r="V143" s="577"/>
      <c r="W143" s="577"/>
      <c r="X143" s="577"/>
      <c r="Y143" s="577"/>
      <c r="Z143" s="577"/>
      <c r="AA143" s="577"/>
      <c r="AB143" s="577"/>
      <c r="AC143" s="577"/>
      <c r="AD143" s="577"/>
      <c r="AE143" s="193"/>
      <c r="AF143" s="193"/>
      <c r="AG143" s="503"/>
    </row>
    <row r="144" outlineLevel="1">
      <c r="A144" s="443" t="s">
        <v>1466</v>
      </c>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c r="AA144" s="236"/>
      <c r="AB144" s="236"/>
      <c r="AC144" s="236"/>
      <c r="AD144" s="236"/>
      <c r="AE144" s="236"/>
      <c r="AF144" s="236"/>
      <c r="AG144" s="386">
        <f t="shared" ref="AG144:AG149" si="34">SUM(B144:AF144)</f>
        <v>0</v>
      </c>
    </row>
    <row r="145" outlineLevel="1">
      <c r="A145" s="443" t="s">
        <v>1467</v>
      </c>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c r="AA145" s="236"/>
      <c r="AB145" s="236"/>
      <c r="AC145" s="236"/>
      <c r="AD145" s="236"/>
      <c r="AE145" s="236"/>
      <c r="AF145" s="236"/>
      <c r="AG145" s="386">
        <f t="shared" si="34"/>
        <v>0</v>
      </c>
    </row>
    <row r="146" outlineLevel="1">
      <c r="A146" s="443" t="s">
        <v>1468</v>
      </c>
      <c r="B146" s="348"/>
      <c r="C146" s="348"/>
      <c r="D146" s="348"/>
      <c r="E146" s="348"/>
      <c r="F146" s="348"/>
      <c r="G146" s="348"/>
      <c r="H146" s="348"/>
      <c r="I146" s="348"/>
      <c r="J146" s="348"/>
      <c r="K146" s="348"/>
      <c r="L146" s="348"/>
      <c r="M146" s="348"/>
      <c r="N146" s="348"/>
      <c r="O146" s="236"/>
      <c r="P146" s="236"/>
      <c r="Q146" s="236"/>
      <c r="R146" s="236"/>
      <c r="S146" s="236"/>
      <c r="T146" s="236"/>
      <c r="U146" s="236"/>
      <c r="V146" s="236"/>
      <c r="W146" s="236"/>
      <c r="X146" s="236"/>
      <c r="Y146" s="236"/>
      <c r="Z146" s="236"/>
      <c r="AA146" s="236"/>
      <c r="AB146" s="236"/>
      <c r="AC146" s="236"/>
      <c r="AD146" s="236"/>
      <c r="AE146" s="236"/>
      <c r="AF146" s="236"/>
      <c r="AG146" s="386">
        <f t="shared" si="34"/>
        <v>0</v>
      </c>
    </row>
    <row r="147" outlineLevel="1">
      <c r="A147" s="443" t="s">
        <v>1469</v>
      </c>
      <c r="B147" s="348"/>
      <c r="C147" s="348"/>
      <c r="D147" s="348"/>
      <c r="E147" s="348"/>
      <c r="F147" s="348"/>
      <c r="G147" s="348"/>
      <c r="H147" s="348"/>
      <c r="I147" s="348"/>
      <c r="J147" s="348"/>
      <c r="K147" s="348"/>
      <c r="L147" s="348"/>
      <c r="M147" s="348"/>
      <c r="N147" s="348"/>
      <c r="O147" s="236"/>
      <c r="P147" s="236"/>
      <c r="Q147" s="236"/>
      <c r="R147" s="236"/>
      <c r="S147" s="236"/>
      <c r="T147" s="236"/>
      <c r="U147" s="236"/>
      <c r="V147" s="236"/>
      <c r="W147" s="236"/>
      <c r="X147" s="236"/>
      <c r="Y147" s="236"/>
      <c r="Z147" s="236"/>
      <c r="AA147" s="236"/>
      <c r="AB147" s="236"/>
      <c r="AC147" s="236"/>
      <c r="AD147" s="236"/>
      <c r="AE147" s="236"/>
      <c r="AF147" s="236"/>
      <c r="AG147" s="386">
        <f t="shared" si="34"/>
        <v>0</v>
      </c>
    </row>
    <row r="148" outlineLevel="1">
      <c r="A148" s="445" t="s">
        <v>287</v>
      </c>
      <c r="B148" s="446">
        <f t="shared" ref="B148:AF148" si="35">SUM(B144:B145)</f>
        <v>0</v>
      </c>
      <c r="C148" s="446">
        <f t="shared" si="35"/>
        <v>0</v>
      </c>
      <c r="D148" s="446">
        <f t="shared" si="35"/>
        <v>0</v>
      </c>
      <c r="E148" s="446">
        <f t="shared" si="35"/>
        <v>0</v>
      </c>
      <c r="F148" s="446">
        <f t="shared" si="35"/>
        <v>0</v>
      </c>
      <c r="G148" s="446">
        <f t="shared" si="35"/>
        <v>0</v>
      </c>
      <c r="H148" s="446">
        <f t="shared" si="35"/>
        <v>0</v>
      </c>
      <c r="I148" s="446">
        <f t="shared" si="35"/>
        <v>0</v>
      </c>
      <c r="J148" s="446">
        <f t="shared" si="35"/>
        <v>0</v>
      </c>
      <c r="K148" s="446">
        <f t="shared" si="35"/>
        <v>0</v>
      </c>
      <c r="L148" s="446">
        <f t="shared" si="35"/>
        <v>0</v>
      </c>
      <c r="M148" s="446">
        <f t="shared" si="35"/>
        <v>0</v>
      </c>
      <c r="N148" s="446">
        <f t="shared" si="35"/>
        <v>0</v>
      </c>
      <c r="O148" s="446">
        <f t="shared" si="35"/>
        <v>0</v>
      </c>
      <c r="P148" s="446">
        <f t="shared" si="35"/>
        <v>0</v>
      </c>
      <c r="Q148" s="446">
        <f t="shared" si="35"/>
        <v>0</v>
      </c>
      <c r="R148" s="446">
        <f t="shared" si="35"/>
        <v>0</v>
      </c>
      <c r="S148" s="446">
        <f t="shared" si="35"/>
        <v>0</v>
      </c>
      <c r="T148" s="446">
        <f t="shared" si="35"/>
        <v>0</v>
      </c>
      <c r="U148" s="446">
        <f t="shared" si="35"/>
        <v>0</v>
      </c>
      <c r="V148" s="446">
        <f t="shared" si="35"/>
        <v>0</v>
      </c>
      <c r="W148" s="446">
        <f t="shared" si="35"/>
        <v>0</v>
      </c>
      <c r="X148" s="446">
        <f t="shared" si="35"/>
        <v>0</v>
      </c>
      <c r="Y148" s="446">
        <f t="shared" si="35"/>
        <v>0</v>
      </c>
      <c r="Z148" s="446">
        <f t="shared" si="35"/>
        <v>0</v>
      </c>
      <c r="AA148" s="446">
        <f t="shared" si="35"/>
        <v>0</v>
      </c>
      <c r="AB148" s="446">
        <f t="shared" si="35"/>
        <v>0</v>
      </c>
      <c r="AC148" s="446">
        <f t="shared" si="35"/>
        <v>0</v>
      </c>
      <c r="AD148" s="446">
        <f t="shared" si="35"/>
        <v>0</v>
      </c>
      <c r="AE148" s="446">
        <f t="shared" si="35"/>
        <v>0</v>
      </c>
      <c r="AF148" s="446">
        <f t="shared" si="35"/>
        <v>0</v>
      </c>
      <c r="AG148" s="386">
        <f t="shared" si="34"/>
        <v>0</v>
      </c>
    </row>
    <row r="149" outlineLevel="1">
      <c r="A149" s="445" t="s">
        <v>288</v>
      </c>
      <c r="B149" s="446">
        <f t="shared" ref="B149:AF149" si="36">SUM(B146:B147)</f>
        <v>0</v>
      </c>
      <c r="C149" s="446">
        <f t="shared" si="36"/>
        <v>0</v>
      </c>
      <c r="D149" s="446">
        <f t="shared" si="36"/>
        <v>0</v>
      </c>
      <c r="E149" s="446">
        <f t="shared" si="36"/>
        <v>0</v>
      </c>
      <c r="F149" s="446">
        <f t="shared" si="36"/>
        <v>0</v>
      </c>
      <c r="G149" s="446">
        <f t="shared" si="36"/>
        <v>0</v>
      </c>
      <c r="H149" s="446">
        <f t="shared" si="36"/>
        <v>0</v>
      </c>
      <c r="I149" s="446">
        <f t="shared" si="36"/>
        <v>0</v>
      </c>
      <c r="J149" s="446">
        <f t="shared" si="36"/>
        <v>0</v>
      </c>
      <c r="K149" s="446">
        <f t="shared" si="36"/>
        <v>0</v>
      </c>
      <c r="L149" s="446">
        <f t="shared" si="36"/>
        <v>0</v>
      </c>
      <c r="M149" s="446">
        <f t="shared" si="36"/>
        <v>0</v>
      </c>
      <c r="N149" s="446">
        <f t="shared" si="36"/>
        <v>0</v>
      </c>
      <c r="O149" s="446">
        <f t="shared" si="36"/>
        <v>0</v>
      </c>
      <c r="P149" s="446">
        <f t="shared" si="36"/>
        <v>0</v>
      </c>
      <c r="Q149" s="446">
        <f t="shared" si="36"/>
        <v>0</v>
      </c>
      <c r="R149" s="446">
        <f t="shared" si="36"/>
        <v>0</v>
      </c>
      <c r="S149" s="446">
        <f t="shared" si="36"/>
        <v>0</v>
      </c>
      <c r="T149" s="446">
        <f t="shared" si="36"/>
        <v>0</v>
      </c>
      <c r="U149" s="446">
        <f t="shared" si="36"/>
        <v>0</v>
      </c>
      <c r="V149" s="446">
        <f t="shared" si="36"/>
        <v>0</v>
      </c>
      <c r="W149" s="446">
        <f t="shared" si="36"/>
        <v>0</v>
      </c>
      <c r="X149" s="446">
        <f t="shared" si="36"/>
        <v>0</v>
      </c>
      <c r="Y149" s="446">
        <f t="shared" si="36"/>
        <v>0</v>
      </c>
      <c r="Z149" s="446">
        <f t="shared" si="36"/>
        <v>0</v>
      </c>
      <c r="AA149" s="446">
        <f t="shared" si="36"/>
        <v>0</v>
      </c>
      <c r="AB149" s="446">
        <f t="shared" si="36"/>
        <v>0</v>
      </c>
      <c r="AC149" s="446">
        <f t="shared" si="36"/>
        <v>0</v>
      </c>
      <c r="AD149" s="446">
        <f t="shared" si="36"/>
        <v>0</v>
      </c>
      <c r="AE149" s="446">
        <f t="shared" si="36"/>
        <v>0</v>
      </c>
      <c r="AF149" s="446">
        <f t="shared" si="36"/>
        <v>0</v>
      </c>
      <c r="AG149" s="386">
        <f t="shared" si="34"/>
        <v>0</v>
      </c>
    </row>
    <row r="150" outlineLevel="1">
      <c r="A150" s="145"/>
      <c r="B150" s="422"/>
      <c r="C150" s="422"/>
      <c r="D150" s="422"/>
      <c r="E150" s="422"/>
      <c r="F150" s="422"/>
      <c r="G150" s="422"/>
      <c r="H150" s="422"/>
      <c r="I150" s="349"/>
      <c r="J150" s="349"/>
      <c r="K150" s="349"/>
      <c r="L150" s="349"/>
      <c r="M150" s="349"/>
      <c r="N150" s="349"/>
      <c r="O150" s="349"/>
      <c r="P150" s="349"/>
      <c r="Q150" s="349"/>
      <c r="R150" s="349"/>
      <c r="S150" s="349"/>
      <c r="T150" s="349"/>
      <c r="U150" s="349"/>
      <c r="V150" s="349"/>
      <c r="W150" s="349"/>
      <c r="X150" s="349"/>
      <c r="Y150" s="349"/>
      <c r="Z150" s="349"/>
      <c r="AA150" s="349"/>
      <c r="AB150" s="349"/>
      <c r="AC150" s="349"/>
      <c r="AD150" s="349"/>
      <c r="AE150" s="349"/>
      <c r="AF150" s="349"/>
      <c r="AG150" s="493"/>
    </row>
    <row r="151" outlineLevel="1">
      <c r="A151" s="443" t="s">
        <v>290</v>
      </c>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c r="AA151" s="236"/>
      <c r="AB151" s="236"/>
      <c r="AC151" s="236"/>
      <c r="AD151" s="236"/>
      <c r="AE151" s="236"/>
      <c r="AF151" s="236"/>
      <c r="AG151" s="386">
        <f t="shared" ref="AG151:AG159" si="37">SUM(B151:AF151)</f>
        <v>0</v>
      </c>
    </row>
    <row r="152" outlineLevel="1">
      <c r="A152" s="443" t="s">
        <v>291</v>
      </c>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c r="AA152" s="236"/>
      <c r="AB152" s="236"/>
      <c r="AC152" s="236"/>
      <c r="AD152" s="236"/>
      <c r="AE152" s="236"/>
      <c r="AF152" s="236"/>
      <c r="AG152" s="386">
        <f t="shared" si="37"/>
        <v>0</v>
      </c>
    </row>
    <row r="153" outlineLevel="1">
      <c r="A153" s="443" t="s">
        <v>1470</v>
      </c>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c r="AA153" s="236"/>
      <c r="AB153" s="236"/>
      <c r="AC153" s="236"/>
      <c r="AD153" s="236"/>
      <c r="AE153" s="236"/>
      <c r="AF153" s="236"/>
      <c r="AG153" s="386">
        <f t="shared" si="37"/>
        <v>0</v>
      </c>
    </row>
    <row r="154" outlineLevel="1">
      <c r="A154" s="443" t="s">
        <v>1471</v>
      </c>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c r="AA154" s="236"/>
      <c r="AB154" s="236"/>
      <c r="AC154" s="236"/>
      <c r="AD154" s="236"/>
      <c r="AE154" s="236"/>
      <c r="AF154" s="236"/>
      <c r="AG154" s="386">
        <f t="shared" si="37"/>
        <v>0</v>
      </c>
    </row>
    <row r="155" outlineLevel="1">
      <c r="A155" s="443" t="s">
        <v>1472</v>
      </c>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c r="AA155" s="236"/>
      <c r="AB155" s="236"/>
      <c r="AC155" s="236"/>
      <c r="AD155" s="236"/>
      <c r="AE155" s="236"/>
      <c r="AF155" s="236"/>
      <c r="AG155" s="386">
        <f t="shared" si="37"/>
        <v>0</v>
      </c>
    </row>
    <row r="156" outlineLevel="1">
      <c r="A156" s="443" t="s">
        <v>1473</v>
      </c>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c r="AA156" s="236"/>
      <c r="AB156" s="236"/>
      <c r="AC156" s="236"/>
      <c r="AD156" s="236"/>
      <c r="AE156" s="236"/>
      <c r="AF156" s="236"/>
      <c r="AG156" s="386">
        <f t="shared" si="37"/>
        <v>0</v>
      </c>
    </row>
    <row r="157" outlineLevel="1">
      <c r="A157" s="443" t="s">
        <v>1474</v>
      </c>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c r="AA157" s="236"/>
      <c r="AB157" s="236"/>
      <c r="AC157" s="236"/>
      <c r="AD157" s="236"/>
      <c r="AE157" s="236"/>
      <c r="AF157" s="236"/>
      <c r="AG157" s="386">
        <f t="shared" si="37"/>
        <v>0</v>
      </c>
    </row>
    <row r="158" outlineLevel="1">
      <c r="A158" s="443" t="s">
        <v>1475</v>
      </c>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c r="AA158" s="236"/>
      <c r="AB158" s="236"/>
      <c r="AC158" s="236"/>
      <c r="AD158" s="236"/>
      <c r="AE158" s="236"/>
      <c r="AF158" s="236"/>
      <c r="AG158" s="386">
        <f t="shared" si="37"/>
        <v>0</v>
      </c>
    </row>
    <row r="159" outlineLevel="1">
      <c r="A159" s="447" t="s">
        <v>187</v>
      </c>
      <c r="B159" s="446">
        <f t="shared" ref="B159:AF159" si="38">SUM(B151:B158)</f>
        <v>0</v>
      </c>
      <c r="C159" s="446">
        <f t="shared" si="38"/>
        <v>0</v>
      </c>
      <c r="D159" s="446">
        <f t="shared" si="38"/>
        <v>0</v>
      </c>
      <c r="E159" s="446">
        <f t="shared" si="38"/>
        <v>0</v>
      </c>
      <c r="F159" s="446">
        <f t="shared" si="38"/>
        <v>0</v>
      </c>
      <c r="G159" s="446">
        <f t="shared" si="38"/>
        <v>0</v>
      </c>
      <c r="H159" s="446">
        <f t="shared" si="38"/>
        <v>0</v>
      </c>
      <c r="I159" s="446">
        <f t="shared" si="38"/>
        <v>0</v>
      </c>
      <c r="J159" s="446">
        <f t="shared" si="38"/>
        <v>0</v>
      </c>
      <c r="K159" s="446">
        <f t="shared" si="38"/>
        <v>0</v>
      </c>
      <c r="L159" s="446">
        <f t="shared" si="38"/>
        <v>0</v>
      </c>
      <c r="M159" s="446">
        <f t="shared" si="38"/>
        <v>0</v>
      </c>
      <c r="N159" s="446">
        <f t="shared" si="38"/>
        <v>0</v>
      </c>
      <c r="O159" s="446">
        <f t="shared" si="38"/>
        <v>0</v>
      </c>
      <c r="P159" s="446">
        <f t="shared" si="38"/>
        <v>0</v>
      </c>
      <c r="Q159" s="446">
        <f t="shared" si="38"/>
        <v>0</v>
      </c>
      <c r="R159" s="446">
        <f t="shared" si="38"/>
        <v>0</v>
      </c>
      <c r="S159" s="446">
        <f t="shared" si="38"/>
        <v>0</v>
      </c>
      <c r="T159" s="446">
        <f t="shared" si="38"/>
        <v>0</v>
      </c>
      <c r="U159" s="446">
        <f t="shared" si="38"/>
        <v>0</v>
      </c>
      <c r="V159" s="446">
        <f t="shared" si="38"/>
        <v>0</v>
      </c>
      <c r="W159" s="446">
        <f t="shared" si="38"/>
        <v>0</v>
      </c>
      <c r="X159" s="446">
        <f t="shared" si="38"/>
        <v>0</v>
      </c>
      <c r="Y159" s="446">
        <f t="shared" si="38"/>
        <v>0</v>
      </c>
      <c r="Z159" s="446">
        <f t="shared" si="38"/>
        <v>0</v>
      </c>
      <c r="AA159" s="446">
        <f t="shared" si="38"/>
        <v>0</v>
      </c>
      <c r="AB159" s="446">
        <f t="shared" si="38"/>
        <v>0</v>
      </c>
      <c r="AC159" s="446">
        <f t="shared" si="38"/>
        <v>0</v>
      </c>
      <c r="AD159" s="446">
        <f t="shared" si="38"/>
        <v>0</v>
      </c>
      <c r="AE159" s="446">
        <f t="shared" si="38"/>
        <v>0</v>
      </c>
      <c r="AF159" s="446">
        <f t="shared" si="38"/>
        <v>0</v>
      </c>
      <c r="AG159" s="386">
        <f t="shared" si="37"/>
        <v>0</v>
      </c>
    </row>
    <row r="160" outlineLevel="1">
      <c r="A160" s="145"/>
      <c r="B160" s="174"/>
      <c r="C160" s="174"/>
      <c r="D160" s="174"/>
      <c r="E160" s="174"/>
      <c r="F160" s="174"/>
      <c r="G160" s="174"/>
      <c r="H160" s="174"/>
      <c r="I160" s="129"/>
      <c r="J160" s="129"/>
      <c r="K160" s="129"/>
      <c r="L160" s="129"/>
      <c r="M160" s="129"/>
      <c r="N160" s="129"/>
      <c r="O160" s="129"/>
      <c r="P160" s="129"/>
      <c r="Q160" s="129"/>
      <c r="R160" s="129"/>
      <c r="S160" s="129"/>
      <c r="T160" s="129"/>
      <c r="U160" s="129"/>
      <c r="V160" s="129"/>
      <c r="W160" s="129"/>
      <c r="X160" s="129"/>
      <c r="Y160" s="129"/>
      <c r="Z160" s="129"/>
      <c r="AA160" s="129"/>
      <c r="AB160" s="129"/>
      <c r="AC160" s="129"/>
      <c r="AD160" s="129"/>
      <c r="AE160" s="129"/>
      <c r="AF160" s="129"/>
      <c r="AG160" s="493"/>
    </row>
    <row r="161" outlineLevel="1">
      <c r="A161" s="462" t="s">
        <v>1476</v>
      </c>
      <c r="B161" s="174"/>
      <c r="C161" s="174"/>
      <c r="D161" s="174"/>
      <c r="E161" s="174"/>
      <c r="F161" s="174"/>
      <c r="G161" s="247"/>
      <c r="H161" s="174"/>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501"/>
    </row>
    <row r="162" outlineLevel="1">
      <c r="A162" s="443" t="s">
        <v>1315</v>
      </c>
      <c r="B162" s="161"/>
      <c r="C162" s="161"/>
      <c r="D162" s="161"/>
      <c r="E162" s="161"/>
      <c r="F162" s="161"/>
      <c r="G162" s="161"/>
      <c r="H162" s="161"/>
      <c r="I162" s="161"/>
      <c r="J162" s="161"/>
      <c r="K162" s="161"/>
      <c r="L162" s="161"/>
      <c r="M162" s="161"/>
      <c r="N162" s="161"/>
      <c r="O162" s="161"/>
      <c r="P162" s="161"/>
      <c r="Q162" s="161"/>
      <c r="R162" s="161"/>
      <c r="S162" s="161"/>
      <c r="T162" s="161"/>
      <c r="U162" s="161"/>
      <c r="V162" s="161"/>
      <c r="W162" s="161"/>
      <c r="X162" s="161"/>
      <c r="Y162" s="161"/>
      <c r="Z162" s="161"/>
      <c r="AA162" s="161"/>
      <c r="AB162" s="161"/>
      <c r="AC162" s="161"/>
      <c r="AD162" s="161"/>
      <c r="AE162" s="161"/>
      <c r="AF162" s="161"/>
      <c r="AG162" s="386">
        <f t="shared" ref="AG162:AG165" si="39">SUM(B162:AF162)</f>
        <v>0</v>
      </c>
    </row>
    <row r="163" outlineLevel="1">
      <c r="A163" s="443" t="s">
        <v>1131</v>
      </c>
      <c r="B163" s="161"/>
      <c r="C163" s="161"/>
      <c r="D163" s="161"/>
      <c r="E163" s="161"/>
      <c r="F163" s="161"/>
      <c r="G163" s="161"/>
      <c r="H163" s="161"/>
      <c r="I163" s="161"/>
      <c r="J163" s="161"/>
      <c r="K163" s="161"/>
      <c r="L163" s="161"/>
      <c r="M163" s="161"/>
      <c r="N163" s="161"/>
      <c r="O163" s="161"/>
      <c r="P163" s="161"/>
      <c r="Q163" s="161"/>
      <c r="R163" s="161"/>
      <c r="S163" s="161"/>
      <c r="T163" s="161"/>
      <c r="U163" s="161"/>
      <c r="V163" s="161"/>
      <c r="W163" s="161"/>
      <c r="X163" s="161"/>
      <c r="Y163" s="161"/>
      <c r="Z163" s="161"/>
      <c r="AA163" s="161"/>
      <c r="AB163" s="161"/>
      <c r="AC163" s="161"/>
      <c r="AD163" s="161"/>
      <c r="AE163" s="161"/>
      <c r="AF163" s="161"/>
      <c r="AG163" s="386">
        <f t="shared" si="39"/>
        <v>0</v>
      </c>
    </row>
    <row r="164" outlineLevel="1">
      <c r="A164" s="443" t="s">
        <v>1316</v>
      </c>
      <c r="B164" s="161"/>
      <c r="C164" s="161"/>
      <c r="D164" s="161"/>
      <c r="E164" s="161"/>
      <c r="F164" s="161"/>
      <c r="G164" s="161"/>
      <c r="H164" s="161"/>
      <c r="I164" s="161"/>
      <c r="J164" s="161"/>
      <c r="K164" s="161"/>
      <c r="L164" s="161"/>
      <c r="M164" s="161"/>
      <c r="N164" s="161"/>
      <c r="O164" s="161"/>
      <c r="P164" s="161"/>
      <c r="Q164" s="161"/>
      <c r="R164" s="161"/>
      <c r="S164" s="161"/>
      <c r="T164" s="161"/>
      <c r="U164" s="161"/>
      <c r="V164" s="161"/>
      <c r="W164" s="161"/>
      <c r="X164" s="161"/>
      <c r="Y164" s="161"/>
      <c r="Z164" s="161"/>
      <c r="AA164" s="161"/>
      <c r="AB164" s="161"/>
      <c r="AC164" s="161"/>
      <c r="AD164" s="161"/>
      <c r="AE164" s="161"/>
      <c r="AF164" s="161"/>
      <c r="AG164" s="386">
        <f t="shared" si="39"/>
        <v>0</v>
      </c>
    </row>
    <row r="165" outlineLevel="1">
      <c r="A165" s="467" t="s">
        <v>1317</v>
      </c>
      <c r="B165" s="455">
        <f t="shared" ref="B165:AF165" si="40">SUM(B162:B164)</f>
        <v>0</v>
      </c>
      <c r="C165" s="455">
        <f t="shared" si="40"/>
        <v>0</v>
      </c>
      <c r="D165" s="455">
        <f t="shared" si="40"/>
        <v>0</v>
      </c>
      <c r="E165" s="455">
        <f t="shared" si="40"/>
        <v>0</v>
      </c>
      <c r="F165" s="455">
        <f t="shared" si="40"/>
        <v>0</v>
      </c>
      <c r="G165" s="455">
        <f t="shared" si="40"/>
        <v>0</v>
      </c>
      <c r="H165" s="455">
        <f t="shared" si="40"/>
        <v>0</v>
      </c>
      <c r="I165" s="455">
        <f t="shared" si="40"/>
        <v>0</v>
      </c>
      <c r="J165" s="455">
        <f t="shared" si="40"/>
        <v>0</v>
      </c>
      <c r="K165" s="455">
        <f t="shared" si="40"/>
        <v>0</v>
      </c>
      <c r="L165" s="455">
        <f t="shared" si="40"/>
        <v>0</v>
      </c>
      <c r="M165" s="455">
        <f t="shared" si="40"/>
        <v>0</v>
      </c>
      <c r="N165" s="455">
        <f t="shared" si="40"/>
        <v>0</v>
      </c>
      <c r="O165" s="455">
        <f t="shared" si="40"/>
        <v>0</v>
      </c>
      <c r="P165" s="455">
        <f t="shared" si="40"/>
        <v>0</v>
      </c>
      <c r="Q165" s="455">
        <f t="shared" si="40"/>
        <v>0</v>
      </c>
      <c r="R165" s="455">
        <f t="shared" si="40"/>
        <v>0</v>
      </c>
      <c r="S165" s="455">
        <f t="shared" si="40"/>
        <v>0</v>
      </c>
      <c r="T165" s="455">
        <f t="shared" si="40"/>
        <v>0</v>
      </c>
      <c r="U165" s="455">
        <f t="shared" si="40"/>
        <v>0</v>
      </c>
      <c r="V165" s="455">
        <f t="shared" si="40"/>
        <v>0</v>
      </c>
      <c r="W165" s="455">
        <f t="shared" si="40"/>
        <v>0</v>
      </c>
      <c r="X165" s="455">
        <f t="shared" si="40"/>
        <v>0</v>
      </c>
      <c r="Y165" s="455">
        <f t="shared" si="40"/>
        <v>0</v>
      </c>
      <c r="Z165" s="455">
        <f t="shared" si="40"/>
        <v>0</v>
      </c>
      <c r="AA165" s="455">
        <f t="shared" si="40"/>
        <v>0</v>
      </c>
      <c r="AB165" s="455">
        <f t="shared" si="40"/>
        <v>0</v>
      </c>
      <c r="AC165" s="455">
        <f t="shared" si="40"/>
        <v>0</v>
      </c>
      <c r="AD165" s="455">
        <f t="shared" si="40"/>
        <v>0</v>
      </c>
      <c r="AE165" s="455">
        <f t="shared" si="40"/>
        <v>0</v>
      </c>
      <c r="AF165" s="455">
        <f t="shared" si="40"/>
        <v>0</v>
      </c>
      <c r="AG165" s="386">
        <f t="shared" si="39"/>
        <v>0</v>
      </c>
    </row>
    <row r="166" outlineLevel="1">
      <c r="A166" s="145"/>
      <c r="B166" s="174"/>
      <c r="C166" s="174"/>
      <c r="D166" s="174"/>
      <c r="E166" s="174"/>
      <c r="F166" s="174"/>
      <c r="G166" s="174"/>
      <c r="H166" s="174"/>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c r="AG166" s="493"/>
    </row>
    <row r="167" outlineLevel="1">
      <c r="A167" s="578" t="s">
        <v>391</v>
      </c>
      <c r="B167" s="161"/>
      <c r="C167" s="161"/>
      <c r="D167" s="161"/>
      <c r="E167" s="161"/>
      <c r="F167" s="161"/>
      <c r="G167" s="161"/>
      <c r="H167" s="161"/>
      <c r="I167" s="161"/>
      <c r="J167" s="161"/>
      <c r="K167" s="161"/>
      <c r="L167" s="161"/>
      <c r="M167" s="161"/>
      <c r="N167" s="161"/>
      <c r="O167" s="161"/>
      <c r="P167" s="161"/>
      <c r="Q167" s="161"/>
      <c r="R167" s="161"/>
      <c r="S167" s="161"/>
      <c r="T167" s="161"/>
      <c r="U167" s="161"/>
      <c r="V167" s="161"/>
      <c r="W167" s="161"/>
      <c r="X167" s="161"/>
      <c r="Y167" s="161"/>
      <c r="Z167" s="161"/>
      <c r="AA167" s="161"/>
      <c r="AB167" s="161"/>
      <c r="AC167" s="161"/>
      <c r="AD167" s="161"/>
      <c r="AE167" s="161"/>
      <c r="AF167" s="161"/>
      <c r="AG167" s="386">
        <f t="shared" ref="AG167:AG169" si="41">SUM(B167:AF167)</f>
        <v>0</v>
      </c>
    </row>
    <row r="168" outlineLevel="1">
      <c r="A168" s="505" t="s">
        <v>392</v>
      </c>
      <c r="B168" s="144"/>
      <c r="C168" s="144"/>
      <c r="D168" s="144"/>
      <c r="E168" s="144"/>
      <c r="F168" s="144"/>
      <c r="G168" s="428"/>
      <c r="H168" s="428"/>
      <c r="I168" s="428"/>
      <c r="J168" s="428"/>
      <c r="K168" s="144"/>
      <c r="L168" s="428"/>
      <c r="M168" s="428"/>
      <c r="N168" s="428"/>
      <c r="O168" s="428"/>
      <c r="P168" s="428"/>
      <c r="Q168" s="428"/>
      <c r="R168" s="428"/>
      <c r="S168" s="428"/>
      <c r="T168" s="428"/>
      <c r="U168" s="428"/>
      <c r="V168" s="428"/>
      <c r="W168" s="428"/>
      <c r="X168" s="428"/>
      <c r="Y168" s="428"/>
      <c r="Z168" s="428"/>
      <c r="AA168" s="428"/>
      <c r="AB168" s="428"/>
      <c r="AC168" s="428"/>
      <c r="AD168" s="428"/>
      <c r="AE168" s="428"/>
      <c r="AF168" s="428"/>
      <c r="AG168" s="386">
        <f t="shared" si="41"/>
        <v>0</v>
      </c>
    </row>
    <row r="169" outlineLevel="1">
      <c r="A169" s="506" t="s">
        <v>1318</v>
      </c>
      <c r="B169" s="507">
        <f t="shared" ref="B169:AF169" si="42">sum(B167:B168)</f>
        <v>0</v>
      </c>
      <c r="C169" s="507">
        <f t="shared" si="42"/>
        <v>0</v>
      </c>
      <c r="D169" s="507">
        <f t="shared" si="42"/>
        <v>0</v>
      </c>
      <c r="E169" s="507">
        <f t="shared" si="42"/>
        <v>0</v>
      </c>
      <c r="F169" s="507">
        <f t="shared" si="42"/>
        <v>0</v>
      </c>
      <c r="G169" s="507">
        <f t="shared" si="42"/>
        <v>0</v>
      </c>
      <c r="H169" s="507">
        <f t="shared" si="42"/>
        <v>0</v>
      </c>
      <c r="I169" s="507">
        <f t="shared" si="42"/>
        <v>0</v>
      </c>
      <c r="J169" s="507">
        <f t="shared" si="42"/>
        <v>0</v>
      </c>
      <c r="K169" s="507">
        <f t="shared" si="42"/>
        <v>0</v>
      </c>
      <c r="L169" s="507">
        <f t="shared" si="42"/>
        <v>0</v>
      </c>
      <c r="M169" s="507">
        <f t="shared" si="42"/>
        <v>0</v>
      </c>
      <c r="N169" s="507">
        <f t="shared" si="42"/>
        <v>0</v>
      </c>
      <c r="O169" s="507">
        <f t="shared" si="42"/>
        <v>0</v>
      </c>
      <c r="P169" s="507">
        <f t="shared" si="42"/>
        <v>0</v>
      </c>
      <c r="Q169" s="507">
        <f t="shared" si="42"/>
        <v>0</v>
      </c>
      <c r="R169" s="507">
        <f t="shared" si="42"/>
        <v>0</v>
      </c>
      <c r="S169" s="507">
        <f t="shared" si="42"/>
        <v>0</v>
      </c>
      <c r="T169" s="507">
        <f t="shared" si="42"/>
        <v>0</v>
      </c>
      <c r="U169" s="507">
        <f t="shared" si="42"/>
        <v>0</v>
      </c>
      <c r="V169" s="507">
        <f t="shared" si="42"/>
        <v>0</v>
      </c>
      <c r="W169" s="507">
        <f t="shared" si="42"/>
        <v>0</v>
      </c>
      <c r="X169" s="507">
        <f t="shared" si="42"/>
        <v>0</v>
      </c>
      <c r="Y169" s="507">
        <f t="shared" si="42"/>
        <v>0</v>
      </c>
      <c r="Z169" s="507">
        <f t="shared" si="42"/>
        <v>0</v>
      </c>
      <c r="AA169" s="507">
        <f t="shared" si="42"/>
        <v>0</v>
      </c>
      <c r="AB169" s="507">
        <f t="shared" si="42"/>
        <v>0</v>
      </c>
      <c r="AC169" s="507">
        <f t="shared" si="42"/>
        <v>0</v>
      </c>
      <c r="AD169" s="507">
        <f t="shared" si="42"/>
        <v>0</v>
      </c>
      <c r="AE169" s="507">
        <f t="shared" si="42"/>
        <v>0</v>
      </c>
      <c r="AF169" s="507">
        <f t="shared" si="42"/>
        <v>0</v>
      </c>
      <c r="AG169" s="386">
        <f t="shared" si="41"/>
        <v>0</v>
      </c>
    </row>
    <row r="170" outlineLevel="1">
      <c r="A170" s="145"/>
      <c r="B170" s="174"/>
      <c r="C170" s="174"/>
      <c r="D170" s="174"/>
      <c r="E170" s="174"/>
      <c r="F170" s="174"/>
      <c r="G170" s="174"/>
      <c r="H170" s="174"/>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c r="AF170" s="129"/>
      <c r="AG170" s="493"/>
    </row>
    <row r="171" outlineLevel="1">
      <c r="A171" s="508" t="s">
        <v>1477</v>
      </c>
      <c r="B171" s="509"/>
      <c r="C171" s="509"/>
      <c r="D171" s="509"/>
      <c r="E171" s="509"/>
      <c r="F171" s="509"/>
      <c r="G171" s="509"/>
      <c r="H171" s="509"/>
      <c r="I171" s="509"/>
      <c r="J171" s="509"/>
      <c r="K171" s="509"/>
      <c r="L171" s="509"/>
      <c r="M171" s="509"/>
      <c r="N171" s="509"/>
      <c r="O171" s="509"/>
      <c r="P171" s="509"/>
      <c r="Q171" s="509"/>
      <c r="R171" s="509"/>
      <c r="S171" s="509"/>
      <c r="T171" s="510"/>
      <c r="U171" s="510"/>
      <c r="V171" s="510"/>
      <c r="W171" s="510"/>
      <c r="X171" s="510"/>
      <c r="Y171" s="510"/>
      <c r="Z171" s="510"/>
      <c r="AA171" s="510"/>
      <c r="AB171" s="510"/>
      <c r="AC171" s="510"/>
      <c r="AD171" s="510"/>
      <c r="AE171" s="274"/>
      <c r="AF171" s="274"/>
      <c r="AG171" s="503"/>
    </row>
    <row r="172" outlineLevel="1">
      <c r="A172" s="443" t="s">
        <v>1478</v>
      </c>
      <c r="B172" s="579"/>
      <c r="C172" s="579"/>
      <c r="D172" s="579"/>
      <c r="E172" s="579"/>
      <c r="F172" s="579"/>
      <c r="G172" s="579"/>
      <c r="H172" s="579"/>
      <c r="I172" s="579"/>
      <c r="J172" s="579"/>
      <c r="K172" s="579"/>
      <c r="L172" s="579"/>
      <c r="M172" s="579"/>
      <c r="N172" s="579"/>
      <c r="O172" s="579"/>
      <c r="P172" s="579"/>
      <c r="Q172" s="579"/>
      <c r="R172" s="579"/>
      <c r="S172" s="579"/>
      <c r="T172" s="579"/>
      <c r="U172" s="579"/>
      <c r="V172" s="579"/>
      <c r="W172" s="579"/>
      <c r="X172" s="579"/>
      <c r="Y172" s="579"/>
      <c r="Z172" s="579"/>
      <c r="AA172" s="579"/>
      <c r="AB172" s="579"/>
      <c r="AC172" s="579"/>
      <c r="AD172" s="579"/>
      <c r="AE172" s="579"/>
      <c r="AF172" s="579"/>
      <c r="AG172" s="386">
        <f t="shared" ref="AG172:AG177" si="43">SUM(B172:AF172)</f>
        <v>0</v>
      </c>
    </row>
    <row r="173" outlineLevel="1">
      <c r="A173" s="443" t="s">
        <v>1479</v>
      </c>
      <c r="B173" s="579"/>
      <c r="C173" s="579"/>
      <c r="D173" s="579"/>
      <c r="E173" s="579"/>
      <c r="F173" s="579"/>
      <c r="G173" s="579"/>
      <c r="H173" s="579"/>
      <c r="I173" s="579"/>
      <c r="J173" s="579"/>
      <c r="K173" s="579"/>
      <c r="L173" s="579"/>
      <c r="M173" s="579"/>
      <c r="N173" s="579"/>
      <c r="O173" s="579"/>
      <c r="P173" s="579"/>
      <c r="Q173" s="579"/>
      <c r="R173" s="579"/>
      <c r="S173" s="579"/>
      <c r="T173" s="579"/>
      <c r="U173" s="579"/>
      <c r="V173" s="579"/>
      <c r="W173" s="579"/>
      <c r="X173" s="579"/>
      <c r="Y173" s="579"/>
      <c r="Z173" s="579"/>
      <c r="AA173" s="579"/>
      <c r="AB173" s="579"/>
      <c r="AC173" s="579"/>
      <c r="AD173" s="579"/>
      <c r="AE173" s="579"/>
      <c r="AF173" s="579"/>
      <c r="AG173" s="386">
        <f t="shared" si="43"/>
        <v>0</v>
      </c>
    </row>
    <row r="174" outlineLevel="1">
      <c r="A174" s="443" t="s">
        <v>1480</v>
      </c>
      <c r="B174" s="579"/>
      <c r="C174" s="579"/>
      <c r="D174" s="579"/>
      <c r="E174" s="579"/>
      <c r="F174" s="579"/>
      <c r="G174" s="579"/>
      <c r="H174" s="579"/>
      <c r="I174" s="579"/>
      <c r="J174" s="579"/>
      <c r="K174" s="579"/>
      <c r="L174" s="579"/>
      <c r="M174" s="579"/>
      <c r="N174" s="579"/>
      <c r="O174" s="579"/>
      <c r="P174" s="579"/>
      <c r="Q174" s="579"/>
      <c r="R174" s="579"/>
      <c r="S174" s="579"/>
      <c r="T174" s="579"/>
      <c r="U174" s="579"/>
      <c r="V174" s="579"/>
      <c r="W174" s="579"/>
      <c r="X174" s="579"/>
      <c r="Y174" s="579"/>
      <c r="Z174" s="579"/>
      <c r="AA174" s="579"/>
      <c r="AB174" s="579"/>
      <c r="AC174" s="579"/>
      <c r="AD174" s="579"/>
      <c r="AE174" s="579"/>
      <c r="AF174" s="579"/>
      <c r="AG174" s="386">
        <f t="shared" si="43"/>
        <v>0</v>
      </c>
    </row>
    <row r="175" outlineLevel="1">
      <c r="A175" s="443" t="s">
        <v>1481</v>
      </c>
      <c r="B175" s="579"/>
      <c r="C175" s="579"/>
      <c r="D175" s="579"/>
      <c r="E175" s="579"/>
      <c r="F175" s="579"/>
      <c r="G175" s="579"/>
      <c r="H175" s="579"/>
      <c r="I175" s="579"/>
      <c r="J175" s="579"/>
      <c r="K175" s="579"/>
      <c r="L175" s="579"/>
      <c r="M175" s="579"/>
      <c r="N175" s="579"/>
      <c r="O175" s="579"/>
      <c r="P175" s="579"/>
      <c r="Q175" s="579"/>
      <c r="R175" s="579"/>
      <c r="S175" s="579"/>
      <c r="T175" s="579"/>
      <c r="U175" s="579"/>
      <c r="V175" s="579"/>
      <c r="W175" s="579"/>
      <c r="X175" s="579"/>
      <c r="Y175" s="579"/>
      <c r="Z175" s="579"/>
      <c r="AA175" s="579"/>
      <c r="AB175" s="579"/>
      <c r="AC175" s="579"/>
      <c r="AD175" s="579"/>
      <c r="AE175" s="579"/>
      <c r="AF175" s="579"/>
      <c r="AG175" s="386">
        <f t="shared" si="43"/>
        <v>0</v>
      </c>
    </row>
    <row r="176" outlineLevel="1">
      <c r="A176" s="445" t="s">
        <v>287</v>
      </c>
      <c r="B176" s="446">
        <f t="shared" ref="B176:AF176" si="44">SUM(B172:B173)</f>
        <v>0</v>
      </c>
      <c r="C176" s="446">
        <f t="shared" si="44"/>
        <v>0</v>
      </c>
      <c r="D176" s="446">
        <f t="shared" si="44"/>
        <v>0</v>
      </c>
      <c r="E176" s="446">
        <f t="shared" si="44"/>
        <v>0</v>
      </c>
      <c r="F176" s="446">
        <f t="shared" si="44"/>
        <v>0</v>
      </c>
      <c r="G176" s="446">
        <f t="shared" si="44"/>
        <v>0</v>
      </c>
      <c r="H176" s="446">
        <f t="shared" si="44"/>
        <v>0</v>
      </c>
      <c r="I176" s="446">
        <f t="shared" si="44"/>
        <v>0</v>
      </c>
      <c r="J176" s="446">
        <f t="shared" si="44"/>
        <v>0</v>
      </c>
      <c r="K176" s="446">
        <f t="shared" si="44"/>
        <v>0</v>
      </c>
      <c r="L176" s="446">
        <f t="shared" si="44"/>
        <v>0</v>
      </c>
      <c r="M176" s="446">
        <f t="shared" si="44"/>
        <v>0</v>
      </c>
      <c r="N176" s="446">
        <f t="shared" si="44"/>
        <v>0</v>
      </c>
      <c r="O176" s="446">
        <f t="shared" si="44"/>
        <v>0</v>
      </c>
      <c r="P176" s="446">
        <f t="shared" si="44"/>
        <v>0</v>
      </c>
      <c r="Q176" s="446">
        <f t="shared" si="44"/>
        <v>0</v>
      </c>
      <c r="R176" s="446">
        <f t="shared" si="44"/>
        <v>0</v>
      </c>
      <c r="S176" s="446">
        <f t="shared" si="44"/>
        <v>0</v>
      </c>
      <c r="T176" s="446">
        <f t="shared" si="44"/>
        <v>0</v>
      </c>
      <c r="U176" s="446">
        <f t="shared" si="44"/>
        <v>0</v>
      </c>
      <c r="V176" s="446">
        <f t="shared" si="44"/>
        <v>0</v>
      </c>
      <c r="W176" s="446">
        <f t="shared" si="44"/>
        <v>0</v>
      </c>
      <c r="X176" s="446">
        <f t="shared" si="44"/>
        <v>0</v>
      </c>
      <c r="Y176" s="446">
        <f t="shared" si="44"/>
        <v>0</v>
      </c>
      <c r="Z176" s="446">
        <f t="shared" si="44"/>
        <v>0</v>
      </c>
      <c r="AA176" s="446">
        <f t="shared" si="44"/>
        <v>0</v>
      </c>
      <c r="AB176" s="446">
        <f t="shared" si="44"/>
        <v>0</v>
      </c>
      <c r="AC176" s="446">
        <f t="shared" si="44"/>
        <v>0</v>
      </c>
      <c r="AD176" s="446">
        <f t="shared" si="44"/>
        <v>0</v>
      </c>
      <c r="AE176" s="446">
        <f t="shared" si="44"/>
        <v>0</v>
      </c>
      <c r="AF176" s="446">
        <f t="shared" si="44"/>
        <v>0</v>
      </c>
      <c r="AG176" s="386">
        <f t="shared" si="43"/>
        <v>0</v>
      </c>
    </row>
    <row r="177" outlineLevel="1">
      <c r="A177" s="445" t="s">
        <v>288</v>
      </c>
      <c r="B177" s="446">
        <f t="shared" ref="B177:AF177" si="45">SUM(B174:B175)</f>
        <v>0</v>
      </c>
      <c r="C177" s="446">
        <f t="shared" si="45"/>
        <v>0</v>
      </c>
      <c r="D177" s="446">
        <f t="shared" si="45"/>
        <v>0</v>
      </c>
      <c r="E177" s="446">
        <f t="shared" si="45"/>
        <v>0</v>
      </c>
      <c r="F177" s="446">
        <f t="shared" si="45"/>
        <v>0</v>
      </c>
      <c r="G177" s="446">
        <f t="shared" si="45"/>
        <v>0</v>
      </c>
      <c r="H177" s="446">
        <f t="shared" si="45"/>
        <v>0</v>
      </c>
      <c r="I177" s="446">
        <f t="shared" si="45"/>
        <v>0</v>
      </c>
      <c r="J177" s="446">
        <f t="shared" si="45"/>
        <v>0</v>
      </c>
      <c r="K177" s="446">
        <f t="shared" si="45"/>
        <v>0</v>
      </c>
      <c r="L177" s="446">
        <f t="shared" si="45"/>
        <v>0</v>
      </c>
      <c r="M177" s="446">
        <f t="shared" si="45"/>
        <v>0</v>
      </c>
      <c r="N177" s="446">
        <f t="shared" si="45"/>
        <v>0</v>
      </c>
      <c r="O177" s="446">
        <f t="shared" si="45"/>
        <v>0</v>
      </c>
      <c r="P177" s="446">
        <f t="shared" si="45"/>
        <v>0</v>
      </c>
      <c r="Q177" s="446">
        <f t="shared" si="45"/>
        <v>0</v>
      </c>
      <c r="R177" s="446">
        <f t="shared" si="45"/>
        <v>0</v>
      </c>
      <c r="S177" s="446">
        <f t="shared" si="45"/>
        <v>0</v>
      </c>
      <c r="T177" s="446">
        <f t="shared" si="45"/>
        <v>0</v>
      </c>
      <c r="U177" s="446">
        <f t="shared" si="45"/>
        <v>0</v>
      </c>
      <c r="V177" s="446">
        <f t="shared" si="45"/>
        <v>0</v>
      </c>
      <c r="W177" s="446">
        <f t="shared" si="45"/>
        <v>0</v>
      </c>
      <c r="X177" s="446">
        <f t="shared" si="45"/>
        <v>0</v>
      </c>
      <c r="Y177" s="446">
        <f t="shared" si="45"/>
        <v>0</v>
      </c>
      <c r="Z177" s="446">
        <f t="shared" si="45"/>
        <v>0</v>
      </c>
      <c r="AA177" s="446">
        <f t="shared" si="45"/>
        <v>0</v>
      </c>
      <c r="AB177" s="446">
        <f t="shared" si="45"/>
        <v>0</v>
      </c>
      <c r="AC177" s="446">
        <f t="shared" si="45"/>
        <v>0</v>
      </c>
      <c r="AD177" s="446">
        <f t="shared" si="45"/>
        <v>0</v>
      </c>
      <c r="AE177" s="446">
        <f t="shared" si="45"/>
        <v>0</v>
      </c>
      <c r="AF177" s="446">
        <f t="shared" si="45"/>
        <v>0</v>
      </c>
      <c r="AG177" s="386">
        <f t="shared" si="43"/>
        <v>0</v>
      </c>
    </row>
    <row r="178" outlineLevel="1">
      <c r="A178" s="14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c r="AC178" s="225"/>
      <c r="AD178" s="225"/>
      <c r="AE178" s="225"/>
      <c r="AF178" s="225"/>
      <c r="AG178" s="503"/>
    </row>
    <row r="179" outlineLevel="1">
      <c r="A179" s="443" t="s">
        <v>290</v>
      </c>
      <c r="B179" s="579"/>
      <c r="C179" s="579"/>
      <c r="D179" s="579"/>
      <c r="E179" s="579"/>
      <c r="F179" s="579"/>
      <c r="G179" s="579"/>
      <c r="H179" s="579"/>
      <c r="I179" s="579"/>
      <c r="J179" s="579"/>
      <c r="K179" s="579"/>
      <c r="L179" s="579"/>
      <c r="M179" s="579"/>
      <c r="N179" s="579"/>
      <c r="O179" s="579"/>
      <c r="P179" s="579"/>
      <c r="Q179" s="579"/>
      <c r="R179" s="579"/>
      <c r="S179" s="579"/>
      <c r="T179" s="579"/>
      <c r="U179" s="579"/>
      <c r="V179" s="579"/>
      <c r="W179" s="579"/>
      <c r="X179" s="579"/>
      <c r="Y179" s="579"/>
      <c r="Z179" s="579"/>
      <c r="AA179" s="579"/>
      <c r="AB179" s="579"/>
      <c r="AC179" s="579"/>
      <c r="AD179" s="579"/>
      <c r="AE179" s="579"/>
      <c r="AF179" s="579"/>
      <c r="AG179" s="386">
        <f t="shared" ref="AG179:AG187" si="46">SUM(B179:AF179)</f>
        <v>0</v>
      </c>
    </row>
    <row r="180" outlineLevel="1">
      <c r="A180" s="443" t="s">
        <v>291</v>
      </c>
      <c r="B180" s="579"/>
      <c r="C180" s="579"/>
      <c r="D180" s="579"/>
      <c r="E180" s="579"/>
      <c r="F180" s="579"/>
      <c r="G180" s="579"/>
      <c r="H180" s="579"/>
      <c r="I180" s="579"/>
      <c r="J180" s="579"/>
      <c r="K180" s="579"/>
      <c r="L180" s="579"/>
      <c r="M180" s="579"/>
      <c r="N180" s="579"/>
      <c r="O180" s="579"/>
      <c r="P180" s="579"/>
      <c r="Q180" s="579"/>
      <c r="R180" s="579"/>
      <c r="S180" s="579"/>
      <c r="T180" s="579"/>
      <c r="U180" s="579"/>
      <c r="V180" s="579"/>
      <c r="W180" s="579"/>
      <c r="X180" s="579"/>
      <c r="Y180" s="579"/>
      <c r="Z180" s="579"/>
      <c r="AA180" s="579"/>
      <c r="AB180" s="579"/>
      <c r="AC180" s="579"/>
      <c r="AD180" s="579"/>
      <c r="AE180" s="579"/>
      <c r="AF180" s="579"/>
      <c r="AG180" s="386">
        <f t="shared" si="46"/>
        <v>0</v>
      </c>
    </row>
    <row r="181" outlineLevel="1">
      <c r="A181" s="443" t="s">
        <v>1482</v>
      </c>
      <c r="B181" s="579"/>
      <c r="C181" s="579"/>
      <c r="D181" s="579"/>
      <c r="E181" s="579"/>
      <c r="F181" s="579"/>
      <c r="G181" s="579"/>
      <c r="H181" s="579"/>
      <c r="I181" s="579"/>
      <c r="J181" s="579"/>
      <c r="K181" s="579"/>
      <c r="L181" s="579"/>
      <c r="M181" s="579"/>
      <c r="N181" s="579"/>
      <c r="O181" s="579"/>
      <c r="P181" s="579"/>
      <c r="Q181" s="579"/>
      <c r="R181" s="579"/>
      <c r="S181" s="579"/>
      <c r="T181" s="579"/>
      <c r="U181" s="579"/>
      <c r="V181" s="579"/>
      <c r="W181" s="579"/>
      <c r="X181" s="579"/>
      <c r="Y181" s="579"/>
      <c r="Z181" s="579"/>
      <c r="AA181" s="579"/>
      <c r="AB181" s="579"/>
      <c r="AC181" s="579"/>
      <c r="AD181" s="579"/>
      <c r="AE181" s="579"/>
      <c r="AF181" s="579"/>
      <c r="AG181" s="386">
        <f t="shared" si="46"/>
        <v>0</v>
      </c>
    </row>
    <row r="182" outlineLevel="1">
      <c r="A182" s="443" t="s">
        <v>1483</v>
      </c>
      <c r="B182" s="579"/>
      <c r="C182" s="579"/>
      <c r="D182" s="579"/>
      <c r="E182" s="579"/>
      <c r="F182" s="579"/>
      <c r="G182" s="579"/>
      <c r="H182" s="579"/>
      <c r="I182" s="579"/>
      <c r="J182" s="579"/>
      <c r="K182" s="579"/>
      <c r="L182" s="579"/>
      <c r="M182" s="579"/>
      <c r="N182" s="579"/>
      <c r="O182" s="579"/>
      <c r="P182" s="579"/>
      <c r="Q182" s="579"/>
      <c r="R182" s="579"/>
      <c r="S182" s="579"/>
      <c r="T182" s="579"/>
      <c r="U182" s="579"/>
      <c r="V182" s="579"/>
      <c r="W182" s="579"/>
      <c r="X182" s="579"/>
      <c r="Y182" s="579"/>
      <c r="Z182" s="579"/>
      <c r="AA182" s="579"/>
      <c r="AB182" s="579"/>
      <c r="AC182" s="579"/>
      <c r="AD182" s="579"/>
      <c r="AE182" s="579"/>
      <c r="AF182" s="579"/>
      <c r="AG182" s="386">
        <f t="shared" si="46"/>
        <v>0</v>
      </c>
    </row>
    <row r="183" outlineLevel="1">
      <c r="A183" s="443" t="s">
        <v>1484</v>
      </c>
      <c r="B183" s="579"/>
      <c r="C183" s="579"/>
      <c r="D183" s="579"/>
      <c r="E183" s="579"/>
      <c r="F183" s="579"/>
      <c r="G183" s="579"/>
      <c r="H183" s="579"/>
      <c r="I183" s="579"/>
      <c r="J183" s="579"/>
      <c r="K183" s="579"/>
      <c r="L183" s="579"/>
      <c r="M183" s="579"/>
      <c r="N183" s="579"/>
      <c r="O183" s="579"/>
      <c r="P183" s="579"/>
      <c r="Q183" s="579"/>
      <c r="R183" s="579"/>
      <c r="S183" s="579"/>
      <c r="T183" s="579"/>
      <c r="U183" s="579"/>
      <c r="V183" s="579"/>
      <c r="W183" s="579"/>
      <c r="X183" s="579"/>
      <c r="Y183" s="579"/>
      <c r="Z183" s="579"/>
      <c r="AA183" s="579"/>
      <c r="AB183" s="579"/>
      <c r="AC183" s="579"/>
      <c r="AD183" s="579"/>
      <c r="AE183" s="579"/>
      <c r="AF183" s="579"/>
      <c r="AG183" s="386">
        <f t="shared" si="46"/>
        <v>0</v>
      </c>
    </row>
    <row r="184" outlineLevel="1">
      <c r="A184" s="443" t="s">
        <v>1485</v>
      </c>
      <c r="B184" s="579"/>
      <c r="C184" s="579"/>
      <c r="D184" s="579"/>
      <c r="E184" s="579"/>
      <c r="F184" s="579"/>
      <c r="G184" s="579"/>
      <c r="H184" s="579"/>
      <c r="I184" s="579"/>
      <c r="J184" s="579"/>
      <c r="K184" s="579"/>
      <c r="L184" s="579"/>
      <c r="M184" s="579"/>
      <c r="N184" s="579"/>
      <c r="O184" s="579"/>
      <c r="P184" s="579"/>
      <c r="Q184" s="579"/>
      <c r="R184" s="579"/>
      <c r="S184" s="579"/>
      <c r="T184" s="579"/>
      <c r="U184" s="579"/>
      <c r="V184" s="579"/>
      <c r="W184" s="579"/>
      <c r="X184" s="579"/>
      <c r="Y184" s="579"/>
      <c r="Z184" s="579"/>
      <c r="AA184" s="579"/>
      <c r="AB184" s="579"/>
      <c r="AC184" s="579"/>
      <c r="AD184" s="579"/>
      <c r="AE184" s="579"/>
      <c r="AF184" s="579"/>
      <c r="AG184" s="386">
        <f t="shared" si="46"/>
        <v>0</v>
      </c>
    </row>
    <row r="185" outlineLevel="1">
      <c r="A185" s="443" t="s">
        <v>1486</v>
      </c>
      <c r="B185" s="579"/>
      <c r="C185" s="579"/>
      <c r="D185" s="579"/>
      <c r="E185" s="579"/>
      <c r="F185" s="579"/>
      <c r="G185" s="579"/>
      <c r="H185" s="579"/>
      <c r="I185" s="579"/>
      <c r="J185" s="579"/>
      <c r="K185" s="579"/>
      <c r="L185" s="579"/>
      <c r="M185" s="579"/>
      <c r="N185" s="579"/>
      <c r="O185" s="579"/>
      <c r="P185" s="579"/>
      <c r="Q185" s="579"/>
      <c r="R185" s="579"/>
      <c r="S185" s="579"/>
      <c r="T185" s="579"/>
      <c r="U185" s="579"/>
      <c r="V185" s="579"/>
      <c r="W185" s="579"/>
      <c r="X185" s="579"/>
      <c r="Y185" s="579"/>
      <c r="Z185" s="579"/>
      <c r="AA185" s="579"/>
      <c r="AB185" s="579"/>
      <c r="AC185" s="579"/>
      <c r="AD185" s="579"/>
      <c r="AE185" s="579"/>
      <c r="AF185" s="579"/>
      <c r="AG185" s="386">
        <f t="shared" si="46"/>
        <v>0</v>
      </c>
    </row>
    <row r="186" outlineLevel="1">
      <c r="A186" s="443" t="s">
        <v>1487</v>
      </c>
      <c r="B186" s="579"/>
      <c r="C186" s="579"/>
      <c r="D186" s="579"/>
      <c r="E186" s="579"/>
      <c r="F186" s="579"/>
      <c r="G186" s="579"/>
      <c r="H186" s="579"/>
      <c r="I186" s="579"/>
      <c r="J186" s="579"/>
      <c r="K186" s="579"/>
      <c r="L186" s="579"/>
      <c r="M186" s="579"/>
      <c r="N186" s="579"/>
      <c r="O186" s="579"/>
      <c r="P186" s="579"/>
      <c r="Q186" s="579"/>
      <c r="R186" s="579"/>
      <c r="S186" s="579"/>
      <c r="T186" s="579"/>
      <c r="U186" s="579"/>
      <c r="V186" s="579"/>
      <c r="W186" s="579"/>
      <c r="X186" s="579"/>
      <c r="Y186" s="579"/>
      <c r="Z186" s="579"/>
      <c r="AA186" s="579"/>
      <c r="AB186" s="579"/>
      <c r="AC186" s="579"/>
      <c r="AD186" s="579"/>
      <c r="AE186" s="579"/>
      <c r="AF186" s="579"/>
      <c r="AG186" s="386">
        <f t="shared" si="46"/>
        <v>0</v>
      </c>
    </row>
    <row r="187" outlineLevel="1">
      <c r="A187" s="447" t="s">
        <v>187</v>
      </c>
      <c r="B187" s="446">
        <f t="shared" ref="B187:AF187" si="47">SUM(B179:B186)</f>
        <v>0</v>
      </c>
      <c r="C187" s="446">
        <f t="shared" si="47"/>
        <v>0</v>
      </c>
      <c r="D187" s="446">
        <f t="shared" si="47"/>
        <v>0</v>
      </c>
      <c r="E187" s="446">
        <f t="shared" si="47"/>
        <v>0</v>
      </c>
      <c r="F187" s="446">
        <f t="shared" si="47"/>
        <v>0</v>
      </c>
      <c r="G187" s="446">
        <f t="shared" si="47"/>
        <v>0</v>
      </c>
      <c r="H187" s="446">
        <f t="shared" si="47"/>
        <v>0</v>
      </c>
      <c r="I187" s="446">
        <f t="shared" si="47"/>
        <v>0</v>
      </c>
      <c r="J187" s="446">
        <f t="shared" si="47"/>
        <v>0</v>
      </c>
      <c r="K187" s="446">
        <f t="shared" si="47"/>
        <v>0</v>
      </c>
      <c r="L187" s="446">
        <f t="shared" si="47"/>
        <v>0</v>
      </c>
      <c r="M187" s="446">
        <f t="shared" si="47"/>
        <v>0</v>
      </c>
      <c r="N187" s="446">
        <f t="shared" si="47"/>
        <v>0</v>
      </c>
      <c r="O187" s="446">
        <f t="shared" si="47"/>
        <v>0</v>
      </c>
      <c r="P187" s="446">
        <f t="shared" si="47"/>
        <v>0</v>
      </c>
      <c r="Q187" s="446">
        <f t="shared" si="47"/>
        <v>0</v>
      </c>
      <c r="R187" s="446">
        <f t="shared" si="47"/>
        <v>0</v>
      </c>
      <c r="S187" s="446">
        <f t="shared" si="47"/>
        <v>0</v>
      </c>
      <c r="T187" s="446">
        <f t="shared" si="47"/>
        <v>0</v>
      </c>
      <c r="U187" s="446">
        <f t="shared" si="47"/>
        <v>0</v>
      </c>
      <c r="V187" s="446">
        <f t="shared" si="47"/>
        <v>0</v>
      </c>
      <c r="W187" s="446">
        <f t="shared" si="47"/>
        <v>0</v>
      </c>
      <c r="X187" s="446">
        <f t="shared" si="47"/>
        <v>0</v>
      </c>
      <c r="Y187" s="446">
        <f t="shared" si="47"/>
        <v>0</v>
      </c>
      <c r="Z187" s="446">
        <f t="shared" si="47"/>
        <v>0</v>
      </c>
      <c r="AA187" s="446">
        <f t="shared" si="47"/>
        <v>0</v>
      </c>
      <c r="AB187" s="446">
        <f t="shared" si="47"/>
        <v>0</v>
      </c>
      <c r="AC187" s="446">
        <f t="shared" si="47"/>
        <v>0</v>
      </c>
      <c r="AD187" s="446">
        <f t="shared" si="47"/>
        <v>0</v>
      </c>
      <c r="AE187" s="446">
        <f t="shared" si="47"/>
        <v>0</v>
      </c>
      <c r="AF187" s="446">
        <f t="shared" si="47"/>
        <v>0</v>
      </c>
      <c r="AG187" s="386">
        <f t="shared" si="46"/>
        <v>0</v>
      </c>
    </row>
    <row r="188" outlineLevel="1">
      <c r="A188" s="415"/>
      <c r="AG188" s="501"/>
    </row>
    <row r="189" outlineLevel="1">
      <c r="A189" s="462" t="s">
        <v>1488</v>
      </c>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c r="AC189" s="225"/>
      <c r="AD189" s="225"/>
      <c r="AE189" s="225"/>
      <c r="AF189" s="225"/>
      <c r="AG189" s="493"/>
    </row>
    <row r="190" outlineLevel="1">
      <c r="A190" s="443" t="s">
        <v>1315</v>
      </c>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c r="AA190" s="161"/>
      <c r="AB190" s="161"/>
      <c r="AC190" s="161"/>
      <c r="AD190" s="161"/>
      <c r="AE190" s="161"/>
      <c r="AF190" s="161"/>
      <c r="AG190" s="386">
        <f t="shared" ref="AG190:AG193" si="48">SUM(B190:AF190)</f>
        <v>0</v>
      </c>
    </row>
    <row r="191" outlineLevel="1">
      <c r="A191" s="443" t="s">
        <v>1131</v>
      </c>
      <c r="B191" s="144"/>
      <c r="C191" s="144"/>
      <c r="D191" s="144"/>
      <c r="E191" s="144"/>
      <c r="F191" s="144"/>
      <c r="G191" s="428"/>
      <c r="H191" s="428"/>
      <c r="I191" s="428"/>
      <c r="J191" s="428"/>
      <c r="K191" s="144"/>
      <c r="L191" s="428"/>
      <c r="M191" s="428"/>
      <c r="N191" s="428"/>
      <c r="O191" s="428"/>
      <c r="P191" s="428"/>
      <c r="Q191" s="428"/>
      <c r="R191" s="428"/>
      <c r="S191" s="428"/>
      <c r="T191" s="428"/>
      <c r="U191" s="428"/>
      <c r="V191" s="428"/>
      <c r="W191" s="428"/>
      <c r="X191" s="428"/>
      <c r="Y191" s="428"/>
      <c r="Z191" s="428"/>
      <c r="AA191" s="428"/>
      <c r="AB191" s="428"/>
      <c r="AC191" s="428"/>
      <c r="AD191" s="428"/>
      <c r="AE191" s="428"/>
      <c r="AF191" s="428"/>
      <c r="AG191" s="386">
        <f t="shared" si="48"/>
        <v>0</v>
      </c>
    </row>
    <row r="192" outlineLevel="1">
      <c r="A192" s="443" t="s">
        <v>1316</v>
      </c>
      <c r="B192" s="144"/>
      <c r="C192" s="144"/>
      <c r="D192" s="144"/>
      <c r="E192" s="144"/>
      <c r="F192" s="144"/>
      <c r="G192" s="428"/>
      <c r="H192" s="428"/>
      <c r="I192" s="428"/>
      <c r="J192" s="428"/>
      <c r="K192" s="144"/>
      <c r="L192" s="428"/>
      <c r="M192" s="428"/>
      <c r="N192" s="428"/>
      <c r="O192" s="428"/>
      <c r="P192" s="428"/>
      <c r="Q192" s="428"/>
      <c r="R192" s="428"/>
      <c r="S192" s="428"/>
      <c r="T192" s="428"/>
      <c r="U192" s="428"/>
      <c r="V192" s="428"/>
      <c r="W192" s="428"/>
      <c r="X192" s="428"/>
      <c r="Y192" s="428"/>
      <c r="Z192" s="428"/>
      <c r="AA192" s="428"/>
      <c r="AB192" s="428"/>
      <c r="AC192" s="428"/>
      <c r="AD192" s="428"/>
      <c r="AE192" s="428"/>
      <c r="AF192" s="428"/>
      <c r="AG192" s="386">
        <f t="shared" si="48"/>
        <v>0</v>
      </c>
    </row>
    <row r="193" outlineLevel="1">
      <c r="A193" s="506" t="s">
        <v>1317</v>
      </c>
      <c r="B193" s="507">
        <f t="shared" ref="B193:AF193" si="49">sum(B190:B192)</f>
        <v>0</v>
      </c>
      <c r="C193" s="507">
        <f t="shared" si="49"/>
        <v>0</v>
      </c>
      <c r="D193" s="507">
        <f t="shared" si="49"/>
        <v>0</v>
      </c>
      <c r="E193" s="507">
        <f t="shared" si="49"/>
        <v>0</v>
      </c>
      <c r="F193" s="507">
        <f t="shared" si="49"/>
        <v>0</v>
      </c>
      <c r="G193" s="507">
        <f t="shared" si="49"/>
        <v>0</v>
      </c>
      <c r="H193" s="507">
        <f t="shared" si="49"/>
        <v>0</v>
      </c>
      <c r="I193" s="507">
        <f t="shared" si="49"/>
        <v>0</v>
      </c>
      <c r="J193" s="507">
        <f t="shared" si="49"/>
        <v>0</v>
      </c>
      <c r="K193" s="507">
        <f t="shared" si="49"/>
        <v>0</v>
      </c>
      <c r="L193" s="507">
        <f t="shared" si="49"/>
        <v>0</v>
      </c>
      <c r="M193" s="507">
        <f t="shared" si="49"/>
        <v>0</v>
      </c>
      <c r="N193" s="507">
        <f t="shared" si="49"/>
        <v>0</v>
      </c>
      <c r="O193" s="507">
        <f t="shared" si="49"/>
        <v>0</v>
      </c>
      <c r="P193" s="507">
        <f t="shared" si="49"/>
        <v>0</v>
      </c>
      <c r="Q193" s="507">
        <f t="shared" si="49"/>
        <v>0</v>
      </c>
      <c r="R193" s="507">
        <f t="shared" si="49"/>
        <v>0</v>
      </c>
      <c r="S193" s="507">
        <f t="shared" si="49"/>
        <v>0</v>
      </c>
      <c r="T193" s="507">
        <f t="shared" si="49"/>
        <v>0</v>
      </c>
      <c r="U193" s="507">
        <f t="shared" si="49"/>
        <v>0</v>
      </c>
      <c r="V193" s="507">
        <f t="shared" si="49"/>
        <v>0</v>
      </c>
      <c r="W193" s="507">
        <f t="shared" si="49"/>
        <v>0</v>
      </c>
      <c r="X193" s="507">
        <f t="shared" si="49"/>
        <v>0</v>
      </c>
      <c r="Y193" s="507">
        <f t="shared" si="49"/>
        <v>0</v>
      </c>
      <c r="Z193" s="507">
        <f t="shared" si="49"/>
        <v>0</v>
      </c>
      <c r="AA193" s="507">
        <f t="shared" si="49"/>
        <v>0</v>
      </c>
      <c r="AB193" s="507">
        <f t="shared" si="49"/>
        <v>0</v>
      </c>
      <c r="AC193" s="507">
        <f t="shared" si="49"/>
        <v>0</v>
      </c>
      <c r="AD193" s="507">
        <f t="shared" si="49"/>
        <v>0</v>
      </c>
      <c r="AE193" s="507">
        <f t="shared" si="49"/>
        <v>0</v>
      </c>
      <c r="AF193" s="507">
        <f t="shared" si="49"/>
        <v>0</v>
      </c>
      <c r="AG193" s="386">
        <f t="shared" si="48"/>
        <v>0</v>
      </c>
    </row>
    <row r="194" outlineLevel="1">
      <c r="A194" s="415"/>
      <c r="AG194" s="501"/>
    </row>
    <row r="195" outlineLevel="1">
      <c r="A195" s="578" t="s">
        <v>391</v>
      </c>
      <c r="B195" s="161"/>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1"/>
      <c r="AA195" s="161"/>
      <c r="AB195" s="161"/>
      <c r="AC195" s="161"/>
      <c r="AD195" s="161"/>
      <c r="AE195" s="161"/>
      <c r="AF195" s="161"/>
      <c r="AG195" s="386">
        <f t="shared" ref="AG195:AG197" si="50">SUM(B195:AF195)</f>
        <v>0</v>
      </c>
    </row>
    <row r="196" outlineLevel="1">
      <c r="A196" s="505" t="s">
        <v>392</v>
      </c>
      <c r="B196" s="144"/>
      <c r="C196" s="144"/>
      <c r="D196" s="144"/>
      <c r="E196" s="144"/>
      <c r="F196" s="144"/>
      <c r="G196" s="428"/>
      <c r="H196" s="428"/>
      <c r="I196" s="428"/>
      <c r="J196" s="428"/>
      <c r="K196" s="144"/>
      <c r="L196" s="428"/>
      <c r="M196" s="428"/>
      <c r="N196" s="428"/>
      <c r="O196" s="428"/>
      <c r="P196" s="428"/>
      <c r="Q196" s="428"/>
      <c r="R196" s="428"/>
      <c r="S196" s="428"/>
      <c r="T196" s="428"/>
      <c r="U196" s="428"/>
      <c r="V196" s="428"/>
      <c r="W196" s="428"/>
      <c r="X196" s="428"/>
      <c r="Y196" s="428"/>
      <c r="Z196" s="428"/>
      <c r="AA196" s="428"/>
      <c r="AB196" s="428"/>
      <c r="AC196" s="428"/>
      <c r="AD196" s="428"/>
      <c r="AE196" s="428"/>
      <c r="AF196" s="428"/>
      <c r="AG196" s="386">
        <f t="shared" si="50"/>
        <v>0</v>
      </c>
    </row>
    <row r="197" outlineLevel="1">
      <c r="A197" s="506" t="s">
        <v>1318</v>
      </c>
      <c r="B197" s="507">
        <f t="shared" ref="B197:AF197" si="51">sum(B195:B196)</f>
        <v>0</v>
      </c>
      <c r="C197" s="507">
        <f t="shared" si="51"/>
        <v>0</v>
      </c>
      <c r="D197" s="507">
        <f t="shared" si="51"/>
        <v>0</v>
      </c>
      <c r="E197" s="507">
        <f t="shared" si="51"/>
        <v>0</v>
      </c>
      <c r="F197" s="507">
        <f t="shared" si="51"/>
        <v>0</v>
      </c>
      <c r="G197" s="507">
        <f t="shared" si="51"/>
        <v>0</v>
      </c>
      <c r="H197" s="507">
        <f t="shared" si="51"/>
        <v>0</v>
      </c>
      <c r="I197" s="507">
        <f t="shared" si="51"/>
        <v>0</v>
      </c>
      <c r="J197" s="507">
        <f t="shared" si="51"/>
        <v>0</v>
      </c>
      <c r="K197" s="507">
        <f t="shared" si="51"/>
        <v>0</v>
      </c>
      <c r="L197" s="507">
        <f t="shared" si="51"/>
        <v>0</v>
      </c>
      <c r="M197" s="507">
        <f t="shared" si="51"/>
        <v>0</v>
      </c>
      <c r="N197" s="507">
        <f t="shared" si="51"/>
        <v>0</v>
      </c>
      <c r="O197" s="507">
        <f t="shared" si="51"/>
        <v>0</v>
      </c>
      <c r="P197" s="507">
        <f t="shared" si="51"/>
        <v>0</v>
      </c>
      <c r="Q197" s="507">
        <f t="shared" si="51"/>
        <v>0</v>
      </c>
      <c r="R197" s="507">
        <f t="shared" si="51"/>
        <v>0</v>
      </c>
      <c r="S197" s="507">
        <f t="shared" si="51"/>
        <v>0</v>
      </c>
      <c r="T197" s="507">
        <f t="shared" si="51"/>
        <v>0</v>
      </c>
      <c r="U197" s="507">
        <f t="shared" si="51"/>
        <v>0</v>
      </c>
      <c r="V197" s="507">
        <f t="shared" si="51"/>
        <v>0</v>
      </c>
      <c r="W197" s="507">
        <f t="shared" si="51"/>
        <v>0</v>
      </c>
      <c r="X197" s="507">
        <f t="shared" si="51"/>
        <v>0</v>
      </c>
      <c r="Y197" s="507">
        <f t="shared" si="51"/>
        <v>0</v>
      </c>
      <c r="Z197" s="507">
        <f t="shared" si="51"/>
        <v>0</v>
      </c>
      <c r="AA197" s="507">
        <f t="shared" si="51"/>
        <v>0</v>
      </c>
      <c r="AB197" s="507">
        <f t="shared" si="51"/>
        <v>0</v>
      </c>
      <c r="AC197" s="507">
        <f t="shared" si="51"/>
        <v>0</v>
      </c>
      <c r="AD197" s="507">
        <f t="shared" si="51"/>
        <v>0</v>
      </c>
      <c r="AE197" s="507">
        <f t="shared" si="51"/>
        <v>0</v>
      </c>
      <c r="AF197" s="507">
        <f t="shared" si="51"/>
        <v>0</v>
      </c>
      <c r="AG197" s="386">
        <f t="shared" si="50"/>
        <v>0</v>
      </c>
    </row>
    <row r="198">
      <c r="A198" s="415"/>
      <c r="AG198" s="501"/>
    </row>
    <row r="199">
      <c r="A199" s="499" t="s">
        <v>1489</v>
      </c>
      <c r="B199" s="500"/>
      <c r="C199" s="500"/>
      <c r="D199" s="500"/>
      <c r="E199" s="500"/>
      <c r="F199" s="500"/>
      <c r="G199" s="500"/>
      <c r="H199" s="500"/>
      <c r="I199" s="500"/>
      <c r="J199" s="500"/>
      <c r="K199" s="500"/>
      <c r="L199" s="500"/>
      <c r="M199" s="500"/>
      <c r="N199" s="500"/>
      <c r="O199" s="500"/>
      <c r="P199" s="500"/>
      <c r="Q199" s="500"/>
      <c r="R199" s="500"/>
      <c r="S199" s="500"/>
      <c r="T199" s="500"/>
      <c r="U199" s="500"/>
      <c r="V199" s="500"/>
      <c r="W199" s="500"/>
      <c r="X199" s="500"/>
      <c r="Y199" s="500"/>
      <c r="Z199" s="500"/>
      <c r="AA199" s="500"/>
      <c r="AB199" s="500"/>
      <c r="AC199" s="500"/>
      <c r="AD199" s="500"/>
      <c r="AE199" s="500"/>
      <c r="AF199" s="500"/>
      <c r="AG199" s="501"/>
    </row>
    <row r="200" outlineLevel="1">
      <c r="A200" s="443" t="s">
        <v>1490</v>
      </c>
      <c r="B200" s="212"/>
      <c r="C200" s="212"/>
      <c r="D200" s="212"/>
      <c r="E200" s="212"/>
      <c r="F200" s="212"/>
      <c r="G200" s="212"/>
      <c r="H200" s="212"/>
      <c r="I200" s="212"/>
      <c r="J200" s="212"/>
      <c r="K200" s="212"/>
      <c r="L200" s="212"/>
      <c r="M200" s="212"/>
      <c r="N200" s="212"/>
      <c r="O200" s="212"/>
      <c r="P200" s="212"/>
      <c r="Q200" s="212"/>
      <c r="R200" s="212"/>
      <c r="S200" s="212"/>
      <c r="T200" s="221"/>
      <c r="U200" s="212"/>
      <c r="V200" s="216"/>
      <c r="W200" s="216"/>
      <c r="X200" s="216"/>
      <c r="Y200" s="216"/>
      <c r="Z200" s="216"/>
      <c r="AA200" s="216"/>
      <c r="AB200" s="216"/>
      <c r="AC200" s="216"/>
      <c r="AD200" s="216"/>
      <c r="AE200" s="216"/>
      <c r="AF200" s="221"/>
      <c r="AG200" s="386">
        <f t="shared" ref="AG200:AG215" si="52">SUM(B200:AF200)</f>
        <v>0</v>
      </c>
    </row>
    <row r="201" outlineLevel="1">
      <c r="A201" s="443" t="s">
        <v>1491</v>
      </c>
      <c r="B201" s="212"/>
      <c r="C201" s="212"/>
      <c r="D201" s="212"/>
      <c r="E201" s="212"/>
      <c r="F201" s="212"/>
      <c r="G201" s="212"/>
      <c r="H201" s="212"/>
      <c r="I201" s="212"/>
      <c r="J201" s="212"/>
      <c r="K201" s="212"/>
      <c r="L201" s="212"/>
      <c r="M201" s="212"/>
      <c r="N201" s="212"/>
      <c r="O201" s="212"/>
      <c r="P201" s="212"/>
      <c r="Q201" s="212"/>
      <c r="R201" s="212"/>
      <c r="S201" s="212"/>
      <c r="T201" s="221"/>
      <c r="U201" s="212"/>
      <c r="V201" s="216"/>
      <c r="W201" s="216"/>
      <c r="X201" s="216"/>
      <c r="Y201" s="216"/>
      <c r="Z201" s="216"/>
      <c r="AA201" s="216"/>
      <c r="AB201" s="216"/>
      <c r="AC201" s="216"/>
      <c r="AD201" s="216"/>
      <c r="AE201" s="216"/>
      <c r="AF201" s="221"/>
      <c r="AG201" s="386">
        <f t="shared" si="52"/>
        <v>0</v>
      </c>
    </row>
    <row r="202" outlineLevel="1">
      <c r="A202" s="443" t="s">
        <v>1492</v>
      </c>
      <c r="B202" s="212"/>
      <c r="C202" s="212"/>
      <c r="D202" s="212"/>
      <c r="E202" s="212"/>
      <c r="F202" s="212"/>
      <c r="G202" s="212"/>
      <c r="H202" s="212"/>
      <c r="I202" s="212"/>
      <c r="J202" s="212"/>
      <c r="K202" s="212"/>
      <c r="L202" s="212"/>
      <c r="M202" s="212"/>
      <c r="N202" s="212"/>
      <c r="O202" s="212"/>
      <c r="P202" s="212"/>
      <c r="Q202" s="212"/>
      <c r="R202" s="212"/>
      <c r="S202" s="212"/>
      <c r="T202" s="221"/>
      <c r="U202" s="212"/>
      <c r="V202" s="216"/>
      <c r="W202" s="216"/>
      <c r="X202" s="216"/>
      <c r="Y202" s="216"/>
      <c r="Z202" s="216"/>
      <c r="AA202" s="216"/>
      <c r="AB202" s="216"/>
      <c r="AC202" s="216"/>
      <c r="AD202" s="216"/>
      <c r="AE202" s="216"/>
      <c r="AF202" s="221"/>
      <c r="AG202" s="386">
        <f t="shared" si="52"/>
        <v>0</v>
      </c>
    </row>
    <row r="203" outlineLevel="1">
      <c r="A203" s="443" t="s">
        <v>1493</v>
      </c>
      <c r="B203" s="212"/>
      <c r="C203" s="212"/>
      <c r="D203" s="212"/>
      <c r="E203" s="212"/>
      <c r="F203" s="212"/>
      <c r="G203" s="212"/>
      <c r="H203" s="212"/>
      <c r="I203" s="212"/>
      <c r="J203" s="212"/>
      <c r="K203" s="212"/>
      <c r="L203" s="212"/>
      <c r="M203" s="212"/>
      <c r="N203" s="212"/>
      <c r="O203" s="212"/>
      <c r="P203" s="212"/>
      <c r="Q203" s="212"/>
      <c r="R203" s="212"/>
      <c r="S203" s="212"/>
      <c r="T203" s="221"/>
      <c r="U203" s="212"/>
      <c r="V203" s="216"/>
      <c r="W203" s="216"/>
      <c r="X203" s="216"/>
      <c r="Y203" s="216"/>
      <c r="Z203" s="216"/>
      <c r="AA203" s="216"/>
      <c r="AB203" s="216"/>
      <c r="AC203" s="216"/>
      <c r="AD203" s="216"/>
      <c r="AE203" s="216"/>
      <c r="AF203" s="221"/>
      <c r="AG203" s="386">
        <f t="shared" si="52"/>
        <v>0</v>
      </c>
    </row>
    <row r="204" outlineLevel="1">
      <c r="A204" s="445" t="s">
        <v>287</v>
      </c>
      <c r="B204" s="287">
        <f t="shared" ref="B204:AF204" si="53">B200+B201</f>
        <v>0</v>
      </c>
      <c r="C204" s="287">
        <f t="shared" si="53"/>
        <v>0</v>
      </c>
      <c r="D204" s="287">
        <f t="shared" si="53"/>
        <v>0</v>
      </c>
      <c r="E204" s="287">
        <f t="shared" si="53"/>
        <v>0</v>
      </c>
      <c r="F204" s="287">
        <f t="shared" si="53"/>
        <v>0</v>
      </c>
      <c r="G204" s="287">
        <f t="shared" si="53"/>
        <v>0</v>
      </c>
      <c r="H204" s="287">
        <f t="shared" si="53"/>
        <v>0</v>
      </c>
      <c r="I204" s="287">
        <f t="shared" si="53"/>
        <v>0</v>
      </c>
      <c r="J204" s="287">
        <f t="shared" si="53"/>
        <v>0</v>
      </c>
      <c r="K204" s="287">
        <f t="shared" si="53"/>
        <v>0</v>
      </c>
      <c r="L204" s="287">
        <f t="shared" si="53"/>
        <v>0</v>
      </c>
      <c r="M204" s="287">
        <f t="shared" si="53"/>
        <v>0</v>
      </c>
      <c r="N204" s="287">
        <f t="shared" si="53"/>
        <v>0</v>
      </c>
      <c r="O204" s="287">
        <f t="shared" si="53"/>
        <v>0</v>
      </c>
      <c r="P204" s="287">
        <f t="shared" si="53"/>
        <v>0</v>
      </c>
      <c r="Q204" s="287">
        <f t="shared" si="53"/>
        <v>0</v>
      </c>
      <c r="R204" s="287">
        <f t="shared" si="53"/>
        <v>0</v>
      </c>
      <c r="S204" s="287">
        <f t="shared" si="53"/>
        <v>0</v>
      </c>
      <c r="T204" s="446">
        <f t="shared" si="53"/>
        <v>0</v>
      </c>
      <c r="U204" s="287">
        <f t="shared" si="53"/>
        <v>0</v>
      </c>
      <c r="V204" s="287">
        <f t="shared" si="53"/>
        <v>0</v>
      </c>
      <c r="W204" s="287">
        <f t="shared" si="53"/>
        <v>0</v>
      </c>
      <c r="X204" s="287">
        <f t="shared" si="53"/>
        <v>0</v>
      </c>
      <c r="Y204" s="287">
        <f t="shared" si="53"/>
        <v>0</v>
      </c>
      <c r="Z204" s="287">
        <f t="shared" si="53"/>
        <v>0</v>
      </c>
      <c r="AA204" s="287">
        <f t="shared" si="53"/>
        <v>0</v>
      </c>
      <c r="AB204" s="287">
        <f t="shared" si="53"/>
        <v>0</v>
      </c>
      <c r="AC204" s="287">
        <f t="shared" si="53"/>
        <v>0</v>
      </c>
      <c r="AD204" s="287">
        <f t="shared" si="53"/>
        <v>0</v>
      </c>
      <c r="AE204" s="287">
        <f t="shared" si="53"/>
        <v>0</v>
      </c>
      <c r="AF204" s="287">
        <f t="shared" si="53"/>
        <v>0</v>
      </c>
      <c r="AG204" s="386">
        <f t="shared" si="52"/>
        <v>0</v>
      </c>
    </row>
    <row r="205" outlineLevel="1">
      <c r="A205" s="445" t="s">
        <v>288</v>
      </c>
      <c r="B205" s="287">
        <f t="shared" ref="B205:AF205" si="54">B202+B203</f>
        <v>0</v>
      </c>
      <c r="C205" s="287">
        <f t="shared" si="54"/>
        <v>0</v>
      </c>
      <c r="D205" s="287">
        <f t="shared" si="54"/>
        <v>0</v>
      </c>
      <c r="E205" s="287">
        <f t="shared" si="54"/>
        <v>0</v>
      </c>
      <c r="F205" s="287">
        <f t="shared" si="54"/>
        <v>0</v>
      </c>
      <c r="G205" s="287">
        <f t="shared" si="54"/>
        <v>0</v>
      </c>
      <c r="H205" s="287">
        <f t="shared" si="54"/>
        <v>0</v>
      </c>
      <c r="I205" s="287">
        <f t="shared" si="54"/>
        <v>0</v>
      </c>
      <c r="J205" s="287">
        <f t="shared" si="54"/>
        <v>0</v>
      </c>
      <c r="K205" s="287">
        <f t="shared" si="54"/>
        <v>0</v>
      </c>
      <c r="L205" s="287">
        <f t="shared" si="54"/>
        <v>0</v>
      </c>
      <c r="M205" s="287">
        <f t="shared" si="54"/>
        <v>0</v>
      </c>
      <c r="N205" s="287">
        <f t="shared" si="54"/>
        <v>0</v>
      </c>
      <c r="O205" s="287">
        <f t="shared" si="54"/>
        <v>0</v>
      </c>
      <c r="P205" s="287">
        <f t="shared" si="54"/>
        <v>0</v>
      </c>
      <c r="Q205" s="287">
        <f t="shared" si="54"/>
        <v>0</v>
      </c>
      <c r="R205" s="287">
        <f t="shared" si="54"/>
        <v>0</v>
      </c>
      <c r="S205" s="287">
        <f t="shared" si="54"/>
        <v>0</v>
      </c>
      <c r="T205" s="446">
        <f t="shared" si="54"/>
        <v>0</v>
      </c>
      <c r="U205" s="287">
        <f t="shared" si="54"/>
        <v>0</v>
      </c>
      <c r="V205" s="287">
        <f t="shared" si="54"/>
        <v>0</v>
      </c>
      <c r="W205" s="287">
        <f t="shared" si="54"/>
        <v>0</v>
      </c>
      <c r="X205" s="287">
        <f t="shared" si="54"/>
        <v>0</v>
      </c>
      <c r="Y205" s="287">
        <f t="shared" si="54"/>
        <v>0</v>
      </c>
      <c r="Z205" s="287">
        <f t="shared" si="54"/>
        <v>0</v>
      </c>
      <c r="AA205" s="287">
        <f t="shared" si="54"/>
        <v>0</v>
      </c>
      <c r="AB205" s="287">
        <f t="shared" si="54"/>
        <v>0</v>
      </c>
      <c r="AC205" s="287">
        <f t="shared" si="54"/>
        <v>0</v>
      </c>
      <c r="AD205" s="287">
        <f t="shared" si="54"/>
        <v>0</v>
      </c>
      <c r="AE205" s="287">
        <f t="shared" si="54"/>
        <v>0</v>
      </c>
      <c r="AF205" s="287">
        <f t="shared" si="54"/>
        <v>0</v>
      </c>
      <c r="AG205" s="386">
        <f t="shared" si="52"/>
        <v>0</v>
      </c>
    </row>
    <row r="206" outlineLevel="1">
      <c r="A206" s="145"/>
      <c r="B206" s="225"/>
      <c r="C206" s="225"/>
      <c r="D206" s="225"/>
      <c r="E206" s="225"/>
      <c r="F206" s="225"/>
      <c r="G206" s="225"/>
      <c r="H206" s="225"/>
      <c r="I206" s="225"/>
      <c r="J206" s="225"/>
      <c r="K206" s="225"/>
      <c r="L206" s="225"/>
      <c r="M206" s="225"/>
      <c r="N206" s="225"/>
      <c r="O206" s="225"/>
      <c r="P206" s="225"/>
      <c r="Q206" s="225"/>
      <c r="R206" s="225"/>
      <c r="S206" s="225"/>
      <c r="T206" s="335"/>
      <c r="U206" s="225"/>
      <c r="V206" s="225"/>
      <c r="W206" s="225"/>
      <c r="X206" s="225"/>
      <c r="Y206" s="225"/>
      <c r="Z206" s="225"/>
      <c r="AA206" s="225"/>
      <c r="AB206" s="225"/>
      <c r="AC206" s="225"/>
      <c r="AD206" s="225"/>
      <c r="AE206" s="225"/>
      <c r="AF206" s="225"/>
      <c r="AG206" s="386">
        <f t="shared" si="52"/>
        <v>0</v>
      </c>
    </row>
    <row r="207" outlineLevel="1">
      <c r="A207" s="443" t="s">
        <v>290</v>
      </c>
      <c r="B207" s="212"/>
      <c r="C207" s="212"/>
      <c r="D207" s="212"/>
      <c r="E207" s="212"/>
      <c r="F207" s="212"/>
      <c r="G207" s="212"/>
      <c r="H207" s="212"/>
      <c r="I207" s="212"/>
      <c r="J207" s="212"/>
      <c r="K207" s="212"/>
      <c r="L207" s="212"/>
      <c r="M207" s="212"/>
      <c r="N207" s="212"/>
      <c r="O207" s="212"/>
      <c r="P207" s="212"/>
      <c r="Q207" s="212"/>
      <c r="R207" s="212"/>
      <c r="S207" s="212"/>
      <c r="T207" s="221"/>
      <c r="U207" s="212"/>
      <c r="V207" s="216"/>
      <c r="W207" s="216"/>
      <c r="X207" s="216"/>
      <c r="Y207" s="216"/>
      <c r="Z207" s="216"/>
      <c r="AA207" s="216"/>
      <c r="AB207" s="216"/>
      <c r="AC207" s="216"/>
      <c r="AD207" s="216"/>
      <c r="AE207" s="216"/>
      <c r="AF207" s="221"/>
      <c r="AG207" s="386">
        <f t="shared" si="52"/>
        <v>0</v>
      </c>
    </row>
    <row r="208" outlineLevel="1">
      <c r="A208" s="443" t="s">
        <v>291</v>
      </c>
      <c r="B208" s="212"/>
      <c r="C208" s="212"/>
      <c r="D208" s="212"/>
      <c r="E208" s="212"/>
      <c r="F208" s="212"/>
      <c r="G208" s="212"/>
      <c r="H208" s="212"/>
      <c r="I208" s="212"/>
      <c r="J208" s="212"/>
      <c r="K208" s="212"/>
      <c r="L208" s="212"/>
      <c r="M208" s="212"/>
      <c r="N208" s="212"/>
      <c r="O208" s="212"/>
      <c r="P208" s="212"/>
      <c r="Q208" s="212"/>
      <c r="R208" s="212"/>
      <c r="S208" s="212"/>
      <c r="T208" s="221"/>
      <c r="U208" s="212"/>
      <c r="V208" s="216"/>
      <c r="W208" s="216"/>
      <c r="X208" s="216"/>
      <c r="Y208" s="216"/>
      <c r="Z208" s="216"/>
      <c r="AA208" s="216"/>
      <c r="AB208" s="216"/>
      <c r="AC208" s="216"/>
      <c r="AD208" s="216"/>
      <c r="AE208" s="216"/>
      <c r="AF208" s="221"/>
      <c r="AG208" s="386">
        <f t="shared" si="52"/>
        <v>0</v>
      </c>
    </row>
    <row r="209" outlineLevel="1">
      <c r="A209" s="443" t="s">
        <v>1494</v>
      </c>
      <c r="B209" s="212"/>
      <c r="C209" s="212"/>
      <c r="D209" s="212"/>
      <c r="E209" s="212"/>
      <c r="F209" s="212"/>
      <c r="G209" s="212"/>
      <c r="H209" s="212"/>
      <c r="I209" s="212"/>
      <c r="J209" s="212"/>
      <c r="K209" s="212"/>
      <c r="L209" s="212"/>
      <c r="M209" s="212"/>
      <c r="N209" s="212"/>
      <c r="O209" s="212"/>
      <c r="P209" s="212"/>
      <c r="Q209" s="212"/>
      <c r="R209" s="212"/>
      <c r="S209" s="212"/>
      <c r="T209" s="221"/>
      <c r="U209" s="212"/>
      <c r="V209" s="216"/>
      <c r="W209" s="216"/>
      <c r="X209" s="216"/>
      <c r="Y209" s="216"/>
      <c r="Z209" s="216"/>
      <c r="AA209" s="216"/>
      <c r="AB209" s="216"/>
      <c r="AC209" s="216"/>
      <c r="AD209" s="216"/>
      <c r="AE209" s="216"/>
      <c r="AF209" s="221"/>
      <c r="AG209" s="386">
        <f t="shared" si="52"/>
        <v>0</v>
      </c>
    </row>
    <row r="210" outlineLevel="1">
      <c r="A210" s="443" t="s">
        <v>1495</v>
      </c>
      <c r="B210" s="212"/>
      <c r="C210" s="212"/>
      <c r="D210" s="212"/>
      <c r="E210" s="212"/>
      <c r="F210" s="212"/>
      <c r="G210" s="212"/>
      <c r="H210" s="212"/>
      <c r="I210" s="212"/>
      <c r="J210" s="212"/>
      <c r="K210" s="212"/>
      <c r="L210" s="212"/>
      <c r="M210" s="212"/>
      <c r="N210" s="212"/>
      <c r="O210" s="212"/>
      <c r="P210" s="212"/>
      <c r="Q210" s="212"/>
      <c r="R210" s="212"/>
      <c r="S210" s="212"/>
      <c r="T210" s="221"/>
      <c r="U210" s="212"/>
      <c r="V210" s="216"/>
      <c r="W210" s="216"/>
      <c r="X210" s="216"/>
      <c r="Y210" s="216"/>
      <c r="Z210" s="216"/>
      <c r="AA210" s="216"/>
      <c r="AB210" s="216"/>
      <c r="AC210" s="216"/>
      <c r="AD210" s="216"/>
      <c r="AE210" s="216"/>
      <c r="AF210" s="221"/>
      <c r="AG210" s="386">
        <f t="shared" si="52"/>
        <v>0</v>
      </c>
    </row>
    <row r="211" outlineLevel="1">
      <c r="A211" s="443" t="s">
        <v>1496</v>
      </c>
      <c r="B211" s="212"/>
      <c r="C211" s="212"/>
      <c r="D211" s="212"/>
      <c r="E211" s="212"/>
      <c r="F211" s="212"/>
      <c r="G211" s="212"/>
      <c r="H211" s="212"/>
      <c r="I211" s="212"/>
      <c r="J211" s="212"/>
      <c r="K211" s="212"/>
      <c r="L211" s="212"/>
      <c r="M211" s="212"/>
      <c r="N211" s="212"/>
      <c r="O211" s="212"/>
      <c r="P211" s="212"/>
      <c r="Q211" s="212"/>
      <c r="R211" s="212"/>
      <c r="S211" s="212"/>
      <c r="T211" s="221"/>
      <c r="U211" s="212"/>
      <c r="V211" s="216"/>
      <c r="W211" s="216"/>
      <c r="X211" s="216"/>
      <c r="Y211" s="216"/>
      <c r="Z211" s="216"/>
      <c r="AA211" s="216"/>
      <c r="AB211" s="216"/>
      <c r="AC211" s="216"/>
      <c r="AD211" s="216"/>
      <c r="AE211" s="216"/>
      <c r="AF211" s="221"/>
      <c r="AG211" s="386">
        <f t="shared" si="52"/>
        <v>0</v>
      </c>
    </row>
    <row r="212" outlineLevel="1">
      <c r="A212" s="443" t="s">
        <v>1497</v>
      </c>
      <c r="B212" s="212"/>
      <c r="C212" s="212"/>
      <c r="D212" s="212"/>
      <c r="E212" s="212"/>
      <c r="F212" s="212"/>
      <c r="G212" s="212"/>
      <c r="H212" s="212"/>
      <c r="I212" s="212"/>
      <c r="J212" s="212"/>
      <c r="K212" s="212"/>
      <c r="L212" s="212"/>
      <c r="M212" s="212"/>
      <c r="N212" s="212"/>
      <c r="O212" s="212"/>
      <c r="P212" s="212"/>
      <c r="Q212" s="212"/>
      <c r="R212" s="212"/>
      <c r="S212" s="212"/>
      <c r="T212" s="221"/>
      <c r="U212" s="212"/>
      <c r="V212" s="216"/>
      <c r="W212" s="216"/>
      <c r="X212" s="216"/>
      <c r="Y212" s="216"/>
      <c r="Z212" s="216"/>
      <c r="AA212" s="216"/>
      <c r="AB212" s="216"/>
      <c r="AC212" s="216"/>
      <c r="AD212" s="216"/>
      <c r="AE212" s="216"/>
      <c r="AF212" s="221"/>
      <c r="AG212" s="386">
        <f t="shared" si="52"/>
        <v>0</v>
      </c>
    </row>
    <row r="213" outlineLevel="1">
      <c r="A213" s="443" t="s">
        <v>1498</v>
      </c>
      <c r="B213" s="212"/>
      <c r="C213" s="212"/>
      <c r="D213" s="212"/>
      <c r="E213" s="212"/>
      <c r="F213" s="212"/>
      <c r="G213" s="212"/>
      <c r="H213" s="212"/>
      <c r="I213" s="212"/>
      <c r="J213" s="212"/>
      <c r="K213" s="212"/>
      <c r="L213" s="212"/>
      <c r="M213" s="212"/>
      <c r="N213" s="212"/>
      <c r="O213" s="212"/>
      <c r="P213" s="212"/>
      <c r="Q213" s="212"/>
      <c r="R213" s="212"/>
      <c r="S213" s="212"/>
      <c r="T213" s="221"/>
      <c r="U213" s="212"/>
      <c r="V213" s="216"/>
      <c r="W213" s="216"/>
      <c r="X213" s="216"/>
      <c r="Y213" s="216"/>
      <c r="Z213" s="216"/>
      <c r="AA213" s="216"/>
      <c r="AB213" s="216"/>
      <c r="AC213" s="216"/>
      <c r="AD213" s="216"/>
      <c r="AE213" s="216"/>
      <c r="AF213" s="221"/>
      <c r="AG213" s="386">
        <f t="shared" si="52"/>
        <v>0</v>
      </c>
    </row>
    <row r="214" outlineLevel="1">
      <c r="A214" s="443" t="s">
        <v>1499</v>
      </c>
      <c r="B214" s="212"/>
      <c r="C214" s="212"/>
      <c r="D214" s="212"/>
      <c r="E214" s="212"/>
      <c r="F214" s="212"/>
      <c r="G214" s="212"/>
      <c r="H214" s="212"/>
      <c r="I214" s="212"/>
      <c r="J214" s="212"/>
      <c r="K214" s="212"/>
      <c r="L214" s="212"/>
      <c r="M214" s="212"/>
      <c r="N214" s="212"/>
      <c r="O214" s="212"/>
      <c r="P214" s="212"/>
      <c r="Q214" s="212"/>
      <c r="R214" s="212"/>
      <c r="S214" s="212"/>
      <c r="T214" s="221"/>
      <c r="U214" s="212"/>
      <c r="V214" s="216"/>
      <c r="W214" s="216"/>
      <c r="X214" s="216"/>
      <c r="Y214" s="216"/>
      <c r="Z214" s="216"/>
      <c r="AA214" s="216"/>
      <c r="AB214" s="216"/>
      <c r="AC214" s="216"/>
      <c r="AD214" s="216"/>
      <c r="AE214" s="216"/>
      <c r="AF214" s="221"/>
      <c r="AG214" s="386">
        <f t="shared" si="52"/>
        <v>0</v>
      </c>
    </row>
    <row r="215" outlineLevel="1">
      <c r="A215" s="447" t="s">
        <v>187</v>
      </c>
      <c r="B215" s="287">
        <f t="shared" ref="B215:AF215" si="55">SUM(B207:B211)</f>
        <v>0</v>
      </c>
      <c r="C215" s="287">
        <f t="shared" si="55"/>
        <v>0</v>
      </c>
      <c r="D215" s="287">
        <f t="shared" si="55"/>
        <v>0</v>
      </c>
      <c r="E215" s="287">
        <f t="shared" si="55"/>
        <v>0</v>
      </c>
      <c r="F215" s="287">
        <f t="shared" si="55"/>
        <v>0</v>
      </c>
      <c r="G215" s="287">
        <f t="shared" si="55"/>
        <v>0</v>
      </c>
      <c r="H215" s="287">
        <f t="shared" si="55"/>
        <v>0</v>
      </c>
      <c r="I215" s="287">
        <f t="shared" si="55"/>
        <v>0</v>
      </c>
      <c r="J215" s="287">
        <f t="shared" si="55"/>
        <v>0</v>
      </c>
      <c r="K215" s="287">
        <f t="shared" si="55"/>
        <v>0</v>
      </c>
      <c r="L215" s="287">
        <f t="shared" si="55"/>
        <v>0</v>
      </c>
      <c r="M215" s="287">
        <f t="shared" si="55"/>
        <v>0</v>
      </c>
      <c r="N215" s="287">
        <f t="shared" si="55"/>
        <v>0</v>
      </c>
      <c r="O215" s="287">
        <f t="shared" si="55"/>
        <v>0</v>
      </c>
      <c r="P215" s="287">
        <f t="shared" si="55"/>
        <v>0</v>
      </c>
      <c r="Q215" s="287">
        <f t="shared" si="55"/>
        <v>0</v>
      </c>
      <c r="R215" s="287">
        <f t="shared" si="55"/>
        <v>0</v>
      </c>
      <c r="S215" s="287">
        <f t="shared" si="55"/>
        <v>0</v>
      </c>
      <c r="T215" s="446">
        <f t="shared" si="55"/>
        <v>0</v>
      </c>
      <c r="U215" s="287">
        <f t="shared" si="55"/>
        <v>0</v>
      </c>
      <c r="V215" s="287">
        <f t="shared" si="55"/>
        <v>0</v>
      </c>
      <c r="W215" s="287">
        <f t="shared" si="55"/>
        <v>0</v>
      </c>
      <c r="X215" s="287">
        <f t="shared" si="55"/>
        <v>0</v>
      </c>
      <c r="Y215" s="287">
        <f t="shared" si="55"/>
        <v>0</v>
      </c>
      <c r="Z215" s="287">
        <f t="shared" si="55"/>
        <v>0</v>
      </c>
      <c r="AA215" s="287">
        <f t="shared" si="55"/>
        <v>0</v>
      </c>
      <c r="AB215" s="287">
        <f t="shared" si="55"/>
        <v>0</v>
      </c>
      <c r="AC215" s="287">
        <f t="shared" si="55"/>
        <v>0</v>
      </c>
      <c r="AD215" s="287">
        <f t="shared" si="55"/>
        <v>0</v>
      </c>
      <c r="AE215" s="287">
        <f t="shared" si="55"/>
        <v>0</v>
      </c>
      <c r="AF215" s="287">
        <f t="shared" si="55"/>
        <v>0</v>
      </c>
      <c r="AG215" s="386">
        <f t="shared" si="52"/>
        <v>0</v>
      </c>
    </row>
    <row r="216" outlineLevel="1">
      <c r="A216" s="465"/>
      <c r="B216" s="212"/>
      <c r="C216" s="212"/>
      <c r="D216" s="212"/>
      <c r="E216" s="212"/>
      <c r="F216" s="212"/>
      <c r="G216" s="212"/>
      <c r="H216" s="212"/>
      <c r="I216" s="212"/>
      <c r="J216" s="212"/>
      <c r="K216" s="212"/>
      <c r="L216" s="212"/>
      <c r="M216" s="212"/>
      <c r="N216" s="212"/>
      <c r="O216" s="212"/>
      <c r="P216" s="212"/>
      <c r="Q216" s="212"/>
      <c r="R216" s="212"/>
      <c r="S216" s="212"/>
      <c r="T216" s="229"/>
      <c r="U216" s="212"/>
      <c r="V216" s="212"/>
      <c r="W216" s="212"/>
      <c r="X216" s="212"/>
      <c r="Y216" s="212"/>
      <c r="Z216" s="212"/>
      <c r="AA216" s="212"/>
      <c r="AB216" s="212"/>
      <c r="AC216" s="212"/>
      <c r="AD216" s="212"/>
      <c r="AE216" s="212"/>
      <c r="AF216" s="212"/>
      <c r="AG216" s="493"/>
    </row>
    <row r="217" outlineLevel="1">
      <c r="A217" s="447" t="s">
        <v>1266</v>
      </c>
      <c r="B217" s="287"/>
      <c r="C217" s="287"/>
      <c r="D217" s="287"/>
      <c r="E217" s="287"/>
      <c r="F217" s="287"/>
      <c r="G217" s="287"/>
      <c r="H217" s="287"/>
      <c r="I217" s="287"/>
      <c r="J217" s="287"/>
      <c r="K217" s="287"/>
      <c r="L217" s="287"/>
      <c r="M217" s="287"/>
      <c r="N217" s="287"/>
      <c r="O217" s="287"/>
      <c r="P217" s="287"/>
      <c r="Q217" s="287"/>
      <c r="R217" s="287"/>
      <c r="S217" s="287"/>
      <c r="T217" s="580"/>
      <c r="U217" s="287"/>
      <c r="V217" s="287"/>
      <c r="W217" s="287"/>
      <c r="X217" s="287"/>
      <c r="Y217" s="287"/>
      <c r="Z217" s="287"/>
      <c r="AA217" s="287"/>
      <c r="AB217" s="287"/>
      <c r="AC217" s="287"/>
      <c r="AD217" s="287"/>
      <c r="AE217" s="287"/>
      <c r="AF217" s="287"/>
      <c r="AG217" s="493"/>
    </row>
    <row r="218" outlineLevel="1">
      <c r="A218" s="443" t="s">
        <v>1267</v>
      </c>
      <c r="B218" s="212"/>
      <c r="C218" s="212"/>
      <c r="D218" s="212"/>
      <c r="E218" s="212"/>
      <c r="F218" s="212"/>
      <c r="G218" s="212"/>
      <c r="H218" s="212"/>
      <c r="I218" s="212"/>
      <c r="J218" s="212"/>
      <c r="K218" s="212"/>
      <c r="L218" s="212"/>
      <c r="M218" s="212"/>
      <c r="N218" s="212"/>
      <c r="O218" s="212"/>
      <c r="P218" s="212"/>
      <c r="Q218" s="212"/>
      <c r="R218" s="212"/>
      <c r="S218" s="212"/>
      <c r="T218" s="221"/>
      <c r="U218" s="212"/>
      <c r="V218" s="216"/>
      <c r="W218" s="216"/>
      <c r="X218" s="216"/>
      <c r="Y218" s="216"/>
      <c r="Z218" s="216"/>
      <c r="AA218" s="216"/>
      <c r="AB218" s="216"/>
      <c r="AC218" s="216"/>
      <c r="AD218" s="216"/>
      <c r="AE218" s="216"/>
      <c r="AF218" s="221"/>
      <c r="AG218" s="386">
        <f t="shared" ref="AG218:AG222" si="56">SUM(B218:AF218)</f>
        <v>0</v>
      </c>
    </row>
    <row r="219" outlineLevel="1">
      <c r="A219" s="443" t="s">
        <v>1268</v>
      </c>
      <c r="B219" s="212"/>
      <c r="C219" s="212"/>
      <c r="D219" s="212"/>
      <c r="E219" s="212"/>
      <c r="F219" s="212"/>
      <c r="G219" s="212"/>
      <c r="H219" s="212"/>
      <c r="I219" s="212"/>
      <c r="J219" s="212"/>
      <c r="K219" s="212"/>
      <c r="L219" s="212"/>
      <c r="M219" s="212"/>
      <c r="N219" s="212"/>
      <c r="O219" s="212"/>
      <c r="P219" s="212"/>
      <c r="Q219" s="212"/>
      <c r="R219" s="212"/>
      <c r="S219" s="212"/>
      <c r="T219" s="221"/>
      <c r="U219" s="212"/>
      <c r="V219" s="216"/>
      <c r="W219" s="216"/>
      <c r="X219" s="216"/>
      <c r="Y219" s="216"/>
      <c r="Z219" s="216"/>
      <c r="AA219" s="216"/>
      <c r="AB219" s="216"/>
      <c r="AC219" s="216"/>
      <c r="AD219" s="216"/>
      <c r="AE219" s="216"/>
      <c r="AF219" s="221"/>
      <c r="AG219" s="386">
        <f t="shared" si="56"/>
        <v>0</v>
      </c>
    </row>
    <row r="220" outlineLevel="1">
      <c r="A220" s="443" t="s">
        <v>1269</v>
      </c>
      <c r="B220" s="212"/>
      <c r="C220" s="212"/>
      <c r="D220" s="212"/>
      <c r="E220" s="212"/>
      <c r="F220" s="212"/>
      <c r="G220" s="212"/>
      <c r="H220" s="212"/>
      <c r="I220" s="212"/>
      <c r="J220" s="212"/>
      <c r="K220" s="212"/>
      <c r="L220" s="212"/>
      <c r="M220" s="212"/>
      <c r="N220" s="212"/>
      <c r="O220" s="212"/>
      <c r="P220" s="212"/>
      <c r="Q220" s="212"/>
      <c r="R220" s="212"/>
      <c r="S220" s="212"/>
      <c r="T220" s="221"/>
      <c r="U220" s="212"/>
      <c r="V220" s="216"/>
      <c r="W220" s="216"/>
      <c r="X220" s="216"/>
      <c r="Y220" s="216"/>
      <c r="Z220" s="216"/>
      <c r="AA220" s="216"/>
      <c r="AB220" s="216"/>
      <c r="AC220" s="216"/>
      <c r="AD220" s="216"/>
      <c r="AE220" s="216"/>
      <c r="AF220" s="221"/>
      <c r="AG220" s="386">
        <f t="shared" si="56"/>
        <v>0</v>
      </c>
    </row>
    <row r="221" outlineLevel="1">
      <c r="A221" s="466"/>
      <c r="B221" s="212"/>
      <c r="C221" s="212"/>
      <c r="D221" s="212"/>
      <c r="E221" s="212"/>
      <c r="F221" s="212"/>
      <c r="G221" s="212"/>
      <c r="H221" s="212"/>
      <c r="I221" s="212"/>
      <c r="J221" s="212"/>
      <c r="K221" s="212"/>
      <c r="L221" s="212"/>
      <c r="M221" s="212"/>
      <c r="N221" s="212"/>
      <c r="O221" s="212"/>
      <c r="P221" s="212"/>
      <c r="Q221" s="212"/>
      <c r="R221" s="212"/>
      <c r="S221" s="212"/>
      <c r="T221" s="229"/>
      <c r="U221" s="212"/>
      <c r="V221" s="212"/>
      <c r="W221" s="212"/>
      <c r="X221" s="212"/>
      <c r="Y221" s="212"/>
      <c r="Z221" s="212"/>
      <c r="AA221" s="212"/>
      <c r="AB221" s="212"/>
      <c r="AC221" s="212"/>
      <c r="AD221" s="212"/>
      <c r="AE221" s="212"/>
      <c r="AF221" s="212"/>
      <c r="AG221" s="386">
        <f t="shared" si="56"/>
        <v>0</v>
      </c>
    </row>
    <row r="222" outlineLevel="1">
      <c r="A222" s="467" t="s">
        <v>1270</v>
      </c>
      <c r="B222" s="287">
        <v>0.0</v>
      </c>
      <c r="C222" s="287">
        <v>0.0</v>
      </c>
      <c r="D222" s="287">
        <v>0.0</v>
      </c>
      <c r="E222" s="287">
        <v>0.0</v>
      </c>
      <c r="F222" s="287">
        <v>0.0</v>
      </c>
      <c r="G222" s="287">
        <v>0.0</v>
      </c>
      <c r="H222" s="287">
        <v>0.0</v>
      </c>
      <c r="I222" s="287">
        <v>0.0</v>
      </c>
      <c r="J222" s="287">
        <v>0.0</v>
      </c>
      <c r="K222" s="287">
        <v>0.0</v>
      </c>
      <c r="L222" s="287">
        <v>0.0</v>
      </c>
      <c r="M222" s="287">
        <v>0.0</v>
      </c>
      <c r="N222" s="287">
        <v>0.0</v>
      </c>
      <c r="O222" s="287">
        <v>0.0</v>
      </c>
      <c r="P222" s="287">
        <v>0.0</v>
      </c>
      <c r="Q222" s="287">
        <v>0.0</v>
      </c>
      <c r="R222" s="287">
        <v>0.0</v>
      </c>
      <c r="S222" s="287">
        <v>0.0</v>
      </c>
      <c r="T222" s="446">
        <v>0.0</v>
      </c>
      <c r="U222" s="287">
        <v>0.0</v>
      </c>
      <c r="V222" s="287"/>
      <c r="W222" s="287"/>
      <c r="X222" s="287"/>
      <c r="Y222" s="287"/>
      <c r="Z222" s="287"/>
      <c r="AA222" s="287"/>
      <c r="AB222" s="287"/>
      <c r="AC222" s="287"/>
      <c r="AD222" s="287"/>
      <c r="AE222" s="287"/>
      <c r="AF222" s="287"/>
      <c r="AG222" s="386">
        <f t="shared" si="56"/>
        <v>0</v>
      </c>
    </row>
    <row r="223" outlineLevel="1">
      <c r="A223" s="145"/>
      <c r="B223" s="174"/>
      <c r="C223" s="174"/>
      <c r="D223" s="174"/>
      <c r="E223" s="174"/>
      <c r="F223" s="174"/>
      <c r="G223" s="174"/>
      <c r="H223" s="581"/>
      <c r="I223" s="129"/>
      <c r="J223" s="129"/>
      <c r="K223" s="129"/>
      <c r="L223" s="129"/>
      <c r="M223" s="129"/>
      <c r="N223" s="129"/>
      <c r="O223" s="129"/>
      <c r="P223" s="129"/>
      <c r="Q223" s="129"/>
      <c r="R223" s="129"/>
      <c r="S223" s="129"/>
      <c r="T223" s="129"/>
      <c r="U223" s="129"/>
      <c r="V223" s="129"/>
      <c r="W223" s="129"/>
      <c r="X223" s="129"/>
      <c r="Y223" s="129"/>
      <c r="Z223" s="129"/>
      <c r="AA223" s="129"/>
      <c r="AB223" s="129"/>
      <c r="AC223" s="129"/>
      <c r="AD223" s="129"/>
      <c r="AE223" s="129"/>
      <c r="AF223" s="129"/>
      <c r="AG223" s="493"/>
    </row>
    <row r="224">
      <c r="A224" s="41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c r="AA224" s="225"/>
      <c r="AB224" s="225"/>
      <c r="AC224" s="225"/>
      <c r="AD224" s="225"/>
      <c r="AE224" s="225"/>
      <c r="AF224" s="225"/>
      <c r="AG224" s="511"/>
    </row>
    <row r="225" ht="28.5" customHeight="1">
      <c r="A225" s="492" t="s">
        <v>41</v>
      </c>
      <c r="B225" s="193"/>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c r="Y225" s="193"/>
      <c r="Z225" s="193"/>
      <c r="AA225" s="193"/>
      <c r="AB225" s="193"/>
      <c r="AC225" s="193"/>
      <c r="AD225" s="193"/>
      <c r="AE225" s="193"/>
      <c r="AF225" s="193"/>
      <c r="AG225" s="493"/>
    </row>
    <row r="226">
      <c r="A226" s="494" t="s">
        <v>131</v>
      </c>
      <c r="B226" s="182">
        <f>Summary!B44</f>
        <v>0</v>
      </c>
      <c r="C226" s="182">
        <f>Summary!C44</f>
        <v>0</v>
      </c>
      <c r="D226" s="182">
        <f>Summary!D44</f>
        <v>0</v>
      </c>
      <c r="E226" s="182">
        <f>Summary!E44</f>
        <v>0</v>
      </c>
      <c r="F226" s="182">
        <f>Summary!F44</f>
        <v>0</v>
      </c>
      <c r="G226" s="182">
        <f>Summary!G44</f>
        <v>0</v>
      </c>
      <c r="H226" s="182">
        <f>Summary!H44</f>
        <v>0</v>
      </c>
      <c r="I226" s="182">
        <f>Summary!I44</f>
        <v>0</v>
      </c>
      <c r="J226" s="182">
        <f>Summary!J44</f>
        <v>0</v>
      </c>
      <c r="K226" s="182">
        <f>Summary!K44</f>
        <v>0</v>
      </c>
      <c r="L226" s="182">
        <f>Summary!L44</f>
        <v>0</v>
      </c>
      <c r="M226" s="182">
        <f>Summary!M44</f>
        <v>0</v>
      </c>
      <c r="N226" s="182">
        <f>Summary!N44</f>
        <v>0</v>
      </c>
      <c r="O226" s="182">
        <f>Summary!O44</f>
        <v>0</v>
      </c>
      <c r="P226" s="182">
        <f>Summary!P44</f>
        <v>0</v>
      </c>
      <c r="Q226" s="182">
        <f>Summary!Q44</f>
        <v>0</v>
      </c>
      <c r="R226" s="182">
        <f>Summary!R44</f>
        <v>0</v>
      </c>
      <c r="S226" s="182">
        <f>Summary!S44</f>
        <v>0</v>
      </c>
      <c r="T226" s="182">
        <f>Summary!T44</f>
        <v>0</v>
      </c>
      <c r="U226" s="182">
        <f>Summary!U44</f>
        <v>0</v>
      </c>
      <c r="V226" s="182">
        <f>Summary!V44</f>
        <v>0</v>
      </c>
      <c r="W226" s="182">
        <f>Summary!W44</f>
        <v>0</v>
      </c>
      <c r="X226" s="182">
        <f>Summary!X44</f>
        <v>0</v>
      </c>
      <c r="Y226" s="182">
        <f>Summary!Y44</f>
        <v>0</v>
      </c>
      <c r="Z226" s="182">
        <f>Summary!Z44</f>
        <v>0</v>
      </c>
      <c r="AA226" s="182">
        <f>Summary!AA44</f>
        <v>0</v>
      </c>
      <c r="AB226" s="182">
        <f>Summary!AB44</f>
        <v>0</v>
      </c>
      <c r="AC226" s="182">
        <f>Summary!AC44</f>
        <v>0</v>
      </c>
      <c r="AD226" s="182">
        <f>Summary!AD44</f>
        <v>0</v>
      </c>
      <c r="AE226" s="182">
        <f>Summary!AE44</f>
        <v>0</v>
      </c>
      <c r="AF226" s="182">
        <f>Summary!AF44</f>
        <v>0</v>
      </c>
      <c r="AG226" s="386">
        <f>SUM(B226:AF226)</f>
        <v>0</v>
      </c>
    </row>
    <row r="227" outlineLevel="1">
      <c r="A227" s="495" t="s">
        <v>162</v>
      </c>
      <c r="B227" s="324"/>
      <c r="C227" s="324"/>
      <c r="D227" s="324"/>
      <c r="E227" s="324"/>
      <c r="F227" s="324"/>
      <c r="G227" s="324"/>
      <c r="H227" s="324"/>
      <c r="I227" s="324"/>
      <c r="J227" s="324"/>
      <c r="K227" s="324"/>
      <c r="L227" s="324"/>
      <c r="M227" s="324"/>
      <c r="N227" s="324"/>
      <c r="O227" s="324"/>
      <c r="P227" s="324"/>
      <c r="Q227" s="324"/>
      <c r="R227" s="324"/>
      <c r="S227" s="324"/>
      <c r="T227" s="324"/>
      <c r="U227" s="324"/>
      <c r="V227" s="324"/>
      <c r="W227" s="324"/>
      <c r="X227" s="324"/>
      <c r="Y227" s="324"/>
      <c r="Z227" s="324"/>
      <c r="AA227" s="324"/>
      <c r="AB227" s="324"/>
      <c r="AC227" s="324"/>
      <c r="AD227" s="324"/>
      <c r="AE227" s="324"/>
      <c r="AF227" s="324"/>
      <c r="AG227" s="493"/>
    </row>
    <row r="228" outlineLevel="1">
      <c r="A228" s="496" t="s">
        <v>50</v>
      </c>
      <c r="B228" s="182">
        <f>Summary!B46</f>
        <v>0</v>
      </c>
      <c r="C228" s="182">
        <f>Summary!C46</f>
        <v>0</v>
      </c>
      <c r="D228" s="182">
        <f>Summary!D46</f>
        <v>0</v>
      </c>
      <c r="E228" s="182">
        <f>Summary!E46</f>
        <v>0</v>
      </c>
      <c r="F228" s="182">
        <f>Summary!F46</f>
        <v>0</v>
      </c>
      <c r="G228" s="182">
        <f>Summary!G46</f>
        <v>0</v>
      </c>
      <c r="H228" s="182">
        <f>Summary!H46</f>
        <v>0</v>
      </c>
      <c r="I228" s="182">
        <f>Summary!I46</f>
        <v>0</v>
      </c>
      <c r="J228" s="182">
        <f>Summary!J46</f>
        <v>0</v>
      </c>
      <c r="K228" s="182">
        <f>Summary!K46</f>
        <v>0</v>
      </c>
      <c r="L228" s="182">
        <f>Summary!L46</f>
        <v>0</v>
      </c>
      <c r="M228" s="182">
        <f>Summary!M46</f>
        <v>0</v>
      </c>
      <c r="N228" s="182">
        <f>Summary!N46</f>
        <v>0</v>
      </c>
      <c r="O228" s="182">
        <f>Summary!O46</f>
        <v>0</v>
      </c>
      <c r="P228" s="182">
        <f>Summary!P46</f>
        <v>0</v>
      </c>
      <c r="Q228" s="182">
        <f>Summary!Q46</f>
        <v>0</v>
      </c>
      <c r="R228" s="182">
        <f>Summary!R46</f>
        <v>0</v>
      </c>
      <c r="S228" s="182">
        <f>Summary!S46</f>
        <v>0</v>
      </c>
      <c r="T228" s="182">
        <f>Summary!T46</f>
        <v>0</v>
      </c>
      <c r="U228" s="182">
        <f>Summary!U46</f>
        <v>0</v>
      </c>
      <c r="V228" s="182">
        <f>Summary!V46</f>
        <v>0</v>
      </c>
      <c r="W228" s="182">
        <f>Summary!W46</f>
        <v>0</v>
      </c>
      <c r="X228" s="182">
        <f>Summary!X46</f>
        <v>0</v>
      </c>
      <c r="Y228" s="182">
        <f>Summary!Y46</f>
        <v>0</v>
      </c>
      <c r="Z228" s="182">
        <f>Summary!Z46</f>
        <v>0</v>
      </c>
      <c r="AA228" s="182">
        <f>Summary!AA46</f>
        <v>0</v>
      </c>
      <c r="AB228" s="182">
        <f>Summary!AB46</f>
        <v>0</v>
      </c>
      <c r="AC228" s="182">
        <f>Summary!AC46</f>
        <v>0</v>
      </c>
      <c r="AD228" s="182">
        <f>Summary!AD46</f>
        <v>0</v>
      </c>
      <c r="AE228" s="182">
        <f>Summary!AE46</f>
        <v>0</v>
      </c>
      <c r="AF228" s="182">
        <f>Summary!AF46</f>
        <v>0</v>
      </c>
      <c r="AG228" s="386">
        <f t="shared" ref="AG228:AG230" si="57">SUM(B228:AF228)</f>
        <v>0</v>
      </c>
    </row>
    <row r="229" outlineLevel="1">
      <c r="A229" s="496" t="s">
        <v>1289</v>
      </c>
      <c r="B229" s="182" t="str">
        <f>Summary!B47</f>
        <v/>
      </c>
      <c r="C229" s="182" t="str">
        <f>Summary!C47</f>
        <v/>
      </c>
      <c r="D229" s="182" t="str">
        <f>Summary!D47</f>
        <v/>
      </c>
      <c r="E229" s="182" t="str">
        <f>Summary!E47</f>
        <v/>
      </c>
      <c r="F229" s="182" t="str">
        <f>Summary!F47</f>
        <v/>
      </c>
      <c r="G229" s="182" t="str">
        <f>Summary!G47</f>
        <v/>
      </c>
      <c r="H229" s="182" t="str">
        <f>Summary!H47</f>
        <v/>
      </c>
      <c r="I229" s="182" t="str">
        <f>Summary!I47</f>
        <v/>
      </c>
      <c r="J229" s="182" t="str">
        <f>Summary!J47</f>
        <v/>
      </c>
      <c r="K229" s="182" t="str">
        <f>Summary!K47</f>
        <v/>
      </c>
      <c r="L229" s="182" t="str">
        <f>Summary!L47</f>
        <v/>
      </c>
      <c r="M229" s="182" t="str">
        <f>Summary!M47</f>
        <v/>
      </c>
      <c r="N229" s="182" t="str">
        <f>Summary!N47</f>
        <v/>
      </c>
      <c r="O229" s="182" t="str">
        <f>Summary!O47</f>
        <v/>
      </c>
      <c r="P229" s="182" t="str">
        <f>Summary!P47</f>
        <v/>
      </c>
      <c r="Q229" s="182" t="str">
        <f>Summary!Q47</f>
        <v/>
      </c>
      <c r="R229" s="182" t="str">
        <f>Summary!R47</f>
        <v/>
      </c>
      <c r="S229" s="182" t="str">
        <f>Summary!S47</f>
        <v/>
      </c>
      <c r="T229" s="182" t="str">
        <f>Summary!T47</f>
        <v/>
      </c>
      <c r="U229" s="182" t="str">
        <f>Summary!U47</f>
        <v/>
      </c>
      <c r="V229" s="182" t="str">
        <f>Summary!V47</f>
        <v/>
      </c>
      <c r="W229" s="182" t="str">
        <f>Summary!W47</f>
        <v/>
      </c>
      <c r="X229" s="182" t="str">
        <f>Summary!X47</f>
        <v/>
      </c>
      <c r="Y229" s="182" t="str">
        <f>Summary!Y47</f>
        <v/>
      </c>
      <c r="Z229" s="182" t="str">
        <f>Summary!Z47</f>
        <v/>
      </c>
      <c r="AA229" s="182" t="str">
        <f>Summary!AA47</f>
        <v/>
      </c>
      <c r="AB229" s="182" t="str">
        <f>Summary!AB47</f>
        <v/>
      </c>
      <c r="AC229" s="182" t="str">
        <f>Summary!AC47</f>
        <v/>
      </c>
      <c r="AD229" s="182" t="str">
        <f>Summary!AD47</f>
        <v/>
      </c>
      <c r="AE229" s="182" t="str">
        <f>Summary!AE47</f>
        <v/>
      </c>
      <c r="AF229" s="182" t="str">
        <f>Summary!AF47</f>
        <v/>
      </c>
      <c r="AG229" s="386">
        <f t="shared" si="57"/>
        <v>0</v>
      </c>
    </row>
    <row r="230">
      <c r="A230" s="494" t="s">
        <v>137</v>
      </c>
      <c r="B230" s="282" t="str">
        <f>Summary!B90</f>
        <v/>
      </c>
      <c r="C230" s="282" t="str">
        <f>Summary!C90</f>
        <v/>
      </c>
      <c r="D230" s="282" t="str">
        <f>Summary!D90</f>
        <v/>
      </c>
      <c r="E230" s="282" t="str">
        <f>Summary!E90</f>
        <v/>
      </c>
      <c r="F230" s="282" t="str">
        <f>Summary!F90</f>
        <v/>
      </c>
      <c r="G230" s="282" t="str">
        <f>Summary!G90</f>
        <v/>
      </c>
      <c r="H230" s="282" t="str">
        <f>Summary!H90</f>
        <v/>
      </c>
      <c r="I230" s="282" t="str">
        <f>Summary!I90</f>
        <v/>
      </c>
      <c r="J230" s="282" t="str">
        <f>Summary!J90</f>
        <v/>
      </c>
      <c r="K230" s="282" t="str">
        <f>Summary!K90</f>
        <v/>
      </c>
      <c r="L230" s="282" t="str">
        <f>Summary!L90</f>
        <v/>
      </c>
      <c r="M230" s="282" t="str">
        <f>Summary!M90</f>
        <v/>
      </c>
      <c r="N230" s="282" t="str">
        <f>Summary!N90</f>
        <v/>
      </c>
      <c r="O230" s="282" t="str">
        <f>Summary!O90</f>
        <v/>
      </c>
      <c r="P230" s="282" t="str">
        <f>Summary!P90</f>
        <v/>
      </c>
      <c r="Q230" s="282" t="str">
        <f>Summary!Q90</f>
        <v/>
      </c>
      <c r="R230" s="282" t="str">
        <f>Summary!R90</f>
        <v/>
      </c>
      <c r="S230" s="282" t="str">
        <f>Summary!S90</f>
        <v/>
      </c>
      <c r="T230" s="282" t="str">
        <f>Summary!T90</f>
        <v/>
      </c>
      <c r="U230" s="282" t="str">
        <f>Summary!U90</f>
        <v/>
      </c>
      <c r="V230" s="282" t="str">
        <f>Summary!V90</f>
        <v/>
      </c>
      <c r="W230" s="282" t="str">
        <f>Summary!W90</f>
        <v/>
      </c>
      <c r="X230" s="282" t="str">
        <f>Summary!X90</f>
        <v/>
      </c>
      <c r="Y230" s="282" t="str">
        <f>Summary!Y90</f>
        <v/>
      </c>
      <c r="Z230" s="282" t="str">
        <f>Summary!Z90</f>
        <v/>
      </c>
      <c r="AA230" s="282" t="str">
        <f>Summary!AA90</f>
        <v/>
      </c>
      <c r="AB230" s="282" t="str">
        <f>Summary!AB90</f>
        <v/>
      </c>
      <c r="AC230" s="282" t="str">
        <f>Summary!AC90</f>
        <v/>
      </c>
      <c r="AD230" s="282" t="str">
        <f>Summary!AD90</f>
        <v/>
      </c>
      <c r="AE230" s="282" t="str">
        <f>Summary!AE90</f>
        <v/>
      </c>
      <c r="AF230" s="282">
        <f>Summary!AF90</f>
        <v>4</v>
      </c>
      <c r="AG230" s="386">
        <f t="shared" si="57"/>
        <v>4</v>
      </c>
    </row>
    <row r="231">
      <c r="A231" s="145"/>
      <c r="B231" s="129"/>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c r="AF231" s="129"/>
      <c r="AG231" s="493"/>
    </row>
    <row r="232">
      <c r="A232" s="443" t="s">
        <v>1500</v>
      </c>
      <c r="B232" s="129"/>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c r="AD232" s="129"/>
      <c r="AE232" s="129"/>
      <c r="AF232" s="129"/>
      <c r="AG232" s="386">
        <f>SUM(B232:AF232)</f>
        <v>0</v>
      </c>
    </row>
    <row r="233">
      <c r="A233" s="145"/>
      <c r="B233" s="129"/>
      <c r="C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c r="AD233" s="129"/>
      <c r="AE233" s="129"/>
      <c r="AF233" s="129"/>
      <c r="AG233" s="497"/>
    </row>
    <row r="234">
      <c r="A234" s="462" t="s">
        <v>1501</v>
      </c>
      <c r="B234" s="216"/>
      <c r="C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c r="AD234" s="129"/>
      <c r="AE234" s="129"/>
      <c r="AF234" s="129"/>
      <c r="AG234" s="493"/>
    </row>
    <row r="235">
      <c r="A235" s="404" t="s">
        <v>1502</v>
      </c>
      <c r="B235" s="206"/>
      <c r="C235" s="206"/>
      <c r="D235" s="206"/>
      <c r="E235" s="206"/>
      <c r="F235" s="206"/>
      <c r="G235" s="206"/>
      <c r="H235" s="206"/>
      <c r="I235" s="206"/>
      <c r="J235" s="206"/>
      <c r="K235" s="206"/>
      <c r="L235" s="206"/>
      <c r="M235" s="207"/>
      <c r="N235" s="207"/>
      <c r="O235" s="207"/>
      <c r="P235" s="207"/>
      <c r="Q235" s="207"/>
      <c r="R235" s="207"/>
      <c r="S235" s="207"/>
      <c r="T235" s="207"/>
      <c r="U235" s="207"/>
      <c r="V235" s="207"/>
      <c r="W235" s="207"/>
      <c r="X235" s="207"/>
      <c r="Y235" s="207"/>
      <c r="Z235" s="207"/>
      <c r="AA235" s="207"/>
      <c r="AB235" s="206"/>
      <c r="AC235" s="206"/>
      <c r="AD235" s="206"/>
      <c r="AE235" s="206"/>
      <c r="AF235" s="206"/>
      <c r="AG235" s="402">
        <f t="shared" ref="AG235:AG239" si="58">SUM(B235:AF235)</f>
        <v>0</v>
      </c>
    </row>
    <row r="236">
      <c r="A236" s="404" t="s">
        <v>1503</v>
      </c>
      <c r="B236" s="206"/>
      <c r="C236" s="206"/>
      <c r="D236" s="206"/>
      <c r="E236" s="206"/>
      <c r="F236" s="206"/>
      <c r="G236" s="206"/>
      <c r="H236" s="206"/>
      <c r="I236" s="206"/>
      <c r="J236" s="206"/>
      <c r="K236" s="206"/>
      <c r="L236" s="206"/>
      <c r="M236" s="207"/>
      <c r="N236" s="207"/>
      <c r="O236" s="207"/>
      <c r="P236" s="207"/>
      <c r="Q236" s="207"/>
      <c r="R236" s="207"/>
      <c r="S236" s="207"/>
      <c r="T236" s="207"/>
      <c r="U236" s="207"/>
      <c r="V236" s="207"/>
      <c r="W236" s="207"/>
      <c r="X236" s="207"/>
      <c r="Y236" s="207"/>
      <c r="Z236" s="207"/>
      <c r="AA236" s="207"/>
      <c r="AB236" s="206"/>
      <c r="AC236" s="206"/>
      <c r="AD236" s="206"/>
      <c r="AE236" s="206"/>
      <c r="AF236" s="206"/>
      <c r="AG236" s="402">
        <f t="shared" si="58"/>
        <v>0</v>
      </c>
    </row>
    <row r="237">
      <c r="A237" s="404" t="s">
        <v>1504</v>
      </c>
      <c r="B237" s="206"/>
      <c r="C237" s="206"/>
      <c r="D237" s="206"/>
      <c r="E237" s="206"/>
      <c r="F237" s="206"/>
      <c r="G237" s="206"/>
      <c r="H237" s="206"/>
      <c r="I237" s="206"/>
      <c r="J237" s="206"/>
      <c r="K237" s="206"/>
      <c r="L237" s="206"/>
      <c r="M237" s="207"/>
      <c r="N237" s="207"/>
      <c r="O237" s="207"/>
      <c r="P237" s="207"/>
      <c r="Q237" s="207"/>
      <c r="R237" s="207"/>
      <c r="S237" s="207"/>
      <c r="T237" s="207"/>
      <c r="U237" s="207"/>
      <c r="V237" s="207"/>
      <c r="W237" s="207"/>
      <c r="X237" s="207"/>
      <c r="Y237" s="207"/>
      <c r="Z237" s="207"/>
      <c r="AA237" s="207"/>
      <c r="AB237" s="206"/>
      <c r="AC237" s="206"/>
      <c r="AD237" s="206"/>
      <c r="AE237" s="206"/>
      <c r="AF237" s="206"/>
      <c r="AG237" s="402">
        <f t="shared" si="58"/>
        <v>0</v>
      </c>
    </row>
    <row r="238">
      <c r="A238" s="404" t="s">
        <v>1505</v>
      </c>
      <c r="B238" s="206"/>
      <c r="C238" s="206"/>
      <c r="D238" s="206"/>
      <c r="E238" s="206"/>
      <c r="F238" s="206"/>
      <c r="G238" s="206"/>
      <c r="H238" s="206"/>
      <c r="I238" s="206"/>
      <c r="J238" s="206"/>
      <c r="K238" s="206"/>
      <c r="L238" s="206"/>
      <c r="M238" s="207"/>
      <c r="N238" s="207"/>
      <c r="O238" s="207"/>
      <c r="P238" s="207"/>
      <c r="Q238" s="207"/>
      <c r="R238" s="207"/>
      <c r="S238" s="207"/>
      <c r="T238" s="207"/>
      <c r="U238" s="207"/>
      <c r="V238" s="207"/>
      <c r="W238" s="207"/>
      <c r="X238" s="207"/>
      <c r="Y238" s="207"/>
      <c r="Z238" s="207"/>
      <c r="AA238" s="207"/>
      <c r="AB238" s="206"/>
      <c r="AC238" s="206"/>
      <c r="AD238" s="206"/>
      <c r="AE238" s="206"/>
      <c r="AF238" s="206"/>
      <c r="AG238" s="402">
        <f t="shared" si="58"/>
        <v>0</v>
      </c>
    </row>
    <row r="239">
      <c r="A239" s="407" t="s">
        <v>172</v>
      </c>
      <c r="B239" s="408">
        <f t="shared" ref="B239:AE239" si="59">SUM(B235:B238)</f>
        <v>0</v>
      </c>
      <c r="C239" s="408">
        <f t="shared" si="59"/>
        <v>0</v>
      </c>
      <c r="D239" s="408">
        <f t="shared" si="59"/>
        <v>0</v>
      </c>
      <c r="E239" s="408">
        <f t="shared" si="59"/>
        <v>0</v>
      </c>
      <c r="F239" s="408">
        <f t="shared" si="59"/>
        <v>0</v>
      </c>
      <c r="G239" s="408">
        <f t="shared" si="59"/>
        <v>0</v>
      </c>
      <c r="H239" s="408">
        <f t="shared" si="59"/>
        <v>0</v>
      </c>
      <c r="I239" s="408">
        <f t="shared" si="59"/>
        <v>0</v>
      </c>
      <c r="J239" s="408">
        <f t="shared" si="59"/>
        <v>0</v>
      </c>
      <c r="K239" s="408">
        <f t="shared" si="59"/>
        <v>0</v>
      </c>
      <c r="L239" s="408">
        <f t="shared" si="59"/>
        <v>0</v>
      </c>
      <c r="M239" s="408">
        <f t="shared" si="59"/>
        <v>0</v>
      </c>
      <c r="N239" s="408">
        <f t="shared" si="59"/>
        <v>0</v>
      </c>
      <c r="O239" s="408">
        <f t="shared" si="59"/>
        <v>0</v>
      </c>
      <c r="P239" s="408">
        <f t="shared" si="59"/>
        <v>0</v>
      </c>
      <c r="Q239" s="408">
        <f t="shared" si="59"/>
        <v>0</v>
      </c>
      <c r="R239" s="408">
        <f t="shared" si="59"/>
        <v>0</v>
      </c>
      <c r="S239" s="408">
        <f t="shared" si="59"/>
        <v>0</v>
      </c>
      <c r="T239" s="408">
        <f t="shared" si="59"/>
        <v>0</v>
      </c>
      <c r="U239" s="408">
        <f t="shared" si="59"/>
        <v>0</v>
      </c>
      <c r="V239" s="408">
        <f t="shared" si="59"/>
        <v>0</v>
      </c>
      <c r="W239" s="408">
        <f t="shared" si="59"/>
        <v>0</v>
      </c>
      <c r="X239" s="408">
        <f t="shared" si="59"/>
        <v>0</v>
      </c>
      <c r="Y239" s="408">
        <f t="shared" si="59"/>
        <v>0</v>
      </c>
      <c r="Z239" s="408">
        <f t="shared" si="59"/>
        <v>0</v>
      </c>
      <c r="AA239" s="408">
        <f t="shared" si="59"/>
        <v>0</v>
      </c>
      <c r="AB239" s="408">
        <f t="shared" si="59"/>
        <v>0</v>
      </c>
      <c r="AC239" s="408">
        <f t="shared" si="59"/>
        <v>0</v>
      </c>
      <c r="AD239" s="408">
        <f t="shared" si="59"/>
        <v>0</v>
      </c>
      <c r="AE239" s="408">
        <f t="shared" si="59"/>
        <v>0</v>
      </c>
      <c r="AF239" s="582">
        <v>4.0</v>
      </c>
      <c r="AG239" s="402">
        <f t="shared" si="58"/>
        <v>4</v>
      </c>
    </row>
    <row r="240">
      <c r="A240" s="145"/>
      <c r="B240" s="213"/>
      <c r="C240" s="213"/>
      <c r="D240" s="213"/>
      <c r="E240" s="213"/>
      <c r="F240" s="213"/>
      <c r="G240" s="213"/>
      <c r="H240" s="213"/>
      <c r="I240" s="213"/>
      <c r="J240" s="129"/>
      <c r="K240" s="129"/>
      <c r="L240" s="129"/>
      <c r="M240" s="129"/>
      <c r="N240" s="129"/>
      <c r="O240" s="129"/>
      <c r="P240" s="129"/>
      <c r="Q240" s="129"/>
      <c r="R240" s="129"/>
      <c r="S240" s="129"/>
      <c r="T240" s="129"/>
      <c r="U240" s="129"/>
      <c r="V240" s="129"/>
      <c r="W240" s="129"/>
      <c r="X240" s="129"/>
      <c r="Y240" s="129"/>
      <c r="Z240" s="129"/>
      <c r="AA240" s="129"/>
      <c r="AB240" s="129"/>
      <c r="AC240" s="129"/>
      <c r="AD240" s="129"/>
      <c r="AE240" s="129"/>
      <c r="AF240" s="129"/>
      <c r="AG240" s="498"/>
    </row>
    <row r="241">
      <c r="A241" s="404" t="s">
        <v>176</v>
      </c>
      <c r="B241" s="206"/>
      <c r="C241" s="206"/>
      <c r="D241" s="206"/>
      <c r="E241" s="206"/>
      <c r="F241" s="206"/>
      <c r="G241" s="206"/>
      <c r="H241" s="206"/>
      <c r="I241" s="206"/>
      <c r="J241" s="206"/>
      <c r="K241" s="206"/>
      <c r="L241" s="206"/>
      <c r="M241" s="207"/>
      <c r="N241" s="207"/>
      <c r="O241" s="207"/>
      <c r="P241" s="207"/>
      <c r="Q241" s="207"/>
      <c r="R241" s="207"/>
      <c r="S241" s="207"/>
      <c r="T241" s="207"/>
      <c r="U241" s="207"/>
      <c r="V241" s="207"/>
      <c r="W241" s="207"/>
      <c r="X241" s="207"/>
      <c r="Y241" s="207"/>
      <c r="Z241" s="207"/>
      <c r="AA241" s="207"/>
      <c r="AB241" s="206"/>
      <c r="AC241" s="206"/>
      <c r="AD241" s="206"/>
      <c r="AE241" s="206"/>
      <c r="AF241" s="206"/>
      <c r="AG241" s="402">
        <f t="shared" ref="AG241:AG249" si="60">SUM(B241:AF241)</f>
        <v>0</v>
      </c>
    </row>
    <row r="242">
      <c r="A242" s="404" t="s">
        <v>177</v>
      </c>
      <c r="B242" s="206"/>
      <c r="C242" s="206"/>
      <c r="D242" s="206"/>
      <c r="E242" s="206"/>
      <c r="F242" s="206"/>
      <c r="G242" s="206"/>
      <c r="H242" s="206"/>
      <c r="I242" s="206"/>
      <c r="J242" s="206"/>
      <c r="K242" s="206"/>
      <c r="L242" s="206"/>
      <c r="M242" s="207"/>
      <c r="N242" s="207"/>
      <c r="O242" s="207"/>
      <c r="P242" s="207"/>
      <c r="Q242" s="207"/>
      <c r="R242" s="207"/>
      <c r="S242" s="207"/>
      <c r="T242" s="207"/>
      <c r="U242" s="207"/>
      <c r="V242" s="207"/>
      <c r="W242" s="207"/>
      <c r="X242" s="207"/>
      <c r="Y242" s="207"/>
      <c r="Z242" s="207"/>
      <c r="AA242" s="207"/>
      <c r="AB242" s="206"/>
      <c r="AC242" s="206"/>
      <c r="AD242" s="206"/>
      <c r="AE242" s="206"/>
      <c r="AF242" s="206"/>
      <c r="AG242" s="402">
        <f t="shared" si="60"/>
        <v>0</v>
      </c>
    </row>
    <row r="243">
      <c r="A243" s="404" t="s">
        <v>1506</v>
      </c>
      <c r="B243" s="206"/>
      <c r="C243" s="206"/>
      <c r="D243" s="206"/>
      <c r="E243" s="206"/>
      <c r="F243" s="206"/>
      <c r="G243" s="206"/>
      <c r="H243" s="206"/>
      <c r="I243" s="206"/>
      <c r="J243" s="206"/>
      <c r="K243" s="206"/>
      <c r="L243" s="206"/>
      <c r="M243" s="207"/>
      <c r="N243" s="207"/>
      <c r="O243" s="207"/>
      <c r="P243" s="207"/>
      <c r="Q243" s="207"/>
      <c r="R243" s="207"/>
      <c r="S243" s="207"/>
      <c r="T243" s="207"/>
      <c r="U243" s="207"/>
      <c r="V243" s="207"/>
      <c r="W243" s="207"/>
      <c r="X243" s="207"/>
      <c r="Y243" s="207"/>
      <c r="Z243" s="207"/>
      <c r="AA243" s="207"/>
      <c r="AB243" s="206"/>
      <c r="AC243" s="206"/>
      <c r="AD243" s="206"/>
      <c r="AE243" s="206"/>
      <c r="AF243" s="206"/>
      <c r="AG243" s="402">
        <f t="shared" si="60"/>
        <v>0</v>
      </c>
    </row>
    <row r="244">
      <c r="A244" s="404" t="s">
        <v>1507</v>
      </c>
      <c r="B244" s="206"/>
      <c r="C244" s="206"/>
      <c r="D244" s="206"/>
      <c r="E244" s="206"/>
      <c r="F244" s="206"/>
      <c r="G244" s="206"/>
      <c r="H244" s="206"/>
      <c r="I244" s="206"/>
      <c r="J244" s="206"/>
      <c r="K244" s="206"/>
      <c r="L244" s="206"/>
      <c r="M244" s="207"/>
      <c r="N244" s="207"/>
      <c r="O244" s="207"/>
      <c r="P244" s="207"/>
      <c r="Q244" s="207"/>
      <c r="R244" s="207"/>
      <c r="S244" s="207"/>
      <c r="T244" s="207"/>
      <c r="U244" s="207"/>
      <c r="V244" s="207"/>
      <c r="W244" s="207"/>
      <c r="X244" s="207"/>
      <c r="Y244" s="207"/>
      <c r="Z244" s="207"/>
      <c r="AA244" s="207"/>
      <c r="AB244" s="206"/>
      <c r="AC244" s="206"/>
      <c r="AD244" s="206"/>
      <c r="AE244" s="206"/>
      <c r="AF244" s="206"/>
      <c r="AG244" s="402">
        <f t="shared" si="60"/>
        <v>0</v>
      </c>
    </row>
    <row r="245">
      <c r="A245" s="404" t="s">
        <v>1508</v>
      </c>
      <c r="B245" s="206"/>
      <c r="C245" s="206"/>
      <c r="D245" s="206"/>
      <c r="E245" s="206"/>
      <c r="F245" s="206"/>
      <c r="G245" s="206"/>
      <c r="H245" s="206"/>
      <c r="I245" s="206"/>
      <c r="J245" s="206"/>
      <c r="K245" s="206"/>
      <c r="L245" s="206"/>
      <c r="M245" s="207"/>
      <c r="N245" s="207"/>
      <c r="O245" s="207"/>
      <c r="P245" s="207"/>
      <c r="Q245" s="207"/>
      <c r="R245" s="207"/>
      <c r="S245" s="207"/>
      <c r="T245" s="207"/>
      <c r="U245" s="207"/>
      <c r="V245" s="207"/>
      <c r="W245" s="207"/>
      <c r="X245" s="207"/>
      <c r="Y245" s="207"/>
      <c r="Z245" s="207"/>
      <c r="AA245" s="207"/>
      <c r="AB245" s="206"/>
      <c r="AC245" s="206"/>
      <c r="AD245" s="206"/>
      <c r="AE245" s="206"/>
      <c r="AF245" s="206"/>
      <c r="AG245" s="402">
        <f t="shared" si="60"/>
        <v>0</v>
      </c>
    </row>
    <row r="246">
      <c r="A246" s="404" t="s">
        <v>1509</v>
      </c>
      <c r="B246" s="206"/>
      <c r="C246" s="206"/>
      <c r="D246" s="206"/>
      <c r="E246" s="206"/>
      <c r="F246" s="206"/>
      <c r="G246" s="206"/>
      <c r="H246" s="206"/>
      <c r="I246" s="206"/>
      <c r="J246" s="206"/>
      <c r="K246" s="206"/>
      <c r="L246" s="206"/>
      <c r="M246" s="207"/>
      <c r="N246" s="207"/>
      <c r="O246" s="207"/>
      <c r="P246" s="207"/>
      <c r="Q246" s="207"/>
      <c r="R246" s="207"/>
      <c r="S246" s="207"/>
      <c r="T246" s="207"/>
      <c r="U246" s="207"/>
      <c r="V246" s="207"/>
      <c r="W246" s="207"/>
      <c r="X246" s="207"/>
      <c r="Y246" s="207"/>
      <c r="Z246" s="207"/>
      <c r="AA246" s="207"/>
      <c r="AB246" s="206"/>
      <c r="AC246" s="206"/>
      <c r="AD246" s="206"/>
      <c r="AE246" s="206"/>
      <c r="AF246" s="206"/>
      <c r="AG246" s="402">
        <f t="shared" si="60"/>
        <v>0</v>
      </c>
    </row>
    <row r="247">
      <c r="A247" s="404" t="s">
        <v>1510</v>
      </c>
      <c r="B247" s="206"/>
      <c r="C247" s="206"/>
      <c r="D247" s="206"/>
      <c r="E247" s="206"/>
      <c r="F247" s="206"/>
      <c r="G247" s="206"/>
      <c r="H247" s="206"/>
      <c r="I247" s="206"/>
      <c r="J247" s="206"/>
      <c r="K247" s="206"/>
      <c r="L247" s="206"/>
      <c r="M247" s="207"/>
      <c r="N247" s="207"/>
      <c r="O247" s="207"/>
      <c r="P247" s="207"/>
      <c r="Q247" s="207"/>
      <c r="R247" s="207"/>
      <c r="S247" s="207"/>
      <c r="T247" s="207"/>
      <c r="U247" s="207"/>
      <c r="V247" s="207"/>
      <c r="W247" s="207"/>
      <c r="X247" s="207"/>
      <c r="Y247" s="207"/>
      <c r="Z247" s="207"/>
      <c r="AA247" s="207"/>
      <c r="AB247" s="206"/>
      <c r="AC247" s="206"/>
      <c r="AD247" s="206"/>
      <c r="AE247" s="206"/>
      <c r="AF247" s="206"/>
      <c r="AG247" s="402">
        <f t="shared" si="60"/>
        <v>0</v>
      </c>
    </row>
    <row r="248">
      <c r="A248" s="404" t="s">
        <v>1511</v>
      </c>
      <c r="B248" s="206"/>
      <c r="C248" s="206"/>
      <c r="D248" s="206"/>
      <c r="E248" s="206"/>
      <c r="F248" s="206"/>
      <c r="G248" s="206"/>
      <c r="H248" s="206"/>
      <c r="I248" s="206"/>
      <c r="J248" s="206"/>
      <c r="K248" s="206"/>
      <c r="L248" s="206"/>
      <c r="M248" s="207"/>
      <c r="N248" s="207"/>
      <c r="O248" s="207"/>
      <c r="P248" s="207"/>
      <c r="Q248" s="207"/>
      <c r="R248" s="207"/>
      <c r="S248" s="207"/>
      <c r="T248" s="207"/>
      <c r="U248" s="207"/>
      <c r="V248" s="207"/>
      <c r="W248" s="207"/>
      <c r="X248" s="207"/>
      <c r="Y248" s="207"/>
      <c r="Z248" s="207"/>
      <c r="AA248" s="207"/>
      <c r="AB248" s="206"/>
      <c r="AC248" s="206"/>
      <c r="AD248" s="206"/>
      <c r="AE248" s="206"/>
      <c r="AF248" s="206"/>
      <c r="AG248" s="402">
        <f t="shared" si="60"/>
        <v>0</v>
      </c>
    </row>
    <row r="249">
      <c r="A249" s="552" t="s">
        <v>187</v>
      </c>
      <c r="B249" s="575">
        <f t="shared" ref="B249:AF249" si="61">SUM(B241:B248)</f>
        <v>0</v>
      </c>
      <c r="C249" s="408">
        <f t="shared" si="61"/>
        <v>0</v>
      </c>
      <c r="D249" s="408">
        <f t="shared" si="61"/>
        <v>0</v>
      </c>
      <c r="E249" s="408">
        <f t="shared" si="61"/>
        <v>0</v>
      </c>
      <c r="F249" s="408">
        <f t="shared" si="61"/>
        <v>0</v>
      </c>
      <c r="G249" s="408">
        <f t="shared" si="61"/>
        <v>0</v>
      </c>
      <c r="H249" s="408">
        <f t="shared" si="61"/>
        <v>0</v>
      </c>
      <c r="I249" s="408">
        <f t="shared" si="61"/>
        <v>0</v>
      </c>
      <c r="J249" s="408">
        <f t="shared" si="61"/>
        <v>0</v>
      </c>
      <c r="K249" s="408">
        <f t="shared" si="61"/>
        <v>0</v>
      </c>
      <c r="L249" s="408">
        <f t="shared" si="61"/>
        <v>0</v>
      </c>
      <c r="M249" s="408">
        <f t="shared" si="61"/>
        <v>0</v>
      </c>
      <c r="N249" s="408">
        <f t="shared" si="61"/>
        <v>0</v>
      </c>
      <c r="O249" s="408">
        <f t="shared" si="61"/>
        <v>0</v>
      </c>
      <c r="P249" s="408">
        <f t="shared" si="61"/>
        <v>0</v>
      </c>
      <c r="Q249" s="408">
        <f t="shared" si="61"/>
        <v>0</v>
      </c>
      <c r="R249" s="408">
        <f t="shared" si="61"/>
        <v>0</v>
      </c>
      <c r="S249" s="408">
        <f t="shared" si="61"/>
        <v>0</v>
      </c>
      <c r="T249" s="408">
        <f t="shared" si="61"/>
        <v>0</v>
      </c>
      <c r="U249" s="408">
        <f t="shared" si="61"/>
        <v>0</v>
      </c>
      <c r="V249" s="408">
        <f t="shared" si="61"/>
        <v>0</v>
      </c>
      <c r="W249" s="408">
        <f t="shared" si="61"/>
        <v>0</v>
      </c>
      <c r="X249" s="408">
        <f t="shared" si="61"/>
        <v>0</v>
      </c>
      <c r="Y249" s="408">
        <f t="shared" si="61"/>
        <v>0</v>
      </c>
      <c r="Z249" s="408">
        <f t="shared" si="61"/>
        <v>0</v>
      </c>
      <c r="AA249" s="408">
        <f t="shared" si="61"/>
        <v>0</v>
      </c>
      <c r="AB249" s="408">
        <f t="shared" si="61"/>
        <v>0</v>
      </c>
      <c r="AC249" s="408">
        <f t="shared" si="61"/>
        <v>0</v>
      </c>
      <c r="AD249" s="408">
        <f t="shared" si="61"/>
        <v>0</v>
      </c>
      <c r="AE249" s="408">
        <f t="shared" si="61"/>
        <v>0</v>
      </c>
      <c r="AF249" s="408">
        <f t="shared" si="61"/>
        <v>0</v>
      </c>
      <c r="AG249" s="402">
        <f t="shared" si="60"/>
        <v>0</v>
      </c>
    </row>
    <row r="250">
      <c r="A250" s="145"/>
      <c r="B250" s="174"/>
      <c r="C250" s="174"/>
      <c r="D250" s="174"/>
      <c r="E250" s="174"/>
      <c r="F250" s="174"/>
      <c r="G250" s="174"/>
      <c r="H250" s="174"/>
      <c r="I250" s="129"/>
      <c r="J250" s="129"/>
      <c r="K250" s="129"/>
      <c r="L250" s="129"/>
      <c r="M250" s="129"/>
      <c r="N250" s="129"/>
      <c r="O250" s="129"/>
      <c r="P250" s="129"/>
      <c r="Q250" s="129"/>
      <c r="R250" s="129"/>
      <c r="S250" s="129"/>
      <c r="T250" s="129"/>
      <c r="U250" s="129"/>
      <c r="V250" s="129"/>
      <c r="W250" s="129"/>
      <c r="X250" s="129"/>
      <c r="Y250" s="129"/>
      <c r="Z250" s="129"/>
      <c r="AA250" s="129"/>
      <c r="AB250" s="129"/>
      <c r="AC250" s="129"/>
      <c r="AD250" s="129"/>
      <c r="AE250" s="129"/>
      <c r="AF250" s="129"/>
      <c r="AG250" s="493"/>
    </row>
    <row r="251">
      <c r="A251" s="499" t="s">
        <v>1512</v>
      </c>
      <c r="B251" s="500"/>
      <c r="C251" s="500"/>
      <c r="D251" s="500"/>
      <c r="E251" s="500"/>
      <c r="F251" s="500"/>
      <c r="G251" s="500"/>
      <c r="H251" s="500"/>
      <c r="I251" s="500"/>
      <c r="J251" s="500"/>
      <c r="K251" s="500"/>
      <c r="L251" s="500"/>
      <c r="M251" s="500"/>
      <c r="N251" s="500"/>
      <c r="O251" s="500"/>
      <c r="P251" s="500"/>
      <c r="Q251" s="500"/>
      <c r="R251" s="500"/>
      <c r="S251" s="500"/>
      <c r="T251" s="500"/>
      <c r="U251" s="500"/>
      <c r="V251" s="500"/>
      <c r="W251" s="500"/>
      <c r="X251" s="500"/>
      <c r="Y251" s="500"/>
      <c r="Z251" s="500"/>
      <c r="AA251" s="500"/>
      <c r="AB251" s="500"/>
      <c r="AC251" s="500"/>
      <c r="AD251" s="500"/>
      <c r="AE251" s="500"/>
      <c r="AF251" s="500"/>
      <c r="AG251" s="501"/>
    </row>
    <row r="252" outlineLevel="1">
      <c r="A252" s="502"/>
      <c r="AG252" s="501"/>
    </row>
    <row r="253" outlineLevel="1">
      <c r="A253" s="508" t="s">
        <v>1513</v>
      </c>
      <c r="B253" s="576"/>
      <c r="C253" s="576"/>
      <c r="D253" s="576"/>
      <c r="E253" s="576"/>
      <c r="F253" s="576"/>
      <c r="G253" s="576"/>
      <c r="H253" s="576"/>
      <c r="I253" s="577"/>
      <c r="J253" s="577"/>
      <c r="K253" s="577"/>
      <c r="L253" s="577"/>
      <c r="M253" s="577"/>
      <c r="N253" s="577"/>
      <c r="O253" s="577"/>
      <c r="P253" s="577"/>
      <c r="Q253" s="577"/>
      <c r="R253" s="577"/>
      <c r="S253" s="577"/>
      <c r="T253" s="577"/>
      <c r="U253" s="577"/>
      <c r="V253" s="577"/>
      <c r="W253" s="577"/>
      <c r="X253" s="577"/>
      <c r="Y253" s="577"/>
      <c r="Z253" s="577"/>
      <c r="AA253" s="577"/>
      <c r="AB253" s="577"/>
      <c r="AC253" s="577"/>
      <c r="AD253" s="577"/>
      <c r="AE253" s="193"/>
      <c r="AF253" s="193"/>
      <c r="AG253" s="503"/>
    </row>
    <row r="254" outlineLevel="1">
      <c r="A254" s="443" t="s">
        <v>1514</v>
      </c>
      <c r="B254" s="236"/>
      <c r="C254" s="236"/>
      <c r="D254" s="236"/>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c r="AA254" s="236"/>
      <c r="AB254" s="236"/>
      <c r="AC254" s="236"/>
      <c r="AD254" s="236"/>
      <c r="AE254" s="236"/>
      <c r="AF254" s="236"/>
      <c r="AG254" s="386">
        <f t="shared" ref="AG254:AG259" si="62">SUM(B254:AF254)</f>
        <v>0</v>
      </c>
    </row>
    <row r="255" outlineLevel="1">
      <c r="A255" s="443" t="s">
        <v>1515</v>
      </c>
      <c r="B255" s="236"/>
      <c r="C255" s="236"/>
      <c r="D255" s="236"/>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c r="AA255" s="236"/>
      <c r="AB255" s="236"/>
      <c r="AC255" s="236"/>
      <c r="AD255" s="236"/>
      <c r="AE255" s="236"/>
      <c r="AF255" s="236"/>
      <c r="AG255" s="386">
        <f t="shared" si="62"/>
        <v>0</v>
      </c>
    </row>
    <row r="256" outlineLevel="1">
      <c r="A256" s="443" t="s">
        <v>1516</v>
      </c>
      <c r="B256" s="348"/>
      <c r="C256" s="348"/>
      <c r="D256" s="348"/>
      <c r="E256" s="348"/>
      <c r="F256" s="348"/>
      <c r="G256" s="348"/>
      <c r="H256" s="348"/>
      <c r="I256" s="348"/>
      <c r="J256" s="348"/>
      <c r="K256" s="348"/>
      <c r="L256" s="348"/>
      <c r="M256" s="348"/>
      <c r="N256" s="348"/>
      <c r="O256" s="236"/>
      <c r="P256" s="236"/>
      <c r="Q256" s="236"/>
      <c r="R256" s="236"/>
      <c r="S256" s="236"/>
      <c r="T256" s="236"/>
      <c r="U256" s="236"/>
      <c r="V256" s="236"/>
      <c r="W256" s="236"/>
      <c r="X256" s="236"/>
      <c r="Y256" s="236"/>
      <c r="Z256" s="236"/>
      <c r="AA256" s="236"/>
      <c r="AB256" s="236"/>
      <c r="AC256" s="236"/>
      <c r="AD256" s="236"/>
      <c r="AE256" s="236"/>
      <c r="AF256" s="236"/>
      <c r="AG256" s="386">
        <f t="shared" si="62"/>
        <v>0</v>
      </c>
    </row>
    <row r="257" outlineLevel="1">
      <c r="A257" s="443" t="s">
        <v>1517</v>
      </c>
      <c r="B257" s="348"/>
      <c r="C257" s="348"/>
      <c r="D257" s="348"/>
      <c r="E257" s="348"/>
      <c r="F257" s="348"/>
      <c r="G257" s="348"/>
      <c r="H257" s="348"/>
      <c r="I257" s="348"/>
      <c r="J257" s="348"/>
      <c r="K257" s="348"/>
      <c r="L257" s="348"/>
      <c r="M257" s="348"/>
      <c r="N257" s="348"/>
      <c r="O257" s="236"/>
      <c r="P257" s="236"/>
      <c r="Q257" s="236"/>
      <c r="R257" s="236"/>
      <c r="S257" s="236"/>
      <c r="T257" s="236"/>
      <c r="U257" s="236"/>
      <c r="V257" s="236"/>
      <c r="W257" s="236"/>
      <c r="X257" s="236"/>
      <c r="Y257" s="236"/>
      <c r="Z257" s="236"/>
      <c r="AA257" s="236"/>
      <c r="AB257" s="236"/>
      <c r="AC257" s="236"/>
      <c r="AD257" s="236"/>
      <c r="AE257" s="236"/>
      <c r="AF257" s="236"/>
      <c r="AG257" s="386">
        <f t="shared" si="62"/>
        <v>0</v>
      </c>
    </row>
    <row r="258" outlineLevel="1">
      <c r="A258" s="445" t="s">
        <v>287</v>
      </c>
      <c r="B258" s="446">
        <f t="shared" ref="B258:AF258" si="63">SUM(B254:B255)</f>
        <v>0</v>
      </c>
      <c r="C258" s="446">
        <f t="shared" si="63"/>
        <v>0</v>
      </c>
      <c r="D258" s="446">
        <f t="shared" si="63"/>
        <v>0</v>
      </c>
      <c r="E258" s="446">
        <f t="shared" si="63"/>
        <v>0</v>
      </c>
      <c r="F258" s="446">
        <f t="shared" si="63"/>
        <v>0</v>
      </c>
      <c r="G258" s="446">
        <f t="shared" si="63"/>
        <v>0</v>
      </c>
      <c r="H258" s="446">
        <f t="shared" si="63"/>
        <v>0</v>
      </c>
      <c r="I258" s="446">
        <f t="shared" si="63"/>
        <v>0</v>
      </c>
      <c r="J258" s="446">
        <f t="shared" si="63"/>
        <v>0</v>
      </c>
      <c r="K258" s="446">
        <f t="shared" si="63"/>
        <v>0</v>
      </c>
      <c r="L258" s="446">
        <f t="shared" si="63"/>
        <v>0</v>
      </c>
      <c r="M258" s="446">
        <f t="shared" si="63"/>
        <v>0</v>
      </c>
      <c r="N258" s="446">
        <f t="shared" si="63"/>
        <v>0</v>
      </c>
      <c r="O258" s="446">
        <f t="shared" si="63"/>
        <v>0</v>
      </c>
      <c r="P258" s="446">
        <f t="shared" si="63"/>
        <v>0</v>
      </c>
      <c r="Q258" s="446">
        <f t="shared" si="63"/>
        <v>0</v>
      </c>
      <c r="R258" s="446">
        <f t="shared" si="63"/>
        <v>0</v>
      </c>
      <c r="S258" s="446">
        <f t="shared" si="63"/>
        <v>0</v>
      </c>
      <c r="T258" s="446">
        <f t="shared" si="63"/>
        <v>0</v>
      </c>
      <c r="U258" s="446">
        <f t="shared" si="63"/>
        <v>0</v>
      </c>
      <c r="V258" s="446">
        <f t="shared" si="63"/>
        <v>0</v>
      </c>
      <c r="W258" s="446">
        <f t="shared" si="63"/>
        <v>0</v>
      </c>
      <c r="X258" s="446">
        <f t="shared" si="63"/>
        <v>0</v>
      </c>
      <c r="Y258" s="446">
        <f t="shared" si="63"/>
        <v>0</v>
      </c>
      <c r="Z258" s="446">
        <f t="shared" si="63"/>
        <v>0</v>
      </c>
      <c r="AA258" s="446">
        <f t="shared" si="63"/>
        <v>0</v>
      </c>
      <c r="AB258" s="446">
        <f t="shared" si="63"/>
        <v>0</v>
      </c>
      <c r="AC258" s="446">
        <f t="shared" si="63"/>
        <v>0</v>
      </c>
      <c r="AD258" s="446">
        <f t="shared" si="63"/>
        <v>0</v>
      </c>
      <c r="AE258" s="446">
        <f t="shared" si="63"/>
        <v>0</v>
      </c>
      <c r="AF258" s="446">
        <f t="shared" si="63"/>
        <v>0</v>
      </c>
      <c r="AG258" s="386">
        <f t="shared" si="62"/>
        <v>0</v>
      </c>
    </row>
    <row r="259" outlineLevel="1">
      <c r="A259" s="445" t="s">
        <v>288</v>
      </c>
      <c r="B259" s="446">
        <f t="shared" ref="B259:AF259" si="64">SUM(B256:B257)</f>
        <v>0</v>
      </c>
      <c r="C259" s="446">
        <f t="shared" si="64"/>
        <v>0</v>
      </c>
      <c r="D259" s="446">
        <f t="shared" si="64"/>
        <v>0</v>
      </c>
      <c r="E259" s="446">
        <f t="shared" si="64"/>
        <v>0</v>
      </c>
      <c r="F259" s="446">
        <f t="shared" si="64"/>
        <v>0</v>
      </c>
      <c r="G259" s="446">
        <f t="shared" si="64"/>
        <v>0</v>
      </c>
      <c r="H259" s="446">
        <f t="shared" si="64"/>
        <v>0</v>
      </c>
      <c r="I259" s="446">
        <f t="shared" si="64"/>
        <v>0</v>
      </c>
      <c r="J259" s="446">
        <f t="shared" si="64"/>
        <v>0</v>
      </c>
      <c r="K259" s="446">
        <f t="shared" si="64"/>
        <v>0</v>
      </c>
      <c r="L259" s="446">
        <f t="shared" si="64"/>
        <v>0</v>
      </c>
      <c r="M259" s="446">
        <f t="shared" si="64"/>
        <v>0</v>
      </c>
      <c r="N259" s="446">
        <f t="shared" si="64"/>
        <v>0</v>
      </c>
      <c r="O259" s="446">
        <f t="shared" si="64"/>
        <v>0</v>
      </c>
      <c r="P259" s="446">
        <f t="shared" si="64"/>
        <v>0</v>
      </c>
      <c r="Q259" s="446">
        <f t="shared" si="64"/>
        <v>0</v>
      </c>
      <c r="R259" s="446">
        <f t="shared" si="64"/>
        <v>0</v>
      </c>
      <c r="S259" s="446">
        <f t="shared" si="64"/>
        <v>0</v>
      </c>
      <c r="T259" s="446">
        <f t="shared" si="64"/>
        <v>0</v>
      </c>
      <c r="U259" s="446">
        <f t="shared" si="64"/>
        <v>0</v>
      </c>
      <c r="V259" s="446">
        <f t="shared" si="64"/>
        <v>0</v>
      </c>
      <c r="W259" s="446">
        <f t="shared" si="64"/>
        <v>0</v>
      </c>
      <c r="X259" s="446">
        <f t="shared" si="64"/>
        <v>0</v>
      </c>
      <c r="Y259" s="446">
        <f t="shared" si="64"/>
        <v>0</v>
      </c>
      <c r="Z259" s="446">
        <f t="shared" si="64"/>
        <v>0</v>
      </c>
      <c r="AA259" s="446">
        <f t="shared" si="64"/>
        <v>0</v>
      </c>
      <c r="AB259" s="446">
        <f t="shared" si="64"/>
        <v>0</v>
      </c>
      <c r="AC259" s="446">
        <f t="shared" si="64"/>
        <v>0</v>
      </c>
      <c r="AD259" s="446">
        <f t="shared" si="64"/>
        <v>0</v>
      </c>
      <c r="AE259" s="446">
        <f t="shared" si="64"/>
        <v>0</v>
      </c>
      <c r="AF259" s="446">
        <f t="shared" si="64"/>
        <v>0</v>
      </c>
      <c r="AG259" s="386">
        <f t="shared" si="62"/>
        <v>0</v>
      </c>
    </row>
    <row r="260" outlineLevel="1">
      <c r="A260" s="145"/>
      <c r="B260" s="422"/>
      <c r="C260" s="422"/>
      <c r="D260" s="422"/>
      <c r="E260" s="422"/>
      <c r="F260" s="422"/>
      <c r="G260" s="422"/>
      <c r="H260" s="422"/>
      <c r="I260" s="349"/>
      <c r="J260" s="349"/>
      <c r="K260" s="349"/>
      <c r="L260" s="349"/>
      <c r="M260" s="349"/>
      <c r="N260" s="349"/>
      <c r="O260" s="349"/>
      <c r="P260" s="349"/>
      <c r="Q260" s="349"/>
      <c r="R260" s="349"/>
      <c r="S260" s="349"/>
      <c r="T260" s="349"/>
      <c r="U260" s="349"/>
      <c r="V260" s="349"/>
      <c r="W260" s="349"/>
      <c r="X260" s="349"/>
      <c r="Y260" s="349"/>
      <c r="Z260" s="349"/>
      <c r="AA260" s="349"/>
      <c r="AB260" s="349"/>
      <c r="AC260" s="349"/>
      <c r="AD260" s="349"/>
      <c r="AE260" s="349"/>
      <c r="AF260" s="349"/>
      <c r="AG260" s="493"/>
    </row>
    <row r="261" outlineLevel="1">
      <c r="A261" s="443" t="s">
        <v>290</v>
      </c>
      <c r="B261" s="236"/>
      <c r="C261" s="236"/>
      <c r="D261" s="236"/>
      <c r="E261" s="236"/>
      <c r="F261" s="236"/>
      <c r="G261" s="236"/>
      <c r="H261" s="236"/>
      <c r="I261" s="236"/>
      <c r="J261" s="236"/>
      <c r="K261" s="236"/>
      <c r="L261" s="236"/>
      <c r="M261" s="236"/>
      <c r="N261" s="236"/>
      <c r="O261" s="236"/>
      <c r="P261" s="236"/>
      <c r="Q261" s="236"/>
      <c r="R261" s="236"/>
      <c r="S261" s="236"/>
      <c r="T261" s="236"/>
      <c r="U261" s="236"/>
      <c r="V261" s="236"/>
      <c r="W261" s="236"/>
      <c r="X261" s="236"/>
      <c r="Y261" s="236"/>
      <c r="Z261" s="236"/>
      <c r="AA261" s="236"/>
      <c r="AB261" s="236"/>
      <c r="AC261" s="236"/>
      <c r="AD261" s="236"/>
      <c r="AE261" s="236"/>
      <c r="AF261" s="236"/>
      <c r="AG261" s="386">
        <f t="shared" ref="AG261:AG269" si="65">SUM(B261:AF261)</f>
        <v>0</v>
      </c>
    </row>
    <row r="262" outlineLevel="1">
      <c r="A262" s="443" t="s">
        <v>291</v>
      </c>
      <c r="B262" s="236"/>
      <c r="C262" s="236"/>
      <c r="D262" s="236"/>
      <c r="E262" s="236"/>
      <c r="F262" s="236"/>
      <c r="G262" s="236"/>
      <c r="H262" s="236"/>
      <c r="I262" s="236"/>
      <c r="J262" s="236"/>
      <c r="K262" s="236"/>
      <c r="L262" s="236"/>
      <c r="M262" s="236"/>
      <c r="N262" s="236"/>
      <c r="O262" s="236"/>
      <c r="P262" s="236"/>
      <c r="Q262" s="236"/>
      <c r="R262" s="236"/>
      <c r="S262" s="236"/>
      <c r="T262" s="236"/>
      <c r="U262" s="236"/>
      <c r="V262" s="236"/>
      <c r="W262" s="236"/>
      <c r="X262" s="236"/>
      <c r="Y262" s="236"/>
      <c r="Z262" s="236"/>
      <c r="AA262" s="236"/>
      <c r="AB262" s="236"/>
      <c r="AC262" s="236"/>
      <c r="AD262" s="236"/>
      <c r="AE262" s="236"/>
      <c r="AF262" s="236"/>
      <c r="AG262" s="386">
        <f t="shared" si="65"/>
        <v>0</v>
      </c>
    </row>
    <row r="263" outlineLevel="1">
      <c r="A263" s="443" t="s">
        <v>1518</v>
      </c>
      <c r="B263" s="236"/>
      <c r="C263" s="236"/>
      <c r="D263" s="236"/>
      <c r="E263" s="236"/>
      <c r="F263" s="236"/>
      <c r="G263" s="236"/>
      <c r="H263" s="236"/>
      <c r="I263" s="236"/>
      <c r="J263" s="236"/>
      <c r="K263" s="236"/>
      <c r="L263" s="236"/>
      <c r="M263" s="236"/>
      <c r="N263" s="236"/>
      <c r="O263" s="236"/>
      <c r="P263" s="236"/>
      <c r="Q263" s="236"/>
      <c r="R263" s="236"/>
      <c r="S263" s="236"/>
      <c r="T263" s="236"/>
      <c r="U263" s="236"/>
      <c r="V263" s="236"/>
      <c r="W263" s="236"/>
      <c r="X263" s="236"/>
      <c r="Y263" s="236"/>
      <c r="Z263" s="236"/>
      <c r="AA263" s="236"/>
      <c r="AB263" s="236"/>
      <c r="AC263" s="236"/>
      <c r="AD263" s="236"/>
      <c r="AE263" s="236"/>
      <c r="AF263" s="236"/>
      <c r="AG263" s="386">
        <f t="shared" si="65"/>
        <v>0</v>
      </c>
    </row>
    <row r="264" outlineLevel="1">
      <c r="A264" s="443" t="s">
        <v>1519</v>
      </c>
      <c r="B264" s="236"/>
      <c r="C264" s="236"/>
      <c r="D264" s="236"/>
      <c r="E264" s="236"/>
      <c r="F264" s="236"/>
      <c r="G264" s="236"/>
      <c r="H264" s="236"/>
      <c r="I264" s="236"/>
      <c r="J264" s="236"/>
      <c r="K264" s="236"/>
      <c r="L264" s="236"/>
      <c r="M264" s="236"/>
      <c r="N264" s="236"/>
      <c r="O264" s="236"/>
      <c r="P264" s="236"/>
      <c r="Q264" s="236"/>
      <c r="R264" s="236"/>
      <c r="S264" s="236"/>
      <c r="T264" s="236"/>
      <c r="U264" s="236"/>
      <c r="V264" s="236"/>
      <c r="W264" s="236"/>
      <c r="X264" s="236"/>
      <c r="Y264" s="236"/>
      <c r="Z264" s="236"/>
      <c r="AA264" s="236"/>
      <c r="AB264" s="236"/>
      <c r="AC264" s="236"/>
      <c r="AD264" s="236"/>
      <c r="AE264" s="236"/>
      <c r="AF264" s="236"/>
      <c r="AG264" s="386">
        <f t="shared" si="65"/>
        <v>0</v>
      </c>
    </row>
    <row r="265" outlineLevel="1">
      <c r="A265" s="443" t="s">
        <v>1520</v>
      </c>
      <c r="B265" s="236"/>
      <c r="C265" s="236"/>
      <c r="D265" s="236"/>
      <c r="E265" s="236"/>
      <c r="F265" s="236"/>
      <c r="G265" s="236"/>
      <c r="H265" s="236"/>
      <c r="I265" s="236"/>
      <c r="J265" s="236"/>
      <c r="K265" s="236"/>
      <c r="L265" s="236"/>
      <c r="M265" s="236"/>
      <c r="N265" s="236"/>
      <c r="O265" s="236"/>
      <c r="P265" s="236"/>
      <c r="Q265" s="236"/>
      <c r="R265" s="236"/>
      <c r="S265" s="236"/>
      <c r="T265" s="236"/>
      <c r="U265" s="236"/>
      <c r="V265" s="236"/>
      <c r="W265" s="236"/>
      <c r="X265" s="236"/>
      <c r="Y265" s="236"/>
      <c r="Z265" s="236"/>
      <c r="AA265" s="236"/>
      <c r="AB265" s="236"/>
      <c r="AC265" s="236"/>
      <c r="AD265" s="236"/>
      <c r="AE265" s="236"/>
      <c r="AF265" s="236"/>
      <c r="AG265" s="386">
        <f t="shared" si="65"/>
        <v>0</v>
      </c>
    </row>
    <row r="266" outlineLevel="1">
      <c r="A266" s="443" t="s">
        <v>1521</v>
      </c>
      <c r="B266" s="236"/>
      <c r="C266" s="236"/>
      <c r="D266" s="236"/>
      <c r="E266" s="236"/>
      <c r="F266" s="236"/>
      <c r="G266" s="236"/>
      <c r="H266" s="236"/>
      <c r="I266" s="236"/>
      <c r="J266" s="236"/>
      <c r="K266" s="236"/>
      <c r="L266" s="236"/>
      <c r="M266" s="236"/>
      <c r="N266" s="236"/>
      <c r="O266" s="236"/>
      <c r="P266" s="236"/>
      <c r="Q266" s="236"/>
      <c r="R266" s="236"/>
      <c r="S266" s="236"/>
      <c r="T266" s="236"/>
      <c r="U266" s="236"/>
      <c r="V266" s="236"/>
      <c r="W266" s="236"/>
      <c r="X266" s="236"/>
      <c r="Y266" s="236"/>
      <c r="Z266" s="236"/>
      <c r="AA266" s="236"/>
      <c r="AB266" s="236"/>
      <c r="AC266" s="236"/>
      <c r="AD266" s="236"/>
      <c r="AE266" s="236"/>
      <c r="AF266" s="236"/>
      <c r="AG266" s="386">
        <f t="shared" si="65"/>
        <v>0</v>
      </c>
    </row>
    <row r="267" outlineLevel="1">
      <c r="A267" s="443" t="s">
        <v>1522</v>
      </c>
      <c r="B267" s="236"/>
      <c r="C267" s="236"/>
      <c r="D267" s="236"/>
      <c r="E267" s="236"/>
      <c r="F267" s="236"/>
      <c r="G267" s="236"/>
      <c r="H267" s="236"/>
      <c r="I267" s="236"/>
      <c r="J267" s="236"/>
      <c r="K267" s="236"/>
      <c r="L267" s="236"/>
      <c r="M267" s="236"/>
      <c r="N267" s="236"/>
      <c r="O267" s="236"/>
      <c r="P267" s="236"/>
      <c r="Q267" s="236"/>
      <c r="R267" s="236"/>
      <c r="S267" s="236"/>
      <c r="T267" s="236"/>
      <c r="U267" s="236"/>
      <c r="V267" s="236"/>
      <c r="W267" s="236"/>
      <c r="X267" s="236"/>
      <c r="Y267" s="236"/>
      <c r="Z267" s="236"/>
      <c r="AA267" s="236"/>
      <c r="AB267" s="236"/>
      <c r="AC267" s="236"/>
      <c r="AD267" s="236"/>
      <c r="AE267" s="236"/>
      <c r="AF267" s="236"/>
      <c r="AG267" s="386">
        <f t="shared" si="65"/>
        <v>0</v>
      </c>
    </row>
    <row r="268" outlineLevel="1">
      <c r="A268" s="443" t="s">
        <v>1523</v>
      </c>
      <c r="B268" s="236"/>
      <c r="C268" s="236"/>
      <c r="D268" s="236"/>
      <c r="E268" s="236"/>
      <c r="F268" s="236"/>
      <c r="G268" s="236"/>
      <c r="H268" s="236"/>
      <c r="I268" s="236"/>
      <c r="J268" s="236"/>
      <c r="K268" s="236"/>
      <c r="L268" s="236"/>
      <c r="M268" s="236"/>
      <c r="N268" s="236"/>
      <c r="O268" s="236"/>
      <c r="P268" s="236"/>
      <c r="Q268" s="236"/>
      <c r="R268" s="236"/>
      <c r="S268" s="236"/>
      <c r="T268" s="236"/>
      <c r="U268" s="236"/>
      <c r="V268" s="236"/>
      <c r="W268" s="236"/>
      <c r="X268" s="236"/>
      <c r="Y268" s="236"/>
      <c r="Z268" s="236"/>
      <c r="AA268" s="236"/>
      <c r="AB268" s="236"/>
      <c r="AC268" s="236"/>
      <c r="AD268" s="236"/>
      <c r="AE268" s="236"/>
      <c r="AF268" s="236"/>
      <c r="AG268" s="386">
        <f t="shared" si="65"/>
        <v>0</v>
      </c>
    </row>
    <row r="269" outlineLevel="1">
      <c r="A269" s="447" t="s">
        <v>187</v>
      </c>
      <c r="B269" s="446">
        <f t="shared" ref="B269:AF269" si="66">SUM(B261:B268)</f>
        <v>0</v>
      </c>
      <c r="C269" s="446">
        <f t="shared" si="66"/>
        <v>0</v>
      </c>
      <c r="D269" s="446">
        <f t="shared" si="66"/>
        <v>0</v>
      </c>
      <c r="E269" s="446">
        <f t="shared" si="66"/>
        <v>0</v>
      </c>
      <c r="F269" s="446">
        <f t="shared" si="66"/>
        <v>0</v>
      </c>
      <c r="G269" s="446">
        <f t="shared" si="66"/>
        <v>0</v>
      </c>
      <c r="H269" s="446">
        <f t="shared" si="66"/>
        <v>0</v>
      </c>
      <c r="I269" s="446">
        <f t="shared" si="66"/>
        <v>0</v>
      </c>
      <c r="J269" s="446">
        <f t="shared" si="66"/>
        <v>0</v>
      </c>
      <c r="K269" s="446">
        <f t="shared" si="66"/>
        <v>0</v>
      </c>
      <c r="L269" s="446">
        <f t="shared" si="66"/>
        <v>0</v>
      </c>
      <c r="M269" s="446">
        <f t="shared" si="66"/>
        <v>0</v>
      </c>
      <c r="N269" s="446">
        <f t="shared" si="66"/>
        <v>0</v>
      </c>
      <c r="O269" s="446">
        <f t="shared" si="66"/>
        <v>0</v>
      </c>
      <c r="P269" s="446">
        <f t="shared" si="66"/>
        <v>0</v>
      </c>
      <c r="Q269" s="446">
        <f t="shared" si="66"/>
        <v>0</v>
      </c>
      <c r="R269" s="446">
        <f t="shared" si="66"/>
        <v>0</v>
      </c>
      <c r="S269" s="446">
        <f t="shared" si="66"/>
        <v>0</v>
      </c>
      <c r="T269" s="446">
        <f t="shared" si="66"/>
        <v>0</v>
      </c>
      <c r="U269" s="446">
        <f t="shared" si="66"/>
        <v>0</v>
      </c>
      <c r="V269" s="446">
        <f t="shared" si="66"/>
        <v>0</v>
      </c>
      <c r="W269" s="446">
        <f t="shared" si="66"/>
        <v>0</v>
      </c>
      <c r="X269" s="446">
        <f t="shared" si="66"/>
        <v>0</v>
      </c>
      <c r="Y269" s="446">
        <f t="shared" si="66"/>
        <v>0</v>
      </c>
      <c r="Z269" s="446">
        <f t="shared" si="66"/>
        <v>0</v>
      </c>
      <c r="AA269" s="446">
        <f t="shared" si="66"/>
        <v>0</v>
      </c>
      <c r="AB269" s="446">
        <f t="shared" si="66"/>
        <v>0</v>
      </c>
      <c r="AC269" s="446">
        <f t="shared" si="66"/>
        <v>0</v>
      </c>
      <c r="AD269" s="446">
        <f t="shared" si="66"/>
        <v>0</v>
      </c>
      <c r="AE269" s="446">
        <f t="shared" si="66"/>
        <v>0</v>
      </c>
      <c r="AF269" s="446">
        <f t="shared" si="66"/>
        <v>0</v>
      </c>
      <c r="AG269" s="386">
        <f t="shared" si="65"/>
        <v>0</v>
      </c>
    </row>
    <row r="270" outlineLevel="1">
      <c r="A270" s="145"/>
      <c r="B270" s="174"/>
      <c r="C270" s="174"/>
      <c r="D270" s="174"/>
      <c r="E270" s="174"/>
      <c r="F270" s="174"/>
      <c r="G270" s="174"/>
      <c r="H270" s="174"/>
      <c r="I270" s="129"/>
      <c r="J270" s="129"/>
      <c r="K270" s="129"/>
      <c r="L270" s="129"/>
      <c r="M270" s="129"/>
      <c r="N270" s="129"/>
      <c r="O270" s="129"/>
      <c r="P270" s="129"/>
      <c r="Q270" s="129"/>
      <c r="R270" s="129"/>
      <c r="S270" s="129"/>
      <c r="T270" s="129"/>
      <c r="U270" s="129"/>
      <c r="V270" s="129"/>
      <c r="W270" s="129"/>
      <c r="X270" s="129"/>
      <c r="Y270" s="129"/>
      <c r="Z270" s="129"/>
      <c r="AA270" s="129"/>
      <c r="AB270" s="129"/>
      <c r="AC270" s="129"/>
      <c r="AD270" s="129"/>
      <c r="AE270" s="129"/>
      <c r="AF270" s="129"/>
      <c r="AG270" s="493"/>
    </row>
    <row r="271" outlineLevel="1">
      <c r="A271" s="462" t="s">
        <v>1524</v>
      </c>
      <c r="B271" s="174"/>
      <c r="C271" s="174"/>
      <c r="D271" s="174"/>
      <c r="E271" s="174"/>
      <c r="F271" s="174"/>
      <c r="G271" s="247"/>
      <c r="H271" s="174"/>
      <c r="I271" s="129"/>
      <c r="J271" s="129"/>
      <c r="K271" s="129"/>
      <c r="L271" s="129"/>
      <c r="M271" s="129"/>
      <c r="N271" s="129"/>
      <c r="O271" s="129"/>
      <c r="P271" s="129"/>
      <c r="Q271" s="129"/>
      <c r="R271" s="129"/>
      <c r="S271" s="129"/>
      <c r="T271" s="129"/>
      <c r="U271" s="129"/>
      <c r="V271" s="129"/>
      <c r="W271" s="129"/>
      <c r="X271" s="129"/>
      <c r="Y271" s="129"/>
      <c r="Z271" s="129"/>
      <c r="AA271" s="129"/>
      <c r="AB271" s="129"/>
      <c r="AC271" s="129"/>
      <c r="AD271" s="129"/>
      <c r="AE271" s="129"/>
      <c r="AF271" s="129"/>
      <c r="AG271" s="501"/>
    </row>
    <row r="272" outlineLevel="1">
      <c r="A272" s="443" t="s">
        <v>1315</v>
      </c>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c r="AC272" s="161"/>
      <c r="AD272" s="161"/>
      <c r="AE272" s="161"/>
      <c r="AF272" s="161"/>
      <c r="AG272" s="386">
        <f t="shared" ref="AG272:AG275" si="67">SUM(B272:AF272)</f>
        <v>0</v>
      </c>
    </row>
    <row r="273" outlineLevel="1">
      <c r="A273" s="443" t="s">
        <v>1131</v>
      </c>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c r="AC273" s="161"/>
      <c r="AD273" s="161"/>
      <c r="AE273" s="161"/>
      <c r="AF273" s="161"/>
      <c r="AG273" s="386">
        <f t="shared" si="67"/>
        <v>0</v>
      </c>
    </row>
    <row r="274" outlineLevel="1">
      <c r="A274" s="443" t="s">
        <v>1316</v>
      </c>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c r="AC274" s="161"/>
      <c r="AD274" s="161"/>
      <c r="AE274" s="161"/>
      <c r="AF274" s="161"/>
      <c r="AG274" s="386">
        <f t="shared" si="67"/>
        <v>0</v>
      </c>
    </row>
    <row r="275" outlineLevel="1">
      <c r="A275" s="467" t="s">
        <v>1317</v>
      </c>
      <c r="B275" s="455">
        <f t="shared" ref="B275:AF275" si="68">SUM(B272:B274)</f>
        <v>0</v>
      </c>
      <c r="C275" s="455">
        <f t="shared" si="68"/>
        <v>0</v>
      </c>
      <c r="D275" s="455">
        <f t="shared" si="68"/>
        <v>0</v>
      </c>
      <c r="E275" s="455">
        <f t="shared" si="68"/>
        <v>0</v>
      </c>
      <c r="F275" s="455">
        <f t="shared" si="68"/>
        <v>0</v>
      </c>
      <c r="G275" s="455">
        <f t="shared" si="68"/>
        <v>0</v>
      </c>
      <c r="H275" s="455">
        <f t="shared" si="68"/>
        <v>0</v>
      </c>
      <c r="I275" s="455">
        <f t="shared" si="68"/>
        <v>0</v>
      </c>
      <c r="J275" s="455">
        <f t="shared" si="68"/>
        <v>0</v>
      </c>
      <c r="K275" s="455">
        <f t="shared" si="68"/>
        <v>0</v>
      </c>
      <c r="L275" s="455">
        <f t="shared" si="68"/>
        <v>0</v>
      </c>
      <c r="M275" s="455">
        <f t="shared" si="68"/>
        <v>0</v>
      </c>
      <c r="N275" s="455">
        <f t="shared" si="68"/>
        <v>0</v>
      </c>
      <c r="O275" s="455">
        <f t="shared" si="68"/>
        <v>0</v>
      </c>
      <c r="P275" s="455">
        <f t="shared" si="68"/>
        <v>0</v>
      </c>
      <c r="Q275" s="455">
        <f t="shared" si="68"/>
        <v>0</v>
      </c>
      <c r="R275" s="455">
        <f t="shared" si="68"/>
        <v>0</v>
      </c>
      <c r="S275" s="455">
        <f t="shared" si="68"/>
        <v>0</v>
      </c>
      <c r="T275" s="455">
        <f t="shared" si="68"/>
        <v>0</v>
      </c>
      <c r="U275" s="455">
        <f t="shared" si="68"/>
        <v>0</v>
      </c>
      <c r="V275" s="455">
        <f t="shared" si="68"/>
        <v>0</v>
      </c>
      <c r="W275" s="455">
        <f t="shared" si="68"/>
        <v>0</v>
      </c>
      <c r="X275" s="455">
        <f t="shared" si="68"/>
        <v>0</v>
      </c>
      <c r="Y275" s="455">
        <f t="shared" si="68"/>
        <v>0</v>
      </c>
      <c r="Z275" s="455">
        <f t="shared" si="68"/>
        <v>0</v>
      </c>
      <c r="AA275" s="455">
        <f t="shared" si="68"/>
        <v>0</v>
      </c>
      <c r="AB275" s="455">
        <f t="shared" si="68"/>
        <v>0</v>
      </c>
      <c r="AC275" s="455">
        <f t="shared" si="68"/>
        <v>0</v>
      </c>
      <c r="AD275" s="455">
        <f t="shared" si="68"/>
        <v>0</v>
      </c>
      <c r="AE275" s="455">
        <f t="shared" si="68"/>
        <v>0</v>
      </c>
      <c r="AF275" s="455">
        <f t="shared" si="68"/>
        <v>0</v>
      </c>
      <c r="AG275" s="386">
        <f t="shared" si="67"/>
        <v>0</v>
      </c>
    </row>
    <row r="276" outlineLevel="1">
      <c r="A276" s="145"/>
      <c r="B276" s="174"/>
      <c r="C276" s="174"/>
      <c r="D276" s="174"/>
      <c r="E276" s="174"/>
      <c r="F276" s="174"/>
      <c r="G276" s="174"/>
      <c r="H276" s="174"/>
      <c r="I276" s="129"/>
      <c r="J276" s="129"/>
      <c r="K276" s="129"/>
      <c r="L276" s="129"/>
      <c r="M276" s="129"/>
      <c r="N276" s="129"/>
      <c r="O276" s="129"/>
      <c r="P276" s="129"/>
      <c r="Q276" s="129"/>
      <c r="R276" s="129"/>
      <c r="S276" s="129"/>
      <c r="T276" s="129"/>
      <c r="U276" s="129"/>
      <c r="V276" s="129"/>
      <c r="W276" s="129"/>
      <c r="X276" s="129"/>
      <c r="Y276" s="129"/>
      <c r="Z276" s="129"/>
      <c r="AA276" s="129"/>
      <c r="AB276" s="129"/>
      <c r="AC276" s="129"/>
      <c r="AD276" s="129"/>
      <c r="AE276" s="129"/>
      <c r="AF276" s="129"/>
      <c r="AG276" s="493"/>
    </row>
    <row r="277" outlineLevel="1">
      <c r="A277" s="578" t="s">
        <v>391</v>
      </c>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c r="AC277" s="161"/>
      <c r="AD277" s="161"/>
      <c r="AE277" s="161"/>
      <c r="AF277" s="161"/>
      <c r="AG277" s="386">
        <f t="shared" ref="AG277:AG279" si="69">SUM(B277:AF277)</f>
        <v>0</v>
      </c>
    </row>
    <row r="278" outlineLevel="1">
      <c r="A278" s="505" t="s">
        <v>392</v>
      </c>
      <c r="B278" s="144"/>
      <c r="C278" s="144"/>
      <c r="D278" s="144"/>
      <c r="E278" s="144"/>
      <c r="F278" s="144"/>
      <c r="G278" s="428"/>
      <c r="H278" s="428"/>
      <c r="I278" s="428"/>
      <c r="J278" s="428"/>
      <c r="K278" s="144"/>
      <c r="L278" s="428"/>
      <c r="M278" s="428"/>
      <c r="N278" s="428"/>
      <c r="O278" s="428"/>
      <c r="P278" s="428"/>
      <c r="Q278" s="428"/>
      <c r="R278" s="428"/>
      <c r="S278" s="428"/>
      <c r="T278" s="428"/>
      <c r="U278" s="428"/>
      <c r="V278" s="428"/>
      <c r="W278" s="428"/>
      <c r="X278" s="428"/>
      <c r="Y278" s="428"/>
      <c r="Z278" s="428"/>
      <c r="AA278" s="428"/>
      <c r="AB278" s="428"/>
      <c r="AC278" s="428"/>
      <c r="AD278" s="428"/>
      <c r="AE278" s="428"/>
      <c r="AF278" s="428"/>
      <c r="AG278" s="386">
        <f t="shared" si="69"/>
        <v>0</v>
      </c>
    </row>
    <row r="279" outlineLevel="1">
      <c r="A279" s="506" t="s">
        <v>1318</v>
      </c>
      <c r="B279" s="507">
        <f t="shared" ref="B279:AF279" si="70">sum(B277:B278)</f>
        <v>0</v>
      </c>
      <c r="C279" s="507">
        <f t="shared" si="70"/>
        <v>0</v>
      </c>
      <c r="D279" s="507">
        <f t="shared" si="70"/>
        <v>0</v>
      </c>
      <c r="E279" s="507">
        <f t="shared" si="70"/>
        <v>0</v>
      </c>
      <c r="F279" s="507">
        <f t="shared" si="70"/>
        <v>0</v>
      </c>
      <c r="G279" s="507">
        <f t="shared" si="70"/>
        <v>0</v>
      </c>
      <c r="H279" s="507">
        <f t="shared" si="70"/>
        <v>0</v>
      </c>
      <c r="I279" s="507">
        <f t="shared" si="70"/>
        <v>0</v>
      </c>
      <c r="J279" s="507">
        <f t="shared" si="70"/>
        <v>0</v>
      </c>
      <c r="K279" s="507">
        <f t="shared" si="70"/>
        <v>0</v>
      </c>
      <c r="L279" s="507">
        <f t="shared" si="70"/>
        <v>0</v>
      </c>
      <c r="M279" s="507">
        <f t="shared" si="70"/>
        <v>0</v>
      </c>
      <c r="N279" s="507">
        <f t="shared" si="70"/>
        <v>0</v>
      </c>
      <c r="O279" s="507">
        <f t="shared" si="70"/>
        <v>0</v>
      </c>
      <c r="P279" s="507">
        <f t="shared" si="70"/>
        <v>0</v>
      </c>
      <c r="Q279" s="507">
        <f t="shared" si="70"/>
        <v>0</v>
      </c>
      <c r="R279" s="507">
        <f t="shared" si="70"/>
        <v>0</v>
      </c>
      <c r="S279" s="507">
        <f t="shared" si="70"/>
        <v>0</v>
      </c>
      <c r="T279" s="507">
        <f t="shared" si="70"/>
        <v>0</v>
      </c>
      <c r="U279" s="507">
        <f t="shared" si="70"/>
        <v>0</v>
      </c>
      <c r="V279" s="507">
        <f t="shared" si="70"/>
        <v>0</v>
      </c>
      <c r="W279" s="507">
        <f t="shared" si="70"/>
        <v>0</v>
      </c>
      <c r="X279" s="507">
        <f t="shared" si="70"/>
        <v>0</v>
      </c>
      <c r="Y279" s="507">
        <f t="shared" si="70"/>
        <v>0</v>
      </c>
      <c r="Z279" s="507">
        <f t="shared" si="70"/>
        <v>0</v>
      </c>
      <c r="AA279" s="507">
        <f t="shared" si="70"/>
        <v>0</v>
      </c>
      <c r="AB279" s="507">
        <f t="shared" si="70"/>
        <v>0</v>
      </c>
      <c r="AC279" s="507">
        <f t="shared" si="70"/>
        <v>0</v>
      </c>
      <c r="AD279" s="507">
        <f t="shared" si="70"/>
        <v>0</v>
      </c>
      <c r="AE279" s="507">
        <f t="shared" si="70"/>
        <v>0</v>
      </c>
      <c r="AF279" s="507">
        <f t="shared" si="70"/>
        <v>0</v>
      </c>
      <c r="AG279" s="386">
        <f t="shared" si="69"/>
        <v>0</v>
      </c>
    </row>
    <row r="280" outlineLevel="1">
      <c r="A280" s="145"/>
      <c r="B280" s="174"/>
      <c r="C280" s="174"/>
      <c r="D280" s="174"/>
      <c r="E280" s="174"/>
      <c r="F280" s="174"/>
      <c r="G280" s="174"/>
      <c r="H280" s="174"/>
      <c r="I280" s="129"/>
      <c r="J280" s="129"/>
      <c r="K280" s="129"/>
      <c r="L280" s="129"/>
      <c r="M280" s="129"/>
      <c r="N280" s="129"/>
      <c r="O280" s="129"/>
      <c r="P280" s="129"/>
      <c r="Q280" s="129"/>
      <c r="R280" s="129"/>
      <c r="S280" s="129"/>
      <c r="T280" s="129"/>
      <c r="U280" s="129"/>
      <c r="V280" s="129"/>
      <c r="W280" s="129"/>
      <c r="X280" s="129"/>
      <c r="Y280" s="129"/>
      <c r="Z280" s="129"/>
      <c r="AA280" s="129"/>
      <c r="AB280" s="129"/>
      <c r="AC280" s="129"/>
      <c r="AD280" s="129"/>
      <c r="AE280" s="129"/>
      <c r="AF280" s="129"/>
      <c r="AG280" s="493"/>
    </row>
    <row r="281" outlineLevel="1">
      <c r="A281" s="508" t="s">
        <v>1525</v>
      </c>
      <c r="B281" s="509"/>
      <c r="C281" s="509"/>
      <c r="D281" s="509"/>
      <c r="E281" s="509"/>
      <c r="F281" s="509"/>
      <c r="G281" s="509"/>
      <c r="H281" s="509"/>
      <c r="I281" s="509"/>
      <c r="J281" s="509"/>
      <c r="K281" s="509"/>
      <c r="L281" s="509"/>
      <c r="M281" s="509"/>
      <c r="N281" s="509"/>
      <c r="O281" s="509"/>
      <c r="P281" s="509"/>
      <c r="Q281" s="509"/>
      <c r="R281" s="509"/>
      <c r="S281" s="509"/>
      <c r="T281" s="510"/>
      <c r="U281" s="510"/>
      <c r="V281" s="510"/>
      <c r="W281" s="510"/>
      <c r="X281" s="510"/>
      <c r="Y281" s="510"/>
      <c r="Z281" s="510"/>
      <c r="AA281" s="510"/>
      <c r="AB281" s="510"/>
      <c r="AC281" s="510"/>
      <c r="AD281" s="510"/>
      <c r="AE281" s="274"/>
      <c r="AF281" s="274"/>
      <c r="AG281" s="503"/>
    </row>
    <row r="282" outlineLevel="1">
      <c r="A282" s="443" t="s">
        <v>1526</v>
      </c>
      <c r="B282" s="579"/>
      <c r="C282" s="579"/>
      <c r="D282" s="579"/>
      <c r="E282" s="579"/>
      <c r="F282" s="579"/>
      <c r="G282" s="579"/>
      <c r="H282" s="579"/>
      <c r="I282" s="579"/>
      <c r="J282" s="579"/>
      <c r="K282" s="579"/>
      <c r="L282" s="579"/>
      <c r="M282" s="579"/>
      <c r="N282" s="579"/>
      <c r="O282" s="579"/>
      <c r="P282" s="579"/>
      <c r="Q282" s="579"/>
      <c r="R282" s="579"/>
      <c r="S282" s="579"/>
      <c r="T282" s="579"/>
      <c r="U282" s="579"/>
      <c r="V282" s="579"/>
      <c r="W282" s="579"/>
      <c r="X282" s="579"/>
      <c r="Y282" s="579"/>
      <c r="Z282" s="579"/>
      <c r="AA282" s="579"/>
      <c r="AB282" s="579"/>
      <c r="AC282" s="579"/>
      <c r="AD282" s="579"/>
      <c r="AE282" s="579"/>
      <c r="AF282" s="579"/>
      <c r="AG282" s="386">
        <f t="shared" ref="AG282:AG287" si="71">SUM(B282:AF282)</f>
        <v>0</v>
      </c>
    </row>
    <row r="283" outlineLevel="1">
      <c r="A283" s="443" t="s">
        <v>1527</v>
      </c>
      <c r="B283" s="579"/>
      <c r="C283" s="579"/>
      <c r="D283" s="579"/>
      <c r="E283" s="579"/>
      <c r="F283" s="579"/>
      <c r="G283" s="579"/>
      <c r="H283" s="579"/>
      <c r="I283" s="579"/>
      <c r="J283" s="579"/>
      <c r="K283" s="579"/>
      <c r="L283" s="579"/>
      <c r="M283" s="579"/>
      <c r="N283" s="579"/>
      <c r="O283" s="579"/>
      <c r="P283" s="579"/>
      <c r="Q283" s="579"/>
      <c r="R283" s="579"/>
      <c r="S283" s="579"/>
      <c r="T283" s="579"/>
      <c r="U283" s="579"/>
      <c r="V283" s="579"/>
      <c r="W283" s="579"/>
      <c r="X283" s="579"/>
      <c r="Y283" s="579"/>
      <c r="Z283" s="579"/>
      <c r="AA283" s="579"/>
      <c r="AB283" s="579"/>
      <c r="AC283" s="579"/>
      <c r="AD283" s="579"/>
      <c r="AE283" s="579"/>
      <c r="AF283" s="579"/>
      <c r="AG283" s="386">
        <f t="shared" si="71"/>
        <v>0</v>
      </c>
    </row>
    <row r="284" outlineLevel="1">
      <c r="A284" s="443" t="s">
        <v>1528</v>
      </c>
      <c r="B284" s="579"/>
      <c r="C284" s="579"/>
      <c r="D284" s="579"/>
      <c r="E284" s="579"/>
      <c r="F284" s="579"/>
      <c r="G284" s="579"/>
      <c r="H284" s="579"/>
      <c r="I284" s="579"/>
      <c r="J284" s="579"/>
      <c r="K284" s="579"/>
      <c r="L284" s="579"/>
      <c r="M284" s="579"/>
      <c r="N284" s="579"/>
      <c r="O284" s="579"/>
      <c r="P284" s="579"/>
      <c r="Q284" s="579"/>
      <c r="R284" s="579"/>
      <c r="S284" s="579"/>
      <c r="T284" s="579"/>
      <c r="U284" s="579"/>
      <c r="V284" s="579"/>
      <c r="W284" s="579"/>
      <c r="X284" s="579"/>
      <c r="Y284" s="579"/>
      <c r="Z284" s="579"/>
      <c r="AA284" s="579"/>
      <c r="AB284" s="579"/>
      <c r="AC284" s="579"/>
      <c r="AD284" s="579"/>
      <c r="AE284" s="579"/>
      <c r="AF284" s="579"/>
      <c r="AG284" s="386">
        <f t="shared" si="71"/>
        <v>0</v>
      </c>
    </row>
    <row r="285" outlineLevel="1">
      <c r="A285" s="443" t="s">
        <v>1529</v>
      </c>
      <c r="B285" s="579"/>
      <c r="C285" s="579"/>
      <c r="D285" s="579"/>
      <c r="E285" s="579"/>
      <c r="F285" s="579"/>
      <c r="G285" s="579"/>
      <c r="H285" s="579"/>
      <c r="I285" s="579"/>
      <c r="J285" s="579"/>
      <c r="K285" s="579"/>
      <c r="L285" s="579"/>
      <c r="M285" s="579"/>
      <c r="N285" s="579"/>
      <c r="O285" s="579"/>
      <c r="P285" s="579"/>
      <c r="Q285" s="579"/>
      <c r="R285" s="579"/>
      <c r="S285" s="579"/>
      <c r="T285" s="579"/>
      <c r="U285" s="579"/>
      <c r="V285" s="579"/>
      <c r="W285" s="579"/>
      <c r="X285" s="579"/>
      <c r="Y285" s="579"/>
      <c r="Z285" s="579"/>
      <c r="AA285" s="579"/>
      <c r="AB285" s="579"/>
      <c r="AC285" s="579"/>
      <c r="AD285" s="579"/>
      <c r="AE285" s="579"/>
      <c r="AF285" s="579"/>
      <c r="AG285" s="386">
        <f t="shared" si="71"/>
        <v>0</v>
      </c>
    </row>
    <row r="286" outlineLevel="1">
      <c r="A286" s="445" t="s">
        <v>287</v>
      </c>
      <c r="B286" s="446">
        <f t="shared" ref="B286:AF286" si="72">SUM(B282:B283)</f>
        <v>0</v>
      </c>
      <c r="C286" s="446">
        <f t="shared" si="72"/>
        <v>0</v>
      </c>
      <c r="D286" s="446">
        <f t="shared" si="72"/>
        <v>0</v>
      </c>
      <c r="E286" s="446">
        <f t="shared" si="72"/>
        <v>0</v>
      </c>
      <c r="F286" s="446">
        <f t="shared" si="72"/>
        <v>0</v>
      </c>
      <c r="G286" s="446">
        <f t="shared" si="72"/>
        <v>0</v>
      </c>
      <c r="H286" s="446">
        <f t="shared" si="72"/>
        <v>0</v>
      </c>
      <c r="I286" s="446">
        <f t="shared" si="72"/>
        <v>0</v>
      </c>
      <c r="J286" s="446">
        <f t="shared" si="72"/>
        <v>0</v>
      </c>
      <c r="K286" s="446">
        <f t="shared" si="72"/>
        <v>0</v>
      </c>
      <c r="L286" s="446">
        <f t="shared" si="72"/>
        <v>0</v>
      </c>
      <c r="M286" s="446">
        <f t="shared" si="72"/>
        <v>0</v>
      </c>
      <c r="N286" s="446">
        <f t="shared" si="72"/>
        <v>0</v>
      </c>
      <c r="O286" s="446">
        <f t="shared" si="72"/>
        <v>0</v>
      </c>
      <c r="P286" s="446">
        <f t="shared" si="72"/>
        <v>0</v>
      </c>
      <c r="Q286" s="446">
        <f t="shared" si="72"/>
        <v>0</v>
      </c>
      <c r="R286" s="446">
        <f t="shared" si="72"/>
        <v>0</v>
      </c>
      <c r="S286" s="446">
        <f t="shared" si="72"/>
        <v>0</v>
      </c>
      <c r="T286" s="446">
        <f t="shared" si="72"/>
        <v>0</v>
      </c>
      <c r="U286" s="446">
        <f t="shared" si="72"/>
        <v>0</v>
      </c>
      <c r="V286" s="446">
        <f t="shared" si="72"/>
        <v>0</v>
      </c>
      <c r="W286" s="446">
        <f t="shared" si="72"/>
        <v>0</v>
      </c>
      <c r="X286" s="446">
        <f t="shared" si="72"/>
        <v>0</v>
      </c>
      <c r="Y286" s="446">
        <f t="shared" si="72"/>
        <v>0</v>
      </c>
      <c r="Z286" s="446">
        <f t="shared" si="72"/>
        <v>0</v>
      </c>
      <c r="AA286" s="446">
        <f t="shared" si="72"/>
        <v>0</v>
      </c>
      <c r="AB286" s="446">
        <f t="shared" si="72"/>
        <v>0</v>
      </c>
      <c r="AC286" s="446">
        <f t="shared" si="72"/>
        <v>0</v>
      </c>
      <c r="AD286" s="446">
        <f t="shared" si="72"/>
        <v>0</v>
      </c>
      <c r="AE286" s="446">
        <f t="shared" si="72"/>
        <v>0</v>
      </c>
      <c r="AF286" s="446">
        <f t="shared" si="72"/>
        <v>0</v>
      </c>
      <c r="AG286" s="386">
        <f t="shared" si="71"/>
        <v>0</v>
      </c>
    </row>
    <row r="287" outlineLevel="1">
      <c r="A287" s="445" t="s">
        <v>288</v>
      </c>
      <c r="B287" s="446">
        <f t="shared" ref="B287:AF287" si="73">SUM(B284:B285)</f>
        <v>0</v>
      </c>
      <c r="C287" s="446">
        <f t="shared" si="73"/>
        <v>0</v>
      </c>
      <c r="D287" s="446">
        <f t="shared" si="73"/>
        <v>0</v>
      </c>
      <c r="E287" s="446">
        <f t="shared" si="73"/>
        <v>0</v>
      </c>
      <c r="F287" s="446">
        <f t="shared" si="73"/>
        <v>0</v>
      </c>
      <c r="G287" s="446">
        <f t="shared" si="73"/>
        <v>0</v>
      </c>
      <c r="H287" s="446">
        <f t="shared" si="73"/>
        <v>0</v>
      </c>
      <c r="I287" s="446">
        <f t="shared" si="73"/>
        <v>0</v>
      </c>
      <c r="J287" s="446">
        <f t="shared" si="73"/>
        <v>0</v>
      </c>
      <c r="K287" s="446">
        <f t="shared" si="73"/>
        <v>0</v>
      </c>
      <c r="L287" s="446">
        <f t="shared" si="73"/>
        <v>0</v>
      </c>
      <c r="M287" s="446">
        <f t="shared" si="73"/>
        <v>0</v>
      </c>
      <c r="N287" s="446">
        <f t="shared" si="73"/>
        <v>0</v>
      </c>
      <c r="O287" s="446">
        <f t="shared" si="73"/>
        <v>0</v>
      </c>
      <c r="P287" s="446">
        <f t="shared" si="73"/>
        <v>0</v>
      </c>
      <c r="Q287" s="446">
        <f t="shared" si="73"/>
        <v>0</v>
      </c>
      <c r="R287" s="446">
        <f t="shared" si="73"/>
        <v>0</v>
      </c>
      <c r="S287" s="446">
        <f t="shared" si="73"/>
        <v>0</v>
      </c>
      <c r="T287" s="446">
        <f t="shared" si="73"/>
        <v>0</v>
      </c>
      <c r="U287" s="446">
        <f t="shared" si="73"/>
        <v>0</v>
      </c>
      <c r="V287" s="446">
        <f t="shared" si="73"/>
        <v>0</v>
      </c>
      <c r="W287" s="446">
        <f t="shared" si="73"/>
        <v>0</v>
      </c>
      <c r="X287" s="446">
        <f t="shared" si="73"/>
        <v>0</v>
      </c>
      <c r="Y287" s="446">
        <f t="shared" si="73"/>
        <v>0</v>
      </c>
      <c r="Z287" s="446">
        <f t="shared" si="73"/>
        <v>0</v>
      </c>
      <c r="AA287" s="446">
        <f t="shared" si="73"/>
        <v>0</v>
      </c>
      <c r="AB287" s="446">
        <f t="shared" si="73"/>
        <v>0</v>
      </c>
      <c r="AC287" s="446">
        <f t="shared" si="73"/>
        <v>0</v>
      </c>
      <c r="AD287" s="446">
        <f t="shared" si="73"/>
        <v>0</v>
      </c>
      <c r="AE287" s="446">
        <f t="shared" si="73"/>
        <v>0</v>
      </c>
      <c r="AF287" s="446">
        <f t="shared" si="73"/>
        <v>0</v>
      </c>
      <c r="AG287" s="386">
        <f t="shared" si="71"/>
        <v>0</v>
      </c>
    </row>
    <row r="288" outlineLevel="1">
      <c r="A288" s="145"/>
      <c r="B288" s="225"/>
      <c r="C288" s="225"/>
      <c r="D288" s="225"/>
      <c r="E288" s="225"/>
      <c r="F288" s="225"/>
      <c r="G288" s="225"/>
      <c r="H288" s="225"/>
      <c r="I288" s="225"/>
      <c r="J288" s="225"/>
      <c r="K288" s="225"/>
      <c r="L288" s="225"/>
      <c r="M288" s="225"/>
      <c r="N288" s="225"/>
      <c r="O288" s="225"/>
      <c r="P288" s="225"/>
      <c r="Q288" s="225"/>
      <c r="R288" s="225"/>
      <c r="S288" s="225"/>
      <c r="T288" s="225"/>
      <c r="U288" s="225"/>
      <c r="V288" s="225"/>
      <c r="W288" s="225"/>
      <c r="X288" s="225"/>
      <c r="Y288" s="225"/>
      <c r="Z288" s="225"/>
      <c r="AA288" s="225"/>
      <c r="AB288" s="225"/>
      <c r="AC288" s="225"/>
      <c r="AD288" s="225"/>
      <c r="AE288" s="225"/>
      <c r="AF288" s="225"/>
      <c r="AG288" s="503"/>
    </row>
    <row r="289" outlineLevel="1">
      <c r="A289" s="443" t="s">
        <v>290</v>
      </c>
      <c r="B289" s="579"/>
      <c r="C289" s="579"/>
      <c r="D289" s="579"/>
      <c r="E289" s="579"/>
      <c r="F289" s="579"/>
      <c r="G289" s="579"/>
      <c r="H289" s="579"/>
      <c r="I289" s="579"/>
      <c r="J289" s="579"/>
      <c r="K289" s="579"/>
      <c r="L289" s="579"/>
      <c r="M289" s="579"/>
      <c r="N289" s="579"/>
      <c r="O289" s="579"/>
      <c r="P289" s="579"/>
      <c r="Q289" s="579"/>
      <c r="R289" s="579"/>
      <c r="S289" s="579"/>
      <c r="T289" s="579"/>
      <c r="U289" s="579"/>
      <c r="V289" s="579"/>
      <c r="W289" s="579"/>
      <c r="X289" s="579"/>
      <c r="Y289" s="579"/>
      <c r="Z289" s="579"/>
      <c r="AA289" s="579"/>
      <c r="AB289" s="579"/>
      <c r="AC289" s="579"/>
      <c r="AD289" s="579"/>
      <c r="AE289" s="579"/>
      <c r="AF289" s="579"/>
      <c r="AG289" s="386">
        <f t="shared" ref="AG289:AG297" si="74">SUM(B289:AF289)</f>
        <v>0</v>
      </c>
    </row>
    <row r="290" outlineLevel="1">
      <c r="A290" s="443" t="s">
        <v>291</v>
      </c>
      <c r="B290" s="579"/>
      <c r="C290" s="579"/>
      <c r="D290" s="579"/>
      <c r="E290" s="579"/>
      <c r="F290" s="579"/>
      <c r="G290" s="579"/>
      <c r="H290" s="579"/>
      <c r="I290" s="579"/>
      <c r="J290" s="579"/>
      <c r="K290" s="579"/>
      <c r="L290" s="579"/>
      <c r="M290" s="579"/>
      <c r="N290" s="579"/>
      <c r="O290" s="579"/>
      <c r="P290" s="579"/>
      <c r="Q290" s="579"/>
      <c r="R290" s="579"/>
      <c r="S290" s="579"/>
      <c r="T290" s="579"/>
      <c r="U290" s="579"/>
      <c r="V290" s="579"/>
      <c r="W290" s="579"/>
      <c r="X290" s="579"/>
      <c r="Y290" s="579"/>
      <c r="Z290" s="579"/>
      <c r="AA290" s="579"/>
      <c r="AB290" s="579"/>
      <c r="AC290" s="579"/>
      <c r="AD290" s="579"/>
      <c r="AE290" s="579"/>
      <c r="AF290" s="579"/>
      <c r="AG290" s="386">
        <f t="shared" si="74"/>
        <v>0</v>
      </c>
    </row>
    <row r="291" outlineLevel="1">
      <c r="A291" s="443" t="s">
        <v>1530</v>
      </c>
      <c r="B291" s="579"/>
      <c r="C291" s="579"/>
      <c r="D291" s="579"/>
      <c r="E291" s="579"/>
      <c r="F291" s="579"/>
      <c r="G291" s="579"/>
      <c r="H291" s="579"/>
      <c r="I291" s="579"/>
      <c r="J291" s="579"/>
      <c r="K291" s="579"/>
      <c r="L291" s="579"/>
      <c r="M291" s="579"/>
      <c r="N291" s="579"/>
      <c r="O291" s="579"/>
      <c r="P291" s="579"/>
      <c r="Q291" s="579"/>
      <c r="R291" s="579"/>
      <c r="S291" s="579"/>
      <c r="T291" s="579"/>
      <c r="U291" s="579"/>
      <c r="V291" s="579"/>
      <c r="W291" s="579"/>
      <c r="X291" s="579"/>
      <c r="Y291" s="579"/>
      <c r="Z291" s="579"/>
      <c r="AA291" s="579"/>
      <c r="AB291" s="579"/>
      <c r="AC291" s="579"/>
      <c r="AD291" s="579"/>
      <c r="AE291" s="579"/>
      <c r="AF291" s="579"/>
      <c r="AG291" s="386">
        <f t="shared" si="74"/>
        <v>0</v>
      </c>
    </row>
    <row r="292" outlineLevel="1">
      <c r="A292" s="443" t="s">
        <v>1531</v>
      </c>
      <c r="B292" s="579"/>
      <c r="C292" s="579"/>
      <c r="D292" s="579"/>
      <c r="E292" s="579"/>
      <c r="F292" s="579"/>
      <c r="G292" s="579"/>
      <c r="H292" s="579"/>
      <c r="I292" s="579"/>
      <c r="J292" s="579"/>
      <c r="K292" s="579"/>
      <c r="L292" s="579"/>
      <c r="M292" s="579"/>
      <c r="N292" s="579"/>
      <c r="O292" s="579"/>
      <c r="P292" s="579"/>
      <c r="Q292" s="579"/>
      <c r="R292" s="579"/>
      <c r="S292" s="579"/>
      <c r="T292" s="579"/>
      <c r="U292" s="579"/>
      <c r="V292" s="579"/>
      <c r="W292" s="579"/>
      <c r="X292" s="579"/>
      <c r="Y292" s="579"/>
      <c r="Z292" s="579"/>
      <c r="AA292" s="579"/>
      <c r="AB292" s="579"/>
      <c r="AC292" s="579"/>
      <c r="AD292" s="579"/>
      <c r="AE292" s="579"/>
      <c r="AF292" s="579"/>
      <c r="AG292" s="386">
        <f t="shared" si="74"/>
        <v>0</v>
      </c>
    </row>
    <row r="293" outlineLevel="1">
      <c r="A293" s="443" t="s">
        <v>1532</v>
      </c>
      <c r="B293" s="579"/>
      <c r="C293" s="579"/>
      <c r="D293" s="579"/>
      <c r="E293" s="579"/>
      <c r="F293" s="579"/>
      <c r="G293" s="579"/>
      <c r="H293" s="579"/>
      <c r="I293" s="579"/>
      <c r="J293" s="579"/>
      <c r="K293" s="579"/>
      <c r="L293" s="579"/>
      <c r="M293" s="579"/>
      <c r="N293" s="579"/>
      <c r="O293" s="579"/>
      <c r="P293" s="579"/>
      <c r="Q293" s="579"/>
      <c r="R293" s="579"/>
      <c r="S293" s="579"/>
      <c r="T293" s="579"/>
      <c r="U293" s="579"/>
      <c r="V293" s="579"/>
      <c r="W293" s="579"/>
      <c r="X293" s="579"/>
      <c r="Y293" s="579"/>
      <c r="Z293" s="579"/>
      <c r="AA293" s="579"/>
      <c r="AB293" s="579"/>
      <c r="AC293" s="579"/>
      <c r="AD293" s="579"/>
      <c r="AE293" s="579"/>
      <c r="AF293" s="579"/>
      <c r="AG293" s="386">
        <f t="shared" si="74"/>
        <v>0</v>
      </c>
    </row>
    <row r="294" outlineLevel="1">
      <c r="A294" s="443" t="s">
        <v>1533</v>
      </c>
      <c r="B294" s="579"/>
      <c r="C294" s="579"/>
      <c r="D294" s="579"/>
      <c r="E294" s="579"/>
      <c r="F294" s="579"/>
      <c r="G294" s="579"/>
      <c r="H294" s="579"/>
      <c r="I294" s="579"/>
      <c r="J294" s="579"/>
      <c r="K294" s="579"/>
      <c r="L294" s="579"/>
      <c r="M294" s="579"/>
      <c r="N294" s="579"/>
      <c r="O294" s="579"/>
      <c r="P294" s="579"/>
      <c r="Q294" s="579"/>
      <c r="R294" s="579"/>
      <c r="S294" s="579"/>
      <c r="T294" s="579"/>
      <c r="U294" s="579"/>
      <c r="V294" s="579"/>
      <c r="W294" s="579"/>
      <c r="X294" s="579"/>
      <c r="Y294" s="579"/>
      <c r="Z294" s="579"/>
      <c r="AA294" s="579"/>
      <c r="AB294" s="579"/>
      <c r="AC294" s="579"/>
      <c r="AD294" s="579"/>
      <c r="AE294" s="579"/>
      <c r="AF294" s="579"/>
      <c r="AG294" s="386">
        <f t="shared" si="74"/>
        <v>0</v>
      </c>
    </row>
    <row r="295" outlineLevel="1">
      <c r="A295" s="443" t="s">
        <v>1534</v>
      </c>
      <c r="B295" s="579"/>
      <c r="C295" s="579"/>
      <c r="D295" s="579"/>
      <c r="E295" s="579"/>
      <c r="F295" s="579"/>
      <c r="G295" s="579"/>
      <c r="H295" s="579"/>
      <c r="I295" s="579"/>
      <c r="J295" s="579"/>
      <c r="K295" s="579"/>
      <c r="L295" s="579"/>
      <c r="M295" s="579"/>
      <c r="N295" s="579"/>
      <c r="O295" s="579"/>
      <c r="P295" s="579"/>
      <c r="Q295" s="579"/>
      <c r="R295" s="579"/>
      <c r="S295" s="579"/>
      <c r="T295" s="579"/>
      <c r="U295" s="579"/>
      <c r="V295" s="579"/>
      <c r="W295" s="579"/>
      <c r="X295" s="579"/>
      <c r="Y295" s="579"/>
      <c r="Z295" s="579"/>
      <c r="AA295" s="579"/>
      <c r="AB295" s="579"/>
      <c r="AC295" s="579"/>
      <c r="AD295" s="579"/>
      <c r="AE295" s="579"/>
      <c r="AF295" s="579"/>
      <c r="AG295" s="386">
        <f t="shared" si="74"/>
        <v>0</v>
      </c>
    </row>
    <row r="296" outlineLevel="1">
      <c r="A296" s="443" t="s">
        <v>1535</v>
      </c>
      <c r="B296" s="579"/>
      <c r="C296" s="579"/>
      <c r="D296" s="579"/>
      <c r="E296" s="579"/>
      <c r="F296" s="579"/>
      <c r="G296" s="579"/>
      <c r="H296" s="579"/>
      <c r="I296" s="579"/>
      <c r="J296" s="579"/>
      <c r="K296" s="579"/>
      <c r="L296" s="579"/>
      <c r="M296" s="579"/>
      <c r="N296" s="579"/>
      <c r="O296" s="579"/>
      <c r="P296" s="579"/>
      <c r="Q296" s="579"/>
      <c r="R296" s="579"/>
      <c r="S296" s="579"/>
      <c r="T296" s="579"/>
      <c r="U296" s="579"/>
      <c r="V296" s="579"/>
      <c r="W296" s="579"/>
      <c r="X296" s="579"/>
      <c r="Y296" s="579"/>
      <c r="Z296" s="579"/>
      <c r="AA296" s="579"/>
      <c r="AB296" s="579"/>
      <c r="AC296" s="579"/>
      <c r="AD296" s="579"/>
      <c r="AE296" s="579"/>
      <c r="AF296" s="579"/>
      <c r="AG296" s="386">
        <f t="shared" si="74"/>
        <v>0</v>
      </c>
    </row>
    <row r="297" outlineLevel="1">
      <c r="A297" s="447" t="s">
        <v>187</v>
      </c>
      <c r="B297" s="446">
        <f t="shared" ref="B297:AF297" si="75">SUM(B289:B296)</f>
        <v>0</v>
      </c>
      <c r="C297" s="446">
        <f t="shared" si="75"/>
        <v>0</v>
      </c>
      <c r="D297" s="446">
        <f t="shared" si="75"/>
        <v>0</v>
      </c>
      <c r="E297" s="446">
        <f t="shared" si="75"/>
        <v>0</v>
      </c>
      <c r="F297" s="446">
        <f t="shared" si="75"/>
        <v>0</v>
      </c>
      <c r="G297" s="446">
        <f t="shared" si="75"/>
        <v>0</v>
      </c>
      <c r="H297" s="446">
        <f t="shared" si="75"/>
        <v>0</v>
      </c>
      <c r="I297" s="446">
        <f t="shared" si="75"/>
        <v>0</v>
      </c>
      <c r="J297" s="446">
        <f t="shared" si="75"/>
        <v>0</v>
      </c>
      <c r="K297" s="446">
        <f t="shared" si="75"/>
        <v>0</v>
      </c>
      <c r="L297" s="446">
        <f t="shared" si="75"/>
        <v>0</v>
      </c>
      <c r="M297" s="446">
        <f t="shared" si="75"/>
        <v>0</v>
      </c>
      <c r="N297" s="446">
        <f t="shared" si="75"/>
        <v>0</v>
      </c>
      <c r="O297" s="446">
        <f t="shared" si="75"/>
        <v>0</v>
      </c>
      <c r="P297" s="446">
        <f t="shared" si="75"/>
        <v>0</v>
      </c>
      <c r="Q297" s="446">
        <f t="shared" si="75"/>
        <v>0</v>
      </c>
      <c r="R297" s="446">
        <f t="shared" si="75"/>
        <v>0</v>
      </c>
      <c r="S297" s="446">
        <f t="shared" si="75"/>
        <v>0</v>
      </c>
      <c r="T297" s="446">
        <f t="shared" si="75"/>
        <v>0</v>
      </c>
      <c r="U297" s="446">
        <f t="shared" si="75"/>
        <v>0</v>
      </c>
      <c r="V297" s="446">
        <f t="shared" si="75"/>
        <v>0</v>
      </c>
      <c r="W297" s="446">
        <f t="shared" si="75"/>
        <v>0</v>
      </c>
      <c r="X297" s="446">
        <f t="shared" si="75"/>
        <v>0</v>
      </c>
      <c r="Y297" s="446">
        <f t="shared" si="75"/>
        <v>0</v>
      </c>
      <c r="Z297" s="446">
        <f t="shared" si="75"/>
        <v>0</v>
      </c>
      <c r="AA297" s="446">
        <f t="shared" si="75"/>
        <v>0</v>
      </c>
      <c r="AB297" s="446">
        <f t="shared" si="75"/>
        <v>0</v>
      </c>
      <c r="AC297" s="446">
        <f t="shared" si="75"/>
        <v>0</v>
      </c>
      <c r="AD297" s="446">
        <f t="shared" si="75"/>
        <v>0</v>
      </c>
      <c r="AE297" s="446">
        <f t="shared" si="75"/>
        <v>0</v>
      </c>
      <c r="AF297" s="446">
        <f t="shared" si="75"/>
        <v>0</v>
      </c>
      <c r="AG297" s="386">
        <f t="shared" si="74"/>
        <v>0</v>
      </c>
    </row>
    <row r="298" outlineLevel="1">
      <c r="A298" s="415"/>
      <c r="AG298" s="501"/>
    </row>
    <row r="299" outlineLevel="1">
      <c r="A299" s="462" t="s">
        <v>1536</v>
      </c>
      <c r="B299" s="225"/>
      <c r="C299" s="225"/>
      <c r="D299" s="225"/>
      <c r="E299" s="225"/>
      <c r="F299" s="225"/>
      <c r="G299" s="225"/>
      <c r="H299" s="225"/>
      <c r="I299" s="225"/>
      <c r="J299" s="225"/>
      <c r="K299" s="225"/>
      <c r="L299" s="225"/>
      <c r="M299" s="225"/>
      <c r="N299" s="225"/>
      <c r="O299" s="225"/>
      <c r="P299" s="225"/>
      <c r="Q299" s="225"/>
      <c r="R299" s="225"/>
      <c r="S299" s="225"/>
      <c r="T299" s="225"/>
      <c r="U299" s="225"/>
      <c r="V299" s="225"/>
      <c r="W299" s="225"/>
      <c r="X299" s="225"/>
      <c r="Y299" s="225"/>
      <c r="Z299" s="225"/>
      <c r="AA299" s="225"/>
      <c r="AB299" s="225"/>
      <c r="AC299" s="225"/>
      <c r="AD299" s="225"/>
      <c r="AE299" s="225"/>
      <c r="AF299" s="225"/>
      <c r="AG299" s="493"/>
    </row>
    <row r="300" outlineLevel="1">
      <c r="A300" s="443" t="s">
        <v>1315</v>
      </c>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c r="AA300" s="161"/>
      <c r="AB300" s="161"/>
      <c r="AC300" s="161"/>
      <c r="AD300" s="161"/>
      <c r="AE300" s="161"/>
      <c r="AF300" s="161"/>
      <c r="AG300" s="386">
        <f t="shared" ref="AG300:AG303" si="76">SUM(B300:AF300)</f>
        <v>0</v>
      </c>
    </row>
    <row r="301" outlineLevel="1">
      <c r="A301" s="443" t="s">
        <v>1131</v>
      </c>
      <c r="B301" s="144"/>
      <c r="C301" s="144"/>
      <c r="D301" s="144"/>
      <c r="E301" s="144"/>
      <c r="F301" s="144"/>
      <c r="G301" s="428"/>
      <c r="H301" s="428"/>
      <c r="I301" s="428"/>
      <c r="J301" s="428"/>
      <c r="K301" s="144"/>
      <c r="L301" s="428"/>
      <c r="M301" s="428"/>
      <c r="N301" s="428"/>
      <c r="O301" s="428"/>
      <c r="P301" s="428"/>
      <c r="Q301" s="428"/>
      <c r="R301" s="428"/>
      <c r="S301" s="428"/>
      <c r="T301" s="428"/>
      <c r="U301" s="428"/>
      <c r="V301" s="428"/>
      <c r="W301" s="428"/>
      <c r="X301" s="428"/>
      <c r="Y301" s="428"/>
      <c r="Z301" s="428"/>
      <c r="AA301" s="428"/>
      <c r="AB301" s="428"/>
      <c r="AC301" s="428"/>
      <c r="AD301" s="428"/>
      <c r="AE301" s="428"/>
      <c r="AF301" s="428"/>
      <c r="AG301" s="386">
        <f t="shared" si="76"/>
        <v>0</v>
      </c>
    </row>
    <row r="302" outlineLevel="1">
      <c r="A302" s="443" t="s">
        <v>1316</v>
      </c>
      <c r="B302" s="144"/>
      <c r="C302" s="144"/>
      <c r="D302" s="144"/>
      <c r="E302" s="144"/>
      <c r="F302" s="144"/>
      <c r="G302" s="428"/>
      <c r="H302" s="428"/>
      <c r="I302" s="428"/>
      <c r="J302" s="428"/>
      <c r="K302" s="144"/>
      <c r="L302" s="428"/>
      <c r="M302" s="428"/>
      <c r="N302" s="428"/>
      <c r="O302" s="428"/>
      <c r="P302" s="428"/>
      <c r="Q302" s="428"/>
      <c r="R302" s="428"/>
      <c r="S302" s="428"/>
      <c r="T302" s="428"/>
      <c r="U302" s="428"/>
      <c r="V302" s="428"/>
      <c r="W302" s="428"/>
      <c r="X302" s="428"/>
      <c r="Y302" s="428"/>
      <c r="Z302" s="428"/>
      <c r="AA302" s="428"/>
      <c r="AB302" s="428"/>
      <c r="AC302" s="428"/>
      <c r="AD302" s="428"/>
      <c r="AE302" s="428"/>
      <c r="AF302" s="428"/>
      <c r="AG302" s="386">
        <f t="shared" si="76"/>
        <v>0</v>
      </c>
    </row>
    <row r="303" outlineLevel="1">
      <c r="A303" s="506" t="s">
        <v>1317</v>
      </c>
      <c r="B303" s="507">
        <f t="shared" ref="B303:AF303" si="77">sum(B300:B302)</f>
        <v>0</v>
      </c>
      <c r="C303" s="507">
        <f t="shared" si="77"/>
        <v>0</v>
      </c>
      <c r="D303" s="507">
        <f t="shared" si="77"/>
        <v>0</v>
      </c>
      <c r="E303" s="507">
        <f t="shared" si="77"/>
        <v>0</v>
      </c>
      <c r="F303" s="507">
        <f t="shared" si="77"/>
        <v>0</v>
      </c>
      <c r="G303" s="507">
        <f t="shared" si="77"/>
        <v>0</v>
      </c>
      <c r="H303" s="507">
        <f t="shared" si="77"/>
        <v>0</v>
      </c>
      <c r="I303" s="507">
        <f t="shared" si="77"/>
        <v>0</v>
      </c>
      <c r="J303" s="507">
        <f t="shared" si="77"/>
        <v>0</v>
      </c>
      <c r="K303" s="507">
        <f t="shared" si="77"/>
        <v>0</v>
      </c>
      <c r="L303" s="507">
        <f t="shared" si="77"/>
        <v>0</v>
      </c>
      <c r="M303" s="507">
        <f t="shared" si="77"/>
        <v>0</v>
      </c>
      <c r="N303" s="507">
        <f t="shared" si="77"/>
        <v>0</v>
      </c>
      <c r="O303" s="507">
        <f t="shared" si="77"/>
        <v>0</v>
      </c>
      <c r="P303" s="507">
        <f t="shared" si="77"/>
        <v>0</v>
      </c>
      <c r="Q303" s="507">
        <f t="shared" si="77"/>
        <v>0</v>
      </c>
      <c r="R303" s="507">
        <f t="shared" si="77"/>
        <v>0</v>
      </c>
      <c r="S303" s="507">
        <f t="shared" si="77"/>
        <v>0</v>
      </c>
      <c r="T303" s="507">
        <f t="shared" si="77"/>
        <v>0</v>
      </c>
      <c r="U303" s="507">
        <f t="shared" si="77"/>
        <v>0</v>
      </c>
      <c r="V303" s="507">
        <f t="shared" si="77"/>
        <v>0</v>
      </c>
      <c r="W303" s="507">
        <f t="shared" si="77"/>
        <v>0</v>
      </c>
      <c r="X303" s="507">
        <f t="shared" si="77"/>
        <v>0</v>
      </c>
      <c r="Y303" s="507">
        <f t="shared" si="77"/>
        <v>0</v>
      </c>
      <c r="Z303" s="507">
        <f t="shared" si="77"/>
        <v>0</v>
      </c>
      <c r="AA303" s="507">
        <f t="shared" si="77"/>
        <v>0</v>
      </c>
      <c r="AB303" s="507">
        <f t="shared" si="77"/>
        <v>0</v>
      </c>
      <c r="AC303" s="507">
        <f t="shared" si="77"/>
        <v>0</v>
      </c>
      <c r="AD303" s="507">
        <f t="shared" si="77"/>
        <v>0</v>
      </c>
      <c r="AE303" s="507">
        <f t="shared" si="77"/>
        <v>0</v>
      </c>
      <c r="AF303" s="507">
        <f t="shared" si="77"/>
        <v>0</v>
      </c>
      <c r="AG303" s="386">
        <f t="shared" si="76"/>
        <v>0</v>
      </c>
    </row>
    <row r="304" outlineLevel="1">
      <c r="A304" s="415"/>
      <c r="AG304" s="501"/>
    </row>
    <row r="305" outlineLevel="1">
      <c r="A305" s="578" t="s">
        <v>391</v>
      </c>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c r="AA305" s="161"/>
      <c r="AB305" s="161"/>
      <c r="AC305" s="161"/>
      <c r="AD305" s="161"/>
      <c r="AE305" s="161"/>
      <c r="AF305" s="161"/>
      <c r="AG305" s="386">
        <f t="shared" ref="AG305:AG307" si="78">SUM(B305:AF305)</f>
        <v>0</v>
      </c>
    </row>
    <row r="306" outlineLevel="1">
      <c r="A306" s="505" t="s">
        <v>392</v>
      </c>
      <c r="B306" s="144"/>
      <c r="C306" s="144"/>
      <c r="D306" s="144"/>
      <c r="E306" s="144"/>
      <c r="F306" s="144"/>
      <c r="G306" s="428"/>
      <c r="H306" s="428"/>
      <c r="I306" s="428"/>
      <c r="J306" s="428"/>
      <c r="K306" s="144"/>
      <c r="L306" s="428"/>
      <c r="M306" s="428"/>
      <c r="N306" s="428"/>
      <c r="O306" s="428"/>
      <c r="P306" s="428"/>
      <c r="Q306" s="428"/>
      <c r="R306" s="428"/>
      <c r="S306" s="428"/>
      <c r="T306" s="428"/>
      <c r="U306" s="428"/>
      <c r="V306" s="428"/>
      <c r="W306" s="428"/>
      <c r="X306" s="428"/>
      <c r="Y306" s="428"/>
      <c r="Z306" s="428"/>
      <c r="AA306" s="428"/>
      <c r="AB306" s="428"/>
      <c r="AC306" s="428"/>
      <c r="AD306" s="428"/>
      <c r="AE306" s="428"/>
      <c r="AF306" s="428"/>
      <c r="AG306" s="386">
        <f t="shared" si="78"/>
        <v>0</v>
      </c>
    </row>
    <row r="307" outlineLevel="1">
      <c r="A307" s="506" t="s">
        <v>1318</v>
      </c>
      <c r="B307" s="507">
        <f t="shared" ref="B307:AF307" si="79">sum(B305:B306)</f>
        <v>0</v>
      </c>
      <c r="C307" s="507">
        <f t="shared" si="79"/>
        <v>0</v>
      </c>
      <c r="D307" s="507">
        <f t="shared" si="79"/>
        <v>0</v>
      </c>
      <c r="E307" s="507">
        <f t="shared" si="79"/>
        <v>0</v>
      </c>
      <c r="F307" s="507">
        <f t="shared" si="79"/>
        <v>0</v>
      </c>
      <c r="G307" s="507">
        <f t="shared" si="79"/>
        <v>0</v>
      </c>
      <c r="H307" s="507">
        <f t="shared" si="79"/>
        <v>0</v>
      </c>
      <c r="I307" s="507">
        <f t="shared" si="79"/>
        <v>0</v>
      </c>
      <c r="J307" s="507">
        <f t="shared" si="79"/>
        <v>0</v>
      </c>
      <c r="K307" s="507">
        <f t="shared" si="79"/>
        <v>0</v>
      </c>
      <c r="L307" s="507">
        <f t="shared" si="79"/>
        <v>0</v>
      </c>
      <c r="M307" s="507">
        <f t="shared" si="79"/>
        <v>0</v>
      </c>
      <c r="N307" s="507">
        <f t="shared" si="79"/>
        <v>0</v>
      </c>
      <c r="O307" s="507">
        <f t="shared" si="79"/>
        <v>0</v>
      </c>
      <c r="P307" s="507">
        <f t="shared" si="79"/>
        <v>0</v>
      </c>
      <c r="Q307" s="507">
        <f t="shared" si="79"/>
        <v>0</v>
      </c>
      <c r="R307" s="507">
        <f t="shared" si="79"/>
        <v>0</v>
      </c>
      <c r="S307" s="507">
        <f t="shared" si="79"/>
        <v>0</v>
      </c>
      <c r="T307" s="507">
        <f t="shared" si="79"/>
        <v>0</v>
      </c>
      <c r="U307" s="507">
        <f t="shared" si="79"/>
        <v>0</v>
      </c>
      <c r="V307" s="507">
        <f t="shared" si="79"/>
        <v>0</v>
      </c>
      <c r="W307" s="507">
        <f t="shared" si="79"/>
        <v>0</v>
      </c>
      <c r="X307" s="507">
        <f t="shared" si="79"/>
        <v>0</v>
      </c>
      <c r="Y307" s="507">
        <f t="shared" si="79"/>
        <v>0</v>
      </c>
      <c r="Z307" s="507">
        <f t="shared" si="79"/>
        <v>0</v>
      </c>
      <c r="AA307" s="507">
        <f t="shared" si="79"/>
        <v>0</v>
      </c>
      <c r="AB307" s="507">
        <f t="shared" si="79"/>
        <v>0</v>
      </c>
      <c r="AC307" s="507">
        <f t="shared" si="79"/>
        <v>0</v>
      </c>
      <c r="AD307" s="507">
        <f t="shared" si="79"/>
        <v>0</v>
      </c>
      <c r="AE307" s="507">
        <f t="shared" si="79"/>
        <v>0</v>
      </c>
      <c r="AF307" s="507">
        <f t="shared" si="79"/>
        <v>0</v>
      </c>
      <c r="AG307" s="386">
        <f t="shared" si="78"/>
        <v>0</v>
      </c>
    </row>
    <row r="308">
      <c r="A308" s="415"/>
      <c r="AG308" s="501"/>
    </row>
    <row r="309">
      <c r="A309" s="499" t="s">
        <v>1537</v>
      </c>
      <c r="B309" s="500"/>
      <c r="C309" s="500"/>
      <c r="D309" s="500"/>
      <c r="E309" s="500"/>
      <c r="F309" s="500"/>
      <c r="G309" s="500"/>
      <c r="H309" s="500"/>
      <c r="I309" s="500"/>
      <c r="J309" s="500"/>
      <c r="K309" s="500"/>
      <c r="L309" s="500"/>
      <c r="M309" s="500"/>
      <c r="N309" s="500"/>
      <c r="O309" s="500"/>
      <c r="P309" s="500"/>
      <c r="Q309" s="500"/>
      <c r="R309" s="500"/>
      <c r="S309" s="500"/>
      <c r="T309" s="500"/>
      <c r="U309" s="500"/>
      <c r="V309" s="500"/>
      <c r="W309" s="500"/>
      <c r="X309" s="500"/>
      <c r="Y309" s="500"/>
      <c r="Z309" s="500"/>
      <c r="AA309" s="500"/>
      <c r="AB309" s="500"/>
      <c r="AC309" s="500"/>
      <c r="AD309" s="500"/>
      <c r="AE309" s="500"/>
      <c r="AF309" s="500"/>
      <c r="AG309" s="501"/>
    </row>
    <row r="310" outlineLevel="1">
      <c r="A310" s="443" t="s">
        <v>1538</v>
      </c>
      <c r="B310" s="212"/>
      <c r="C310" s="212"/>
      <c r="D310" s="212"/>
      <c r="E310" s="212"/>
      <c r="F310" s="212"/>
      <c r="G310" s="212"/>
      <c r="H310" s="212"/>
      <c r="I310" s="212"/>
      <c r="J310" s="212"/>
      <c r="K310" s="212"/>
      <c r="L310" s="212"/>
      <c r="M310" s="212"/>
      <c r="N310" s="212"/>
      <c r="O310" s="212"/>
      <c r="P310" s="212"/>
      <c r="Q310" s="212"/>
      <c r="R310" s="212"/>
      <c r="S310" s="212"/>
      <c r="T310" s="221"/>
      <c r="U310" s="212"/>
      <c r="V310" s="216"/>
      <c r="W310" s="216"/>
      <c r="X310" s="216"/>
      <c r="Y310" s="216"/>
      <c r="Z310" s="216"/>
      <c r="AA310" s="216"/>
      <c r="AB310" s="216"/>
      <c r="AC310" s="216"/>
      <c r="AD310" s="216"/>
      <c r="AE310" s="216"/>
      <c r="AF310" s="221"/>
      <c r="AG310" s="386">
        <f t="shared" ref="AG310:AG325" si="80">SUM(B310:AF310)</f>
        <v>0</v>
      </c>
    </row>
    <row r="311" outlineLevel="1">
      <c r="A311" s="443" t="s">
        <v>1539</v>
      </c>
      <c r="B311" s="212"/>
      <c r="C311" s="212"/>
      <c r="D311" s="212"/>
      <c r="E311" s="212"/>
      <c r="F311" s="212"/>
      <c r="G311" s="212"/>
      <c r="H311" s="212"/>
      <c r="I311" s="212"/>
      <c r="J311" s="212"/>
      <c r="K311" s="212"/>
      <c r="L311" s="212"/>
      <c r="M311" s="212"/>
      <c r="N311" s="212"/>
      <c r="O311" s="212"/>
      <c r="P311" s="212"/>
      <c r="Q311" s="212"/>
      <c r="R311" s="212"/>
      <c r="S311" s="212"/>
      <c r="T311" s="221"/>
      <c r="U311" s="212"/>
      <c r="V311" s="216"/>
      <c r="W311" s="216"/>
      <c r="X311" s="216"/>
      <c r="Y311" s="216"/>
      <c r="Z311" s="216"/>
      <c r="AA311" s="216"/>
      <c r="AB311" s="216"/>
      <c r="AC311" s="216"/>
      <c r="AD311" s="216"/>
      <c r="AE311" s="216"/>
      <c r="AF311" s="221"/>
      <c r="AG311" s="386">
        <f t="shared" si="80"/>
        <v>0</v>
      </c>
    </row>
    <row r="312" outlineLevel="1">
      <c r="A312" s="443" t="s">
        <v>1540</v>
      </c>
      <c r="B312" s="212"/>
      <c r="C312" s="212"/>
      <c r="D312" s="212"/>
      <c r="E312" s="212"/>
      <c r="F312" s="212"/>
      <c r="G312" s="212"/>
      <c r="H312" s="212"/>
      <c r="I312" s="212"/>
      <c r="J312" s="212"/>
      <c r="K312" s="212"/>
      <c r="L312" s="212"/>
      <c r="M312" s="212"/>
      <c r="N312" s="212"/>
      <c r="O312" s="212"/>
      <c r="P312" s="212"/>
      <c r="Q312" s="212"/>
      <c r="R312" s="212"/>
      <c r="S312" s="212"/>
      <c r="T312" s="221"/>
      <c r="U312" s="212"/>
      <c r="V312" s="216"/>
      <c r="W312" s="216"/>
      <c r="X312" s="216"/>
      <c r="Y312" s="216"/>
      <c r="Z312" s="216"/>
      <c r="AA312" s="216"/>
      <c r="AB312" s="216"/>
      <c r="AC312" s="216"/>
      <c r="AD312" s="216"/>
      <c r="AE312" s="216"/>
      <c r="AF312" s="221"/>
      <c r="AG312" s="386">
        <f t="shared" si="80"/>
        <v>0</v>
      </c>
    </row>
    <row r="313" outlineLevel="1">
      <c r="A313" s="443" t="s">
        <v>1541</v>
      </c>
      <c r="B313" s="212"/>
      <c r="C313" s="212"/>
      <c r="D313" s="212"/>
      <c r="E313" s="212"/>
      <c r="F313" s="212"/>
      <c r="G313" s="212"/>
      <c r="H313" s="212"/>
      <c r="I313" s="212"/>
      <c r="J313" s="212"/>
      <c r="K313" s="212"/>
      <c r="L313" s="212"/>
      <c r="M313" s="212"/>
      <c r="N313" s="212"/>
      <c r="O313" s="212"/>
      <c r="P313" s="212"/>
      <c r="Q313" s="212"/>
      <c r="R313" s="212"/>
      <c r="S313" s="212"/>
      <c r="T313" s="221"/>
      <c r="U313" s="212"/>
      <c r="V313" s="216"/>
      <c r="W313" s="216"/>
      <c r="X313" s="216"/>
      <c r="Y313" s="216"/>
      <c r="Z313" s="216"/>
      <c r="AA313" s="216"/>
      <c r="AB313" s="216"/>
      <c r="AC313" s="216"/>
      <c r="AD313" s="216"/>
      <c r="AE313" s="216"/>
      <c r="AF313" s="221"/>
      <c r="AG313" s="386">
        <f t="shared" si="80"/>
        <v>0</v>
      </c>
    </row>
    <row r="314" outlineLevel="1">
      <c r="A314" s="445" t="s">
        <v>287</v>
      </c>
      <c r="B314" s="287">
        <f t="shared" ref="B314:AF314" si="81">B310+B311</f>
        <v>0</v>
      </c>
      <c r="C314" s="287">
        <f t="shared" si="81"/>
        <v>0</v>
      </c>
      <c r="D314" s="287">
        <f t="shared" si="81"/>
        <v>0</v>
      </c>
      <c r="E314" s="287">
        <f t="shared" si="81"/>
        <v>0</v>
      </c>
      <c r="F314" s="287">
        <f t="shared" si="81"/>
        <v>0</v>
      </c>
      <c r="G314" s="287">
        <f t="shared" si="81"/>
        <v>0</v>
      </c>
      <c r="H314" s="287">
        <f t="shared" si="81"/>
        <v>0</v>
      </c>
      <c r="I314" s="287">
        <f t="shared" si="81"/>
        <v>0</v>
      </c>
      <c r="J314" s="287">
        <f t="shared" si="81"/>
        <v>0</v>
      </c>
      <c r="K314" s="287">
        <f t="shared" si="81"/>
        <v>0</v>
      </c>
      <c r="L314" s="287">
        <f t="shared" si="81"/>
        <v>0</v>
      </c>
      <c r="M314" s="287">
        <f t="shared" si="81"/>
        <v>0</v>
      </c>
      <c r="N314" s="287">
        <f t="shared" si="81"/>
        <v>0</v>
      </c>
      <c r="O314" s="287">
        <f t="shared" si="81"/>
        <v>0</v>
      </c>
      <c r="P314" s="287">
        <f t="shared" si="81"/>
        <v>0</v>
      </c>
      <c r="Q314" s="287">
        <f t="shared" si="81"/>
        <v>0</v>
      </c>
      <c r="R314" s="287">
        <f t="shared" si="81"/>
        <v>0</v>
      </c>
      <c r="S314" s="287">
        <f t="shared" si="81"/>
        <v>0</v>
      </c>
      <c r="T314" s="446">
        <f t="shared" si="81"/>
        <v>0</v>
      </c>
      <c r="U314" s="287">
        <f t="shared" si="81"/>
        <v>0</v>
      </c>
      <c r="V314" s="287">
        <f t="shared" si="81"/>
        <v>0</v>
      </c>
      <c r="W314" s="287">
        <f t="shared" si="81"/>
        <v>0</v>
      </c>
      <c r="X314" s="287">
        <f t="shared" si="81"/>
        <v>0</v>
      </c>
      <c r="Y314" s="287">
        <f t="shared" si="81"/>
        <v>0</v>
      </c>
      <c r="Z314" s="287">
        <f t="shared" si="81"/>
        <v>0</v>
      </c>
      <c r="AA314" s="287">
        <f t="shared" si="81"/>
        <v>0</v>
      </c>
      <c r="AB314" s="287">
        <f t="shared" si="81"/>
        <v>0</v>
      </c>
      <c r="AC314" s="287">
        <f t="shared" si="81"/>
        <v>0</v>
      </c>
      <c r="AD314" s="287">
        <f t="shared" si="81"/>
        <v>0</v>
      </c>
      <c r="AE314" s="287">
        <f t="shared" si="81"/>
        <v>0</v>
      </c>
      <c r="AF314" s="287">
        <f t="shared" si="81"/>
        <v>0</v>
      </c>
      <c r="AG314" s="386">
        <f t="shared" si="80"/>
        <v>0</v>
      </c>
    </row>
    <row r="315" outlineLevel="1">
      <c r="A315" s="445" t="s">
        <v>288</v>
      </c>
      <c r="B315" s="287">
        <f t="shared" ref="B315:AF315" si="82">B312+B313</f>
        <v>0</v>
      </c>
      <c r="C315" s="287">
        <f t="shared" si="82"/>
        <v>0</v>
      </c>
      <c r="D315" s="287">
        <f t="shared" si="82"/>
        <v>0</v>
      </c>
      <c r="E315" s="287">
        <f t="shared" si="82"/>
        <v>0</v>
      </c>
      <c r="F315" s="287">
        <f t="shared" si="82"/>
        <v>0</v>
      </c>
      <c r="G315" s="287">
        <f t="shared" si="82"/>
        <v>0</v>
      </c>
      <c r="H315" s="287">
        <f t="shared" si="82"/>
        <v>0</v>
      </c>
      <c r="I315" s="287">
        <f t="shared" si="82"/>
        <v>0</v>
      </c>
      <c r="J315" s="287">
        <f t="shared" si="82"/>
        <v>0</v>
      </c>
      <c r="K315" s="287">
        <f t="shared" si="82"/>
        <v>0</v>
      </c>
      <c r="L315" s="287">
        <f t="shared" si="82"/>
        <v>0</v>
      </c>
      <c r="M315" s="287">
        <f t="shared" si="82"/>
        <v>0</v>
      </c>
      <c r="N315" s="287">
        <f t="shared" si="82"/>
        <v>0</v>
      </c>
      <c r="O315" s="287">
        <f t="shared" si="82"/>
        <v>0</v>
      </c>
      <c r="P315" s="287">
        <f t="shared" si="82"/>
        <v>0</v>
      </c>
      <c r="Q315" s="287">
        <f t="shared" si="82"/>
        <v>0</v>
      </c>
      <c r="R315" s="287">
        <f t="shared" si="82"/>
        <v>0</v>
      </c>
      <c r="S315" s="287">
        <f t="shared" si="82"/>
        <v>0</v>
      </c>
      <c r="T315" s="446">
        <f t="shared" si="82"/>
        <v>0</v>
      </c>
      <c r="U315" s="287">
        <f t="shared" si="82"/>
        <v>0</v>
      </c>
      <c r="V315" s="287">
        <f t="shared" si="82"/>
        <v>0</v>
      </c>
      <c r="W315" s="287">
        <f t="shared" si="82"/>
        <v>0</v>
      </c>
      <c r="X315" s="287">
        <f t="shared" si="82"/>
        <v>0</v>
      </c>
      <c r="Y315" s="287">
        <f t="shared" si="82"/>
        <v>0</v>
      </c>
      <c r="Z315" s="287">
        <f t="shared" si="82"/>
        <v>0</v>
      </c>
      <c r="AA315" s="287">
        <f t="shared" si="82"/>
        <v>0</v>
      </c>
      <c r="AB315" s="287">
        <f t="shared" si="82"/>
        <v>0</v>
      </c>
      <c r="AC315" s="287">
        <f t="shared" si="82"/>
        <v>0</v>
      </c>
      <c r="AD315" s="287">
        <f t="shared" si="82"/>
        <v>0</v>
      </c>
      <c r="AE315" s="287">
        <f t="shared" si="82"/>
        <v>0</v>
      </c>
      <c r="AF315" s="287">
        <f t="shared" si="82"/>
        <v>0</v>
      </c>
      <c r="AG315" s="386">
        <f t="shared" si="80"/>
        <v>0</v>
      </c>
    </row>
    <row r="316" outlineLevel="1">
      <c r="A316" s="145"/>
      <c r="B316" s="225"/>
      <c r="C316" s="225"/>
      <c r="D316" s="225"/>
      <c r="E316" s="225"/>
      <c r="F316" s="225"/>
      <c r="G316" s="225"/>
      <c r="H316" s="225"/>
      <c r="I316" s="225"/>
      <c r="J316" s="225"/>
      <c r="K316" s="225"/>
      <c r="L316" s="225"/>
      <c r="M316" s="225"/>
      <c r="N316" s="225"/>
      <c r="O316" s="225"/>
      <c r="P316" s="225"/>
      <c r="Q316" s="225"/>
      <c r="R316" s="225"/>
      <c r="S316" s="225"/>
      <c r="T316" s="335"/>
      <c r="U316" s="225"/>
      <c r="V316" s="225"/>
      <c r="W316" s="225"/>
      <c r="X316" s="225"/>
      <c r="Y316" s="225"/>
      <c r="Z316" s="225"/>
      <c r="AA316" s="225"/>
      <c r="AB316" s="225"/>
      <c r="AC316" s="225"/>
      <c r="AD316" s="225"/>
      <c r="AE316" s="225"/>
      <c r="AF316" s="225"/>
      <c r="AG316" s="386">
        <f t="shared" si="80"/>
        <v>0</v>
      </c>
    </row>
    <row r="317" outlineLevel="1">
      <c r="A317" s="443" t="s">
        <v>290</v>
      </c>
      <c r="B317" s="212"/>
      <c r="C317" s="212"/>
      <c r="D317" s="212"/>
      <c r="E317" s="212"/>
      <c r="F317" s="212"/>
      <c r="G317" s="212"/>
      <c r="H317" s="212"/>
      <c r="I317" s="212"/>
      <c r="J317" s="212"/>
      <c r="K317" s="212"/>
      <c r="L317" s="212"/>
      <c r="M317" s="212"/>
      <c r="N317" s="212"/>
      <c r="O317" s="212"/>
      <c r="P317" s="212"/>
      <c r="Q317" s="212"/>
      <c r="R317" s="212"/>
      <c r="S317" s="212"/>
      <c r="T317" s="221"/>
      <c r="U317" s="212"/>
      <c r="V317" s="216"/>
      <c r="W317" s="216"/>
      <c r="X317" s="216"/>
      <c r="Y317" s="216"/>
      <c r="Z317" s="216"/>
      <c r="AA317" s="216"/>
      <c r="AB317" s="216"/>
      <c r="AC317" s="216"/>
      <c r="AD317" s="216"/>
      <c r="AE317" s="216"/>
      <c r="AF317" s="221"/>
      <c r="AG317" s="386">
        <f t="shared" si="80"/>
        <v>0</v>
      </c>
    </row>
    <row r="318" outlineLevel="1">
      <c r="A318" s="443" t="s">
        <v>291</v>
      </c>
      <c r="B318" s="212"/>
      <c r="C318" s="212"/>
      <c r="D318" s="212"/>
      <c r="E318" s="212"/>
      <c r="F318" s="212"/>
      <c r="G318" s="212"/>
      <c r="H318" s="212"/>
      <c r="I318" s="212"/>
      <c r="J318" s="212"/>
      <c r="K318" s="212"/>
      <c r="L318" s="212"/>
      <c r="M318" s="212"/>
      <c r="N318" s="212"/>
      <c r="O318" s="212"/>
      <c r="P318" s="212"/>
      <c r="Q318" s="212"/>
      <c r="R318" s="212"/>
      <c r="S318" s="212"/>
      <c r="T318" s="221"/>
      <c r="U318" s="212"/>
      <c r="V318" s="216"/>
      <c r="W318" s="216"/>
      <c r="X318" s="216"/>
      <c r="Y318" s="216"/>
      <c r="Z318" s="216"/>
      <c r="AA318" s="216"/>
      <c r="AB318" s="216"/>
      <c r="AC318" s="216"/>
      <c r="AD318" s="216"/>
      <c r="AE318" s="216"/>
      <c r="AF318" s="221"/>
      <c r="AG318" s="386">
        <f t="shared" si="80"/>
        <v>0</v>
      </c>
    </row>
    <row r="319" outlineLevel="1">
      <c r="A319" s="443" t="s">
        <v>1542</v>
      </c>
      <c r="B319" s="212"/>
      <c r="C319" s="212"/>
      <c r="D319" s="212"/>
      <c r="E319" s="212"/>
      <c r="F319" s="212"/>
      <c r="G319" s="212"/>
      <c r="H319" s="212"/>
      <c r="I319" s="212"/>
      <c r="J319" s="212"/>
      <c r="K319" s="212"/>
      <c r="L319" s="212"/>
      <c r="M319" s="212"/>
      <c r="N319" s="212"/>
      <c r="O319" s="212"/>
      <c r="P319" s="212"/>
      <c r="Q319" s="212"/>
      <c r="R319" s="212"/>
      <c r="S319" s="212"/>
      <c r="T319" s="221"/>
      <c r="U319" s="212"/>
      <c r="V319" s="216"/>
      <c r="W319" s="216"/>
      <c r="X319" s="216"/>
      <c r="Y319" s="216"/>
      <c r="Z319" s="216"/>
      <c r="AA319" s="216"/>
      <c r="AB319" s="216"/>
      <c r="AC319" s="216"/>
      <c r="AD319" s="216"/>
      <c r="AE319" s="216"/>
      <c r="AF319" s="221"/>
      <c r="AG319" s="386">
        <f t="shared" si="80"/>
        <v>0</v>
      </c>
    </row>
    <row r="320" outlineLevel="1">
      <c r="A320" s="443" t="s">
        <v>1543</v>
      </c>
      <c r="B320" s="212"/>
      <c r="C320" s="212"/>
      <c r="D320" s="212"/>
      <c r="E320" s="212"/>
      <c r="F320" s="212"/>
      <c r="G320" s="212"/>
      <c r="H320" s="212"/>
      <c r="I320" s="212"/>
      <c r="J320" s="212"/>
      <c r="K320" s="212"/>
      <c r="L320" s="212"/>
      <c r="M320" s="212"/>
      <c r="N320" s="212"/>
      <c r="O320" s="212"/>
      <c r="P320" s="212"/>
      <c r="Q320" s="212"/>
      <c r="R320" s="212"/>
      <c r="S320" s="212"/>
      <c r="T320" s="221"/>
      <c r="U320" s="212"/>
      <c r="V320" s="216"/>
      <c r="W320" s="216"/>
      <c r="X320" s="216"/>
      <c r="Y320" s="216"/>
      <c r="Z320" s="216"/>
      <c r="AA320" s="216"/>
      <c r="AB320" s="216"/>
      <c r="AC320" s="216"/>
      <c r="AD320" s="216"/>
      <c r="AE320" s="216"/>
      <c r="AF320" s="221"/>
      <c r="AG320" s="386">
        <f t="shared" si="80"/>
        <v>0</v>
      </c>
    </row>
    <row r="321" outlineLevel="1">
      <c r="A321" s="443" t="s">
        <v>1544</v>
      </c>
      <c r="B321" s="212"/>
      <c r="C321" s="212"/>
      <c r="D321" s="212"/>
      <c r="E321" s="212"/>
      <c r="F321" s="212"/>
      <c r="G321" s="212"/>
      <c r="H321" s="212"/>
      <c r="I321" s="212"/>
      <c r="J321" s="212"/>
      <c r="K321" s="212"/>
      <c r="L321" s="212"/>
      <c r="M321" s="212"/>
      <c r="N321" s="212"/>
      <c r="O321" s="212"/>
      <c r="P321" s="212"/>
      <c r="Q321" s="212"/>
      <c r="R321" s="212"/>
      <c r="S321" s="212"/>
      <c r="T321" s="221"/>
      <c r="U321" s="212"/>
      <c r="V321" s="216"/>
      <c r="W321" s="216"/>
      <c r="X321" s="216"/>
      <c r="Y321" s="216"/>
      <c r="Z321" s="216"/>
      <c r="AA321" s="216"/>
      <c r="AB321" s="216"/>
      <c r="AC321" s="216"/>
      <c r="AD321" s="216"/>
      <c r="AE321" s="216"/>
      <c r="AF321" s="221"/>
      <c r="AG321" s="386">
        <f t="shared" si="80"/>
        <v>0</v>
      </c>
    </row>
    <row r="322" outlineLevel="1">
      <c r="A322" s="443" t="s">
        <v>1545</v>
      </c>
      <c r="B322" s="212"/>
      <c r="C322" s="212"/>
      <c r="D322" s="212"/>
      <c r="E322" s="212"/>
      <c r="F322" s="212"/>
      <c r="G322" s="212"/>
      <c r="H322" s="212"/>
      <c r="I322" s="212"/>
      <c r="J322" s="212"/>
      <c r="K322" s="212"/>
      <c r="L322" s="212"/>
      <c r="M322" s="212"/>
      <c r="N322" s="212"/>
      <c r="O322" s="212"/>
      <c r="P322" s="212"/>
      <c r="Q322" s="212"/>
      <c r="R322" s="212"/>
      <c r="S322" s="212"/>
      <c r="T322" s="221"/>
      <c r="U322" s="212"/>
      <c r="V322" s="216"/>
      <c r="W322" s="216"/>
      <c r="X322" s="216"/>
      <c r="Y322" s="216"/>
      <c r="Z322" s="216"/>
      <c r="AA322" s="216"/>
      <c r="AB322" s="216"/>
      <c r="AC322" s="216"/>
      <c r="AD322" s="216"/>
      <c r="AE322" s="216"/>
      <c r="AF322" s="221"/>
      <c r="AG322" s="386">
        <f t="shared" si="80"/>
        <v>0</v>
      </c>
    </row>
    <row r="323" outlineLevel="1">
      <c r="A323" s="443" t="s">
        <v>1546</v>
      </c>
      <c r="B323" s="212"/>
      <c r="C323" s="212"/>
      <c r="D323" s="212"/>
      <c r="E323" s="212"/>
      <c r="F323" s="212"/>
      <c r="G323" s="212"/>
      <c r="H323" s="212"/>
      <c r="I323" s="212"/>
      <c r="J323" s="212"/>
      <c r="K323" s="212"/>
      <c r="L323" s="212"/>
      <c r="M323" s="212"/>
      <c r="N323" s="212"/>
      <c r="O323" s="212"/>
      <c r="P323" s="212"/>
      <c r="Q323" s="212"/>
      <c r="R323" s="212"/>
      <c r="S323" s="212"/>
      <c r="T323" s="221"/>
      <c r="U323" s="212"/>
      <c r="V323" s="216"/>
      <c r="W323" s="216"/>
      <c r="X323" s="216"/>
      <c r="Y323" s="216"/>
      <c r="Z323" s="216"/>
      <c r="AA323" s="216"/>
      <c r="AB323" s="216"/>
      <c r="AC323" s="216"/>
      <c r="AD323" s="216"/>
      <c r="AE323" s="216"/>
      <c r="AF323" s="221"/>
      <c r="AG323" s="386">
        <f t="shared" si="80"/>
        <v>0</v>
      </c>
    </row>
    <row r="324" outlineLevel="1">
      <c r="A324" s="443" t="s">
        <v>1547</v>
      </c>
      <c r="B324" s="212"/>
      <c r="C324" s="212"/>
      <c r="D324" s="212"/>
      <c r="E324" s="212"/>
      <c r="F324" s="212"/>
      <c r="G324" s="212"/>
      <c r="H324" s="212"/>
      <c r="I324" s="212"/>
      <c r="J324" s="212"/>
      <c r="K324" s="212"/>
      <c r="L324" s="212"/>
      <c r="M324" s="212"/>
      <c r="N324" s="212"/>
      <c r="O324" s="212"/>
      <c r="P324" s="212"/>
      <c r="Q324" s="212"/>
      <c r="R324" s="212"/>
      <c r="S324" s="212"/>
      <c r="T324" s="221"/>
      <c r="U324" s="212"/>
      <c r="V324" s="216"/>
      <c r="W324" s="216"/>
      <c r="X324" s="216"/>
      <c r="Y324" s="216"/>
      <c r="Z324" s="216"/>
      <c r="AA324" s="216"/>
      <c r="AB324" s="216"/>
      <c r="AC324" s="216"/>
      <c r="AD324" s="216"/>
      <c r="AE324" s="216"/>
      <c r="AF324" s="221"/>
      <c r="AG324" s="386">
        <f t="shared" si="80"/>
        <v>0</v>
      </c>
    </row>
    <row r="325" outlineLevel="1">
      <c r="A325" s="447" t="s">
        <v>187</v>
      </c>
      <c r="B325" s="287">
        <f t="shared" ref="B325:AF325" si="83">SUM(B317:B321)</f>
        <v>0</v>
      </c>
      <c r="C325" s="287">
        <f t="shared" si="83"/>
        <v>0</v>
      </c>
      <c r="D325" s="287">
        <f t="shared" si="83"/>
        <v>0</v>
      </c>
      <c r="E325" s="287">
        <f t="shared" si="83"/>
        <v>0</v>
      </c>
      <c r="F325" s="287">
        <f t="shared" si="83"/>
        <v>0</v>
      </c>
      <c r="G325" s="287">
        <f t="shared" si="83"/>
        <v>0</v>
      </c>
      <c r="H325" s="287">
        <f t="shared" si="83"/>
        <v>0</v>
      </c>
      <c r="I325" s="287">
        <f t="shared" si="83"/>
        <v>0</v>
      </c>
      <c r="J325" s="287">
        <f t="shared" si="83"/>
        <v>0</v>
      </c>
      <c r="K325" s="287">
        <f t="shared" si="83"/>
        <v>0</v>
      </c>
      <c r="L325" s="287">
        <f t="shared" si="83"/>
        <v>0</v>
      </c>
      <c r="M325" s="287">
        <f t="shared" si="83"/>
        <v>0</v>
      </c>
      <c r="N325" s="287">
        <f t="shared" si="83"/>
        <v>0</v>
      </c>
      <c r="O325" s="287">
        <f t="shared" si="83"/>
        <v>0</v>
      </c>
      <c r="P325" s="287">
        <f t="shared" si="83"/>
        <v>0</v>
      </c>
      <c r="Q325" s="287">
        <f t="shared" si="83"/>
        <v>0</v>
      </c>
      <c r="R325" s="287">
        <f t="shared" si="83"/>
        <v>0</v>
      </c>
      <c r="S325" s="287">
        <f t="shared" si="83"/>
        <v>0</v>
      </c>
      <c r="T325" s="446">
        <f t="shared" si="83"/>
        <v>0</v>
      </c>
      <c r="U325" s="287">
        <f t="shared" si="83"/>
        <v>0</v>
      </c>
      <c r="V325" s="287">
        <f t="shared" si="83"/>
        <v>0</v>
      </c>
      <c r="W325" s="287">
        <f t="shared" si="83"/>
        <v>0</v>
      </c>
      <c r="X325" s="287">
        <f t="shared" si="83"/>
        <v>0</v>
      </c>
      <c r="Y325" s="287">
        <f t="shared" si="83"/>
        <v>0</v>
      </c>
      <c r="Z325" s="287">
        <f t="shared" si="83"/>
        <v>0</v>
      </c>
      <c r="AA325" s="287">
        <f t="shared" si="83"/>
        <v>0</v>
      </c>
      <c r="AB325" s="287">
        <f t="shared" si="83"/>
        <v>0</v>
      </c>
      <c r="AC325" s="287">
        <f t="shared" si="83"/>
        <v>0</v>
      </c>
      <c r="AD325" s="287">
        <f t="shared" si="83"/>
        <v>0</v>
      </c>
      <c r="AE325" s="287">
        <f t="shared" si="83"/>
        <v>0</v>
      </c>
      <c r="AF325" s="287">
        <f t="shared" si="83"/>
        <v>0</v>
      </c>
      <c r="AG325" s="386">
        <f t="shared" si="80"/>
        <v>0</v>
      </c>
    </row>
    <row r="326" outlineLevel="1">
      <c r="A326" s="465"/>
      <c r="B326" s="212"/>
      <c r="C326" s="212"/>
      <c r="D326" s="212"/>
      <c r="E326" s="212"/>
      <c r="F326" s="212"/>
      <c r="G326" s="212"/>
      <c r="H326" s="212"/>
      <c r="I326" s="212"/>
      <c r="J326" s="212"/>
      <c r="K326" s="212"/>
      <c r="L326" s="212"/>
      <c r="M326" s="212"/>
      <c r="N326" s="212"/>
      <c r="O326" s="212"/>
      <c r="P326" s="212"/>
      <c r="Q326" s="212"/>
      <c r="R326" s="212"/>
      <c r="S326" s="212"/>
      <c r="T326" s="229"/>
      <c r="U326" s="212"/>
      <c r="V326" s="212"/>
      <c r="W326" s="212"/>
      <c r="X326" s="212"/>
      <c r="Y326" s="212"/>
      <c r="Z326" s="212"/>
      <c r="AA326" s="212"/>
      <c r="AB326" s="212"/>
      <c r="AC326" s="212"/>
      <c r="AD326" s="212"/>
      <c r="AE326" s="212"/>
      <c r="AF326" s="212"/>
      <c r="AG326" s="493"/>
    </row>
    <row r="327" outlineLevel="1">
      <c r="A327" s="447" t="s">
        <v>1266</v>
      </c>
      <c r="B327" s="287"/>
      <c r="C327" s="287"/>
      <c r="D327" s="287"/>
      <c r="E327" s="287"/>
      <c r="F327" s="287"/>
      <c r="G327" s="287"/>
      <c r="H327" s="287"/>
      <c r="I327" s="287"/>
      <c r="J327" s="287"/>
      <c r="K327" s="287"/>
      <c r="L327" s="287"/>
      <c r="M327" s="287"/>
      <c r="N327" s="287"/>
      <c r="O327" s="287"/>
      <c r="P327" s="287"/>
      <c r="Q327" s="287"/>
      <c r="R327" s="287"/>
      <c r="S327" s="287"/>
      <c r="T327" s="580"/>
      <c r="U327" s="287"/>
      <c r="V327" s="287"/>
      <c r="W327" s="287"/>
      <c r="X327" s="287"/>
      <c r="Y327" s="287"/>
      <c r="Z327" s="287"/>
      <c r="AA327" s="287"/>
      <c r="AB327" s="287"/>
      <c r="AC327" s="287"/>
      <c r="AD327" s="287"/>
      <c r="AE327" s="287"/>
      <c r="AF327" s="287"/>
      <c r="AG327" s="493"/>
    </row>
    <row r="328" outlineLevel="1">
      <c r="A328" s="443" t="s">
        <v>1267</v>
      </c>
      <c r="B328" s="212"/>
      <c r="C328" s="212"/>
      <c r="D328" s="212"/>
      <c r="E328" s="212"/>
      <c r="F328" s="212"/>
      <c r="G328" s="212"/>
      <c r="H328" s="212"/>
      <c r="I328" s="212"/>
      <c r="J328" s="212"/>
      <c r="K328" s="212"/>
      <c r="L328" s="212"/>
      <c r="M328" s="212"/>
      <c r="N328" s="212"/>
      <c r="O328" s="212"/>
      <c r="P328" s="212"/>
      <c r="Q328" s="212"/>
      <c r="R328" s="212"/>
      <c r="S328" s="212"/>
      <c r="T328" s="221"/>
      <c r="U328" s="212"/>
      <c r="V328" s="216"/>
      <c r="W328" s="216"/>
      <c r="X328" s="216"/>
      <c r="Y328" s="216"/>
      <c r="Z328" s="216"/>
      <c r="AA328" s="216"/>
      <c r="AB328" s="216"/>
      <c r="AC328" s="216"/>
      <c r="AD328" s="216"/>
      <c r="AE328" s="216"/>
      <c r="AF328" s="221"/>
      <c r="AG328" s="386">
        <f t="shared" ref="AG328:AG332" si="84">SUM(B328:AF328)</f>
        <v>0</v>
      </c>
    </row>
    <row r="329" outlineLevel="1">
      <c r="A329" s="443" t="s">
        <v>1268</v>
      </c>
      <c r="B329" s="212"/>
      <c r="C329" s="212"/>
      <c r="D329" s="212"/>
      <c r="E329" s="212"/>
      <c r="F329" s="212"/>
      <c r="G329" s="212"/>
      <c r="H329" s="212"/>
      <c r="I329" s="212"/>
      <c r="J329" s="212"/>
      <c r="K329" s="212"/>
      <c r="L329" s="212"/>
      <c r="M329" s="212"/>
      <c r="N329" s="212"/>
      <c r="O329" s="212"/>
      <c r="P329" s="212"/>
      <c r="Q329" s="212"/>
      <c r="R329" s="212"/>
      <c r="S329" s="212"/>
      <c r="T329" s="221"/>
      <c r="U329" s="212"/>
      <c r="V329" s="216"/>
      <c r="W329" s="216"/>
      <c r="X329" s="216"/>
      <c r="Y329" s="216"/>
      <c r="Z329" s="216"/>
      <c r="AA329" s="216"/>
      <c r="AB329" s="216"/>
      <c r="AC329" s="216"/>
      <c r="AD329" s="216"/>
      <c r="AE329" s="216"/>
      <c r="AF329" s="221"/>
      <c r="AG329" s="386">
        <f t="shared" si="84"/>
        <v>0</v>
      </c>
    </row>
    <row r="330" outlineLevel="1">
      <c r="A330" s="443" t="s">
        <v>1269</v>
      </c>
      <c r="B330" s="212"/>
      <c r="C330" s="212"/>
      <c r="D330" s="212"/>
      <c r="E330" s="212"/>
      <c r="F330" s="212"/>
      <c r="G330" s="212"/>
      <c r="H330" s="212"/>
      <c r="I330" s="212"/>
      <c r="J330" s="212"/>
      <c r="K330" s="212"/>
      <c r="L330" s="212"/>
      <c r="M330" s="212"/>
      <c r="N330" s="212"/>
      <c r="O330" s="212"/>
      <c r="P330" s="212"/>
      <c r="Q330" s="212"/>
      <c r="R330" s="212"/>
      <c r="S330" s="212"/>
      <c r="T330" s="221"/>
      <c r="U330" s="212"/>
      <c r="V330" s="216"/>
      <c r="W330" s="216"/>
      <c r="X330" s="216"/>
      <c r="Y330" s="216"/>
      <c r="Z330" s="216"/>
      <c r="AA330" s="216"/>
      <c r="AB330" s="216"/>
      <c r="AC330" s="216"/>
      <c r="AD330" s="216"/>
      <c r="AE330" s="216"/>
      <c r="AF330" s="221"/>
      <c r="AG330" s="386">
        <f t="shared" si="84"/>
        <v>0</v>
      </c>
    </row>
    <row r="331" outlineLevel="1">
      <c r="A331" s="466"/>
      <c r="B331" s="212"/>
      <c r="C331" s="212"/>
      <c r="D331" s="212"/>
      <c r="E331" s="212"/>
      <c r="F331" s="212"/>
      <c r="G331" s="212"/>
      <c r="H331" s="212"/>
      <c r="I331" s="212"/>
      <c r="J331" s="212"/>
      <c r="K331" s="212"/>
      <c r="L331" s="212"/>
      <c r="M331" s="212"/>
      <c r="N331" s="212"/>
      <c r="O331" s="212"/>
      <c r="P331" s="212"/>
      <c r="Q331" s="212"/>
      <c r="R331" s="212"/>
      <c r="S331" s="212"/>
      <c r="T331" s="229"/>
      <c r="U331" s="212"/>
      <c r="V331" s="212"/>
      <c r="W331" s="212"/>
      <c r="X331" s="212"/>
      <c r="Y331" s="212"/>
      <c r="Z331" s="212"/>
      <c r="AA331" s="212"/>
      <c r="AB331" s="212"/>
      <c r="AC331" s="212"/>
      <c r="AD331" s="212"/>
      <c r="AE331" s="212"/>
      <c r="AF331" s="212"/>
      <c r="AG331" s="386">
        <f t="shared" si="84"/>
        <v>0</v>
      </c>
    </row>
    <row r="332" outlineLevel="1">
      <c r="A332" s="467" t="s">
        <v>1270</v>
      </c>
      <c r="B332" s="287">
        <v>0.0</v>
      </c>
      <c r="C332" s="287">
        <v>0.0</v>
      </c>
      <c r="D332" s="287">
        <v>0.0</v>
      </c>
      <c r="E332" s="287">
        <v>0.0</v>
      </c>
      <c r="F332" s="287">
        <v>0.0</v>
      </c>
      <c r="G332" s="287">
        <v>0.0</v>
      </c>
      <c r="H332" s="287">
        <v>0.0</v>
      </c>
      <c r="I332" s="287">
        <v>0.0</v>
      </c>
      <c r="J332" s="287">
        <v>0.0</v>
      </c>
      <c r="K332" s="287">
        <v>0.0</v>
      </c>
      <c r="L332" s="287">
        <v>0.0</v>
      </c>
      <c r="M332" s="287">
        <v>0.0</v>
      </c>
      <c r="N332" s="287">
        <v>0.0</v>
      </c>
      <c r="O332" s="287">
        <v>0.0</v>
      </c>
      <c r="P332" s="287">
        <v>0.0</v>
      </c>
      <c r="Q332" s="287">
        <v>0.0</v>
      </c>
      <c r="R332" s="287">
        <v>0.0</v>
      </c>
      <c r="S332" s="287">
        <v>0.0</v>
      </c>
      <c r="T332" s="446">
        <v>0.0</v>
      </c>
      <c r="U332" s="287">
        <v>0.0</v>
      </c>
      <c r="V332" s="287"/>
      <c r="W332" s="287"/>
      <c r="X332" s="287"/>
      <c r="Y332" s="287"/>
      <c r="Z332" s="287"/>
      <c r="AA332" s="287"/>
      <c r="AB332" s="287"/>
      <c r="AC332" s="287"/>
      <c r="AD332" s="287"/>
      <c r="AE332" s="287"/>
      <c r="AF332" s="287"/>
      <c r="AG332" s="386">
        <f t="shared" si="84"/>
        <v>0</v>
      </c>
    </row>
    <row r="333" outlineLevel="1">
      <c r="A333" s="583"/>
      <c r="B333" s="584"/>
      <c r="C333" s="584"/>
      <c r="D333" s="584"/>
      <c r="E333" s="584"/>
      <c r="F333" s="584"/>
      <c r="G333" s="584"/>
      <c r="H333" s="584"/>
      <c r="I333" s="584"/>
      <c r="J333" s="584"/>
      <c r="K333" s="584"/>
      <c r="L333" s="584"/>
      <c r="M333" s="584"/>
      <c r="N333" s="584"/>
      <c r="O333" s="584"/>
      <c r="P333" s="584"/>
      <c r="Q333" s="584"/>
      <c r="R333" s="584"/>
      <c r="S333" s="584"/>
      <c r="T333" s="584"/>
      <c r="U333" s="584"/>
      <c r="V333" s="584"/>
      <c r="W333" s="584"/>
      <c r="X333" s="584"/>
      <c r="Y333" s="584"/>
      <c r="Z333" s="584"/>
      <c r="AA333" s="584"/>
      <c r="AB333" s="584"/>
      <c r="AC333" s="584"/>
      <c r="AD333" s="584"/>
      <c r="AE333" s="584"/>
      <c r="AF333" s="584"/>
      <c r="AG333" s="503"/>
    </row>
    <row r="334" outlineLevel="1">
      <c r="A334" s="583"/>
      <c r="B334" s="584"/>
      <c r="C334" s="584"/>
      <c r="D334" s="584"/>
      <c r="E334" s="584"/>
      <c r="F334" s="584"/>
      <c r="G334" s="584"/>
      <c r="H334" s="584"/>
      <c r="I334" s="584"/>
      <c r="J334" s="584"/>
      <c r="K334" s="584"/>
      <c r="L334" s="584"/>
      <c r="M334" s="584"/>
      <c r="N334" s="584"/>
      <c r="O334" s="584"/>
      <c r="P334" s="584"/>
      <c r="Q334" s="584"/>
      <c r="R334" s="584"/>
      <c r="S334" s="584"/>
      <c r="T334" s="584"/>
      <c r="U334" s="584"/>
      <c r="V334" s="584"/>
      <c r="W334" s="584"/>
      <c r="X334" s="584"/>
      <c r="Y334" s="584"/>
      <c r="Z334" s="584"/>
      <c r="AA334" s="584"/>
      <c r="AB334" s="584"/>
      <c r="AC334" s="584"/>
      <c r="AD334" s="584"/>
      <c r="AE334" s="584"/>
      <c r="AF334" s="584"/>
      <c r="AG334" s="503"/>
    </row>
    <row r="335" outlineLevel="1">
      <c r="A335" s="583"/>
      <c r="B335" s="584"/>
      <c r="C335" s="584"/>
      <c r="D335" s="584"/>
      <c r="E335" s="584"/>
      <c r="F335" s="584"/>
      <c r="G335" s="584"/>
      <c r="H335" s="584"/>
      <c r="I335" s="584"/>
      <c r="J335" s="584"/>
      <c r="K335" s="584"/>
      <c r="L335" s="584"/>
      <c r="M335" s="584"/>
      <c r="N335" s="584"/>
      <c r="O335" s="584"/>
      <c r="P335" s="584"/>
      <c r="Q335" s="584"/>
      <c r="R335" s="584"/>
      <c r="S335" s="584"/>
      <c r="T335" s="584"/>
      <c r="U335" s="584"/>
      <c r="V335" s="584"/>
      <c r="W335" s="584"/>
      <c r="X335" s="584"/>
      <c r="Y335" s="584"/>
      <c r="Z335" s="584"/>
      <c r="AA335" s="584"/>
      <c r="AB335" s="584"/>
      <c r="AC335" s="584"/>
      <c r="AD335" s="584"/>
      <c r="AE335" s="584"/>
      <c r="AF335" s="584"/>
      <c r="AG335" s="503"/>
    </row>
    <row r="336">
      <c r="A336" s="415"/>
      <c r="B336" s="279"/>
      <c r="C336" s="279"/>
      <c r="D336" s="279"/>
      <c r="E336" s="279"/>
      <c r="F336" s="279"/>
      <c r="G336" s="279"/>
      <c r="H336" s="279"/>
      <c r="I336" s="279"/>
      <c r="J336" s="279"/>
      <c r="K336" s="279"/>
      <c r="L336" s="279"/>
      <c r="M336" s="279"/>
      <c r="N336" s="279"/>
      <c r="O336" s="279"/>
      <c r="P336" s="279"/>
      <c r="Q336" s="279"/>
      <c r="R336" s="279"/>
      <c r="S336" s="279"/>
      <c r="T336" s="279"/>
      <c r="U336" s="279"/>
      <c r="V336" s="279"/>
      <c r="W336" s="279"/>
      <c r="X336" s="279"/>
      <c r="Y336" s="279"/>
      <c r="Z336" s="279"/>
      <c r="AA336" s="279"/>
      <c r="AB336" s="279"/>
      <c r="AC336" s="279"/>
      <c r="AD336" s="279"/>
      <c r="AE336" s="279"/>
      <c r="AF336" s="279"/>
      <c r="AG336" s="503"/>
    </row>
    <row r="337" ht="22.5" customHeight="1">
      <c r="A337" s="512"/>
      <c r="B337" s="513"/>
      <c r="C337" s="513"/>
      <c r="D337" s="513"/>
      <c r="E337" s="513"/>
      <c r="F337" s="513"/>
      <c r="G337" s="513"/>
      <c r="H337" s="513"/>
      <c r="I337" s="513"/>
      <c r="J337" s="513"/>
      <c r="K337" s="513"/>
      <c r="L337" s="513"/>
      <c r="M337" s="513"/>
      <c r="N337" s="513"/>
      <c r="O337" s="513"/>
      <c r="P337" s="513"/>
      <c r="Q337" s="513"/>
      <c r="R337" s="513"/>
      <c r="S337" s="513"/>
      <c r="T337" s="513"/>
      <c r="U337" s="513"/>
      <c r="V337" s="513"/>
      <c r="W337" s="513"/>
      <c r="X337" s="513"/>
      <c r="Y337" s="513"/>
      <c r="Z337" s="513"/>
      <c r="AA337" s="513"/>
      <c r="AB337" s="513"/>
      <c r="AC337" s="513"/>
      <c r="AD337" s="513"/>
      <c r="AE337" s="514"/>
      <c r="AF337" s="514"/>
      <c r="AG337" s="503"/>
    </row>
    <row r="338">
      <c r="A338" s="415"/>
      <c r="B338" s="279"/>
      <c r="C338" s="279"/>
      <c r="D338" s="279"/>
      <c r="E338" s="279"/>
      <c r="F338" s="279"/>
      <c r="G338" s="279"/>
      <c r="H338" s="279"/>
      <c r="I338" s="279"/>
      <c r="J338" s="279"/>
      <c r="K338" s="279"/>
      <c r="L338" s="279"/>
      <c r="M338" s="279"/>
      <c r="N338" s="279"/>
      <c r="O338" s="279"/>
      <c r="P338" s="279"/>
      <c r="Q338" s="279"/>
      <c r="R338" s="279"/>
      <c r="S338" s="279"/>
      <c r="T338" s="279"/>
      <c r="U338" s="279"/>
      <c r="V338" s="279"/>
      <c r="W338" s="279"/>
      <c r="X338" s="279"/>
      <c r="Y338" s="279"/>
      <c r="Z338" s="279"/>
      <c r="AA338" s="279"/>
      <c r="AB338" s="279"/>
      <c r="AC338" s="279"/>
      <c r="AD338" s="279"/>
      <c r="AE338" s="279"/>
      <c r="AF338" s="279"/>
      <c r="AG338" s="503"/>
    </row>
    <row r="339">
      <c r="A339" s="462" t="s">
        <v>1548</v>
      </c>
      <c r="B339" s="216"/>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493"/>
    </row>
    <row r="340" outlineLevel="1">
      <c r="A340" s="558" t="s">
        <v>1549</v>
      </c>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340"/>
      <c r="AA340" s="130"/>
      <c r="AB340" s="130"/>
      <c r="AC340" s="340"/>
      <c r="AD340" s="340"/>
      <c r="AE340" s="340"/>
      <c r="AF340" s="340"/>
      <c r="AG340" s="493">
        <f t="shared" ref="AG340:AG344" si="85">sum(B340:AF340)</f>
        <v>0</v>
      </c>
    </row>
    <row r="341" outlineLevel="1">
      <c r="A341" s="558" t="s">
        <v>1550</v>
      </c>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340"/>
      <c r="AA341" s="130"/>
      <c r="AB341" s="130"/>
      <c r="AC341" s="340"/>
      <c r="AD341" s="340"/>
      <c r="AE341" s="340"/>
      <c r="AF341" s="340"/>
      <c r="AG341" s="493">
        <f t="shared" si="85"/>
        <v>0</v>
      </c>
    </row>
    <row r="342" outlineLevel="1">
      <c r="A342" s="558" t="s">
        <v>1551</v>
      </c>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341"/>
      <c r="AA342" s="130"/>
      <c r="AB342" s="130"/>
      <c r="AC342" s="130"/>
      <c r="AD342" s="130"/>
      <c r="AE342" s="130"/>
      <c r="AF342" s="130"/>
      <c r="AG342" s="493">
        <f t="shared" si="85"/>
        <v>0</v>
      </c>
    </row>
    <row r="343" outlineLevel="1">
      <c r="A343" s="558" t="s">
        <v>1552</v>
      </c>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341"/>
      <c r="AA343" s="130"/>
      <c r="AB343" s="130"/>
      <c r="AC343" s="130"/>
      <c r="AD343" s="130"/>
      <c r="AE343" s="130"/>
      <c r="AF343" s="130"/>
      <c r="AG343" s="493">
        <f t="shared" si="85"/>
        <v>0</v>
      </c>
    </row>
    <row r="344" outlineLevel="1">
      <c r="A344" s="585" t="s">
        <v>1175</v>
      </c>
      <c r="B344" s="586">
        <f t="shared" ref="B344:AF344" si="86">SUM(B340:B343)</f>
        <v>0</v>
      </c>
      <c r="C344" s="586">
        <f t="shared" si="86"/>
        <v>0</v>
      </c>
      <c r="D344" s="586">
        <f t="shared" si="86"/>
        <v>0</v>
      </c>
      <c r="E344" s="586">
        <f t="shared" si="86"/>
        <v>0</v>
      </c>
      <c r="F344" s="586">
        <f t="shared" si="86"/>
        <v>0</v>
      </c>
      <c r="G344" s="586">
        <f t="shared" si="86"/>
        <v>0</v>
      </c>
      <c r="H344" s="586">
        <f t="shared" si="86"/>
        <v>0</v>
      </c>
      <c r="I344" s="586">
        <f t="shared" si="86"/>
        <v>0</v>
      </c>
      <c r="J344" s="586">
        <f t="shared" si="86"/>
        <v>0</v>
      </c>
      <c r="K344" s="586">
        <f t="shared" si="86"/>
        <v>0</v>
      </c>
      <c r="L344" s="586">
        <f t="shared" si="86"/>
        <v>0</v>
      </c>
      <c r="M344" s="586">
        <f t="shared" si="86"/>
        <v>0</v>
      </c>
      <c r="N344" s="586">
        <f t="shared" si="86"/>
        <v>0</v>
      </c>
      <c r="O344" s="586">
        <f t="shared" si="86"/>
        <v>0</v>
      </c>
      <c r="P344" s="586">
        <f t="shared" si="86"/>
        <v>0</v>
      </c>
      <c r="Q344" s="586">
        <f t="shared" si="86"/>
        <v>0</v>
      </c>
      <c r="R344" s="586">
        <f t="shared" si="86"/>
        <v>0</v>
      </c>
      <c r="S344" s="586">
        <f t="shared" si="86"/>
        <v>0</v>
      </c>
      <c r="T344" s="586">
        <f t="shared" si="86"/>
        <v>0</v>
      </c>
      <c r="U344" s="586">
        <f t="shared" si="86"/>
        <v>0</v>
      </c>
      <c r="V344" s="586">
        <f t="shared" si="86"/>
        <v>0</v>
      </c>
      <c r="W344" s="586">
        <f t="shared" si="86"/>
        <v>0</v>
      </c>
      <c r="X344" s="586">
        <f t="shared" si="86"/>
        <v>0</v>
      </c>
      <c r="Y344" s="586">
        <f t="shared" si="86"/>
        <v>0</v>
      </c>
      <c r="Z344" s="586">
        <f t="shared" si="86"/>
        <v>0</v>
      </c>
      <c r="AA344" s="586">
        <f t="shared" si="86"/>
        <v>0</v>
      </c>
      <c r="AB344" s="586">
        <f t="shared" si="86"/>
        <v>0</v>
      </c>
      <c r="AC344" s="586">
        <f t="shared" si="86"/>
        <v>0</v>
      </c>
      <c r="AD344" s="586">
        <f t="shared" si="86"/>
        <v>0</v>
      </c>
      <c r="AE344" s="586">
        <f t="shared" si="86"/>
        <v>0</v>
      </c>
      <c r="AF344" s="586">
        <f t="shared" si="86"/>
        <v>0</v>
      </c>
      <c r="AG344" s="493">
        <f t="shared" si="85"/>
        <v>0</v>
      </c>
    </row>
    <row r="345" outlineLevel="1">
      <c r="A345" s="145"/>
      <c r="B345" s="213"/>
      <c r="C345" s="213"/>
      <c r="D345" s="213"/>
      <c r="E345" s="213"/>
      <c r="F345" s="213"/>
      <c r="G345" s="213"/>
      <c r="H345" s="213"/>
      <c r="I345" s="213"/>
      <c r="J345" s="129"/>
      <c r="K345" s="129"/>
      <c r="L345" s="129"/>
      <c r="M345" s="129"/>
      <c r="N345" s="129"/>
      <c r="O345" s="129"/>
      <c r="P345" s="129"/>
      <c r="Q345" s="129"/>
      <c r="R345" s="129"/>
      <c r="S345" s="129"/>
      <c r="T345" s="129"/>
      <c r="U345" s="129"/>
      <c r="V345" s="129"/>
      <c r="W345" s="129"/>
      <c r="X345" s="129"/>
      <c r="Y345" s="129"/>
      <c r="Z345" s="129"/>
      <c r="AA345" s="129"/>
      <c r="AB345" s="129"/>
      <c r="AC345" s="129"/>
      <c r="AD345" s="129"/>
      <c r="AE345" s="129"/>
      <c r="AF345" s="129"/>
      <c r="AG345" s="587"/>
    </row>
    <row r="346" outlineLevel="1">
      <c r="A346" s="558" t="s">
        <v>176</v>
      </c>
      <c r="B346" s="216"/>
      <c r="C346" s="216"/>
      <c r="D346" s="216"/>
      <c r="E346" s="216"/>
      <c r="F346" s="216"/>
      <c r="G346" s="216"/>
      <c r="H346" s="216"/>
      <c r="I346" s="216"/>
      <c r="J346" s="216"/>
      <c r="K346" s="216"/>
      <c r="L346" s="216"/>
      <c r="M346" s="216"/>
      <c r="N346" s="216"/>
      <c r="O346" s="216"/>
      <c r="P346" s="216"/>
      <c r="Q346" s="216"/>
      <c r="R346" s="216"/>
      <c r="S346" s="216"/>
      <c r="T346" s="216"/>
      <c r="U346" s="216"/>
      <c r="V346" s="130"/>
      <c r="W346" s="130"/>
      <c r="X346" s="130"/>
      <c r="Y346" s="130"/>
      <c r="Z346" s="343"/>
      <c r="AA346" s="130"/>
      <c r="AB346" s="130"/>
      <c r="AC346" s="343"/>
      <c r="AD346" s="343"/>
      <c r="AE346" s="343"/>
      <c r="AF346" s="343"/>
      <c r="AG346" s="493">
        <f t="shared" ref="AG346:AG354" si="87">sum(B346:AF346)</f>
        <v>0</v>
      </c>
    </row>
    <row r="347" outlineLevel="1">
      <c r="A347" s="558" t="s">
        <v>177</v>
      </c>
      <c r="B347" s="216"/>
      <c r="C347" s="216"/>
      <c r="D347" s="216"/>
      <c r="E347" s="216"/>
      <c r="F347" s="216"/>
      <c r="G347" s="216"/>
      <c r="H347" s="216"/>
      <c r="I347" s="216"/>
      <c r="J347" s="216"/>
      <c r="K347" s="216"/>
      <c r="L347" s="216"/>
      <c r="M347" s="216"/>
      <c r="N347" s="216"/>
      <c r="O347" s="216"/>
      <c r="P347" s="216"/>
      <c r="Q347" s="216"/>
      <c r="R347" s="216"/>
      <c r="S347" s="216"/>
      <c r="T347" s="216"/>
      <c r="U347" s="216"/>
      <c r="V347" s="130"/>
      <c r="W347" s="130"/>
      <c r="X347" s="130"/>
      <c r="Y347" s="130"/>
      <c r="Z347" s="340"/>
      <c r="AA347" s="342"/>
      <c r="AB347" s="130"/>
      <c r="AC347" s="342"/>
      <c r="AD347" s="342"/>
      <c r="AE347" s="342"/>
      <c r="AF347" s="342"/>
      <c r="AG347" s="493">
        <f t="shared" si="87"/>
        <v>0</v>
      </c>
    </row>
    <row r="348" outlineLevel="1">
      <c r="A348" s="558" t="s">
        <v>1553</v>
      </c>
      <c r="B348" s="216"/>
      <c r="C348" s="216"/>
      <c r="D348" s="216"/>
      <c r="E348" s="216"/>
      <c r="F348" s="216"/>
      <c r="G348" s="216"/>
      <c r="H348" s="216"/>
      <c r="I348" s="216"/>
      <c r="J348" s="216"/>
      <c r="K348" s="216"/>
      <c r="L348" s="216"/>
      <c r="M348" s="216"/>
      <c r="N348" s="216"/>
      <c r="O348" s="216"/>
      <c r="P348" s="216"/>
      <c r="Q348" s="216"/>
      <c r="R348" s="216"/>
      <c r="S348" s="216"/>
      <c r="T348" s="216"/>
      <c r="U348" s="216"/>
      <c r="V348" s="216"/>
      <c r="W348" s="216"/>
      <c r="X348" s="216"/>
      <c r="Y348" s="216"/>
      <c r="Z348" s="344"/>
      <c r="AA348" s="216"/>
      <c r="AB348" s="216"/>
      <c r="AC348" s="344"/>
      <c r="AD348" s="344"/>
      <c r="AE348" s="344"/>
      <c r="AF348" s="344"/>
      <c r="AG348" s="493">
        <f t="shared" si="87"/>
        <v>0</v>
      </c>
    </row>
    <row r="349" outlineLevel="1">
      <c r="A349" s="558" t="s">
        <v>1554</v>
      </c>
      <c r="B349" s="202"/>
      <c r="C349" s="202"/>
      <c r="D349" s="202"/>
      <c r="E349" s="202"/>
      <c r="F349" s="202"/>
      <c r="G349" s="202"/>
      <c r="H349" s="202"/>
      <c r="I349" s="202"/>
      <c r="J349" s="202"/>
      <c r="K349" s="202"/>
      <c r="L349" s="202"/>
      <c r="M349" s="202"/>
      <c r="N349" s="202"/>
      <c r="O349" s="202"/>
      <c r="P349" s="202"/>
      <c r="Q349" s="202"/>
      <c r="R349" s="202"/>
      <c r="S349" s="202"/>
      <c r="T349" s="202"/>
      <c r="U349" s="202"/>
      <c r="V349" s="216"/>
      <c r="W349" s="216"/>
      <c r="X349" s="216"/>
      <c r="Y349" s="216"/>
      <c r="Z349" s="344"/>
      <c r="AA349" s="216"/>
      <c r="AB349" s="216"/>
      <c r="AC349" s="344"/>
      <c r="AD349" s="344"/>
      <c r="AE349" s="344"/>
      <c r="AF349" s="344"/>
      <c r="AG349" s="493">
        <f t="shared" si="87"/>
        <v>0</v>
      </c>
    </row>
    <row r="350" outlineLevel="1">
      <c r="A350" s="558" t="s">
        <v>1555</v>
      </c>
      <c r="B350" s="216"/>
      <c r="C350" s="216"/>
      <c r="D350" s="216"/>
      <c r="E350" s="216"/>
      <c r="F350" s="216"/>
      <c r="G350" s="216"/>
      <c r="H350" s="216"/>
      <c r="I350" s="216"/>
      <c r="J350" s="216"/>
      <c r="K350" s="216"/>
      <c r="L350" s="216"/>
      <c r="M350" s="216"/>
      <c r="N350" s="216"/>
      <c r="O350" s="216"/>
      <c r="P350" s="216"/>
      <c r="Q350" s="216"/>
      <c r="R350" s="216"/>
      <c r="S350" s="216"/>
      <c r="T350" s="216"/>
      <c r="U350" s="216"/>
      <c r="V350" s="216"/>
      <c r="W350" s="216"/>
      <c r="X350" s="216"/>
      <c r="Y350" s="216"/>
      <c r="Z350" s="216"/>
      <c r="AA350" s="130"/>
      <c r="AB350" s="216"/>
      <c r="AC350" s="344"/>
      <c r="AD350" s="344"/>
      <c r="AE350" s="344"/>
      <c r="AF350" s="344"/>
      <c r="AG350" s="493">
        <f t="shared" si="87"/>
        <v>0</v>
      </c>
    </row>
    <row r="351" outlineLevel="1">
      <c r="A351" s="558" t="s">
        <v>1556</v>
      </c>
      <c r="B351" s="202"/>
      <c r="C351" s="202"/>
      <c r="D351" s="202"/>
      <c r="E351" s="202"/>
      <c r="F351" s="202"/>
      <c r="G351" s="202"/>
      <c r="H351" s="202"/>
      <c r="I351" s="202"/>
      <c r="J351" s="202"/>
      <c r="K351" s="202"/>
      <c r="L351" s="202"/>
      <c r="M351" s="202"/>
      <c r="N351" s="202"/>
      <c r="O351" s="202"/>
      <c r="P351" s="202"/>
      <c r="Q351" s="202"/>
      <c r="R351" s="202"/>
      <c r="S351" s="202"/>
      <c r="T351" s="202"/>
      <c r="U351" s="202"/>
      <c r="V351" s="216"/>
      <c r="W351" s="216"/>
      <c r="X351" s="216"/>
      <c r="Y351" s="216"/>
      <c r="Z351" s="216"/>
      <c r="AA351" s="130"/>
      <c r="AB351" s="216"/>
      <c r="AC351" s="344"/>
      <c r="AD351" s="344"/>
      <c r="AE351" s="344"/>
      <c r="AF351" s="344"/>
      <c r="AG351" s="493">
        <f t="shared" si="87"/>
        <v>0</v>
      </c>
    </row>
    <row r="352" outlineLevel="1">
      <c r="A352" s="558" t="s">
        <v>1557</v>
      </c>
      <c r="B352" s="216"/>
      <c r="C352" s="216"/>
      <c r="D352" s="216"/>
      <c r="E352" s="216"/>
      <c r="F352" s="216"/>
      <c r="G352" s="216"/>
      <c r="H352" s="216"/>
      <c r="I352" s="216"/>
      <c r="J352" s="216"/>
      <c r="K352" s="216"/>
      <c r="L352" s="216"/>
      <c r="M352" s="216"/>
      <c r="N352" s="216"/>
      <c r="O352" s="216"/>
      <c r="P352" s="216"/>
      <c r="Q352" s="216"/>
      <c r="R352" s="216"/>
      <c r="S352" s="216"/>
      <c r="T352" s="216"/>
      <c r="U352" s="216"/>
      <c r="V352" s="216"/>
      <c r="W352" s="216"/>
      <c r="X352" s="216"/>
      <c r="Y352" s="216"/>
      <c r="Z352" s="216"/>
      <c r="AA352" s="130"/>
      <c r="AB352" s="216"/>
      <c r="AC352" s="344"/>
      <c r="AD352" s="344"/>
      <c r="AE352" s="344"/>
      <c r="AF352" s="344"/>
      <c r="AG352" s="493">
        <f t="shared" si="87"/>
        <v>0</v>
      </c>
    </row>
    <row r="353" outlineLevel="1">
      <c r="A353" s="558" t="s">
        <v>1558</v>
      </c>
      <c r="B353" s="216"/>
      <c r="C353" s="216"/>
      <c r="D353" s="216"/>
      <c r="E353" s="216"/>
      <c r="F353" s="216"/>
      <c r="G353" s="216"/>
      <c r="H353" s="216"/>
      <c r="I353" s="216"/>
      <c r="J353" s="216"/>
      <c r="K353" s="216"/>
      <c r="L353" s="216"/>
      <c r="M353" s="216"/>
      <c r="N353" s="216"/>
      <c r="O353" s="216"/>
      <c r="P353" s="216"/>
      <c r="Q353" s="216"/>
      <c r="R353" s="216"/>
      <c r="S353" s="216"/>
      <c r="T353" s="216"/>
      <c r="U353" s="216"/>
      <c r="V353" s="216"/>
      <c r="W353" s="216"/>
      <c r="X353" s="216"/>
      <c r="Y353" s="216"/>
      <c r="Z353" s="216"/>
      <c r="AA353" s="130"/>
      <c r="AB353" s="216"/>
      <c r="AC353" s="344"/>
      <c r="AD353" s="344"/>
      <c r="AE353" s="344"/>
      <c r="AF353" s="344"/>
      <c r="AG353" s="493">
        <f t="shared" si="87"/>
        <v>0</v>
      </c>
    </row>
    <row r="354" outlineLevel="1">
      <c r="A354" s="585" t="s">
        <v>156</v>
      </c>
      <c r="B354" s="586">
        <f t="shared" ref="B354:AF354" si="88">SUM(B346:B353)</f>
        <v>0</v>
      </c>
      <c r="C354" s="586">
        <f t="shared" si="88"/>
        <v>0</v>
      </c>
      <c r="D354" s="586">
        <f t="shared" si="88"/>
        <v>0</v>
      </c>
      <c r="E354" s="586">
        <f t="shared" si="88"/>
        <v>0</v>
      </c>
      <c r="F354" s="586">
        <f t="shared" si="88"/>
        <v>0</v>
      </c>
      <c r="G354" s="586">
        <f t="shared" si="88"/>
        <v>0</v>
      </c>
      <c r="H354" s="586">
        <f t="shared" si="88"/>
        <v>0</v>
      </c>
      <c r="I354" s="586">
        <f t="shared" si="88"/>
        <v>0</v>
      </c>
      <c r="J354" s="586">
        <f t="shared" si="88"/>
        <v>0</v>
      </c>
      <c r="K354" s="586">
        <f t="shared" si="88"/>
        <v>0</v>
      </c>
      <c r="L354" s="586">
        <f t="shared" si="88"/>
        <v>0</v>
      </c>
      <c r="M354" s="586">
        <f t="shared" si="88"/>
        <v>0</v>
      </c>
      <c r="N354" s="586">
        <f t="shared" si="88"/>
        <v>0</v>
      </c>
      <c r="O354" s="586">
        <f t="shared" si="88"/>
        <v>0</v>
      </c>
      <c r="P354" s="586">
        <f t="shared" si="88"/>
        <v>0</v>
      </c>
      <c r="Q354" s="586">
        <f t="shared" si="88"/>
        <v>0</v>
      </c>
      <c r="R354" s="586">
        <f t="shared" si="88"/>
        <v>0</v>
      </c>
      <c r="S354" s="586">
        <f t="shared" si="88"/>
        <v>0</v>
      </c>
      <c r="T354" s="586">
        <f t="shared" si="88"/>
        <v>0</v>
      </c>
      <c r="U354" s="586">
        <f t="shared" si="88"/>
        <v>0</v>
      </c>
      <c r="V354" s="586">
        <f t="shared" si="88"/>
        <v>0</v>
      </c>
      <c r="W354" s="586">
        <f t="shared" si="88"/>
        <v>0</v>
      </c>
      <c r="X354" s="586">
        <f t="shared" si="88"/>
        <v>0</v>
      </c>
      <c r="Y354" s="586">
        <f t="shared" si="88"/>
        <v>0</v>
      </c>
      <c r="Z354" s="586">
        <f t="shared" si="88"/>
        <v>0</v>
      </c>
      <c r="AA354" s="586">
        <f t="shared" si="88"/>
        <v>0</v>
      </c>
      <c r="AB354" s="586">
        <f t="shared" si="88"/>
        <v>0</v>
      </c>
      <c r="AC354" s="586">
        <f t="shared" si="88"/>
        <v>0</v>
      </c>
      <c r="AD354" s="586">
        <f t="shared" si="88"/>
        <v>0</v>
      </c>
      <c r="AE354" s="586">
        <f t="shared" si="88"/>
        <v>0</v>
      </c>
      <c r="AF354" s="586">
        <f t="shared" si="88"/>
        <v>0</v>
      </c>
      <c r="AG354" s="493">
        <f t="shared" si="87"/>
        <v>0</v>
      </c>
    </row>
    <row r="355">
      <c r="A355" s="415"/>
      <c r="AG355" s="501"/>
    </row>
    <row r="356">
      <c r="A356" s="515" t="s">
        <v>487</v>
      </c>
      <c r="B356" s="516"/>
      <c r="C356" s="516"/>
      <c r="D356" s="516"/>
      <c r="E356" s="516"/>
      <c r="F356" s="516"/>
      <c r="G356" s="516"/>
      <c r="H356" s="516"/>
      <c r="I356" s="516"/>
      <c r="J356" s="516"/>
      <c r="K356" s="516"/>
      <c r="L356" s="516"/>
      <c r="M356" s="516"/>
      <c r="N356" s="516"/>
      <c r="O356" s="516"/>
      <c r="P356" s="516"/>
      <c r="Q356" s="516"/>
      <c r="R356" s="516"/>
      <c r="S356" s="516"/>
      <c r="T356" s="516"/>
      <c r="U356" s="516"/>
      <c r="V356" s="516"/>
      <c r="W356" s="516"/>
      <c r="X356" s="516"/>
      <c r="Y356" s="516"/>
      <c r="Z356" s="516"/>
      <c r="AA356" s="516"/>
      <c r="AB356" s="516"/>
      <c r="AC356" s="516"/>
      <c r="AD356" s="516"/>
      <c r="AE356" s="516"/>
      <c r="AF356" s="516"/>
      <c r="AG356" s="503"/>
    </row>
    <row r="357">
      <c r="A357" s="517" t="s">
        <v>488</v>
      </c>
      <c r="B357" s="518">
        <v>0.0</v>
      </c>
      <c r="C357" s="518">
        <v>0.0</v>
      </c>
      <c r="D357" s="518">
        <v>0.0</v>
      </c>
      <c r="E357" s="518">
        <v>0.0</v>
      </c>
      <c r="F357" s="518">
        <v>0.0</v>
      </c>
      <c r="G357" s="518">
        <v>0.0</v>
      </c>
      <c r="H357" s="518">
        <v>0.0</v>
      </c>
      <c r="I357" s="518">
        <v>0.0</v>
      </c>
      <c r="J357" s="518">
        <v>0.0</v>
      </c>
      <c r="K357" s="518">
        <v>0.0</v>
      </c>
      <c r="L357" s="518">
        <v>0.0</v>
      </c>
      <c r="M357" s="518">
        <v>0.0</v>
      </c>
      <c r="N357" s="518">
        <v>0.0</v>
      </c>
      <c r="O357" s="518">
        <v>0.0</v>
      </c>
      <c r="P357" s="518">
        <v>0.0</v>
      </c>
      <c r="Q357" s="518">
        <v>0.0</v>
      </c>
      <c r="R357" s="518">
        <v>0.0</v>
      </c>
      <c r="S357" s="518">
        <v>0.0</v>
      </c>
      <c r="T357" s="518">
        <v>0.0</v>
      </c>
      <c r="U357" s="518">
        <v>0.0</v>
      </c>
      <c r="V357" s="518">
        <v>0.0</v>
      </c>
      <c r="W357" s="518">
        <v>0.0</v>
      </c>
      <c r="X357" s="518">
        <v>0.0</v>
      </c>
      <c r="Y357" s="518">
        <v>0.0</v>
      </c>
      <c r="Z357" s="518">
        <v>0.0</v>
      </c>
      <c r="AA357" s="518">
        <v>0.0</v>
      </c>
      <c r="AB357" s="518">
        <v>0.0</v>
      </c>
      <c r="AC357" s="518">
        <v>0.0</v>
      </c>
      <c r="AD357" s="518">
        <v>0.0</v>
      </c>
      <c r="AE357" s="518">
        <v>0.0</v>
      </c>
      <c r="AF357" s="518">
        <v>0.0</v>
      </c>
      <c r="AG357" s="386">
        <f t="shared" ref="AG357:AG372" si="90">SUM(B357:AF357)</f>
        <v>0</v>
      </c>
    </row>
    <row r="358">
      <c r="A358" s="517" t="s">
        <v>1343</v>
      </c>
      <c r="B358" s="182">
        <f t="shared" ref="B358:AF358" si="89">B122+B10+B232</f>
        <v>0</v>
      </c>
      <c r="C358" s="182">
        <f t="shared" si="89"/>
        <v>0</v>
      </c>
      <c r="D358" s="182">
        <f t="shared" si="89"/>
        <v>0</v>
      </c>
      <c r="E358" s="182">
        <f t="shared" si="89"/>
        <v>0</v>
      </c>
      <c r="F358" s="182">
        <f t="shared" si="89"/>
        <v>0</v>
      </c>
      <c r="G358" s="182">
        <f t="shared" si="89"/>
        <v>0</v>
      </c>
      <c r="H358" s="182">
        <f t="shared" si="89"/>
        <v>0</v>
      </c>
      <c r="I358" s="182">
        <f t="shared" si="89"/>
        <v>0</v>
      </c>
      <c r="J358" s="182">
        <f t="shared" si="89"/>
        <v>0</v>
      </c>
      <c r="K358" s="182">
        <f t="shared" si="89"/>
        <v>0</v>
      </c>
      <c r="L358" s="182">
        <f t="shared" si="89"/>
        <v>0</v>
      </c>
      <c r="M358" s="182">
        <f t="shared" si="89"/>
        <v>0</v>
      </c>
      <c r="N358" s="182">
        <f t="shared" si="89"/>
        <v>0</v>
      </c>
      <c r="O358" s="182">
        <f t="shared" si="89"/>
        <v>63.6818772</v>
      </c>
      <c r="P358" s="182">
        <f t="shared" si="89"/>
        <v>0</v>
      </c>
      <c r="Q358" s="182">
        <f t="shared" si="89"/>
        <v>0</v>
      </c>
      <c r="R358" s="182">
        <f t="shared" si="89"/>
        <v>0</v>
      </c>
      <c r="S358" s="182">
        <f t="shared" si="89"/>
        <v>0</v>
      </c>
      <c r="T358" s="182">
        <f t="shared" si="89"/>
        <v>0</v>
      </c>
      <c r="U358" s="182">
        <f t="shared" si="89"/>
        <v>0</v>
      </c>
      <c r="V358" s="182">
        <f t="shared" si="89"/>
        <v>63.6818772</v>
      </c>
      <c r="W358" s="182">
        <f t="shared" si="89"/>
        <v>0</v>
      </c>
      <c r="X358" s="182">
        <f t="shared" si="89"/>
        <v>0</v>
      </c>
      <c r="Y358" s="182">
        <f t="shared" si="89"/>
        <v>0</v>
      </c>
      <c r="Z358" s="182">
        <f t="shared" si="89"/>
        <v>0</v>
      </c>
      <c r="AA358" s="182">
        <f t="shared" si="89"/>
        <v>0</v>
      </c>
      <c r="AB358" s="182">
        <f t="shared" si="89"/>
        <v>0</v>
      </c>
      <c r="AC358" s="182">
        <f t="shared" si="89"/>
        <v>101.8901544</v>
      </c>
      <c r="AD358" s="182">
        <f t="shared" si="89"/>
        <v>0</v>
      </c>
      <c r="AE358" s="182">
        <f t="shared" si="89"/>
        <v>0</v>
      </c>
      <c r="AF358" s="182">
        <f t="shared" si="89"/>
        <v>0</v>
      </c>
      <c r="AG358" s="386">
        <f t="shared" si="90"/>
        <v>229.2539088</v>
      </c>
    </row>
    <row r="359">
      <c r="A359" s="519" t="s">
        <v>1559</v>
      </c>
      <c r="B359" s="298" t="str">
        <f>(B13+B14+#REF!+B125+B235+B236)*'Data - P&amp;L'!$C$3</f>
        <v>#REF!</v>
      </c>
      <c r="C359" s="298">
        <f>(C13+C14+C125+C126+C235+C236)*'Data - P&amp;L'!$C$3</f>
        <v>0</v>
      </c>
      <c r="D359" s="298">
        <f>(D13+D14+D125+D126+D235+D236)*'Data - P&amp;L'!$C$3</f>
        <v>0</v>
      </c>
      <c r="E359" s="298">
        <f>(E13+E14+E125+E126+E235+E236)*'Data - P&amp;L'!$C$3</f>
        <v>0</v>
      </c>
      <c r="F359" s="298">
        <f>(F13+F14+F125+F126+F235+F236)*'Data - P&amp;L'!$C$3</f>
        <v>0</v>
      </c>
      <c r="G359" s="298">
        <f>(G13+G14+G125+G126+G235+G236)*'Data - P&amp;L'!$C$3</f>
        <v>0</v>
      </c>
      <c r="H359" s="298">
        <f>(H13+H14+H125+H126+H235+H236)*'Data - P&amp;L'!$C$3</f>
        <v>0</v>
      </c>
      <c r="I359" s="298">
        <f>(I13+I14+I125+I126+I235+I236)*'Data - P&amp;L'!$C$3</f>
        <v>0</v>
      </c>
      <c r="J359" s="298">
        <f>(J13+J14+J125+J126+J235+J236)*'Data - P&amp;L'!$C$3</f>
        <v>0</v>
      </c>
      <c r="K359" s="298">
        <f>(K13+K14+K125+K126+K235+K236)*'Data - P&amp;L'!$C$3</f>
        <v>0</v>
      </c>
      <c r="L359" s="298">
        <f>(L13+L14+L125+L126+L235+L236)*'Data - P&amp;L'!$C$3</f>
        <v>0</v>
      </c>
      <c r="M359" s="298">
        <f>(M13+M14+M125+M126+M235+M236)*'Data - P&amp;L'!$C$3</f>
        <v>0</v>
      </c>
      <c r="N359" s="298">
        <f>(N13+N14+N125+N126+N235+N236)*'Data - P&amp;L'!$C$3</f>
        <v>0</v>
      </c>
      <c r="O359" s="298">
        <f>(O13+O14+O125+O126+O235+O236)*'Data - P&amp;L'!$C$3</f>
        <v>0</v>
      </c>
      <c r="P359" s="298">
        <f>(P13+P14+P125+P126+P235+P236)*'Data - P&amp;L'!$C$3</f>
        <v>0</v>
      </c>
      <c r="Q359" s="298">
        <f>(Q13+Q14+Q125+Q126+Q235+Q236)*'Data - P&amp;L'!$C$3</f>
        <v>0</v>
      </c>
      <c r="R359" s="298">
        <f>(R13+R14+R125+R126+R235+R236)*'Data - P&amp;L'!$C$3</f>
        <v>0</v>
      </c>
      <c r="S359" s="298">
        <f>(S13+S14+S125+S126+S235+S236)*'Data - P&amp;L'!$C$3</f>
        <v>0</v>
      </c>
      <c r="T359" s="298">
        <f>(T13+T14+T125+T126+T235+T236)*'Data - P&amp;L'!$C$3</f>
        <v>0</v>
      </c>
      <c r="U359" s="298">
        <f>(U13+U14+U125+U126+U235+U236)*'Data - P&amp;L'!$C$3</f>
        <v>0</v>
      </c>
      <c r="V359" s="298">
        <f>(V13+V14+V125+V126+V235+V236)*'Data - P&amp;L'!$C$3</f>
        <v>0</v>
      </c>
      <c r="W359" s="298">
        <f>(W13+W14+W125+W126+W235+W236)*'Data - P&amp;L'!$C$3</f>
        <v>0</v>
      </c>
      <c r="X359" s="298">
        <f>(X13+X14+X125+X126+X235+X236)*'Data - P&amp;L'!$C$3</f>
        <v>0</v>
      </c>
      <c r="Y359" s="298">
        <f>(Y13+Y14+Y125+Y126+Y235+Y236)*'Data - P&amp;L'!$C$3</f>
        <v>0</v>
      </c>
      <c r="Z359" s="298">
        <f>(Z13+Z14+Z125+Z126+Z235+Z236)*'Data - P&amp;L'!$C$3</f>
        <v>0</v>
      </c>
      <c r="AA359" s="298">
        <f>(AA13+AA14+AA125+AA126+AA235+AA236)*'Data - P&amp;L'!$C$3</f>
        <v>0</v>
      </c>
      <c r="AB359" s="298">
        <f>(AB13+AB14+AB125+AB126+AB235+AB236)*'Data - P&amp;L'!$C$3</f>
        <v>0</v>
      </c>
      <c r="AC359" s="298">
        <f>(AC13+AC14+AC125+AC126+AC235+AC236)*'Data - P&amp;L'!$C$3</f>
        <v>167.74</v>
      </c>
      <c r="AD359" s="298">
        <f>(AD13+AD14+AD125+AD126+AD235+AD236)*'Data - P&amp;L'!$C$3</f>
        <v>0</v>
      </c>
      <c r="AE359" s="298">
        <f>(AE13+AE14+AE125+AE126+AE235+AE236)*'Data - P&amp;L'!$C$3</f>
        <v>0</v>
      </c>
      <c r="AF359" s="298">
        <f>(AF13+AF14+AF125+AF126+AF235+AF236)*'Data - P&amp;L'!$C$3</f>
        <v>0</v>
      </c>
      <c r="AG359" s="386" t="str">
        <f t="shared" si="90"/>
        <v>#REF!</v>
      </c>
    </row>
    <row r="360" ht="19.5" customHeight="1">
      <c r="A360" s="520" t="s">
        <v>1560</v>
      </c>
      <c r="B360" s="182">
        <f>(B15+B16+B127+B128+B237+B238)*'Data - P&amp;L'!$C$4</f>
        <v>0</v>
      </c>
      <c r="C360" s="182">
        <f>(C15+C16+C127+C128+C237+C238)*'Data - P&amp;L'!$C$4</f>
        <v>0</v>
      </c>
      <c r="D360" s="182">
        <f>(D15+D16+D127+D128+D237+D238)*'Data - P&amp;L'!$C$4</f>
        <v>0</v>
      </c>
      <c r="E360" s="182">
        <f>(E15+E16+E127+E128+E237+E238)*'Data - P&amp;L'!$C$4</f>
        <v>0</v>
      </c>
      <c r="F360" s="182">
        <f>(F15+F16+F127+F128+F237+F238)*'Data - P&amp;L'!$C$4</f>
        <v>0</v>
      </c>
      <c r="G360" s="182">
        <f>(G15+G16+G127+G128+G237+G238)*'Data - P&amp;L'!$C$4</f>
        <v>0</v>
      </c>
      <c r="H360" s="182">
        <f>(H15+H16+H127+H128+H237+H238)*'Data - P&amp;L'!$C$4</f>
        <v>0</v>
      </c>
      <c r="I360" s="182">
        <f>(I15+I16+I127+I128+I237+I238)*'Data - P&amp;L'!$C$4</f>
        <v>0</v>
      </c>
      <c r="J360" s="182">
        <f>(J15+J16+J127+J128+J237+J238)*'Data - P&amp;L'!$C$4</f>
        <v>0</v>
      </c>
      <c r="K360" s="182">
        <f>(K15+K16+K127+K128+K237+K238)*'Data - P&amp;L'!$C$4</f>
        <v>0</v>
      </c>
      <c r="L360" s="182">
        <f>(L15+L16+L127+L128+L237+L238)*'Data - P&amp;L'!$C$4</f>
        <v>0</v>
      </c>
      <c r="M360" s="182">
        <f>(M15+M16+M127+M128+M237+M238)*'Data - P&amp;L'!$C$4</f>
        <v>0</v>
      </c>
      <c r="N360" s="182">
        <f>(N15+N16+N127+N128+N237+N238)*'Data - P&amp;L'!$C$4</f>
        <v>0</v>
      </c>
      <c r="O360" s="182">
        <f>(O15+O16+O127+O128+O237+O238)*'Data - P&amp;L'!$C$4</f>
        <v>95.58</v>
      </c>
      <c r="P360" s="182">
        <f>(P15+P16+P127+P128+P237+P238)*'Data - P&amp;L'!$C$4</f>
        <v>0</v>
      </c>
      <c r="Q360" s="182">
        <f>(Q15+Q16+Q127+Q128+Q237+Q238)*'Data - P&amp;L'!$C$4</f>
        <v>0</v>
      </c>
      <c r="R360" s="182">
        <f>(R15+R16+R127+R128+R237+R238)*'Data - P&amp;L'!$C$4</f>
        <v>0</v>
      </c>
      <c r="S360" s="182">
        <f>(S15+S16+S127+S128+S237+S238)*'Data - P&amp;L'!$C$4</f>
        <v>0</v>
      </c>
      <c r="T360" s="182">
        <f>(T15+T16+T127+T128+T237+T238)*'Data - P&amp;L'!$C$4</f>
        <v>0</v>
      </c>
      <c r="U360" s="182">
        <f>(U15+U16+U127+U128+U237+U238)*'Data - P&amp;L'!$C$4</f>
        <v>0</v>
      </c>
      <c r="V360" s="182">
        <f>(V15+V16+V127+V128+V237+V238)*'Data - P&amp;L'!$C$4</f>
        <v>95.58</v>
      </c>
      <c r="W360" s="182">
        <f>(W15+W16+W127+W128+W237+W238)*'Data - P&amp;L'!$C$4</f>
        <v>0</v>
      </c>
      <c r="X360" s="182">
        <f>(X15+X16+X127+X128+X237+X238)*'Data - P&amp;L'!$C$4</f>
        <v>0</v>
      </c>
      <c r="Y360" s="182">
        <f>(Y15+Y16+Y127+Y128+Y237+Y238)*'Data - P&amp;L'!$C$4</f>
        <v>0</v>
      </c>
      <c r="Z360" s="182">
        <f>(Z15+Z16+Z127+Z128+Z237+Z238)*'Data - P&amp;L'!$C$4</f>
        <v>0</v>
      </c>
      <c r="AA360" s="182">
        <f>(AA15+AA16+AA127+AA128+AA237+AA238)*'Data - P&amp;L'!$C$4</f>
        <v>0</v>
      </c>
      <c r="AB360" s="182">
        <f>(AB15+AB16+AB127+AB128+AB237+AB238)*'Data - P&amp;L'!$C$4</f>
        <v>0</v>
      </c>
      <c r="AC360" s="182">
        <f>(AC15+AC16+AC127+AC128+AC237+AC238)*'Data - P&amp;L'!$C$4</f>
        <v>0</v>
      </c>
      <c r="AD360" s="182">
        <f>(AD15+AD16+AD127+AD128+AD237+AD238)*'Data - P&amp;L'!$C$4</f>
        <v>0</v>
      </c>
      <c r="AE360" s="182">
        <f>(AE15+AE16+AE127+AE128+AE237+AE238)*'Data - P&amp;L'!$C$4</f>
        <v>0</v>
      </c>
      <c r="AF360" s="182">
        <f>(AF15+AF16+AF127+AF128+AF237+AF238)*'Data - P&amp;L'!$C$4</f>
        <v>0</v>
      </c>
      <c r="AG360" s="386">
        <f t="shared" si="90"/>
        <v>191.16</v>
      </c>
    </row>
    <row r="361" ht="17.25" customHeight="1">
      <c r="A361" s="520" t="s">
        <v>1561</v>
      </c>
      <c r="B361" s="182">
        <f>(B19+B131+B241)*'Data - P&amp;L'!$C$6</f>
        <v>0</v>
      </c>
      <c r="C361" s="182">
        <f>(C19+C131+C241)*'Data - P&amp;L'!$C$6</f>
        <v>0</v>
      </c>
      <c r="D361" s="182">
        <f>(D19+D131+D241)*'Data - P&amp;L'!$C$6</f>
        <v>0</v>
      </c>
      <c r="E361" s="182">
        <f>(E19+E131+E241)*'Data - P&amp;L'!$C$6</f>
        <v>0</v>
      </c>
      <c r="F361" s="182">
        <f>(F19+F131+F241)*'Data - P&amp;L'!$C$6</f>
        <v>0</v>
      </c>
      <c r="G361" s="182">
        <f>(G19+G131+G241)*'Data - P&amp;L'!$C$6</f>
        <v>0</v>
      </c>
      <c r="H361" s="182">
        <f>(H19+H131+H241)*'Data - P&amp;L'!$C$6</f>
        <v>0</v>
      </c>
      <c r="I361" s="182">
        <f>(I19+I131+I241)*'Data - P&amp;L'!$C$6</f>
        <v>0</v>
      </c>
      <c r="J361" s="182">
        <f>(J19+J131+J241)*'Data - P&amp;L'!$C$6</f>
        <v>0</v>
      </c>
      <c r="K361" s="182">
        <f>(K19+K131+K241)*'Data - P&amp;L'!$C$6</f>
        <v>0</v>
      </c>
      <c r="L361" s="182">
        <f>(L19+L131+L241)*'Data - P&amp;L'!$C$6</f>
        <v>0</v>
      </c>
      <c r="M361" s="182">
        <f>(M19+M131+M241)*'Data - P&amp;L'!$C$6</f>
        <v>0</v>
      </c>
      <c r="N361" s="182">
        <f>(N19+N131+N241)*'Data - P&amp;L'!$C$6</f>
        <v>0</v>
      </c>
      <c r="O361" s="182">
        <f>(O19+O131+O241)*'Data - P&amp;L'!$C$6</f>
        <v>0</v>
      </c>
      <c r="P361" s="182">
        <f>(P19+P131+P241)*'Data - P&amp;L'!$C$6</f>
        <v>0</v>
      </c>
      <c r="Q361" s="182">
        <f>(Q19+Q131+Q241)*'Data - P&amp;L'!$C$6</f>
        <v>0</v>
      </c>
      <c r="R361" s="182">
        <f>(R19+R131+R241)*'Data - P&amp;L'!$C$6</f>
        <v>0</v>
      </c>
      <c r="S361" s="182">
        <f>(S19+S131+S241)*'Data - P&amp;L'!$C$6</f>
        <v>0</v>
      </c>
      <c r="T361" s="182">
        <f>(T19+T131+T241)*'Data - P&amp;L'!$C$6</f>
        <v>0</v>
      </c>
      <c r="U361" s="182">
        <f>(U19+U131+U241)*'Data - P&amp;L'!$C$6</f>
        <v>0</v>
      </c>
      <c r="V361" s="182">
        <f>(V19+V131+V241)*'Data - P&amp;L'!$C$6</f>
        <v>0</v>
      </c>
      <c r="W361" s="182">
        <f>(W19+W131+W241)*'Data - P&amp;L'!$C$6</f>
        <v>0</v>
      </c>
      <c r="X361" s="182">
        <f>(X19+X131+X241)*'Data - P&amp;L'!$C$6</f>
        <v>0</v>
      </c>
      <c r="Y361" s="182">
        <f>(Y19+Y131+Y241)*'Data - P&amp;L'!$C$6</f>
        <v>0</v>
      </c>
      <c r="Z361" s="182">
        <f>(Z19+Z131+Z241)*'Data - P&amp;L'!$C$6</f>
        <v>0</v>
      </c>
      <c r="AA361" s="182">
        <f>(AA19+AA131+AA241)*'Data - P&amp;L'!$C$6</f>
        <v>0</v>
      </c>
      <c r="AB361" s="182">
        <f>(AB19+AB131+AB241)*'Data - P&amp;L'!$C$6</f>
        <v>0</v>
      </c>
      <c r="AC361" s="182">
        <f>(AC19+AC131+AC241)*'Data - P&amp;L'!$C$6</f>
        <v>0</v>
      </c>
      <c r="AD361" s="182">
        <f>(AD19+AD131+AD241)*'Data - P&amp;L'!$C$6</f>
        <v>0</v>
      </c>
      <c r="AE361" s="182">
        <f>(AE19+AE131+AE241)*'Data - P&amp;L'!$C$6</f>
        <v>0</v>
      </c>
      <c r="AF361" s="182">
        <f>(AF19+AF131+AF241)*'Data - P&amp;L'!$C$6</f>
        <v>0</v>
      </c>
      <c r="AG361" s="386">
        <f t="shared" si="90"/>
        <v>0</v>
      </c>
    </row>
    <row r="362">
      <c r="A362" s="520" t="s">
        <v>1562</v>
      </c>
      <c r="B362" s="182">
        <f>(B20+B132+B242)*'Data - P&amp;L'!$C$8</f>
        <v>0</v>
      </c>
      <c r="C362" s="182">
        <f>(C20+C132+C242)*'Data - P&amp;L'!$C$8</f>
        <v>0</v>
      </c>
      <c r="D362" s="182">
        <f>(D20+D132+D242)*'Data - P&amp;L'!$C$8</f>
        <v>0</v>
      </c>
      <c r="E362" s="182">
        <f>(E20+E132+E242)*'Data - P&amp;L'!$C$8</f>
        <v>0</v>
      </c>
      <c r="F362" s="182">
        <f>(F20+F132+F242)*'Data - P&amp;L'!$C$8</f>
        <v>0</v>
      </c>
      <c r="G362" s="182">
        <f>(G20+G132+G242)*'Data - P&amp;L'!$C$8</f>
        <v>0</v>
      </c>
      <c r="H362" s="182">
        <f>(H20+H132+H242)*'Data - P&amp;L'!$C$8</f>
        <v>0</v>
      </c>
      <c r="I362" s="182">
        <f>(I20+I132+I242)*'Data - P&amp;L'!$C$8</f>
        <v>0</v>
      </c>
      <c r="J362" s="182">
        <f>(J20+J132+J242)*'Data - P&amp;L'!$C$8</f>
        <v>0</v>
      </c>
      <c r="K362" s="182">
        <f>(K20+K132+K242)*'Data - P&amp;L'!$C$8</f>
        <v>0</v>
      </c>
      <c r="L362" s="182">
        <f>(L20+L132+L242)*'Data - P&amp;L'!$C$8</f>
        <v>0</v>
      </c>
      <c r="M362" s="182">
        <f>(M20+M132+M242)*'Data - P&amp;L'!$C$8</f>
        <v>0</v>
      </c>
      <c r="N362" s="182">
        <f>(N20+N132+N242)*'Data - P&amp;L'!$C$8</f>
        <v>0</v>
      </c>
      <c r="O362" s="182">
        <f>(O20+O132+O242)*'Data - P&amp;L'!$C$8</f>
        <v>0</v>
      </c>
      <c r="P362" s="182">
        <f>(P20+P132+P242)*'Data - P&amp;L'!$C$8</f>
        <v>0</v>
      </c>
      <c r="Q362" s="182">
        <f>(Q20+Q132+Q242)*'Data - P&amp;L'!$C$8</f>
        <v>0</v>
      </c>
      <c r="R362" s="182">
        <f>(R20+R132+R242)*'Data - P&amp;L'!$C$8</f>
        <v>0</v>
      </c>
      <c r="S362" s="182">
        <f>(S20+S132+S242)*'Data - P&amp;L'!$C$8</f>
        <v>0</v>
      </c>
      <c r="T362" s="182">
        <f>(T20+T132+T242)*'Data - P&amp;L'!$C$8</f>
        <v>0</v>
      </c>
      <c r="U362" s="182">
        <f>(U20+U132+U242)*'Data - P&amp;L'!$C$8</f>
        <v>0</v>
      </c>
      <c r="V362" s="182">
        <f>(V20+V132+V242)*'Data - P&amp;L'!$C$8</f>
        <v>0</v>
      </c>
      <c r="W362" s="182">
        <f>(W20+W132+W242)*'Data - P&amp;L'!$C$8</f>
        <v>0</v>
      </c>
      <c r="X362" s="182">
        <f>(X20+X132+X242)*'Data - P&amp;L'!$C$8</f>
        <v>0</v>
      </c>
      <c r="Y362" s="182">
        <f>(Y20+Y132+Y242)*'Data - P&amp;L'!$C$8</f>
        <v>0</v>
      </c>
      <c r="Z362" s="182">
        <f>(Z20+Z132+Z242)*'Data - P&amp;L'!$C$8</f>
        <v>0</v>
      </c>
      <c r="AA362" s="182">
        <f>(AA20+AA132+AA242)*'Data - P&amp;L'!$C$8</f>
        <v>0</v>
      </c>
      <c r="AB362" s="182">
        <f>(AB20+AB132+AB242)*'Data - P&amp;L'!$C$8</f>
        <v>0</v>
      </c>
      <c r="AC362" s="182">
        <f>(AC20+AC132+AC242)*'Data - P&amp;L'!$C$8</f>
        <v>0</v>
      </c>
      <c r="AD362" s="182">
        <f>(AD20+AD132+AD242)*'Data - P&amp;L'!$C$8</f>
        <v>0</v>
      </c>
      <c r="AE362" s="182">
        <f>(AE20+AE132+AE242)*'Data - P&amp;L'!$C$8</f>
        <v>0</v>
      </c>
      <c r="AF362" s="182">
        <f>(AF20+AF132+AF242)*'Data - P&amp;L'!$C$8</f>
        <v>0</v>
      </c>
      <c r="AG362" s="386">
        <f t="shared" si="90"/>
        <v>0</v>
      </c>
    </row>
    <row r="363" ht="15.75" customHeight="1">
      <c r="A363" s="520" t="s">
        <v>1563</v>
      </c>
      <c r="B363" s="182">
        <f>(B21+B22+B133+B134+B243+B244)*'Data - P&amp;L'!$C$9</f>
        <v>0</v>
      </c>
      <c r="C363" s="182">
        <f>(C21+C22+C133+C134+C243+C244)*'Data - P&amp;L'!$C$9</f>
        <v>0</v>
      </c>
      <c r="D363" s="182">
        <f>(D21+D22+D133+D134+D243+D244)*'Data - P&amp;L'!$C$9</f>
        <v>0</v>
      </c>
      <c r="E363" s="182">
        <f>(E21+E22+E133+E134+E243+E244)*'Data - P&amp;L'!$C$9</f>
        <v>0</v>
      </c>
      <c r="F363" s="182">
        <f>(F21+F22+F133+F134+F243+F244)*'Data - P&amp;L'!$C$9</f>
        <v>0</v>
      </c>
      <c r="G363" s="182">
        <f>(G21+G22+G133+G134+G243+G244)*'Data - P&amp;L'!$C$9</f>
        <v>0</v>
      </c>
      <c r="H363" s="182">
        <f>(H21+H22+H133+H134+H243+H244)*'Data - P&amp;L'!$C$9</f>
        <v>0</v>
      </c>
      <c r="I363" s="182">
        <f>(I21+I22+I133+I134+I243+I244)*'Data - P&amp;L'!$C$9</f>
        <v>0</v>
      </c>
      <c r="J363" s="182">
        <f>(J21+J22+J133+J134+J243+J244)*'Data - P&amp;L'!$C$9</f>
        <v>0</v>
      </c>
      <c r="K363" s="182">
        <f>(K21+K22+K133+K134+K243+K244)*'Data - P&amp;L'!$C$9</f>
        <v>0</v>
      </c>
      <c r="L363" s="182">
        <f>(L21+L22+L133+L134+L243+L244)*'Data - P&amp;L'!$C$9</f>
        <v>0</v>
      </c>
      <c r="M363" s="182">
        <f>(M21+M22+M133+M134+M243+M244)*'Data - P&amp;L'!$C$9</f>
        <v>0</v>
      </c>
      <c r="N363" s="182">
        <f>(N21+N22+N133+N134+N243+N244)*'Data - P&amp;L'!$C$9</f>
        <v>0</v>
      </c>
      <c r="O363" s="182">
        <f>(O21+O22+O133+O134+O243+O244)*'Data - P&amp;L'!$C$9</f>
        <v>0</v>
      </c>
      <c r="P363" s="182">
        <f>(P21+P22+P133+P134+P243+P244)*'Data - P&amp;L'!$C$9</f>
        <v>0</v>
      </c>
      <c r="Q363" s="182">
        <f>(Q21+Q22+Q133+Q134+Q243+Q244)*'Data - P&amp;L'!$C$9</f>
        <v>0</v>
      </c>
      <c r="R363" s="182">
        <f>(R21+R22+R133+R134+R243+R244)*'Data - P&amp;L'!$C$9</f>
        <v>0</v>
      </c>
      <c r="S363" s="182">
        <f>(S21+S22+S133+S134+S243+S244)*'Data - P&amp;L'!$C$9</f>
        <v>0</v>
      </c>
      <c r="T363" s="182">
        <f>(T21+T22+T133+T134+T243+T244)*'Data - P&amp;L'!$C$9</f>
        <v>0</v>
      </c>
      <c r="U363" s="182">
        <f>(U21+U22+U133+U134+U243+U244)*'Data - P&amp;L'!$C$9</f>
        <v>0</v>
      </c>
      <c r="V363" s="182">
        <f>(V21+V22+V133+V134+V243+V244)*'Data - P&amp;L'!$C$9</f>
        <v>0</v>
      </c>
      <c r="W363" s="182">
        <f>(W21+W22+W133+W134+W243+W244)*'Data - P&amp;L'!$C$9</f>
        <v>0</v>
      </c>
      <c r="X363" s="182">
        <f>(X21+X22+X133+X134+X243+X244)*'Data - P&amp;L'!$C$9</f>
        <v>0</v>
      </c>
      <c r="Y363" s="182">
        <f>(Y21+Y22+Y133+Y134+Y243+Y244)*'Data - P&amp;L'!$C$9</f>
        <v>0</v>
      </c>
      <c r="Z363" s="182">
        <f>(Z21+Z22+Z133+Z134+Z243+Z244)*'Data - P&amp;L'!$C$9</f>
        <v>0</v>
      </c>
      <c r="AA363" s="182">
        <f>(AA21+AA22+AA133+AA134+AA243+AA244)*'Data - P&amp;L'!$C$9</f>
        <v>0</v>
      </c>
      <c r="AB363" s="182">
        <f>(AB21+AB22+AB133+AB134+AB243+AB244)*'Data - P&amp;L'!$C$9</f>
        <v>0</v>
      </c>
      <c r="AC363" s="182">
        <f>(AC21+AC22+AC133+AC134+AC243+AC244)*'Data - P&amp;L'!$C$9</f>
        <v>0</v>
      </c>
      <c r="AD363" s="182">
        <f>(AD21+AD22+AD133+AD134+AD243+AD244)*'Data - P&amp;L'!$C$9</f>
        <v>0</v>
      </c>
      <c r="AE363" s="182">
        <f>(AE21+AE22+AE133+AE134+AE243+AE244)*'Data - P&amp;L'!$C$9</f>
        <v>0</v>
      </c>
      <c r="AF363" s="182">
        <f>(AF21+AF22+AF133+AF134+AF243+AF244)*'Data - P&amp;L'!$C$9</f>
        <v>0</v>
      </c>
      <c r="AG363" s="386">
        <f t="shared" si="90"/>
        <v>0</v>
      </c>
    </row>
    <row r="364" ht="18.0" customHeight="1">
      <c r="A364" s="520" t="s">
        <v>1564</v>
      </c>
      <c r="B364" s="182">
        <f>(B23+B24+B135+B136+B245+B246)*'Data - P&amp;L'!$C$5</f>
        <v>0</v>
      </c>
      <c r="C364" s="182">
        <f>(C23+C24+C135+C136+C245+C246)*'Data - P&amp;L'!$C$5</f>
        <v>0</v>
      </c>
      <c r="D364" s="182">
        <f>(D23+D24+D135+D136+D245+D246)*'Data - P&amp;L'!$C$5</f>
        <v>0</v>
      </c>
      <c r="E364" s="182">
        <f>(E23+E24+E135+E136+E245+E246)*'Data - P&amp;L'!$C$5</f>
        <v>0</v>
      </c>
      <c r="F364" s="182">
        <f>(F23+F24+F135+F136+F245+F246)*'Data - P&amp;L'!$C$5</f>
        <v>0</v>
      </c>
      <c r="G364" s="182">
        <f>(G23+G24+G135+G136+G245+G246)*'Data - P&amp;L'!$C$5</f>
        <v>0</v>
      </c>
      <c r="H364" s="182">
        <f>(H23+H24+H135+H136+H245+H246)*'Data - P&amp;L'!$C$5</f>
        <v>0</v>
      </c>
      <c r="I364" s="182">
        <f>(I23+I24+I135+I136+I245+I246)*'Data - P&amp;L'!$C$5</f>
        <v>0</v>
      </c>
      <c r="J364" s="182">
        <f>(J23+J24+J135+J136+J245+J246)*'Data - P&amp;L'!$C$5</f>
        <v>0</v>
      </c>
      <c r="K364" s="182">
        <f>(K23+K24+K135+K136+K245+K246)*'Data - P&amp;L'!$C$5</f>
        <v>0</v>
      </c>
      <c r="L364" s="182">
        <f>(L23+L24+L135+L136+L245+L246)*'Data - P&amp;L'!$C$5</f>
        <v>0</v>
      </c>
      <c r="M364" s="182">
        <f>(M23+M24+M135+M136+M245+M246)*'Data - P&amp;L'!$C$5</f>
        <v>0</v>
      </c>
      <c r="N364" s="182">
        <f>(N23+N24+N135+N136+N245+N246)*'Data - P&amp;L'!$C$5</f>
        <v>0</v>
      </c>
      <c r="O364" s="182">
        <f>(O23+O24+O135+O136+O245+O246)*'Data - P&amp;L'!$C$5</f>
        <v>0</v>
      </c>
      <c r="P364" s="182">
        <f>(P23+P24+P135+P136+P245+P246)*'Data - P&amp;L'!$C$5</f>
        <v>0</v>
      </c>
      <c r="Q364" s="182">
        <f>(Q23+Q24+Q135+Q136+Q245+Q246)*'Data - P&amp;L'!$C$5</f>
        <v>0</v>
      </c>
      <c r="R364" s="182">
        <f>(R23+R24+R135+R136+R245+R246)*'Data - P&amp;L'!$C$5</f>
        <v>0</v>
      </c>
      <c r="S364" s="182">
        <f>(S23+S24+S135+S136+S245+S246)*'Data - P&amp;L'!$C$5</f>
        <v>0</v>
      </c>
      <c r="T364" s="182">
        <f>(T23+T24+T135+T136+T245+T246)*'Data - P&amp;L'!$C$5</f>
        <v>0</v>
      </c>
      <c r="U364" s="182">
        <f>(U23+U24+U135+U136+U245+U246)*'Data - P&amp;L'!$C$5</f>
        <v>0</v>
      </c>
      <c r="V364" s="182">
        <f>(V23+V24+V135+V136+V245+V246)*'Data - P&amp;L'!$C$5</f>
        <v>0</v>
      </c>
      <c r="W364" s="182">
        <f>(W23+W24+W135+W136+W245+W246)*'Data - P&amp;L'!$C$5</f>
        <v>0</v>
      </c>
      <c r="X364" s="182">
        <f>(X23+X24+X135+X136+X245+X246)*'Data - P&amp;L'!$C$5</f>
        <v>0</v>
      </c>
      <c r="Y364" s="182">
        <f>(Y23+Y24+Y135+Y136+Y245+Y246)*'Data - P&amp;L'!$C$5</f>
        <v>0</v>
      </c>
      <c r="Z364" s="182">
        <f>(Z23+Z24+Z135+Z136+Z245+Z246)*'Data - P&amp;L'!$C$5</f>
        <v>0</v>
      </c>
      <c r="AA364" s="182">
        <f>(AA23+AA24+AA135+AA136+AA245+AA246)*'Data - P&amp;L'!$C$5</f>
        <v>0</v>
      </c>
      <c r="AB364" s="182">
        <f>(AB23+AB24+AB135+AB136+AB245+AB246)*'Data - P&amp;L'!$C$5</f>
        <v>0</v>
      </c>
      <c r="AC364" s="182">
        <f>(AC23+AC24+AC135+AC136+AC245+AC246)*'Data - P&amp;L'!$C$5</f>
        <v>0</v>
      </c>
      <c r="AD364" s="182">
        <f>(AD23+AD24+AD135+AD136+AD245+AD246)*'Data - P&amp;L'!$C$5</f>
        <v>0</v>
      </c>
      <c r="AE364" s="182">
        <f>(AE23+AE24+AE135+AE136+AE245+AE246)*'Data - P&amp;L'!$C$5</f>
        <v>0</v>
      </c>
      <c r="AF364" s="182">
        <f>(AF23+AF24+AF135+AF136+AF245+AF246)*'Data - P&amp;L'!$C$5</f>
        <v>0</v>
      </c>
      <c r="AG364" s="386">
        <f t="shared" si="90"/>
        <v>0</v>
      </c>
    </row>
    <row r="365">
      <c r="A365" s="521" t="s">
        <v>1565</v>
      </c>
      <c r="B365" s="304">
        <f>(B25+B26+B137+B138+B247+B248)*'Data - P&amp;L'!$C$10</f>
        <v>0</v>
      </c>
      <c r="C365" s="304">
        <f>(C25+C26+C137+C138+C247+C248)*'Data - P&amp;L'!$C$10</f>
        <v>0</v>
      </c>
      <c r="D365" s="304">
        <f>(D25+D26+D137+D138+D247+D248)*'Data - P&amp;L'!$C$10</f>
        <v>0</v>
      </c>
      <c r="E365" s="304">
        <f>(E25+E26+E137+E138+E247+E248)*'Data - P&amp;L'!$C$10</f>
        <v>0</v>
      </c>
      <c r="F365" s="304">
        <f>(F25+F26+F137+F138+F247+F248)*'Data - P&amp;L'!$C$10</f>
        <v>0</v>
      </c>
      <c r="G365" s="304">
        <f>(G25+G26+G137+G138+G247+G248)*'Data - P&amp;L'!$C$10</f>
        <v>0</v>
      </c>
      <c r="H365" s="304">
        <f>(H25+H26+H137+H138+H247+H248)*'Data - P&amp;L'!$C$10</f>
        <v>0</v>
      </c>
      <c r="I365" s="304">
        <f>(I25+I26+I137+I138+I247+I248)*'Data - P&amp;L'!$C$10</f>
        <v>0</v>
      </c>
      <c r="J365" s="304">
        <f>(J25+J26+J137+J138+J247+J248)*'Data - P&amp;L'!$C$10</f>
        <v>0</v>
      </c>
      <c r="K365" s="304">
        <f>(K25+K26+K137+K138+K247+K248)*'Data - P&amp;L'!$C$10</f>
        <v>0</v>
      </c>
      <c r="L365" s="304">
        <f>(L25+L26+L137+L138+L247+L248)*'Data - P&amp;L'!$C$10</f>
        <v>0</v>
      </c>
      <c r="M365" s="304">
        <f>(M25+M26+M137+M138+M247+M248)*'Data - P&amp;L'!$C$10</f>
        <v>0</v>
      </c>
      <c r="N365" s="304">
        <f>(N25+N26+N137+N138+N247+N248)*'Data - P&amp;L'!$C$10</f>
        <v>0</v>
      </c>
      <c r="O365" s="304">
        <f>(O25+O26+O137+O138+O247+O248)*'Data - P&amp;L'!$C$10</f>
        <v>0</v>
      </c>
      <c r="P365" s="304">
        <f>(P25+P26+P137+P138+P247+P248)*'Data - P&amp;L'!$C$10</f>
        <v>0</v>
      </c>
      <c r="Q365" s="304">
        <f>(Q25+Q26+Q137+Q138+Q247+Q248)*'Data - P&amp;L'!$C$10</f>
        <v>0</v>
      </c>
      <c r="R365" s="304">
        <f>(R25+R26+R137+R138+R247+R248)*'Data - P&amp;L'!$C$10</f>
        <v>0</v>
      </c>
      <c r="S365" s="304">
        <f>(S25+S26+S137+S138+S247+S248)*'Data - P&amp;L'!$C$10</f>
        <v>0</v>
      </c>
      <c r="T365" s="304">
        <f>(T25+T26+T137+T138+T247+T248)*'Data - P&amp;L'!$C$10</f>
        <v>0</v>
      </c>
      <c r="U365" s="304">
        <f>(U25+U26+U137+U138+U247+U248)*'Data - P&amp;L'!$C$10</f>
        <v>0</v>
      </c>
      <c r="V365" s="304">
        <f>(V25+V26+V137+V138+V247+V248)*'Data - P&amp;L'!$C$10</f>
        <v>0</v>
      </c>
      <c r="W365" s="304">
        <f>(W25+W26+W137+W138+W247+W248)*'Data - P&amp;L'!$C$10</f>
        <v>0</v>
      </c>
      <c r="X365" s="304">
        <f>(X25+X26+X137+X138+X247+X248)*'Data - P&amp;L'!$C$10</f>
        <v>0</v>
      </c>
      <c r="Y365" s="304">
        <f>(Y25+Y26+Y137+Y138+Y247+Y248)*'Data - P&amp;L'!$C$10</f>
        <v>0</v>
      </c>
      <c r="Z365" s="304">
        <f>(Z25+Z26+Z137+Z138+Z247+Z248)*'Data - P&amp;L'!$C$10</f>
        <v>0</v>
      </c>
      <c r="AA365" s="304">
        <f>(AA25+AA26+AA137+AA138+AA247+AA248)*'Data - P&amp;L'!$C$10</f>
        <v>0</v>
      </c>
      <c r="AB365" s="304">
        <f>(AB25+AB26+AB137+AB138+AB247+AB248)*'Data - P&amp;L'!$C$10</f>
        <v>0</v>
      </c>
      <c r="AC365" s="304">
        <f>(AC25+AC26+AC137+AC138+AC247+AC248)*'Data - P&amp;L'!$C$10</f>
        <v>0</v>
      </c>
      <c r="AD365" s="304">
        <f>(AD25+AD26+AD137+AD138+AD247+AD248)*'Data - P&amp;L'!$C$10</f>
        <v>0</v>
      </c>
      <c r="AE365" s="304">
        <f>(AE25+AE26+AE137+AE138+AE247+AE248)*'Data - P&amp;L'!$C$10</f>
        <v>0</v>
      </c>
      <c r="AF365" s="304">
        <f>(AF25+AF26+AF137+AF138+AF247+AF248)*'Data - P&amp;L'!$C$10</f>
        <v>0</v>
      </c>
      <c r="AG365" s="386">
        <f t="shared" si="90"/>
        <v>0</v>
      </c>
    </row>
    <row r="366" ht="16.5" customHeight="1">
      <c r="A366" s="522" t="s">
        <v>1566</v>
      </c>
      <c r="B366" s="182">
        <f>(B17*'Data - P&amp;L'!$C$38)+(B129*'Data - P&amp;L'!$C$39)+(B239*'Data - P&amp;L'!$C$38)</f>
        <v>0</v>
      </c>
      <c r="C366" s="182">
        <f>(C17*'Data - P&amp;L'!$C$38)+(C129*'Data - P&amp;L'!$C$39)+(C239*'Data - P&amp;L'!$C$38)</f>
        <v>0</v>
      </c>
      <c r="D366" s="182">
        <f>(D17*'Data - P&amp;L'!$C$38)+(D129*'Data - P&amp;L'!$C$39)+(D239*'Data - P&amp;L'!$C$38)</f>
        <v>0</v>
      </c>
      <c r="E366" s="182">
        <f>(E17*'Data - P&amp;L'!$C$38)+(E129*'Data - P&amp;L'!$C$39)+(E239*'Data - P&amp;L'!$C$38)</f>
        <v>0</v>
      </c>
      <c r="F366" s="182">
        <f>(F17*'Data - P&amp;L'!$C$38)+(F129*'Data - P&amp;L'!$C$39)+(F239*'Data - P&amp;L'!$C$38)</f>
        <v>0</v>
      </c>
      <c r="G366" s="182">
        <f>(G17*'Data - P&amp;L'!$C$38)+(G129*'Data - P&amp;L'!$C$39)+(G239*'Data - P&amp;L'!$C$38)</f>
        <v>0</v>
      </c>
      <c r="H366" s="182">
        <f>(H17*'Data - P&amp;L'!$C$38)+(H129*'Data - P&amp;L'!$C$39)+(H239*'Data - P&amp;L'!$C$38)</f>
        <v>0</v>
      </c>
      <c r="I366" s="182">
        <f>(I17*'Data - P&amp;L'!$C$38)+(I129*'Data - P&amp;L'!$C$39)+(I239*'Data - P&amp;L'!$C$38)</f>
        <v>0</v>
      </c>
      <c r="J366" s="182">
        <f>(J17*'Data - P&amp;L'!$C$38)+(J129*'Data - P&amp;L'!$C$39)+(J239*'Data - P&amp;L'!$C$38)</f>
        <v>0</v>
      </c>
      <c r="K366" s="182">
        <f>(K17*'Data - P&amp;L'!$C$38)+(K129*'Data - P&amp;L'!$C$39)+(K239*'Data - P&amp;L'!$C$38)</f>
        <v>0</v>
      </c>
      <c r="L366" s="182">
        <f>(L17*'Data - P&amp;L'!$C$38)+(L129*'Data - P&amp;L'!$C$39)+(L239*'Data - P&amp;L'!$C$38)</f>
        <v>0</v>
      </c>
      <c r="M366" s="182">
        <f>(M17*'Data - P&amp;L'!$C$38)+(M129*'Data - P&amp;L'!$C$39)+(M239*'Data - P&amp;L'!$C$38)</f>
        <v>0</v>
      </c>
      <c r="N366" s="182">
        <f>(N17*'Data - P&amp;L'!$C$38)+(N129*'Data - P&amp;L'!$C$39)+(N239*'Data - P&amp;L'!$C$38)</f>
        <v>0</v>
      </c>
      <c r="O366" s="182">
        <f>(O17*'Data - P&amp;L'!$C$38)+(O129*'Data - P&amp;L'!$C$39)+(O239*'Data - P&amp;L'!$C$38)</f>
        <v>11.94</v>
      </c>
      <c r="P366" s="182">
        <f>(P17*'Data - P&amp;L'!$C$38)+(P129*'Data - P&amp;L'!$C$39)+(P239*'Data - P&amp;L'!$C$38)</f>
        <v>0</v>
      </c>
      <c r="Q366" s="182">
        <f>(Q17*'Data - P&amp;L'!$C$38)+(Q129*'Data - P&amp;L'!$C$39)+(Q239*'Data - P&amp;L'!$C$38)</f>
        <v>0</v>
      </c>
      <c r="R366" s="182">
        <f>(R17*'Data - P&amp;L'!$C$38)+(R129*'Data - P&amp;L'!$C$39)+(R239*'Data - P&amp;L'!$C$38)</f>
        <v>0</v>
      </c>
      <c r="S366" s="182">
        <f>(S17*'Data - P&amp;L'!$C$38)+(S129*'Data - P&amp;L'!$C$39)+(S239*'Data - P&amp;L'!$C$38)</f>
        <v>0</v>
      </c>
      <c r="T366" s="182">
        <f>(T17*'Data - P&amp;L'!$C$38)+(T129*'Data - P&amp;L'!$C$39)+(T239*'Data - P&amp;L'!$C$38)</f>
        <v>0</v>
      </c>
      <c r="U366" s="182">
        <f>(U17*'Data - P&amp;L'!$C$38)+(U129*'Data - P&amp;L'!$C$39)+(U239*'Data - P&amp;L'!$C$38)</f>
        <v>0</v>
      </c>
      <c r="V366" s="182">
        <f>(V17*'Data - P&amp;L'!$C$38)+(V129*'Data - P&amp;L'!$C$39)+(V239*'Data - P&amp;L'!$C$38)</f>
        <v>11.94</v>
      </c>
      <c r="W366" s="182">
        <f>(W17*'Data - P&amp;L'!$C$38)+(W129*'Data - P&amp;L'!$C$39)+(W239*'Data - P&amp;L'!$C$38)</f>
        <v>0</v>
      </c>
      <c r="X366" s="182">
        <f>(X17*'Data - P&amp;L'!$C$38)+(X129*'Data - P&amp;L'!$C$39)+(X239*'Data - P&amp;L'!$C$38)</f>
        <v>0</v>
      </c>
      <c r="Y366" s="182">
        <f>(Y17*'Data - P&amp;L'!$C$38)+(Y129*'Data - P&amp;L'!$C$39)+(Y239*'Data - P&amp;L'!$C$38)</f>
        <v>0</v>
      </c>
      <c r="Z366" s="182">
        <f>(Z17*'Data - P&amp;L'!$C$38)+(Z129*'Data - P&amp;L'!$C$39)+(Z239*'Data - P&amp;L'!$C$38)</f>
        <v>0</v>
      </c>
      <c r="AA366" s="182">
        <f>(AA17*'Data - P&amp;L'!$C$38)+(AA129*'Data - P&amp;L'!$C$39)+(AA239*'Data - P&amp;L'!$C$38)</f>
        <v>0</v>
      </c>
      <c r="AB366" s="182">
        <f>(AB17*'Data - P&amp;L'!$C$38)+(AB129*'Data - P&amp;L'!$C$39)+(AB239*'Data - P&amp;L'!$C$38)</f>
        <v>0</v>
      </c>
      <c r="AC366" s="182">
        <f>(AC17*'Data - P&amp;L'!$C$38)+(AC129*'Data - P&amp;L'!$C$39)+(AC239*'Data - P&amp;L'!$C$38)</f>
        <v>23.88</v>
      </c>
      <c r="AD366" s="182">
        <f>(AD17*'Data - P&amp;L'!$C$38)+(AD129*'Data - P&amp;L'!$C$39)+(AD239*'Data - P&amp;L'!$C$38)</f>
        <v>0</v>
      </c>
      <c r="AE366" s="182">
        <f>(AE17*'Data - P&amp;L'!$C$38)+(AE129*'Data - P&amp;L'!$C$39)+(AE239*'Data - P&amp;L'!$C$38)</f>
        <v>0</v>
      </c>
      <c r="AF366" s="182">
        <f>(AF17*'Data - P&amp;L'!$C$38)+(AF129*'Data - P&amp;L'!$C$39)+(AF239*'Data - P&amp;L'!$C$38)</f>
        <v>47.76</v>
      </c>
      <c r="AG366" s="386">
        <f t="shared" si="90"/>
        <v>95.52</v>
      </c>
    </row>
    <row r="367" ht="20.25" customHeight="1">
      <c r="A367" s="520" t="s">
        <v>1567</v>
      </c>
      <c r="B367" s="182">
        <f>(B17*'Data - P&amp;L'!$C$34)+(B129*'Data - P&amp;L'!$C$35)+(B239*'Data - P&amp;L'!$C$34)</f>
        <v>0</v>
      </c>
      <c r="C367" s="182">
        <f>(C17*'Data - P&amp;L'!$C$34)+(C129*'Data - P&amp;L'!$C$35)+(C239*'Data - P&amp;L'!$C$34)</f>
        <v>0</v>
      </c>
      <c r="D367" s="182">
        <f>(D17*'Data - P&amp;L'!$C$34)+(D129*'Data - P&amp;L'!$C$35)+(D239*'Data - P&amp;L'!$C$34)</f>
        <v>0</v>
      </c>
      <c r="E367" s="182">
        <f>(E17*'Data - P&amp;L'!$C$34)+(E129*'Data - P&amp;L'!$C$35)+(E239*'Data - P&amp;L'!$C$34)</f>
        <v>0</v>
      </c>
      <c r="F367" s="182">
        <f>(F17*'Data - P&amp;L'!$C$34)+(F129*'Data - P&amp;L'!$C$35)+(F239*'Data - P&amp;L'!$C$34)</f>
        <v>0</v>
      </c>
      <c r="G367" s="182">
        <f>(G17*'Data - P&amp;L'!$C$34)+(G129*'Data - P&amp;L'!$C$35)+(G239*'Data - P&amp;L'!$C$34)</f>
        <v>0</v>
      </c>
      <c r="H367" s="182">
        <f>(H17*'Data - P&amp;L'!$C$34)+(H129*'Data - P&amp;L'!$C$35)+(H239*'Data - P&amp;L'!$C$34)</f>
        <v>0</v>
      </c>
      <c r="I367" s="182">
        <f>(I17*'Data - P&amp;L'!$C$34)+(I129*'Data - P&amp;L'!$C$35)+(I239*'Data - P&amp;L'!$C$34)</f>
        <v>0</v>
      </c>
      <c r="J367" s="182">
        <f>(J17*'Data - P&amp;L'!$C$34)+(J129*'Data - P&amp;L'!$C$35)+(J239*'Data - P&amp;L'!$C$34)</f>
        <v>0</v>
      </c>
      <c r="K367" s="182">
        <f>(K17*'Data - P&amp;L'!$C$34)+(K129*'Data - P&amp;L'!$C$35)+(K239*'Data - P&amp;L'!$C$34)</f>
        <v>0</v>
      </c>
      <c r="L367" s="182">
        <f>(L17*'Data - P&amp;L'!$C$34)+(L129*'Data - P&amp;L'!$C$35)+(L239*'Data - P&amp;L'!$C$34)</f>
        <v>0</v>
      </c>
      <c r="M367" s="182">
        <f>(M17*'Data - P&amp;L'!$C$34)+(M129*'Data - P&amp;L'!$C$35)+(M239*'Data - P&amp;L'!$C$34)</f>
        <v>0</v>
      </c>
      <c r="N367" s="182">
        <f>(N17*'Data - P&amp;L'!$C$34)+(N129*'Data - P&amp;L'!$C$35)+(N239*'Data - P&amp;L'!$C$34)</f>
        <v>0</v>
      </c>
      <c r="O367" s="182">
        <f>(O17*'Data - P&amp;L'!$C$34)+(O129*'Data - P&amp;L'!$C$35)+(O239*'Data - P&amp;L'!$C$34)</f>
        <v>11.94</v>
      </c>
      <c r="P367" s="182">
        <f>(P17*'Data - P&amp;L'!$C$34)+(P129*'Data - P&amp;L'!$C$35)+(P239*'Data - P&amp;L'!$C$34)</f>
        <v>0</v>
      </c>
      <c r="Q367" s="182">
        <f>(Q17*'Data - P&amp;L'!$C$34)+(Q129*'Data - P&amp;L'!$C$35)+(Q239*'Data - P&amp;L'!$C$34)</f>
        <v>0</v>
      </c>
      <c r="R367" s="182">
        <f>(R17*'Data - P&amp;L'!$C$34)+(R129*'Data - P&amp;L'!$C$35)+(R239*'Data - P&amp;L'!$C$34)</f>
        <v>0</v>
      </c>
      <c r="S367" s="182">
        <f>(S17*'Data - P&amp;L'!$C$34)+(S129*'Data - P&amp;L'!$C$35)+(S239*'Data - P&amp;L'!$C$34)</f>
        <v>0</v>
      </c>
      <c r="T367" s="182">
        <f>(T17*'Data - P&amp;L'!$C$34)+(T129*'Data - P&amp;L'!$C$35)+(T239*'Data - P&amp;L'!$C$34)</f>
        <v>0</v>
      </c>
      <c r="U367" s="182">
        <f>(U17*'Data - P&amp;L'!$C$34)+(U129*'Data - P&amp;L'!$C$35)+(U239*'Data - P&amp;L'!$C$34)</f>
        <v>0</v>
      </c>
      <c r="V367" s="182">
        <f>(V17*'Data - P&amp;L'!$C$34)+(V129*'Data - P&amp;L'!$C$35)+(V239*'Data - P&amp;L'!$C$34)</f>
        <v>11.94</v>
      </c>
      <c r="W367" s="182">
        <f>(W17*'Data - P&amp;L'!$C$34)+(W129*'Data - P&amp;L'!$C$35)+(W239*'Data - P&amp;L'!$C$34)</f>
        <v>0</v>
      </c>
      <c r="X367" s="182">
        <f>(X17*'Data - P&amp;L'!$C$34)+(X129*'Data - P&amp;L'!$C$35)+(X239*'Data - P&amp;L'!$C$34)</f>
        <v>0</v>
      </c>
      <c r="Y367" s="182">
        <f>(Y17*'Data - P&amp;L'!$C$34)+(Y129*'Data - P&amp;L'!$C$35)+(Y239*'Data - P&amp;L'!$C$34)</f>
        <v>0</v>
      </c>
      <c r="Z367" s="182">
        <f>(Z17*'Data - P&amp;L'!$C$34)+(Z129*'Data - P&amp;L'!$C$35)+(Z239*'Data - P&amp;L'!$C$34)</f>
        <v>0</v>
      </c>
      <c r="AA367" s="182">
        <f>(AA17*'Data - P&amp;L'!$C$34)+(AA129*'Data - P&amp;L'!$C$35)+(AA239*'Data - P&amp;L'!$C$34)</f>
        <v>0</v>
      </c>
      <c r="AB367" s="182">
        <f>(AB17*'Data - P&amp;L'!$C$34)+(AB129*'Data - P&amp;L'!$C$35)+(AB239*'Data - P&amp;L'!$C$34)</f>
        <v>0</v>
      </c>
      <c r="AC367" s="182">
        <f>(AC17*'Data - P&amp;L'!$C$34)+(AC129*'Data - P&amp;L'!$C$35)+(AC239*'Data - P&amp;L'!$C$34)</f>
        <v>23.88</v>
      </c>
      <c r="AD367" s="182">
        <f>(AD17*'Data - P&amp;L'!$C$34)+(AD129*'Data - P&amp;L'!$C$35)+(AD239*'Data - P&amp;L'!$C$34)</f>
        <v>0</v>
      </c>
      <c r="AE367" s="182">
        <f>(AE17*'Data - P&amp;L'!$C$34)+(AE129*'Data - P&amp;L'!$C$35)+(AE239*'Data - P&amp;L'!$C$34)</f>
        <v>0</v>
      </c>
      <c r="AF367" s="182">
        <f>(AF17*'Data - P&amp;L'!$C$34)+(AF129*'Data - P&amp;L'!$C$35)+(AF239*'Data - P&amp;L'!$C$34)</f>
        <v>47.76</v>
      </c>
      <c r="AG367" s="386">
        <f t="shared" si="90"/>
        <v>95.52</v>
      </c>
    </row>
    <row r="368" ht="20.25" customHeight="1">
      <c r="A368" s="520" t="s">
        <v>1568</v>
      </c>
      <c r="B368" s="182">
        <f>(B27*'Data - P&amp;L'!$D$38)+(B139*'Data - P&amp;L'!$D$39)+(B249*'Data - P&amp;L'!$D$38)</f>
        <v>0</v>
      </c>
      <c r="C368" s="182">
        <f>(C27*'Data - P&amp;L'!$D$38)+(C139*'Data - P&amp;L'!$D$39)+(C249*'Data - P&amp;L'!$D$38)</f>
        <v>0</v>
      </c>
      <c r="D368" s="182">
        <f>(D27*'Data - P&amp;L'!$D$38)+(D139*'Data - P&amp;L'!$D$39)+(D249*'Data - P&amp;L'!$D$38)</f>
        <v>0</v>
      </c>
      <c r="E368" s="182">
        <f>(E27*'Data - P&amp;L'!$D$38)+(E139*'Data - P&amp;L'!$D$39)+(E249*'Data - P&amp;L'!$D$38)</f>
        <v>0</v>
      </c>
      <c r="F368" s="182">
        <f>(F27*'Data - P&amp;L'!$D$38)+(F139*'Data - P&amp;L'!$D$39)+(F249*'Data - P&amp;L'!$D$38)</f>
        <v>0</v>
      </c>
      <c r="G368" s="182">
        <f>(G27*'Data - P&amp;L'!$D$38)+(G139*'Data - P&amp;L'!$D$39)+(G249*'Data - P&amp;L'!$D$38)</f>
        <v>0</v>
      </c>
      <c r="H368" s="182">
        <f>(H27*'Data - P&amp;L'!$D$38)+(H139*'Data - P&amp;L'!$D$39)+(H249*'Data - P&amp;L'!$D$38)</f>
        <v>0</v>
      </c>
      <c r="I368" s="182">
        <f>(I27*'Data - P&amp;L'!$D$38)+(I139*'Data - P&amp;L'!$D$39)+(I249*'Data - P&amp;L'!$D$38)</f>
        <v>0</v>
      </c>
      <c r="J368" s="182">
        <f>(J27*'Data - P&amp;L'!$D$38)+(J139*'Data - P&amp;L'!$D$39)+(J249*'Data - P&amp;L'!$D$38)</f>
        <v>0</v>
      </c>
      <c r="K368" s="182">
        <f>(K27*'Data - P&amp;L'!$D$38)+(K139*'Data - P&amp;L'!$D$39)+(K249*'Data - P&amp;L'!$D$38)</f>
        <v>0</v>
      </c>
      <c r="L368" s="182">
        <f>(L27*'Data - P&amp;L'!$D$38)+(L139*'Data - P&amp;L'!$D$39)+(L249*'Data - P&amp;L'!$D$38)</f>
        <v>0</v>
      </c>
      <c r="M368" s="182">
        <f>(M27*'Data - P&amp;L'!$D$38)+(M139*'Data - P&amp;L'!$D$39)+(M249*'Data - P&amp;L'!$D$38)</f>
        <v>0</v>
      </c>
      <c r="N368" s="182">
        <f>(N27*'Data - P&amp;L'!$D$38)+(N139*'Data - P&amp;L'!$D$39)+(N249*'Data - P&amp;L'!$D$38)</f>
        <v>0</v>
      </c>
      <c r="O368" s="182">
        <f>(O27*'Data - P&amp;L'!$D$38)+(O139*'Data - P&amp;L'!$D$39)+(O249*'Data - P&amp;L'!$D$38)</f>
        <v>0</v>
      </c>
      <c r="P368" s="182">
        <f>(P27*'Data - P&amp;L'!$D$38)+(P139*'Data - P&amp;L'!$D$39)+(P249*'Data - P&amp;L'!$D$38)</f>
        <v>0</v>
      </c>
      <c r="Q368" s="182">
        <f>(Q27*'Data - P&amp;L'!$D$38)+(Q139*'Data - P&amp;L'!$D$39)+(Q249*'Data - P&amp;L'!$D$38)</f>
        <v>0</v>
      </c>
      <c r="R368" s="182">
        <f>(R27*'Data - P&amp;L'!$D$38)+(R139*'Data - P&amp;L'!$D$39)+(R249*'Data - P&amp;L'!$D$38)</f>
        <v>0</v>
      </c>
      <c r="S368" s="182">
        <f>(S27*'Data - P&amp;L'!$D$38)+(S139*'Data - P&amp;L'!$D$39)+(S249*'Data - P&amp;L'!$D$38)</f>
        <v>0</v>
      </c>
      <c r="T368" s="182">
        <f>(T27*'Data - P&amp;L'!$D$38)+(T139*'Data - P&amp;L'!$D$39)+(T249*'Data - P&amp;L'!$D$38)</f>
        <v>0</v>
      </c>
      <c r="U368" s="182">
        <f>(U27*'Data - P&amp;L'!$D$38)+(U139*'Data - P&amp;L'!$D$39)+(U249*'Data - P&amp;L'!$D$38)</f>
        <v>0</v>
      </c>
      <c r="V368" s="182">
        <f>(V27*'Data - P&amp;L'!$D$38)+(V139*'Data - P&amp;L'!$D$39)+(V249*'Data - P&amp;L'!$D$38)</f>
        <v>0</v>
      </c>
      <c r="W368" s="182">
        <f>(W27*'Data - P&amp;L'!$D$38)+(W139*'Data - P&amp;L'!$D$39)+(W249*'Data - P&amp;L'!$D$38)</f>
        <v>0</v>
      </c>
      <c r="X368" s="182">
        <f>(X27*'Data - P&amp;L'!$D$38)+(X139*'Data - P&amp;L'!$D$39)+(X249*'Data - P&amp;L'!$D$38)</f>
        <v>0</v>
      </c>
      <c r="Y368" s="182">
        <f>(Y27*'Data - P&amp;L'!$D$38)+(Y139*'Data - P&amp;L'!$D$39)+(Y249*'Data - P&amp;L'!$D$38)</f>
        <v>0</v>
      </c>
      <c r="Z368" s="182">
        <f>(Z27*'Data - P&amp;L'!$D$38)+(Z139*'Data - P&amp;L'!$D$39)+(Z249*'Data - P&amp;L'!$D$38)</f>
        <v>0</v>
      </c>
      <c r="AA368" s="182">
        <f>(AA27*'Data - P&amp;L'!$D$38)+(AA139*'Data - P&amp;L'!$D$39)+(AA249*'Data - P&amp;L'!$D$38)</f>
        <v>0</v>
      </c>
      <c r="AB368" s="182">
        <f>(AB27*'Data - P&amp;L'!$D$38)+(AB139*'Data - P&amp;L'!$D$39)+(AB249*'Data - P&amp;L'!$D$38)</f>
        <v>0</v>
      </c>
      <c r="AC368" s="182">
        <f>(AC27*'Data - P&amp;L'!$D$38)+(AC139*'Data - P&amp;L'!$D$39)+(AC249*'Data - P&amp;L'!$D$38)</f>
        <v>0</v>
      </c>
      <c r="AD368" s="182">
        <f>(AD27*'Data - P&amp;L'!$D$38)+(AD139*'Data - P&amp;L'!$D$39)+(AD249*'Data - P&amp;L'!$D$38)</f>
        <v>0</v>
      </c>
      <c r="AE368" s="182">
        <f>(AE27*'Data - P&amp;L'!$D$38)+(AE139*'Data - P&amp;L'!$D$39)+(AE249*'Data - P&amp;L'!$D$38)</f>
        <v>0</v>
      </c>
      <c r="AF368" s="182">
        <f>(AF27*'Data - P&amp;L'!$D$38)+(AF139*'Data - P&amp;L'!$D$39)+(AF249*'Data - P&amp;L'!$D$38)</f>
        <v>0</v>
      </c>
      <c r="AG368" s="386">
        <f t="shared" si="90"/>
        <v>0</v>
      </c>
    </row>
    <row r="369" ht="20.25" customHeight="1">
      <c r="A369" s="521" t="s">
        <v>1569</v>
      </c>
      <c r="B369" s="304">
        <f>(B27*'Data - P&amp;L'!$D$34)+(B139*'Data - P&amp;L'!$D$35)+(B249*'Data - P&amp;L'!$D$34)</f>
        <v>0</v>
      </c>
      <c r="C369" s="304">
        <f>(C27*'Data - P&amp;L'!$D$34)+(C139*'Data - P&amp;L'!$D$35)+(C249*'Data - P&amp;L'!$D$34)</f>
        <v>0</v>
      </c>
      <c r="D369" s="304">
        <f>(D27*'Data - P&amp;L'!$D$34)+(D139*'Data - P&amp;L'!$D$35)+(D249*'Data - P&amp;L'!$D$34)</f>
        <v>0</v>
      </c>
      <c r="E369" s="304">
        <f>(E27*'Data - P&amp;L'!$D$34)+(E139*'Data - P&amp;L'!$D$35)+(E249*'Data - P&amp;L'!$D$34)</f>
        <v>0</v>
      </c>
      <c r="F369" s="304">
        <f>(F27*'Data - P&amp;L'!$D$34)+(F139*'Data - P&amp;L'!$D$35)+(F249*'Data - P&amp;L'!$D$34)</f>
        <v>0</v>
      </c>
      <c r="G369" s="304">
        <f>(G27*'Data - P&amp;L'!$D$34)+(G139*'Data - P&amp;L'!$D$35)+(G249*'Data - P&amp;L'!$D$34)</f>
        <v>0</v>
      </c>
      <c r="H369" s="304">
        <f>(H27*'Data - P&amp;L'!$D$34)+(H139*'Data - P&amp;L'!$D$35)+(H249*'Data - P&amp;L'!$D$34)</f>
        <v>0</v>
      </c>
      <c r="I369" s="304">
        <f>(I27*'Data - P&amp;L'!$D$34)+(I139*'Data - P&amp;L'!$D$35)+(I249*'Data - P&amp;L'!$D$34)</f>
        <v>0</v>
      </c>
      <c r="J369" s="304">
        <f>(J27*'Data - P&amp;L'!$D$34)+(J139*'Data - P&amp;L'!$D$35)+(J249*'Data - P&amp;L'!$D$34)</f>
        <v>0</v>
      </c>
      <c r="K369" s="304">
        <f>(K27*'Data - P&amp;L'!$D$34)+(K139*'Data - P&amp;L'!$D$35)+(K249*'Data - P&amp;L'!$D$34)</f>
        <v>0</v>
      </c>
      <c r="L369" s="304">
        <f>(L27*'Data - P&amp;L'!$D$34)+(L139*'Data - P&amp;L'!$D$35)+(L249*'Data - P&amp;L'!$D$34)</f>
        <v>0</v>
      </c>
      <c r="M369" s="304">
        <f>(M27*'Data - P&amp;L'!$D$34)+(M139*'Data - P&amp;L'!$D$35)+(M249*'Data - P&amp;L'!$D$34)</f>
        <v>0</v>
      </c>
      <c r="N369" s="304">
        <f>(N27*'Data - P&amp;L'!$D$34)+(N139*'Data - P&amp;L'!$D$35)+(N249*'Data - P&amp;L'!$D$34)</f>
        <v>0</v>
      </c>
      <c r="O369" s="304">
        <f>(O27*'Data - P&amp;L'!$D$34)+(O139*'Data - P&amp;L'!$D$35)+(O249*'Data - P&amp;L'!$D$34)</f>
        <v>0</v>
      </c>
      <c r="P369" s="304">
        <f>(P27*'Data - P&amp;L'!$D$34)+(P139*'Data - P&amp;L'!$D$35)+(P249*'Data - P&amp;L'!$D$34)</f>
        <v>0</v>
      </c>
      <c r="Q369" s="304">
        <f>(Q27*'Data - P&amp;L'!$D$34)+(Q139*'Data - P&amp;L'!$D$35)+(Q249*'Data - P&amp;L'!$D$34)</f>
        <v>0</v>
      </c>
      <c r="R369" s="304">
        <f>(R27*'Data - P&amp;L'!$D$34)+(R139*'Data - P&amp;L'!$D$35)+(R249*'Data - P&amp;L'!$D$34)</f>
        <v>0</v>
      </c>
      <c r="S369" s="304">
        <f>(S27*'Data - P&amp;L'!$D$34)+(S139*'Data - P&amp;L'!$D$35)+(S249*'Data - P&amp;L'!$D$34)</f>
        <v>0</v>
      </c>
      <c r="T369" s="304">
        <f>(T27*'Data - P&amp;L'!$D$34)+(T139*'Data - P&amp;L'!$D$35)+(T249*'Data - P&amp;L'!$D$34)</f>
        <v>0</v>
      </c>
      <c r="U369" s="304">
        <f>(U27*'Data - P&amp;L'!$D$34)+(U139*'Data - P&amp;L'!$D$35)+(U249*'Data - P&amp;L'!$D$34)</f>
        <v>0</v>
      </c>
      <c r="V369" s="304">
        <f>(V27*'Data - P&amp;L'!$D$34)+(V139*'Data - P&amp;L'!$D$35)+(V249*'Data - P&amp;L'!$D$34)</f>
        <v>0</v>
      </c>
      <c r="W369" s="304">
        <f>(W27*'Data - P&amp;L'!$D$34)+(W139*'Data - P&amp;L'!$D$35)+(W249*'Data - P&amp;L'!$D$34)</f>
        <v>0</v>
      </c>
      <c r="X369" s="304">
        <f>(X27*'Data - P&amp;L'!$D$34)+(X139*'Data - P&amp;L'!$D$35)+(X249*'Data - P&amp;L'!$D$34)</f>
        <v>0</v>
      </c>
      <c r="Y369" s="304">
        <f>(Y27*'Data - P&amp;L'!$D$34)+(Y139*'Data - P&amp;L'!$D$35)+(Y249*'Data - P&amp;L'!$D$34)</f>
        <v>0</v>
      </c>
      <c r="Z369" s="304">
        <f>(Z27*'Data - P&amp;L'!$D$34)+(Z139*'Data - P&amp;L'!$D$35)+(Z249*'Data - P&amp;L'!$D$34)</f>
        <v>0</v>
      </c>
      <c r="AA369" s="304">
        <f>(AA27*'Data - P&amp;L'!$D$34)+(AA139*'Data - P&amp;L'!$D$35)+(AA249*'Data - P&amp;L'!$D$34)</f>
        <v>0</v>
      </c>
      <c r="AB369" s="304">
        <f>(AB27*'Data - P&amp;L'!$D$34)+(AB139*'Data - P&amp;L'!$D$35)+(AB249*'Data - P&amp;L'!$D$34)</f>
        <v>0</v>
      </c>
      <c r="AC369" s="304">
        <f>(AC27*'Data - P&amp;L'!$D$34)+(AC139*'Data - P&amp;L'!$D$35)+(AC249*'Data - P&amp;L'!$D$34)</f>
        <v>0</v>
      </c>
      <c r="AD369" s="304">
        <f>(AD27*'Data - P&amp;L'!$D$34)+(AD139*'Data - P&amp;L'!$D$35)+(AD249*'Data - P&amp;L'!$D$34)</f>
        <v>0</v>
      </c>
      <c r="AE369" s="304">
        <f>(AE27*'Data - P&amp;L'!$D$34)+(AE139*'Data - P&amp;L'!$D$35)+(AE249*'Data - P&amp;L'!$D$34)</f>
        <v>0</v>
      </c>
      <c r="AF369" s="304">
        <f>(AF27*'Data - P&amp;L'!$D$34)+(AF139*'Data - P&amp;L'!$D$35)+(AF249*'Data - P&amp;L'!$D$34)</f>
        <v>0</v>
      </c>
      <c r="AG369" s="386">
        <f t="shared" si="90"/>
        <v>0</v>
      </c>
    </row>
    <row r="370">
      <c r="A370" s="520" t="s">
        <v>1570</v>
      </c>
      <c r="B370" s="523">
        <f t="shared" ref="B370:AF370" si="91">B6</f>
        <v>0</v>
      </c>
      <c r="C370" s="523">
        <f t="shared" si="91"/>
        <v>0</v>
      </c>
      <c r="D370" s="523">
        <f t="shared" si="91"/>
        <v>0</v>
      </c>
      <c r="E370" s="523">
        <f t="shared" si="91"/>
        <v>0</v>
      </c>
      <c r="F370" s="523">
        <f t="shared" si="91"/>
        <v>0</v>
      </c>
      <c r="G370" s="523">
        <f t="shared" si="91"/>
        <v>0</v>
      </c>
      <c r="H370" s="523">
        <f t="shared" si="91"/>
        <v>0</v>
      </c>
      <c r="I370" s="523">
        <f t="shared" si="91"/>
        <v>0</v>
      </c>
      <c r="J370" s="523">
        <f t="shared" si="91"/>
        <v>0</v>
      </c>
      <c r="K370" s="523">
        <f t="shared" si="91"/>
        <v>0</v>
      </c>
      <c r="L370" s="523">
        <f t="shared" si="91"/>
        <v>0</v>
      </c>
      <c r="M370" s="523">
        <f t="shared" si="91"/>
        <v>0</v>
      </c>
      <c r="N370" s="523">
        <f t="shared" si="91"/>
        <v>0</v>
      </c>
      <c r="O370" s="523">
        <f t="shared" si="91"/>
        <v>18.419386</v>
      </c>
      <c r="P370" s="523">
        <f t="shared" si="91"/>
        <v>0</v>
      </c>
      <c r="Q370" s="523">
        <f t="shared" si="91"/>
        <v>0</v>
      </c>
      <c r="R370" s="523">
        <f t="shared" si="91"/>
        <v>0</v>
      </c>
      <c r="S370" s="523">
        <f t="shared" si="91"/>
        <v>0</v>
      </c>
      <c r="T370" s="523">
        <f t="shared" si="91"/>
        <v>0</v>
      </c>
      <c r="U370" s="523">
        <f t="shared" si="91"/>
        <v>0</v>
      </c>
      <c r="V370" s="523">
        <f t="shared" si="91"/>
        <v>18.419386</v>
      </c>
      <c r="W370" s="523">
        <f t="shared" si="91"/>
        <v>0</v>
      </c>
      <c r="X370" s="523">
        <f t="shared" si="91"/>
        <v>0</v>
      </c>
      <c r="Y370" s="523">
        <f t="shared" si="91"/>
        <v>0</v>
      </c>
      <c r="Z370" s="523">
        <f t="shared" si="91"/>
        <v>0</v>
      </c>
      <c r="AA370" s="523">
        <f t="shared" si="91"/>
        <v>0</v>
      </c>
      <c r="AB370" s="523">
        <f t="shared" si="91"/>
        <v>0</v>
      </c>
      <c r="AC370" s="523">
        <f t="shared" si="91"/>
        <v>29.470772</v>
      </c>
      <c r="AD370" s="523">
        <f t="shared" si="91"/>
        <v>0</v>
      </c>
      <c r="AE370" s="523">
        <f t="shared" si="91"/>
        <v>0</v>
      </c>
      <c r="AF370" s="523">
        <f t="shared" si="91"/>
        <v>0</v>
      </c>
      <c r="AG370" s="386">
        <f t="shared" si="90"/>
        <v>66.309544</v>
      </c>
    </row>
    <row r="371">
      <c r="A371" s="520" t="s">
        <v>1571</v>
      </c>
      <c r="B371" s="523">
        <f t="shared" ref="B371:AF371" si="92">B118</f>
        <v>0</v>
      </c>
      <c r="C371" s="523">
        <f t="shared" si="92"/>
        <v>0</v>
      </c>
      <c r="D371" s="523">
        <f t="shared" si="92"/>
        <v>0</v>
      </c>
      <c r="E371" s="523">
        <f t="shared" si="92"/>
        <v>0</v>
      </c>
      <c r="F371" s="523">
        <f t="shared" si="92"/>
        <v>0</v>
      </c>
      <c r="G371" s="523">
        <f t="shared" si="92"/>
        <v>0</v>
      </c>
      <c r="H371" s="523">
        <f t="shared" si="92"/>
        <v>0</v>
      </c>
      <c r="I371" s="523">
        <f t="shared" si="92"/>
        <v>0</v>
      </c>
      <c r="J371" s="523">
        <f t="shared" si="92"/>
        <v>0</v>
      </c>
      <c r="K371" s="523">
        <f t="shared" si="92"/>
        <v>0</v>
      </c>
      <c r="L371" s="523">
        <f t="shared" si="92"/>
        <v>0</v>
      </c>
      <c r="M371" s="523">
        <f t="shared" si="92"/>
        <v>0</v>
      </c>
      <c r="N371" s="523">
        <f t="shared" si="92"/>
        <v>0</v>
      </c>
      <c r="O371" s="523">
        <f t="shared" si="92"/>
        <v>0</v>
      </c>
      <c r="P371" s="523">
        <f t="shared" si="92"/>
        <v>0</v>
      </c>
      <c r="Q371" s="523">
        <f t="shared" si="92"/>
        <v>0</v>
      </c>
      <c r="R371" s="523">
        <f t="shared" si="92"/>
        <v>0</v>
      </c>
      <c r="S371" s="523">
        <f t="shared" si="92"/>
        <v>0</v>
      </c>
      <c r="T371" s="523">
        <f t="shared" si="92"/>
        <v>0</v>
      </c>
      <c r="U371" s="523">
        <f t="shared" si="92"/>
        <v>0</v>
      </c>
      <c r="V371" s="523">
        <f t="shared" si="92"/>
        <v>0</v>
      </c>
      <c r="W371" s="523">
        <f t="shared" si="92"/>
        <v>0</v>
      </c>
      <c r="X371" s="523">
        <f t="shared" si="92"/>
        <v>0</v>
      </c>
      <c r="Y371" s="523">
        <f t="shared" si="92"/>
        <v>0</v>
      </c>
      <c r="Z371" s="523">
        <f t="shared" si="92"/>
        <v>0</v>
      </c>
      <c r="AA371" s="523">
        <f t="shared" si="92"/>
        <v>0</v>
      </c>
      <c r="AB371" s="523">
        <f t="shared" si="92"/>
        <v>0</v>
      </c>
      <c r="AC371" s="523">
        <f t="shared" si="92"/>
        <v>0</v>
      </c>
      <c r="AD371" s="523">
        <f t="shared" si="92"/>
        <v>0</v>
      </c>
      <c r="AE371" s="523">
        <f t="shared" si="92"/>
        <v>0</v>
      </c>
      <c r="AF371" s="523">
        <f t="shared" si="92"/>
        <v>0</v>
      </c>
      <c r="AG371" s="386">
        <f t="shared" si="90"/>
        <v>0</v>
      </c>
    </row>
    <row r="372">
      <c r="A372" s="588" t="s">
        <v>1572</v>
      </c>
      <c r="B372" s="523">
        <f t="shared" ref="B372:AF372" si="93">B228</f>
        <v>0</v>
      </c>
      <c r="C372" s="523">
        <f t="shared" si="93"/>
        <v>0</v>
      </c>
      <c r="D372" s="523">
        <f t="shared" si="93"/>
        <v>0</v>
      </c>
      <c r="E372" s="523">
        <f t="shared" si="93"/>
        <v>0</v>
      </c>
      <c r="F372" s="523">
        <f t="shared" si="93"/>
        <v>0</v>
      </c>
      <c r="G372" s="523">
        <f t="shared" si="93"/>
        <v>0</v>
      </c>
      <c r="H372" s="523">
        <f t="shared" si="93"/>
        <v>0</v>
      </c>
      <c r="I372" s="523">
        <f t="shared" si="93"/>
        <v>0</v>
      </c>
      <c r="J372" s="523">
        <f t="shared" si="93"/>
        <v>0</v>
      </c>
      <c r="K372" s="523">
        <f t="shared" si="93"/>
        <v>0</v>
      </c>
      <c r="L372" s="523">
        <f t="shared" si="93"/>
        <v>0</v>
      </c>
      <c r="M372" s="523">
        <f t="shared" si="93"/>
        <v>0</v>
      </c>
      <c r="N372" s="523">
        <f t="shared" si="93"/>
        <v>0</v>
      </c>
      <c r="O372" s="523">
        <f t="shared" si="93"/>
        <v>0</v>
      </c>
      <c r="P372" s="523">
        <f t="shared" si="93"/>
        <v>0</v>
      </c>
      <c r="Q372" s="523">
        <f t="shared" si="93"/>
        <v>0</v>
      </c>
      <c r="R372" s="523">
        <f t="shared" si="93"/>
        <v>0</v>
      </c>
      <c r="S372" s="523">
        <f t="shared" si="93"/>
        <v>0</v>
      </c>
      <c r="T372" s="523">
        <f t="shared" si="93"/>
        <v>0</v>
      </c>
      <c r="U372" s="523">
        <f t="shared" si="93"/>
        <v>0</v>
      </c>
      <c r="V372" s="523">
        <f t="shared" si="93"/>
        <v>0</v>
      </c>
      <c r="W372" s="523">
        <f t="shared" si="93"/>
        <v>0</v>
      </c>
      <c r="X372" s="523">
        <f t="shared" si="93"/>
        <v>0</v>
      </c>
      <c r="Y372" s="523">
        <f t="shared" si="93"/>
        <v>0</v>
      </c>
      <c r="Z372" s="523">
        <f t="shared" si="93"/>
        <v>0</v>
      </c>
      <c r="AA372" s="523">
        <f t="shared" si="93"/>
        <v>0</v>
      </c>
      <c r="AB372" s="523">
        <f t="shared" si="93"/>
        <v>0</v>
      </c>
      <c r="AC372" s="523">
        <f t="shared" si="93"/>
        <v>0</v>
      </c>
      <c r="AD372" s="523">
        <f t="shared" si="93"/>
        <v>0</v>
      </c>
      <c r="AE372" s="523">
        <f t="shared" si="93"/>
        <v>0</v>
      </c>
      <c r="AF372" s="523">
        <f t="shared" si="93"/>
        <v>0</v>
      </c>
      <c r="AG372" s="589">
        <f t="shared" si="90"/>
        <v>0</v>
      </c>
    </row>
    <row r="373">
      <c r="A373" s="415"/>
      <c r="AG373" s="524"/>
    </row>
    <row r="374">
      <c r="A374" s="445" t="s">
        <v>513</v>
      </c>
      <c r="B374" s="290" t="str">
        <f t="shared" ref="B374:AF374" si="94">SUM(B357:B372)</f>
        <v>#REF!</v>
      </c>
      <c r="C374" s="358">
        <f t="shared" si="94"/>
        <v>0</v>
      </c>
      <c r="D374" s="358">
        <f t="shared" si="94"/>
        <v>0</v>
      </c>
      <c r="E374" s="358">
        <f t="shared" si="94"/>
        <v>0</v>
      </c>
      <c r="F374" s="358">
        <f t="shared" si="94"/>
        <v>0</v>
      </c>
      <c r="G374" s="358">
        <f t="shared" si="94"/>
        <v>0</v>
      </c>
      <c r="H374" s="358">
        <f t="shared" si="94"/>
        <v>0</v>
      </c>
      <c r="I374" s="358">
        <f t="shared" si="94"/>
        <v>0</v>
      </c>
      <c r="J374" s="358">
        <f t="shared" si="94"/>
        <v>0</v>
      </c>
      <c r="K374" s="358">
        <f t="shared" si="94"/>
        <v>0</v>
      </c>
      <c r="L374" s="358">
        <f t="shared" si="94"/>
        <v>0</v>
      </c>
      <c r="M374" s="358">
        <f t="shared" si="94"/>
        <v>0</v>
      </c>
      <c r="N374" s="358">
        <f t="shared" si="94"/>
        <v>0</v>
      </c>
      <c r="O374" s="358">
        <f t="shared" si="94"/>
        <v>201.5612632</v>
      </c>
      <c r="P374" s="358">
        <f t="shared" si="94"/>
        <v>0</v>
      </c>
      <c r="Q374" s="358">
        <f t="shared" si="94"/>
        <v>0</v>
      </c>
      <c r="R374" s="358">
        <f t="shared" si="94"/>
        <v>0</v>
      </c>
      <c r="S374" s="358">
        <f t="shared" si="94"/>
        <v>0</v>
      </c>
      <c r="T374" s="358">
        <f t="shared" si="94"/>
        <v>0</v>
      </c>
      <c r="U374" s="358">
        <f t="shared" si="94"/>
        <v>0</v>
      </c>
      <c r="V374" s="358">
        <f t="shared" si="94"/>
        <v>201.5612632</v>
      </c>
      <c r="W374" s="358">
        <f t="shared" si="94"/>
        <v>0</v>
      </c>
      <c r="X374" s="358">
        <f t="shared" si="94"/>
        <v>0</v>
      </c>
      <c r="Y374" s="358">
        <f t="shared" si="94"/>
        <v>0</v>
      </c>
      <c r="Z374" s="358">
        <f t="shared" si="94"/>
        <v>0</v>
      </c>
      <c r="AA374" s="358">
        <f t="shared" si="94"/>
        <v>0</v>
      </c>
      <c r="AB374" s="358">
        <f t="shared" si="94"/>
        <v>0</v>
      </c>
      <c r="AC374" s="358">
        <f t="shared" si="94"/>
        <v>346.8609264</v>
      </c>
      <c r="AD374" s="358">
        <f t="shared" si="94"/>
        <v>0</v>
      </c>
      <c r="AE374" s="358">
        <f t="shared" si="94"/>
        <v>0</v>
      </c>
      <c r="AF374" s="358">
        <f t="shared" si="94"/>
        <v>95.52</v>
      </c>
      <c r="AG374" s="386" t="str">
        <f>SUM(B374:AF374)</f>
        <v>#REF!</v>
      </c>
    </row>
    <row r="375">
      <c r="A375" s="415"/>
      <c r="AG375" s="501"/>
    </row>
    <row r="376">
      <c r="A376" s="515" t="s">
        <v>518</v>
      </c>
      <c r="B376" s="525"/>
      <c r="C376" s="525"/>
      <c r="D376" s="525"/>
      <c r="E376" s="525"/>
      <c r="F376" s="525"/>
      <c r="G376" s="525"/>
      <c r="H376" s="525"/>
      <c r="I376" s="525"/>
      <c r="J376" s="525"/>
      <c r="K376" s="525"/>
      <c r="L376" s="525"/>
      <c r="M376" s="525"/>
      <c r="N376" s="525"/>
      <c r="O376" s="525"/>
      <c r="P376" s="525"/>
      <c r="Q376" s="525"/>
      <c r="R376" s="525"/>
      <c r="S376" s="525"/>
      <c r="T376" s="525"/>
      <c r="U376" s="525"/>
      <c r="V376" s="525"/>
      <c r="W376" s="525"/>
      <c r="X376" s="525"/>
      <c r="Y376" s="525"/>
      <c r="Z376" s="525"/>
      <c r="AA376" s="525"/>
      <c r="AB376" s="525"/>
      <c r="AC376" s="525"/>
      <c r="AD376" s="525"/>
      <c r="AE376" s="525"/>
      <c r="AF376" s="525"/>
      <c r="AG376" s="524"/>
    </row>
    <row r="377">
      <c r="A377" s="520" t="s">
        <v>1356</v>
      </c>
      <c r="B377" s="322">
        <f t="shared" ref="B377:AF377" si="95">SUM(B378:B384)-B387</f>
        <v>0</v>
      </c>
      <c r="C377" s="322">
        <f t="shared" si="95"/>
        <v>0</v>
      </c>
      <c r="D377" s="322">
        <f t="shared" si="95"/>
        <v>0</v>
      </c>
      <c r="E377" s="322">
        <f t="shared" si="95"/>
        <v>0</v>
      </c>
      <c r="F377" s="322">
        <f t="shared" si="95"/>
        <v>0</v>
      </c>
      <c r="G377" s="322">
        <f t="shared" si="95"/>
        <v>0</v>
      </c>
      <c r="H377" s="322">
        <f t="shared" si="95"/>
        <v>0</v>
      </c>
      <c r="I377" s="322">
        <f t="shared" si="95"/>
        <v>0</v>
      </c>
      <c r="J377" s="322">
        <f t="shared" si="95"/>
        <v>0</v>
      </c>
      <c r="K377" s="322">
        <f t="shared" si="95"/>
        <v>0</v>
      </c>
      <c r="L377" s="322">
        <f t="shared" si="95"/>
        <v>0</v>
      </c>
      <c r="M377" s="322">
        <f t="shared" si="95"/>
        <v>0</v>
      </c>
      <c r="N377" s="322">
        <f t="shared" si="95"/>
        <v>0</v>
      </c>
      <c r="O377" s="322">
        <f t="shared" si="95"/>
        <v>0</v>
      </c>
      <c r="P377" s="322">
        <f t="shared" si="95"/>
        <v>0</v>
      </c>
      <c r="Q377" s="322">
        <f t="shared" si="95"/>
        <v>0</v>
      </c>
      <c r="R377" s="322">
        <f t="shared" si="95"/>
        <v>0</v>
      </c>
      <c r="S377" s="322">
        <f t="shared" si="95"/>
        <v>0</v>
      </c>
      <c r="T377" s="322">
        <f t="shared" si="95"/>
        <v>0</v>
      </c>
      <c r="U377" s="322">
        <f t="shared" si="95"/>
        <v>0</v>
      </c>
      <c r="V377" s="322">
        <f t="shared" si="95"/>
        <v>0</v>
      </c>
      <c r="W377" s="322">
        <f t="shared" si="95"/>
        <v>0</v>
      </c>
      <c r="X377" s="322">
        <f t="shared" si="95"/>
        <v>0</v>
      </c>
      <c r="Y377" s="322">
        <f t="shared" si="95"/>
        <v>0</v>
      </c>
      <c r="Z377" s="322">
        <f t="shared" si="95"/>
        <v>0</v>
      </c>
      <c r="AA377" s="322">
        <f t="shared" si="95"/>
        <v>0</v>
      </c>
      <c r="AB377" s="322">
        <f t="shared" si="95"/>
        <v>0</v>
      </c>
      <c r="AC377" s="322">
        <f t="shared" si="95"/>
        <v>0</v>
      </c>
      <c r="AD377" s="322">
        <f t="shared" si="95"/>
        <v>0</v>
      </c>
      <c r="AE377" s="322">
        <f t="shared" si="95"/>
        <v>0</v>
      </c>
      <c r="AF377" s="322">
        <f t="shared" si="95"/>
        <v>0</v>
      </c>
      <c r="AG377" s="386">
        <f t="shared" ref="AG377:AG411" si="96">SUM(B377:AF377)</f>
        <v>0</v>
      </c>
    </row>
    <row r="378" outlineLevel="1">
      <c r="A378" s="398" t="s">
        <v>1357</v>
      </c>
      <c r="B378" s="310">
        <f>(B32+B33+B144+B145+B254+B255)*'Data - P&amp;L'!$C$3</f>
        <v>0</v>
      </c>
      <c r="C378" s="310">
        <f>(C32+C33+C144+C145+C254+C255)*'Data - P&amp;L'!$C$3</f>
        <v>0</v>
      </c>
      <c r="D378" s="310">
        <f>(D32+D33+D144+D145+D254+D255)*'Data - P&amp;L'!$C$3</f>
        <v>0</v>
      </c>
      <c r="E378" s="310">
        <f>(E32+E33+E144+E145+E254+E255)*'Data - P&amp;L'!$C$3</f>
        <v>0</v>
      </c>
      <c r="F378" s="310">
        <f>(F32+F33+F144+F145+F254+F255)*'Data - P&amp;L'!$C$3</f>
        <v>0</v>
      </c>
      <c r="G378" s="310">
        <f>(G32+G33+G144+G145+G254+G255)*'Data - P&amp;L'!$C$3</f>
        <v>0</v>
      </c>
      <c r="H378" s="310">
        <f>(H32+H33+H144+H145+H254+H255)*'Data - P&amp;L'!$C$3</f>
        <v>0</v>
      </c>
      <c r="I378" s="310">
        <f>(I32+I33+I144+I145+I254+I255)*'Data - P&amp;L'!$C$3</f>
        <v>0</v>
      </c>
      <c r="J378" s="310">
        <f>(J32+J33+J144+J145+J254+J255)*'Data - P&amp;L'!$C$3</f>
        <v>0</v>
      </c>
      <c r="K378" s="310">
        <f>(K32+K33+K144+K145+K254+K255)*'Data - P&amp;L'!$C$3</f>
        <v>0</v>
      </c>
      <c r="L378" s="310">
        <f>(L32+L33+L144+L145+L254+L255)*'Data - P&amp;L'!$C$3</f>
        <v>0</v>
      </c>
      <c r="M378" s="310">
        <f>(M32+M33+M144+M145+M254+M255)*'Data - P&amp;L'!$C$3</f>
        <v>0</v>
      </c>
      <c r="N378" s="310">
        <f>(N32+N33+N144+N145+N254+N255)*'Data - P&amp;L'!$C$3</f>
        <v>0</v>
      </c>
      <c r="O378" s="310">
        <f>(O32+O33+O144+O145+O254+O255)*'Data - P&amp;L'!$C$3</f>
        <v>0</v>
      </c>
      <c r="P378" s="310">
        <f>(P32+P33+P144+P145+P254+P255)*'Data - P&amp;L'!$C$3</f>
        <v>0</v>
      </c>
      <c r="Q378" s="310">
        <f>(Q32+Q33+Q144+Q145+Q254+Q255)*'Data - P&amp;L'!$C$3</f>
        <v>0</v>
      </c>
      <c r="R378" s="310">
        <f>(R32+R33+R144+R145+R254+R255)*'Data - P&amp;L'!$C$3</f>
        <v>0</v>
      </c>
      <c r="S378" s="310">
        <f>(S32+S33+S144+S145+S254+S255)*'Data - P&amp;L'!$C$3</f>
        <v>0</v>
      </c>
      <c r="T378" s="310">
        <f>(T32+T33+T144+T145+T254+T255)*'Data - P&amp;L'!$C$3</f>
        <v>0</v>
      </c>
      <c r="U378" s="310">
        <f>(U32+U33+U144+U145+U254+U255)*'Data - P&amp;L'!$C$3</f>
        <v>0</v>
      </c>
      <c r="V378" s="310">
        <f>(V32+V33+V144+V145+V254+V255)*'Data - P&amp;L'!$C$3</f>
        <v>0</v>
      </c>
      <c r="W378" s="310">
        <f>(W32+W33+W144+W145+W254+W255)*'Data - P&amp;L'!$C$3</f>
        <v>0</v>
      </c>
      <c r="X378" s="310">
        <f>(X32+X33+X144+X145+X254+X255)*'Data - P&amp;L'!$C$3</f>
        <v>0</v>
      </c>
      <c r="Y378" s="310">
        <f>(Y32+Y33+Y144+Y145+Y254+Y255)*'Data - P&amp;L'!$C$3</f>
        <v>0</v>
      </c>
      <c r="Z378" s="310">
        <f>(Z32+Z33+Z144+Z145+Z254+Z255)*'Data - P&amp;L'!$C$3</f>
        <v>0</v>
      </c>
      <c r="AA378" s="310">
        <f>(AA32+AA33+AA144+AA145+AA254+AA255)*'Data - P&amp;L'!$C$3</f>
        <v>0</v>
      </c>
      <c r="AB378" s="310">
        <f>(AB32+AB33+AB144+AB145+AB254+AB255)*'Data - P&amp;L'!$C$3</f>
        <v>0</v>
      </c>
      <c r="AC378" s="310">
        <f>(AC32+AC33+AC144+AC145+AC254+AC255)*'Data - P&amp;L'!$C$3</f>
        <v>0</v>
      </c>
      <c r="AD378" s="310">
        <f>(AD32+AD33+AD144+AD145+AD254+AD255)*'Data - P&amp;L'!$C$3</f>
        <v>0</v>
      </c>
      <c r="AE378" s="310">
        <f>(AE32+AE33+AE144+AE145+AE254+AE255)*'Data - P&amp;L'!$C$3</f>
        <v>0</v>
      </c>
      <c r="AF378" s="310">
        <f>(AF32+AF33+AF144+AF145+AF254+AF255)*'Data - P&amp;L'!$C$3</f>
        <v>0</v>
      </c>
      <c r="AG378" s="524">
        <f t="shared" si="96"/>
        <v>0</v>
      </c>
    </row>
    <row r="379" outlineLevel="1">
      <c r="A379" s="398" t="s">
        <v>1358</v>
      </c>
      <c r="B379" s="310">
        <f>(B34+B35+B146+B147+B256+B257)*'Data - P&amp;L'!$C$4</f>
        <v>0</v>
      </c>
      <c r="C379" s="310">
        <f>(C34+C35+C146+C147+C256+C257)*'Data - P&amp;L'!$C$4</f>
        <v>0</v>
      </c>
      <c r="D379" s="310">
        <f>(D34+D35+D146+D147+D256+D257)*'Data - P&amp;L'!$C$4</f>
        <v>0</v>
      </c>
      <c r="E379" s="310">
        <f>(E34+E35+E146+E147+E256+E257)*'Data - P&amp;L'!$C$4</f>
        <v>0</v>
      </c>
      <c r="F379" s="310">
        <f>(F34+F35+F146+F147+F256+F257)*'Data - P&amp;L'!$C$4</f>
        <v>0</v>
      </c>
      <c r="G379" s="310">
        <f>(G34+G35+G146+G147+G256+G257)*'Data - P&amp;L'!$C$4</f>
        <v>0</v>
      </c>
      <c r="H379" s="310">
        <f>(H34+H35+H146+H147+H256+H257)*'Data - P&amp;L'!$C$4</f>
        <v>0</v>
      </c>
      <c r="I379" s="310">
        <f>(I34+I35+I146+I147+I256+I257)*'Data - P&amp;L'!$C$4</f>
        <v>0</v>
      </c>
      <c r="J379" s="310">
        <f>(J34+J35+J146+J147+J256+J257)*'Data - P&amp;L'!$C$4</f>
        <v>0</v>
      </c>
      <c r="K379" s="310">
        <f>(K34+K35+K146+K147+K256+K257)*'Data - P&amp;L'!$C$4</f>
        <v>0</v>
      </c>
      <c r="L379" s="310">
        <f>(L34+L35+L146+L147+L256+L257)*'Data - P&amp;L'!$C$4</f>
        <v>0</v>
      </c>
      <c r="M379" s="310">
        <f>(M34+M35+M146+M147+M256+M257)*'Data - P&amp;L'!$C$4</f>
        <v>0</v>
      </c>
      <c r="N379" s="310">
        <f>(N34+N35+N146+N147+N256+N257)*'Data - P&amp;L'!$C$4</f>
        <v>0</v>
      </c>
      <c r="O379" s="310">
        <f>(O34+O35+O146+O147+O256+O257)*'Data - P&amp;L'!$C$4</f>
        <v>0</v>
      </c>
      <c r="P379" s="310">
        <f>(P34+P35+P146+P147+P256+P257)*'Data - P&amp;L'!$C$4</f>
        <v>0</v>
      </c>
      <c r="Q379" s="310">
        <f>(Q34+Q35+Q146+Q147+Q256+Q257)*'Data - P&amp;L'!$C$4</f>
        <v>0</v>
      </c>
      <c r="R379" s="310">
        <f>(R34+R35+R146+R147+R256+R257)*'Data - P&amp;L'!$C$4</f>
        <v>0</v>
      </c>
      <c r="S379" s="310">
        <f>(S34+S35+S146+S147+S256+S257)*'Data - P&amp;L'!$C$4</f>
        <v>0</v>
      </c>
      <c r="T379" s="310">
        <f>(T34+T35+T146+T147+T256+T257)*'Data - P&amp;L'!$C$4</f>
        <v>0</v>
      </c>
      <c r="U379" s="310">
        <f>(U34+U35+U146+U147+U256+U257)*'Data - P&amp;L'!$C$4</f>
        <v>0</v>
      </c>
      <c r="V379" s="310">
        <f>(V34+V35+V146+V147+V256+V257)*'Data - P&amp;L'!$C$4</f>
        <v>0</v>
      </c>
      <c r="W379" s="310">
        <f>(W34+W35+W146+W147+W256+W257)*'Data - P&amp;L'!$C$4</f>
        <v>0</v>
      </c>
      <c r="X379" s="310">
        <f>(X34+X35+X146+X147+X256+X257)*'Data - P&amp;L'!$C$4</f>
        <v>0</v>
      </c>
      <c r="Y379" s="310">
        <f>(Y34+Y35+Y146+Y147+Y256+Y257)*'Data - P&amp;L'!$C$4</f>
        <v>0</v>
      </c>
      <c r="Z379" s="310">
        <f>(Z34+Z35+Z146+Z147+Z256+Z257)*'Data - P&amp;L'!$C$4</f>
        <v>0</v>
      </c>
      <c r="AA379" s="310">
        <f>(AA34+AA35+AA146+AA147+AA256+AA257)*'Data - P&amp;L'!$C$4</f>
        <v>0</v>
      </c>
      <c r="AB379" s="310">
        <f>(AB34+AB35+AB146+AB147+AB256+AB257)*'Data - P&amp;L'!$C$4</f>
        <v>0</v>
      </c>
      <c r="AC379" s="310">
        <f>(AC34+AC35+AC146+AC147+AC256+AC257)*'Data - P&amp;L'!$C$4</f>
        <v>0</v>
      </c>
      <c r="AD379" s="310">
        <f>(AD34+AD35+AD146+AD147+AD256+AD257)*'Data - P&amp;L'!$C$4</f>
        <v>0</v>
      </c>
      <c r="AE379" s="310">
        <f>(AE34+AE35+AE146+AE147+AE256+AE257)*'Data - P&amp;L'!$C$4</f>
        <v>0</v>
      </c>
      <c r="AF379" s="310">
        <f>(AF34+AF35+AF146+AF147+AF256+AF257)*'Data - P&amp;L'!$C$4</f>
        <v>0</v>
      </c>
      <c r="AG379" s="524">
        <f t="shared" si="96"/>
        <v>0</v>
      </c>
    </row>
    <row r="380" outlineLevel="1">
      <c r="A380" s="398" t="s">
        <v>1359</v>
      </c>
      <c r="B380" s="310">
        <f>(B39+B151+B261)*'Data - P&amp;L'!$C$6</f>
        <v>0</v>
      </c>
      <c r="C380" s="310">
        <f>(C39+C151+C261)*'Data - P&amp;L'!$C$6</f>
        <v>0</v>
      </c>
      <c r="D380" s="310">
        <f>(D39+D151+D261)*'Data - P&amp;L'!$C$6</f>
        <v>0</v>
      </c>
      <c r="E380" s="310">
        <f>(E39+E151+E261)*'Data - P&amp;L'!$C$6</f>
        <v>0</v>
      </c>
      <c r="F380" s="310">
        <f>(F39+F151+F261)*'Data - P&amp;L'!$C$6</f>
        <v>0</v>
      </c>
      <c r="G380" s="310">
        <f>(G39+G151+G261)*'Data - P&amp;L'!$C$6</f>
        <v>0</v>
      </c>
      <c r="H380" s="310">
        <f>(H39+H151+H261)*'Data - P&amp;L'!$C$6</f>
        <v>0</v>
      </c>
      <c r="I380" s="310">
        <f>(I39+I151+I261)*'Data - P&amp;L'!$C$6</f>
        <v>0</v>
      </c>
      <c r="J380" s="310">
        <f>(J39+J151+J261)*'Data - P&amp;L'!$C$6</f>
        <v>0</v>
      </c>
      <c r="K380" s="310">
        <f>(K39+K151+K261)*'Data - P&amp;L'!$C$6</f>
        <v>0</v>
      </c>
      <c r="L380" s="310">
        <f>(L39+L151+L261)*'Data - P&amp;L'!$C$6</f>
        <v>0</v>
      </c>
      <c r="M380" s="310">
        <f>(M39+M151+M261)*'Data - P&amp;L'!$C$6</f>
        <v>0</v>
      </c>
      <c r="N380" s="310">
        <f>(N39+N151+N261)*'Data - P&amp;L'!$C$6</f>
        <v>0</v>
      </c>
      <c r="O380" s="310">
        <f>(O39+O151+O261)*'Data - P&amp;L'!$C$6</f>
        <v>0</v>
      </c>
      <c r="P380" s="310">
        <f>(P39+P151+P261)*'Data - P&amp;L'!$C$6</f>
        <v>0</v>
      </c>
      <c r="Q380" s="310">
        <f>(Q39+Q151+Q261)*'Data - P&amp;L'!$C$6</f>
        <v>0</v>
      </c>
      <c r="R380" s="310">
        <f>(R39+R151+R261)*'Data - P&amp;L'!$C$6</f>
        <v>0</v>
      </c>
      <c r="S380" s="310">
        <f>(S39+S151+S261)*'Data - P&amp;L'!$C$6</f>
        <v>0</v>
      </c>
      <c r="T380" s="310">
        <f>(T39+T151+T261)*'Data - P&amp;L'!$C$6</f>
        <v>0</v>
      </c>
      <c r="U380" s="310">
        <f>(U39+U151+U261)*'Data - P&amp;L'!$C$6</f>
        <v>0</v>
      </c>
      <c r="V380" s="310">
        <f>(V39+V151+V261)*'Data - P&amp;L'!$C$6</f>
        <v>0</v>
      </c>
      <c r="W380" s="310">
        <f>(W39+W151+W261)*'Data - P&amp;L'!$C$6</f>
        <v>0</v>
      </c>
      <c r="X380" s="310">
        <f>(X39+X151+X261)*'Data - P&amp;L'!$C$6</f>
        <v>0</v>
      </c>
      <c r="Y380" s="310">
        <f>(Y39+Y151+Y261)*'Data - P&amp;L'!$C$6</f>
        <v>0</v>
      </c>
      <c r="Z380" s="310">
        <f>(Z39+Z151+Z261)*'Data - P&amp;L'!$C$6</f>
        <v>0</v>
      </c>
      <c r="AA380" s="310">
        <f>(AA39+AA151+AA261)*'Data - P&amp;L'!$C$6</f>
        <v>0</v>
      </c>
      <c r="AB380" s="310">
        <f>(AB39+AB151+AB261)*'Data - P&amp;L'!$C$6</f>
        <v>0</v>
      </c>
      <c r="AC380" s="310">
        <f>(AC39+AC151+AC261)*'Data - P&amp;L'!$C$6</f>
        <v>0</v>
      </c>
      <c r="AD380" s="310">
        <f>(AD39+AD151+AD261)*'Data - P&amp;L'!$C$6</f>
        <v>0</v>
      </c>
      <c r="AE380" s="310">
        <f>(AE39+AE151+AE261)*'Data - P&amp;L'!$C$6</f>
        <v>0</v>
      </c>
      <c r="AF380" s="310">
        <f>(AF39+AF151+AF261)*'Data - P&amp;L'!$C$6</f>
        <v>0</v>
      </c>
      <c r="AG380" s="524">
        <f t="shared" si="96"/>
        <v>0</v>
      </c>
    </row>
    <row r="381" outlineLevel="1">
      <c r="A381" s="398" t="s">
        <v>1360</v>
      </c>
      <c r="B381" s="310">
        <f>(B40+B152+B262)*'Data - P&amp;L'!$C$8</f>
        <v>0</v>
      </c>
      <c r="C381" s="310">
        <f>(C40+C152+C262)*'Data - P&amp;L'!$C$8</f>
        <v>0</v>
      </c>
      <c r="D381" s="310">
        <f>(D40+D152+D262)*'Data - P&amp;L'!$C$8</f>
        <v>0</v>
      </c>
      <c r="E381" s="310">
        <f>(E40+E152+E262)*'Data - P&amp;L'!$C$8</f>
        <v>0</v>
      </c>
      <c r="F381" s="310">
        <f>(F40+F152+F262)*'Data - P&amp;L'!$C$8</f>
        <v>0</v>
      </c>
      <c r="G381" s="310">
        <f>(G40+G152+G262)*'Data - P&amp;L'!$C$8</f>
        <v>0</v>
      </c>
      <c r="H381" s="310">
        <f>(H40+H152+H262)*'Data - P&amp;L'!$C$8</f>
        <v>0</v>
      </c>
      <c r="I381" s="310">
        <f>(I40+I152+I262)*'Data - P&amp;L'!$C$8</f>
        <v>0</v>
      </c>
      <c r="J381" s="310">
        <f>(J40+J152+J262)*'Data - P&amp;L'!$C$8</f>
        <v>0</v>
      </c>
      <c r="K381" s="310">
        <f>(K40+K152+K262)*'Data - P&amp;L'!$C$8</f>
        <v>0</v>
      </c>
      <c r="L381" s="310">
        <f>(L40+L152+L262)*'Data - P&amp;L'!$C$8</f>
        <v>0</v>
      </c>
      <c r="M381" s="310">
        <f>(M40+M152+M262)*'Data - P&amp;L'!$C$8</f>
        <v>0</v>
      </c>
      <c r="N381" s="310">
        <f>(N40+N152+N262)*'Data - P&amp;L'!$C$8</f>
        <v>0</v>
      </c>
      <c r="O381" s="310">
        <f>(O40+O152+O262)*'Data - P&amp;L'!$C$8</f>
        <v>0</v>
      </c>
      <c r="P381" s="310">
        <f>(P40+P152+P262)*'Data - P&amp;L'!$C$8</f>
        <v>0</v>
      </c>
      <c r="Q381" s="310">
        <f>(Q40+Q152+Q262)*'Data - P&amp;L'!$C$8</f>
        <v>0</v>
      </c>
      <c r="R381" s="310">
        <f>(R40+R152+R262)*'Data - P&amp;L'!$C$8</f>
        <v>0</v>
      </c>
      <c r="S381" s="310">
        <f>(S40+S152+S262)*'Data - P&amp;L'!$C$8</f>
        <v>0</v>
      </c>
      <c r="T381" s="310">
        <f>(T40+T152+T262)*'Data - P&amp;L'!$C$8</f>
        <v>0</v>
      </c>
      <c r="U381" s="310">
        <f>(U40+U152+U262)*'Data - P&amp;L'!$C$8</f>
        <v>0</v>
      </c>
      <c r="V381" s="310">
        <f>(V40+V152+V262)*'Data - P&amp;L'!$C$8</f>
        <v>0</v>
      </c>
      <c r="W381" s="310">
        <f>(W40+W152+W262)*'Data - P&amp;L'!$C$8</f>
        <v>0</v>
      </c>
      <c r="X381" s="310">
        <f>(X40+X152+X262)*'Data - P&amp;L'!$C$8</f>
        <v>0</v>
      </c>
      <c r="Y381" s="310">
        <f>(Y40+Y152+Y262)*'Data - P&amp;L'!$C$8</f>
        <v>0</v>
      </c>
      <c r="Z381" s="310">
        <f>(Z40+Z152+Z262)*'Data - P&amp;L'!$C$8</f>
        <v>0</v>
      </c>
      <c r="AA381" s="310">
        <f>(AA40+AA152+AA262)*'Data - P&amp;L'!$C$8</f>
        <v>0</v>
      </c>
      <c r="AB381" s="310">
        <f>(AB40+AB152+AB262)*'Data - P&amp;L'!$C$8</f>
        <v>0</v>
      </c>
      <c r="AC381" s="310">
        <f>(AC40+AC152+AC262)*'Data - P&amp;L'!$C$8</f>
        <v>0</v>
      </c>
      <c r="AD381" s="310">
        <f>(AD40+AD152+AD262)*'Data - P&amp;L'!$C$8</f>
        <v>0</v>
      </c>
      <c r="AE381" s="310">
        <f>(AE40+AE152+AE262)*'Data - P&amp;L'!$C$8</f>
        <v>0</v>
      </c>
      <c r="AF381" s="310">
        <f>(AF40+AF152+AF262)*'Data - P&amp;L'!$C$8</f>
        <v>0</v>
      </c>
      <c r="AG381" s="524">
        <f t="shared" si="96"/>
        <v>0</v>
      </c>
    </row>
    <row r="382" outlineLevel="1">
      <c r="A382" s="398" t="s">
        <v>1361</v>
      </c>
      <c r="B382" s="310">
        <f>(B41+B42+B153+B154+B263+B264)*'Data - P&amp;L'!$C$9</f>
        <v>0</v>
      </c>
      <c r="C382" s="310">
        <f>(C41+C42+C153+C154+C263+C264)*'Data - P&amp;L'!$C$9</f>
        <v>0</v>
      </c>
      <c r="D382" s="310">
        <f>(D41+D42+D153+D154+D263+D264)*'Data - P&amp;L'!$C$9</f>
        <v>0</v>
      </c>
      <c r="E382" s="310">
        <f>(E41+E42+E153+E154+E263+E264)*'Data - P&amp;L'!$C$9</f>
        <v>0</v>
      </c>
      <c r="F382" s="310">
        <f>(F41+F42+F153+F154+F263+F264)*'Data - P&amp;L'!$C$9</f>
        <v>0</v>
      </c>
      <c r="G382" s="310">
        <f>(G41+G42+G153+G154+G263+G264)*'Data - P&amp;L'!$C$9</f>
        <v>0</v>
      </c>
      <c r="H382" s="310">
        <f>(H41+H42+H153+H154+H263+H264)*'Data - P&amp;L'!$C$9</f>
        <v>0</v>
      </c>
      <c r="I382" s="310">
        <f>(I41+I42+I153+I154+I263+I264)*'Data - P&amp;L'!$C$9</f>
        <v>0</v>
      </c>
      <c r="J382" s="310">
        <f>(J41+J42+J153+J154+J263+J264)*'Data - P&amp;L'!$C$9</f>
        <v>0</v>
      </c>
      <c r="K382" s="310">
        <f>(K41+K42+K153+K154+K263+K264)*'Data - P&amp;L'!$C$9</f>
        <v>0</v>
      </c>
      <c r="L382" s="310">
        <f>(L41+L42+L153+L154+L263+L264)*'Data - P&amp;L'!$C$9</f>
        <v>0</v>
      </c>
      <c r="M382" s="310">
        <f>(M41+M42+M153+M154+M263+M264)*'Data - P&amp;L'!$C$9</f>
        <v>0</v>
      </c>
      <c r="N382" s="310">
        <f>(N41+N42+N153+N154+N263+N264)*'Data - P&amp;L'!$C$9</f>
        <v>0</v>
      </c>
      <c r="O382" s="310">
        <f>(O41+O42+O153+O154+O263+O264)*'Data - P&amp;L'!$C$9</f>
        <v>0</v>
      </c>
      <c r="P382" s="310">
        <f>(P41+P42+P153+P154+P263+P264)*'Data - P&amp;L'!$C$9</f>
        <v>0</v>
      </c>
      <c r="Q382" s="310">
        <f>(Q41+Q42+Q153+Q154+Q263+Q264)*'Data - P&amp;L'!$C$9</f>
        <v>0</v>
      </c>
      <c r="R382" s="310">
        <f>(R41+R42+R153+R154+R263+R264)*'Data - P&amp;L'!$C$9</f>
        <v>0</v>
      </c>
      <c r="S382" s="310">
        <f>(S41+S42+S153+S154+S263+S264)*'Data - P&amp;L'!$C$9</f>
        <v>0</v>
      </c>
      <c r="T382" s="310">
        <f>(T41+T42+T153+T154+T263+T264)*'Data - P&amp;L'!$C$9</f>
        <v>0</v>
      </c>
      <c r="U382" s="310">
        <f>(U41+U42+U153+U154+U263+U264)*'Data - P&amp;L'!$C$9</f>
        <v>0</v>
      </c>
      <c r="V382" s="310">
        <f>(V41+V42+V153+V154+V263+V264)*'Data - P&amp;L'!$C$9</f>
        <v>0</v>
      </c>
      <c r="W382" s="310">
        <f>(W41+W42+W153+W154+W263+W264)*'Data - P&amp;L'!$C$9</f>
        <v>0</v>
      </c>
      <c r="X382" s="310">
        <f>(X41+X42+X153+X154+X263+X264)*'Data - P&amp;L'!$C$9</f>
        <v>0</v>
      </c>
      <c r="Y382" s="310">
        <f>(Y41+Y42+Y153+Y154+Y263+Y264)*'Data - P&amp;L'!$C$9</f>
        <v>0</v>
      </c>
      <c r="Z382" s="310">
        <f>(Z41+Z42+Z153+Z154+Z263+Z264)*'Data - P&amp;L'!$C$9</f>
        <v>0</v>
      </c>
      <c r="AA382" s="310">
        <f>(AA41+AA42+AA153+AA154+AA263+AA264)*'Data - P&amp;L'!$C$9</f>
        <v>0</v>
      </c>
      <c r="AB382" s="310">
        <f>(AB41+AB42+AB153+AB154+AB263+AB264)*'Data - P&amp;L'!$C$9</f>
        <v>0</v>
      </c>
      <c r="AC382" s="310">
        <f>(AC41+AC42+AC153+AC154+AC263+AC264)*'Data - P&amp;L'!$C$9</f>
        <v>0</v>
      </c>
      <c r="AD382" s="310">
        <f>(AD41+AD42+AD153+AD154+AD263+AD264)*'Data - P&amp;L'!$C$9</f>
        <v>0</v>
      </c>
      <c r="AE382" s="310">
        <f>(AE41+AE42+AE153+AE154+AE263+AE264)*'Data - P&amp;L'!$C$9</f>
        <v>0</v>
      </c>
      <c r="AF382" s="310">
        <f>(AF41+AF42+AF153+AF154+AF263+AF264)*'Data - P&amp;L'!$C$9</f>
        <v>0</v>
      </c>
      <c r="AG382" s="524">
        <f t="shared" si="96"/>
        <v>0</v>
      </c>
    </row>
    <row r="383" outlineLevel="1">
      <c r="A383" s="398" t="s">
        <v>1362</v>
      </c>
      <c r="B383" s="310">
        <f>(B43+B44+B155+B156+B265+B266)*'Data - P&amp;L'!$C$5</f>
        <v>0</v>
      </c>
      <c r="C383" s="310">
        <f>(C43+C44+C155+C156+C265+C266)*'Data - P&amp;L'!$C$5</f>
        <v>0</v>
      </c>
      <c r="D383" s="310">
        <f>(D43+D44+D155+D156+D265+D266)*'Data - P&amp;L'!$C$5</f>
        <v>0</v>
      </c>
      <c r="E383" s="310">
        <f>(E43+E44+E155+E156+E265+E266)*'Data - P&amp;L'!$C$5</f>
        <v>0</v>
      </c>
      <c r="F383" s="310">
        <f>(F43+F44+F155+F156+F265+F266)*'Data - P&amp;L'!$C$5</f>
        <v>0</v>
      </c>
      <c r="G383" s="310">
        <f>(G43+G44+G155+G156+G265+G266)*'Data - P&amp;L'!$C$5</f>
        <v>0</v>
      </c>
      <c r="H383" s="310">
        <f>(H43+H44+H155+H156+H265+H266)*'Data - P&amp;L'!$C$5</f>
        <v>0</v>
      </c>
      <c r="I383" s="310">
        <f>(I43+I44+I155+I156+I265+I266)*'Data - P&amp;L'!$C$5</f>
        <v>0</v>
      </c>
      <c r="J383" s="310">
        <f>(J43+J44+J155+J156+J265+J266)*'Data - P&amp;L'!$C$5</f>
        <v>0</v>
      </c>
      <c r="K383" s="310">
        <f>(K43+K44+K155+K156+K265+K266)*'Data - P&amp;L'!$C$5</f>
        <v>0</v>
      </c>
      <c r="L383" s="310">
        <f>(L43+L44+L155+L156+L265+L266)*'Data - P&amp;L'!$C$5</f>
        <v>0</v>
      </c>
      <c r="M383" s="310">
        <f>(M43+M44+M155+M156+M265+M266)*'Data - P&amp;L'!$C$5</f>
        <v>0</v>
      </c>
      <c r="N383" s="310">
        <f>(N43+N44+N155+N156+N265+N266)*'Data - P&amp;L'!$C$5</f>
        <v>0</v>
      </c>
      <c r="O383" s="310">
        <f>(O43+O44+O155+O156+O265+O266)*'Data - P&amp;L'!$C$5</f>
        <v>0</v>
      </c>
      <c r="P383" s="310">
        <f>(P43+P44+P155+P156+P265+P266)*'Data - P&amp;L'!$C$5</f>
        <v>0</v>
      </c>
      <c r="Q383" s="310">
        <f>(Q43+Q44+Q155+Q156+Q265+Q266)*'Data - P&amp;L'!$C$5</f>
        <v>0</v>
      </c>
      <c r="R383" s="310">
        <f>(R43+R44+R155+R156+R265+R266)*'Data - P&amp;L'!$C$5</f>
        <v>0</v>
      </c>
      <c r="S383" s="310">
        <f>(S43+S44+S155+S156+S265+S266)*'Data - P&amp;L'!$C$5</f>
        <v>0</v>
      </c>
      <c r="T383" s="310">
        <f>(T43+T44+T155+T156+T265+T266)*'Data - P&amp;L'!$C$5</f>
        <v>0</v>
      </c>
      <c r="U383" s="310">
        <f>(U43+U44+U155+U156+U265+U266)*'Data - P&amp;L'!$C$5</f>
        <v>0</v>
      </c>
      <c r="V383" s="310">
        <f>(V43+V44+V155+V156+V265+V266)*'Data - P&amp;L'!$C$5</f>
        <v>0</v>
      </c>
      <c r="W383" s="310">
        <f>(W43+W44+W155+W156+W265+W266)*'Data - P&amp;L'!$C$5</f>
        <v>0</v>
      </c>
      <c r="X383" s="310">
        <f>(X43+X44+X155+X156+X265+X266)*'Data - P&amp;L'!$C$5</f>
        <v>0</v>
      </c>
      <c r="Y383" s="310">
        <f>(Y43+Y44+Y155+Y156+Y265+Y266)*'Data - P&amp;L'!$C$5</f>
        <v>0</v>
      </c>
      <c r="Z383" s="310">
        <f>(Z43+Z44+Z155+Z156+Z265+Z266)*'Data - P&amp;L'!$C$5</f>
        <v>0</v>
      </c>
      <c r="AA383" s="310">
        <f>(AA43+AA44+AA155+AA156+AA265+AA266)*'Data - P&amp;L'!$C$5</f>
        <v>0</v>
      </c>
      <c r="AB383" s="310">
        <f>(AB43+AB44+AB155+AB156+AB265+AB266)*'Data - P&amp;L'!$C$5</f>
        <v>0</v>
      </c>
      <c r="AC383" s="310">
        <f>(AC43+AC44+AC155+AC156+AC265+AC266)*'Data - P&amp;L'!$C$5</f>
        <v>0</v>
      </c>
      <c r="AD383" s="310">
        <f>(AD43+AD44+AD155+AD156+AD265+AD266)*'Data - P&amp;L'!$C$5</f>
        <v>0</v>
      </c>
      <c r="AE383" s="310">
        <f>(AE43+AE44+AE155+AE156+AE265+AE266)*'Data - P&amp;L'!$C$5</f>
        <v>0</v>
      </c>
      <c r="AF383" s="310">
        <f>(AF43+AF44+AF155+AF156+AF265+AF266)*'Data - P&amp;L'!$C$5</f>
        <v>0</v>
      </c>
      <c r="AG383" s="524">
        <f t="shared" si="96"/>
        <v>0</v>
      </c>
    </row>
    <row r="384" outlineLevel="1">
      <c r="A384" s="398" t="s">
        <v>1363</v>
      </c>
      <c r="B384" s="310">
        <f>(B45+B46+B157+B158+B267+B268)*'Data - P&amp;L'!$C$10</f>
        <v>0</v>
      </c>
      <c r="C384" s="310">
        <f>(C45+C46+C157+C158+C267+C268)*'Data - P&amp;L'!$C$10</f>
        <v>0</v>
      </c>
      <c r="D384" s="310">
        <f>(D45+D46+D157+D158+D267+D268)*'Data - P&amp;L'!$C$10</f>
        <v>0</v>
      </c>
      <c r="E384" s="310">
        <f>(E45+E46+E157+E158+E267+E268)*'Data - P&amp;L'!$C$10</f>
        <v>0</v>
      </c>
      <c r="F384" s="310">
        <f>(F45+F46+F157+F158+F267+F268)*'Data - P&amp;L'!$C$10</f>
        <v>0</v>
      </c>
      <c r="G384" s="310">
        <f>(G45+G46+G157+G158+G267+G268)*'Data - P&amp;L'!$C$10</f>
        <v>0</v>
      </c>
      <c r="H384" s="310">
        <f>(H45+H46+H157+H158+H267+H268)*'Data - P&amp;L'!$C$10</f>
        <v>0</v>
      </c>
      <c r="I384" s="310">
        <f>(I45+I46+I157+I158+I267+I268)*'Data - P&amp;L'!$C$10</f>
        <v>0</v>
      </c>
      <c r="J384" s="310">
        <f>(J45+J46+J157+J158+J267+J268)*'Data - P&amp;L'!$C$10</f>
        <v>0</v>
      </c>
      <c r="K384" s="310">
        <f>(K45+K46+K157+K158+K267+K268)*'Data - P&amp;L'!$C$10</f>
        <v>0</v>
      </c>
      <c r="L384" s="310">
        <f>(L45+L46+L157+L158+L267+L268)*'Data - P&amp;L'!$C$10</f>
        <v>0</v>
      </c>
      <c r="M384" s="310">
        <f>(M45+M46+M157+M158+M267+M268)*'Data - P&amp;L'!$C$10</f>
        <v>0</v>
      </c>
      <c r="N384" s="310">
        <f>(N45+N46+N157+N158+N267+N268)*'Data - P&amp;L'!$C$10</f>
        <v>0</v>
      </c>
      <c r="O384" s="310">
        <f>(O45+O46+O157+O158+O267+O268)*'Data - P&amp;L'!$C$10</f>
        <v>0</v>
      </c>
      <c r="P384" s="310">
        <f>(P45+P46+P157+P158+P267+P268)*'Data - P&amp;L'!$C$10</f>
        <v>0</v>
      </c>
      <c r="Q384" s="310">
        <f>(Q45+Q46+Q157+Q158+Q267+Q268)*'Data - P&amp;L'!$C$10</f>
        <v>0</v>
      </c>
      <c r="R384" s="310">
        <f>(R45+R46+R157+R158+R267+R268)*'Data - P&amp;L'!$C$10</f>
        <v>0</v>
      </c>
      <c r="S384" s="310">
        <f>(S45+S46+S157+S158+S267+S268)*'Data - P&amp;L'!$C$10</f>
        <v>0</v>
      </c>
      <c r="T384" s="310">
        <f>(T45+T46+T157+T158+T267+T268)*'Data - P&amp;L'!$C$10</f>
        <v>0</v>
      </c>
      <c r="U384" s="310">
        <f>(U45+U46+U157+U158+U267+U268)*'Data - P&amp;L'!$C$10</f>
        <v>0</v>
      </c>
      <c r="V384" s="310">
        <f>(V45+V46+V157+V158+V267+V268)*'Data - P&amp;L'!$C$10</f>
        <v>0</v>
      </c>
      <c r="W384" s="310">
        <f>(W45+W46+W157+W158+W267+W268)*'Data - P&amp;L'!$C$10</f>
        <v>0</v>
      </c>
      <c r="X384" s="310">
        <f>(X45+X46+X157+X158+X267+X268)*'Data - P&amp;L'!$C$10</f>
        <v>0</v>
      </c>
      <c r="Y384" s="310">
        <f>(Y45+Y46+Y157+Y158+Y267+Y268)*'Data - P&amp;L'!$C$10</f>
        <v>0</v>
      </c>
      <c r="Z384" s="310">
        <f>(Z45+Z46+Z157+Z158+Z267+Z268)*'Data - P&amp;L'!$C$10</f>
        <v>0</v>
      </c>
      <c r="AA384" s="310">
        <f>(AA45+AA46+AA157+AA158+AA267+AA268)*'Data - P&amp;L'!$C$10</f>
        <v>0</v>
      </c>
      <c r="AB384" s="310">
        <f>(AB45+AB46+AB157+AB158+AB267+AB268)*'Data - P&amp;L'!$C$10</f>
        <v>0</v>
      </c>
      <c r="AC384" s="310">
        <f>(AC45+AC46+AC157+AC158+AC267+AC268)*'Data - P&amp;L'!$C$10</f>
        <v>0</v>
      </c>
      <c r="AD384" s="310">
        <f>(AD45+AD46+AD157+AD158+AD267+AD268)*'Data - P&amp;L'!$C$10</f>
        <v>0</v>
      </c>
      <c r="AE384" s="310">
        <f>(AE45+AE46+AE157+AE158+AE267+AE268)*'Data - P&amp;L'!$C$10</f>
        <v>0</v>
      </c>
      <c r="AF384" s="310">
        <f>(AF45+AF46+AF157+AF158+AF267+AF268)*'Data - P&amp;L'!$C$10</f>
        <v>0</v>
      </c>
      <c r="AG384" s="524">
        <f t="shared" si="96"/>
        <v>0</v>
      </c>
    </row>
    <row r="385" outlineLevel="1">
      <c r="A385" s="398" t="s">
        <v>1364</v>
      </c>
      <c r="B385" s="310">
        <f>((B36+B37+B148+B149+B258+B259*'Data - P&amp;L'!$C$38))*'Data - P&amp;L'!$C$54</f>
        <v>0</v>
      </c>
      <c r="C385" s="310">
        <f>((C36+C37+C148+C149+C258+C259*'Data - P&amp;L'!$C$38))*'Data - P&amp;L'!$C$54</f>
        <v>0</v>
      </c>
      <c r="D385" s="310">
        <f>((D36+D37+D148+D149+D258+D259*'Data - P&amp;L'!$C$38))*'Data - P&amp;L'!$C$54</f>
        <v>0</v>
      </c>
      <c r="E385" s="310">
        <f>((E36+E37+E148+E149+E258+E259*'Data - P&amp;L'!$C$38))*'Data - P&amp;L'!$C$54</f>
        <v>0</v>
      </c>
      <c r="F385" s="310">
        <f>((F36+F37+F148+F149+F258+F259*'Data - P&amp;L'!$C$38))*'Data - P&amp;L'!$C$54</f>
        <v>0</v>
      </c>
      <c r="G385" s="310">
        <f>((G36+G37+G148+G149+G258+G259*'Data - P&amp;L'!$C$38))*'Data - P&amp;L'!$C$54</f>
        <v>0</v>
      </c>
      <c r="H385" s="310">
        <f>((H36+H37+H148+H149+H258+H259*'Data - P&amp;L'!$C$38))*'Data - P&amp;L'!$C$54</f>
        <v>0</v>
      </c>
      <c r="I385" s="310">
        <f>((I36+I37+I148+I149+I258+I259*'Data - P&amp;L'!$C$38))*'Data - P&amp;L'!$C$54</f>
        <v>0</v>
      </c>
      <c r="J385" s="310">
        <f>((J36+J37+J148+J149+J258+J259*'Data - P&amp;L'!$C$38))*'Data - P&amp;L'!$C$54</f>
        <v>0</v>
      </c>
      <c r="K385" s="310">
        <f>((K36+K37+K148+K149+K258+K259*'Data - P&amp;L'!$C$38))*'Data - P&amp;L'!$C$54</f>
        <v>0</v>
      </c>
      <c r="L385" s="310">
        <f>((L36+L37+L148+L149+L258+L259*'Data - P&amp;L'!$C$38))*'Data - P&amp;L'!$C$54</f>
        <v>0</v>
      </c>
      <c r="M385" s="310">
        <f>((M36+M37+M148+M149+M258+M259*'Data - P&amp;L'!$C$38))*'Data - P&amp;L'!$C$54</f>
        <v>0</v>
      </c>
      <c r="N385" s="310">
        <f>((N36+N37+N148+N149+N258+N259*'Data - P&amp;L'!$C$38))*'Data - P&amp;L'!$C$54</f>
        <v>0</v>
      </c>
      <c r="O385" s="310">
        <f>((O36+O37+O148+O149+O258+O259*'Data - P&amp;L'!$C$38))*'Data - P&amp;L'!$C$54</f>
        <v>0</v>
      </c>
      <c r="P385" s="310">
        <f>((P36+P37+P148+P149+P258+P259*'Data - P&amp;L'!$C$38))*'Data - P&amp;L'!$C$54</f>
        <v>0</v>
      </c>
      <c r="Q385" s="310">
        <f>((Q36+Q37+Q148+Q149+Q258+Q259*'Data - P&amp;L'!$C$38))*'Data - P&amp;L'!$C$54</f>
        <v>0</v>
      </c>
      <c r="R385" s="310">
        <f>((R36+R37+R148+R149+R258+R259*'Data - P&amp;L'!$C$38))*'Data - P&amp;L'!$C$54</f>
        <v>0</v>
      </c>
      <c r="S385" s="310">
        <f>((S36+S37+S148+S149+S258+S259*'Data - P&amp;L'!$C$38))*'Data - P&amp;L'!$C$54</f>
        <v>0</v>
      </c>
      <c r="T385" s="310">
        <f>((T36+T37+T148+T149+T258+T259*'Data - P&amp;L'!$C$38))*'Data - P&amp;L'!$C$54</f>
        <v>0</v>
      </c>
      <c r="U385" s="310">
        <f>((U36+U37+U148+U149+U258+U259*'Data - P&amp;L'!$C$38))*'Data - P&amp;L'!$C$54</f>
        <v>0</v>
      </c>
      <c r="V385" s="310">
        <f>((V36+V37+V148+V149+V258+V259*'Data - P&amp;L'!$C$38))*'Data - P&amp;L'!$C$54</f>
        <v>0</v>
      </c>
      <c r="W385" s="310">
        <f>((W36+W37+W148+W149+W258+W259*'Data - P&amp;L'!$C$38))*'Data - P&amp;L'!$C$54</f>
        <v>0</v>
      </c>
      <c r="X385" s="310">
        <f>((X36+X37+X148+X149+X258+X259*'Data - P&amp;L'!$C$38))*'Data - P&amp;L'!$C$54</f>
        <v>0</v>
      </c>
      <c r="Y385" s="310">
        <f>((Y36+Y37+Y148+Y149+Y258+Y259*'Data - P&amp;L'!$C$38))*'Data - P&amp;L'!$C$54</f>
        <v>0</v>
      </c>
      <c r="Z385" s="310">
        <f>((Z36+Z37+Z148+Z149+Z258+Z259*'Data - P&amp;L'!$C$38))*'Data - P&amp;L'!$C$54</f>
        <v>0</v>
      </c>
      <c r="AA385" s="310">
        <f>((AA36+AA37+AA148+AA149+AA258+AA259*'Data - P&amp;L'!$C$38))*'Data - P&amp;L'!$C$54</f>
        <v>0</v>
      </c>
      <c r="AB385" s="310">
        <f>((AB36+AB37+AB148+AB149+AB258+AB259*'Data - P&amp;L'!$C$38))*'Data - P&amp;L'!$C$54</f>
        <v>0</v>
      </c>
      <c r="AC385" s="310">
        <f>((AC36+AC37+AC148+AC149+AC258+AC259*'Data - P&amp;L'!$C$38))*'Data - P&amp;L'!$C$54</f>
        <v>0</v>
      </c>
      <c r="AD385" s="310">
        <f>((AD36+AD37+AD148+AD149+AD258+AD259*'Data - P&amp;L'!$C$38))*'Data - P&amp;L'!$C$54</f>
        <v>0</v>
      </c>
      <c r="AE385" s="310">
        <f>((AE36+AE37+AE148+AE149+AE258+AE259*'Data - P&amp;L'!$C$38))*'Data - P&amp;L'!$C$54</f>
        <v>0</v>
      </c>
      <c r="AF385" s="310">
        <f>((AF36+AF37+AF148+AF149+AF258+AF259*'Data - P&amp;L'!$C$38))*'Data - P&amp;L'!$C$54</f>
        <v>0</v>
      </c>
      <c r="AG385" s="524">
        <f t="shared" si="96"/>
        <v>0</v>
      </c>
    </row>
    <row r="386" outlineLevel="1">
      <c r="A386" s="398" t="s">
        <v>1365</v>
      </c>
      <c r="B386" s="310">
        <f>((SUM(B36+B37+B148+B149+B258+B259))*'Data - P&amp;L'!$C$34)</f>
        <v>0</v>
      </c>
      <c r="C386" s="310">
        <f>((SUM(C36+C37+C148+C149+C258+C259))*'Data - P&amp;L'!$C$34)</f>
        <v>0</v>
      </c>
      <c r="D386" s="310">
        <f>((SUM(D36+D37+D148+D149+D258+D259))*'Data - P&amp;L'!$C$34)</f>
        <v>0</v>
      </c>
      <c r="E386" s="310">
        <f>((SUM(E36+E37+E148+E149+E258+E259))*'Data - P&amp;L'!$C$34)</f>
        <v>0</v>
      </c>
      <c r="F386" s="310">
        <f>((SUM(F36+F37+F148+F149+F258+F259))*'Data - P&amp;L'!$C$34)</f>
        <v>0</v>
      </c>
      <c r="G386" s="310">
        <f>((SUM(G36+G37+G148+G149+G258+G259))*'Data - P&amp;L'!$C$34)</f>
        <v>0</v>
      </c>
      <c r="H386" s="310">
        <f>((SUM(H36+H37+H148+H149+H258+H259))*'Data - P&amp;L'!$C$34)</f>
        <v>0</v>
      </c>
      <c r="I386" s="310">
        <f>((SUM(I36+I37+I148+I149+I258+I259))*'Data - P&amp;L'!$C$34)</f>
        <v>0</v>
      </c>
      <c r="J386" s="310">
        <f>((SUM(J36+J37+J148+J149+J258+J259))*'Data - P&amp;L'!$C$34)</f>
        <v>0</v>
      </c>
      <c r="K386" s="310">
        <f>((SUM(K36+K37+K148+K149+K258+K259))*'Data - P&amp;L'!$C$34)</f>
        <v>0</v>
      </c>
      <c r="L386" s="310">
        <f>((SUM(L36+L37+L148+L149+L258+L259))*'Data - P&amp;L'!$C$34)</f>
        <v>0</v>
      </c>
      <c r="M386" s="310">
        <f>((SUM(M36+M37+M148+M149+M258+M259))*'Data - P&amp;L'!$C$34)</f>
        <v>0</v>
      </c>
      <c r="N386" s="310">
        <f>((SUM(N36+N37+N148+N149+N258+N259))*'Data - P&amp;L'!$C$34)</f>
        <v>0</v>
      </c>
      <c r="O386" s="310">
        <f>((SUM(O36+O37+O148+O149+O258+O259))*'Data - P&amp;L'!$C$34)</f>
        <v>0</v>
      </c>
      <c r="P386" s="310">
        <f>((SUM(P36+P37+P148+P149+P258+P259))*'Data - P&amp;L'!$C$34)</f>
        <v>0</v>
      </c>
      <c r="Q386" s="310">
        <f>((SUM(Q36+Q37+Q148+Q149+Q258+Q259))*'Data - P&amp;L'!$C$34)</f>
        <v>0</v>
      </c>
      <c r="R386" s="310">
        <f>((SUM(R36+R37+R148+R149+R258+R259))*'Data - P&amp;L'!$C$34)</f>
        <v>0</v>
      </c>
      <c r="S386" s="310">
        <f>((SUM(S36+S37+S148+S149+S258+S259))*'Data - P&amp;L'!$C$34)</f>
        <v>0</v>
      </c>
      <c r="T386" s="310">
        <f>((SUM(T36+T37+T148+T149+T258+T259))*'Data - P&amp;L'!$C$34)</f>
        <v>0</v>
      </c>
      <c r="U386" s="310">
        <f>((SUM(U36+U37+U148+U149+U258+U259))*'Data - P&amp;L'!$C$34)</f>
        <v>0</v>
      </c>
      <c r="V386" s="310">
        <f>((SUM(V36+V37+V148+V149+V258+V259))*'Data - P&amp;L'!$C$34)</f>
        <v>0</v>
      </c>
      <c r="W386" s="310">
        <f>((SUM(W36+W37+W148+W149+W258+W259))*'Data - P&amp;L'!$C$34)</f>
        <v>0</v>
      </c>
      <c r="X386" s="310">
        <f>((SUM(X36+X37+X148+X149+X258+X259))*'Data - P&amp;L'!$C$34)</f>
        <v>0</v>
      </c>
      <c r="Y386" s="310">
        <f>((SUM(Y36+Y37+Y148+Y149+Y258+Y259))*'Data - P&amp;L'!$C$34)</f>
        <v>0</v>
      </c>
      <c r="Z386" s="310">
        <f>((SUM(Z36+Z37+Z148+Z149+Z258+Z259))*'Data - P&amp;L'!$C$34)</f>
        <v>0</v>
      </c>
      <c r="AA386" s="310">
        <f>((SUM(AA36+AA37+AA148+AA149+AA258+AA259))*'Data - P&amp;L'!$C$34)</f>
        <v>0</v>
      </c>
      <c r="AB386" s="310">
        <f>((SUM(AB36+AB37+AB148+AB149+AB258+AB259))*'Data - P&amp;L'!$C$34)</f>
        <v>0</v>
      </c>
      <c r="AC386" s="310">
        <f>((SUM(AC36+AC37+AC148+AC149+AC258+AC259))*'Data - P&amp;L'!$C$34)</f>
        <v>0</v>
      </c>
      <c r="AD386" s="310">
        <f>((SUM(AD36+AD37+AD148+AD149+AD258+AD259))*'Data - P&amp;L'!$C$34)</f>
        <v>0</v>
      </c>
      <c r="AE386" s="310">
        <f>((SUM(AE36+AE37+AE148+AE149+AE258+AE259))*'Data - P&amp;L'!$C$34)</f>
        <v>0</v>
      </c>
      <c r="AF386" s="310">
        <f>((SUM(AF36+AF37+AF148+AF149+AF258+AF259))*'Data - P&amp;L'!$C$34)</f>
        <v>0</v>
      </c>
      <c r="AG386" s="524">
        <f t="shared" si="96"/>
        <v>0</v>
      </c>
    </row>
    <row r="387" outlineLevel="1">
      <c r="A387" s="526" t="s">
        <v>1366</v>
      </c>
      <c r="B387" s="321">
        <f t="shared" ref="B387:AF387" si="97">B53+B57+B165+B169+B275+B279</f>
        <v>0</v>
      </c>
      <c r="C387" s="321">
        <f t="shared" si="97"/>
        <v>0</v>
      </c>
      <c r="D387" s="321">
        <f t="shared" si="97"/>
        <v>0</v>
      </c>
      <c r="E387" s="321">
        <f t="shared" si="97"/>
        <v>0</v>
      </c>
      <c r="F387" s="321">
        <f t="shared" si="97"/>
        <v>0</v>
      </c>
      <c r="G387" s="321">
        <f t="shared" si="97"/>
        <v>0</v>
      </c>
      <c r="H387" s="321">
        <f t="shared" si="97"/>
        <v>0</v>
      </c>
      <c r="I387" s="321">
        <f t="shared" si="97"/>
        <v>0</v>
      </c>
      <c r="J387" s="321">
        <f t="shared" si="97"/>
        <v>0</v>
      </c>
      <c r="K387" s="321">
        <f t="shared" si="97"/>
        <v>0</v>
      </c>
      <c r="L387" s="321">
        <f t="shared" si="97"/>
        <v>0</v>
      </c>
      <c r="M387" s="321">
        <f t="shared" si="97"/>
        <v>0</v>
      </c>
      <c r="N387" s="321">
        <f t="shared" si="97"/>
        <v>0</v>
      </c>
      <c r="O387" s="321">
        <f t="shared" si="97"/>
        <v>0</v>
      </c>
      <c r="P387" s="321">
        <f t="shared" si="97"/>
        <v>0</v>
      </c>
      <c r="Q387" s="321">
        <f t="shared" si="97"/>
        <v>0</v>
      </c>
      <c r="R387" s="321">
        <f t="shared" si="97"/>
        <v>0</v>
      </c>
      <c r="S387" s="321">
        <f t="shared" si="97"/>
        <v>0</v>
      </c>
      <c r="T387" s="321">
        <f t="shared" si="97"/>
        <v>0</v>
      </c>
      <c r="U387" s="321">
        <f t="shared" si="97"/>
        <v>0</v>
      </c>
      <c r="V387" s="321">
        <f t="shared" si="97"/>
        <v>0</v>
      </c>
      <c r="W387" s="321">
        <f t="shared" si="97"/>
        <v>0</v>
      </c>
      <c r="X387" s="321">
        <f t="shared" si="97"/>
        <v>0</v>
      </c>
      <c r="Y387" s="321">
        <f t="shared" si="97"/>
        <v>0</v>
      </c>
      <c r="Z387" s="321">
        <f t="shared" si="97"/>
        <v>0</v>
      </c>
      <c r="AA387" s="321">
        <f t="shared" si="97"/>
        <v>0</v>
      </c>
      <c r="AB387" s="321">
        <f t="shared" si="97"/>
        <v>0</v>
      </c>
      <c r="AC387" s="321">
        <f t="shared" si="97"/>
        <v>0</v>
      </c>
      <c r="AD387" s="321">
        <f t="shared" si="97"/>
        <v>0</v>
      </c>
      <c r="AE387" s="321">
        <f t="shared" si="97"/>
        <v>0</v>
      </c>
      <c r="AF387" s="321">
        <f t="shared" si="97"/>
        <v>0</v>
      </c>
      <c r="AG387" s="527">
        <f t="shared" si="96"/>
        <v>0</v>
      </c>
    </row>
    <row r="388">
      <c r="A388" s="520" t="s">
        <v>1573</v>
      </c>
      <c r="B388" s="322">
        <f t="shared" ref="B388:AF388" si="98">SUM(B389:B397)-B398-B399</f>
        <v>0</v>
      </c>
      <c r="C388" s="322">
        <f t="shared" si="98"/>
        <v>0</v>
      </c>
      <c r="D388" s="322">
        <f t="shared" si="98"/>
        <v>0</v>
      </c>
      <c r="E388" s="322">
        <f t="shared" si="98"/>
        <v>0</v>
      </c>
      <c r="F388" s="322">
        <f t="shared" si="98"/>
        <v>0</v>
      </c>
      <c r="G388" s="322">
        <f t="shared" si="98"/>
        <v>0</v>
      </c>
      <c r="H388" s="322">
        <f t="shared" si="98"/>
        <v>0</v>
      </c>
      <c r="I388" s="322">
        <f t="shared" si="98"/>
        <v>0</v>
      </c>
      <c r="J388" s="322">
        <f t="shared" si="98"/>
        <v>0</v>
      </c>
      <c r="K388" s="322">
        <f t="shared" si="98"/>
        <v>0</v>
      </c>
      <c r="L388" s="322">
        <f t="shared" si="98"/>
        <v>0</v>
      </c>
      <c r="M388" s="322">
        <f t="shared" si="98"/>
        <v>0</v>
      </c>
      <c r="N388" s="322">
        <f t="shared" si="98"/>
        <v>0</v>
      </c>
      <c r="O388" s="322">
        <f t="shared" si="98"/>
        <v>0</v>
      </c>
      <c r="P388" s="322">
        <f t="shared" si="98"/>
        <v>0</v>
      </c>
      <c r="Q388" s="322">
        <f t="shared" si="98"/>
        <v>0</v>
      </c>
      <c r="R388" s="322">
        <f t="shared" si="98"/>
        <v>0</v>
      </c>
      <c r="S388" s="322">
        <f t="shared" si="98"/>
        <v>0</v>
      </c>
      <c r="T388" s="322">
        <f t="shared" si="98"/>
        <v>0</v>
      </c>
      <c r="U388" s="322">
        <f t="shared" si="98"/>
        <v>0</v>
      </c>
      <c r="V388" s="322">
        <f t="shared" si="98"/>
        <v>0</v>
      </c>
      <c r="W388" s="322">
        <f t="shared" si="98"/>
        <v>0</v>
      </c>
      <c r="X388" s="322">
        <f t="shared" si="98"/>
        <v>0</v>
      </c>
      <c r="Y388" s="322">
        <f t="shared" si="98"/>
        <v>0</v>
      </c>
      <c r="Z388" s="322">
        <f t="shared" si="98"/>
        <v>0</v>
      </c>
      <c r="AA388" s="322">
        <f t="shared" si="98"/>
        <v>0</v>
      </c>
      <c r="AB388" s="322">
        <f t="shared" si="98"/>
        <v>0</v>
      </c>
      <c r="AC388" s="322">
        <f t="shared" si="98"/>
        <v>0</v>
      </c>
      <c r="AD388" s="322">
        <f t="shared" si="98"/>
        <v>0</v>
      </c>
      <c r="AE388" s="322">
        <f t="shared" si="98"/>
        <v>0</v>
      </c>
      <c r="AF388" s="322">
        <f t="shared" si="98"/>
        <v>0</v>
      </c>
      <c r="AG388" s="386">
        <f t="shared" si="96"/>
        <v>0</v>
      </c>
    </row>
    <row r="389" outlineLevel="1">
      <c r="A389" s="398" t="s">
        <v>533</v>
      </c>
      <c r="B389" s="310">
        <f>((B60+B61+B172+B173+B282+B283)*'Data - P&amp;L'!$C$3)*'Data - P&amp;L'!$C$54</f>
        <v>0</v>
      </c>
      <c r="C389" s="310">
        <f>((C60+C61+C172+C173+C282+C283)*'Data - P&amp;L'!$C$3)*'Data - P&amp;L'!$C$54</f>
        <v>0</v>
      </c>
      <c r="D389" s="310">
        <f>((D60+D61+D172+D173+D282+D283)*'Data - P&amp;L'!$C$3)*'Data - P&amp;L'!$C$54</f>
        <v>0</v>
      </c>
      <c r="E389" s="310">
        <f>((E60+E61+E172+E173+E282+E283)*'Data - P&amp;L'!$C$3)*'Data - P&amp;L'!$C$54</f>
        <v>0</v>
      </c>
      <c r="F389" s="310">
        <f>((F60+F61+F172+F173+F282+F283)*'Data - P&amp;L'!$C$3)*'Data - P&amp;L'!$C$54</f>
        <v>0</v>
      </c>
      <c r="G389" s="310">
        <f>((G60+G61+G172+G173+G282+G283)*'Data - P&amp;L'!$C$3)*'Data - P&amp;L'!$C$54</f>
        <v>0</v>
      </c>
      <c r="H389" s="310">
        <f>((H60+H61+H172+H173+H282+H283)*'Data - P&amp;L'!$C$3)*'Data - P&amp;L'!$C$54</f>
        <v>0</v>
      </c>
      <c r="I389" s="310">
        <f>((I60+I61+I172+I173+I282+I283)*'Data - P&amp;L'!$C$3)*'Data - P&amp;L'!$C$54</f>
        <v>0</v>
      </c>
      <c r="J389" s="310">
        <f>((J60+J61+J172+J173+J282+J283)*'Data - P&amp;L'!$C$3)*'Data - P&amp;L'!$C$54</f>
        <v>0</v>
      </c>
      <c r="K389" s="310">
        <f>((K60+K61+K172+K173+K282+K283)*'Data - P&amp;L'!$C$3)*'Data - P&amp;L'!$C$54</f>
        <v>0</v>
      </c>
      <c r="L389" s="310">
        <f>((L60+L61+L172+L173+L282+L283)*'Data - P&amp;L'!$C$3)*'Data - P&amp;L'!$C$54</f>
        <v>0</v>
      </c>
      <c r="M389" s="310">
        <f>((M60+M61+M172+M173+M282+M283)*'Data - P&amp;L'!$C$3)*'Data - P&amp;L'!$C$54</f>
        <v>0</v>
      </c>
      <c r="N389" s="310">
        <f>((N60+N61+N172+N173+N282+N283)*'Data - P&amp;L'!$C$3)*'Data - P&amp;L'!$C$54</f>
        <v>0</v>
      </c>
      <c r="O389" s="310">
        <f>((O60+O61+O172+O173+O282+O283)*'Data - P&amp;L'!$C$3)*'Data - P&amp;L'!$C$54</f>
        <v>0</v>
      </c>
      <c r="P389" s="310">
        <f>((P60+P61+P172+P173+P282+P283)*'Data - P&amp;L'!$C$3)*'Data - P&amp;L'!$C$54</f>
        <v>0</v>
      </c>
      <c r="Q389" s="310">
        <f>((Q60+Q61+Q172+Q173+Q282+Q283)*'Data - P&amp;L'!$C$3)*'Data - P&amp;L'!$C$54</f>
        <v>0</v>
      </c>
      <c r="R389" s="310">
        <f>((R60+R61+R172+R173+R282+R283)*'Data - P&amp;L'!$C$3)*'Data - P&amp;L'!$C$54</f>
        <v>0</v>
      </c>
      <c r="S389" s="310">
        <f>((S60+S61+S172+S173+S282+S283)*'Data - P&amp;L'!$C$3)*'Data - P&amp;L'!$C$54</f>
        <v>0</v>
      </c>
      <c r="T389" s="310">
        <f>((T60+T61+T172+T173+T282+T283)*'Data - P&amp;L'!$C$3)*'Data - P&amp;L'!$C$54</f>
        <v>0</v>
      </c>
      <c r="U389" s="310">
        <f>((U60+U61+U172+U173+U282+U283)*'Data - P&amp;L'!$C$3)*'Data - P&amp;L'!$C$54</f>
        <v>0</v>
      </c>
      <c r="V389" s="310">
        <f>((V60+V61+V172+V173+V282+V283)*'Data - P&amp;L'!$C$3)*'Data - P&amp;L'!$C$54</f>
        <v>0</v>
      </c>
      <c r="W389" s="310">
        <f>((W60+W61+W172+W173+W282+W283)*'Data - P&amp;L'!$C$3)*'Data - P&amp;L'!$C$54</f>
        <v>0</v>
      </c>
      <c r="X389" s="310">
        <f>((X60+X61+X172+X173+X282+X283)*'Data - P&amp;L'!$C$3)*'Data - P&amp;L'!$C$54</f>
        <v>0</v>
      </c>
      <c r="Y389" s="310">
        <f>((Y60+Y61+Y172+Y173+Y282+Y283)*'Data - P&amp;L'!$C$3)*'Data - P&amp;L'!$C$54</f>
        <v>0</v>
      </c>
      <c r="Z389" s="310">
        <f>((Z60+Z61+Z172+Z173+Z282+Z283)*'Data - P&amp;L'!$C$3)*'Data - P&amp;L'!$C$54</f>
        <v>0</v>
      </c>
      <c r="AA389" s="310">
        <f>((AA60+AA61+AA172+AA173+AA282+AA283)*'Data - P&amp;L'!$C$3)*'Data - P&amp;L'!$C$54</f>
        <v>0</v>
      </c>
      <c r="AB389" s="310">
        <f>((AB60+AB61+AB172+AB173+AB282+AB283)*'Data - P&amp;L'!$C$3)*'Data - P&amp;L'!$C$54</f>
        <v>0</v>
      </c>
      <c r="AC389" s="310">
        <f>((AC60+AC61+AC172+AC173+AC282+AC283)*'Data - P&amp;L'!$C$3)*'Data - P&amp;L'!$C$54</f>
        <v>0</v>
      </c>
      <c r="AD389" s="310">
        <f>((AD60+AD61+AD172+AD173+AD282+AD283)*'Data - P&amp;L'!$C$3)*'Data - P&amp;L'!$C$54</f>
        <v>0</v>
      </c>
      <c r="AE389" s="310">
        <f>((AE60+AE61+AE172+AE173+AE282+AE283)*'Data - P&amp;L'!$C$3)*'Data - P&amp;L'!$C$54</f>
        <v>0</v>
      </c>
      <c r="AF389" s="310">
        <f>((AF60+AF61+AF172+AF173+AF282+AF283)*'Data - P&amp;L'!$C$3)*'Data - P&amp;L'!$C$54</f>
        <v>0</v>
      </c>
      <c r="AG389" s="524">
        <f t="shared" si="96"/>
        <v>0</v>
      </c>
    </row>
    <row r="390" outlineLevel="1">
      <c r="A390" s="398" t="s">
        <v>534</v>
      </c>
      <c r="B390" s="310">
        <f>(B62+B63+B174+B175+B284+B285)*'Data - P&amp;L'!$C$4*'Data - P&amp;L'!$C$54</f>
        <v>0</v>
      </c>
      <c r="C390" s="310">
        <f>(C62+C63+C174+C175+C284+C285)*'Data - P&amp;L'!$C$4*'Data - P&amp;L'!$C$54</f>
        <v>0</v>
      </c>
      <c r="D390" s="310">
        <f>(D62+D63+D174+D175+D284+D285)*'Data - P&amp;L'!$C$4*'Data - P&amp;L'!$C$54</f>
        <v>0</v>
      </c>
      <c r="E390" s="310">
        <f>(E62+E63+E174+E175+E284+E285)*'Data - P&amp;L'!$C$4*'Data - P&amp;L'!$C$54</f>
        <v>0</v>
      </c>
      <c r="F390" s="310">
        <f>(F62+F63+F174+F175+F284+F285)*'Data - P&amp;L'!$C$4*'Data - P&amp;L'!$C$54</f>
        <v>0</v>
      </c>
      <c r="G390" s="310">
        <f>(G62+G63+G174+G175+G284+G285)*'Data - P&amp;L'!$C$4*'Data - P&amp;L'!$C$54</f>
        <v>0</v>
      </c>
      <c r="H390" s="310">
        <f>(H62+H63+H174+H175+H284+H285)*'Data - P&amp;L'!$C$4*'Data - P&amp;L'!$C$54</f>
        <v>0</v>
      </c>
      <c r="I390" s="310">
        <f>(I62+I63+I174+I175+I284+I285)*'Data - P&amp;L'!$C$4*'Data - P&amp;L'!$C$54</f>
        <v>0</v>
      </c>
      <c r="J390" s="310">
        <f>(J62+J63+J174+J175+J284+J285)*'Data - P&amp;L'!$C$4*'Data - P&amp;L'!$C$54</f>
        <v>0</v>
      </c>
      <c r="K390" s="310">
        <f>(K62+K63+K174+K175+K284+K285)*'Data - P&amp;L'!$C$4*'Data - P&amp;L'!$C$54</f>
        <v>0</v>
      </c>
      <c r="L390" s="310">
        <f>(L62+L63+L174+L175+L284+L285)*'Data - P&amp;L'!$C$4*'Data - P&amp;L'!$C$54</f>
        <v>0</v>
      </c>
      <c r="M390" s="310">
        <f>(M62+M63+M174+M175+M284+M285)*'Data - P&amp;L'!$C$4*'Data - P&amp;L'!$C$54</f>
        <v>0</v>
      </c>
      <c r="N390" s="310">
        <f>(N62+N63+N174+N175+N284+N285)*'Data - P&amp;L'!$C$4*'Data - P&amp;L'!$C$54</f>
        <v>0</v>
      </c>
      <c r="O390" s="310">
        <f>(O62+O63+O174+O175+O284+O285)*'Data - P&amp;L'!$C$4*'Data - P&amp;L'!$C$54</f>
        <v>0</v>
      </c>
      <c r="P390" s="310">
        <f>(P62+P63+P174+P175+P284+P285)*'Data - P&amp;L'!$C$4*'Data - P&amp;L'!$C$54</f>
        <v>0</v>
      </c>
      <c r="Q390" s="310">
        <f>(Q62+Q63+Q174+Q175+Q284+Q285)*'Data - P&amp;L'!$C$4*'Data - P&amp;L'!$C$54</f>
        <v>0</v>
      </c>
      <c r="R390" s="310">
        <f>(R62+R63+R174+R175+R284+R285)*'Data - P&amp;L'!$C$4*'Data - P&amp;L'!$C$54</f>
        <v>0</v>
      </c>
      <c r="S390" s="310">
        <f>(S62+S63+S174+S175+S284+S285)*'Data - P&amp;L'!$C$4*'Data - P&amp;L'!$C$54</f>
        <v>0</v>
      </c>
      <c r="T390" s="310">
        <f>(T62+T63+T174+T175+T284+T285)*'Data - P&amp;L'!$C$4*'Data - P&amp;L'!$C$54</f>
        <v>0</v>
      </c>
      <c r="U390" s="310">
        <f>(U62+U63+U174+U175+U284+U285)*'Data - P&amp;L'!$C$4*'Data - P&amp;L'!$C$54</f>
        <v>0</v>
      </c>
      <c r="V390" s="310">
        <f>(V62+V63+V174+V175+V284+V285)*'Data - P&amp;L'!$C$4*'Data - P&amp;L'!$C$54</f>
        <v>0</v>
      </c>
      <c r="W390" s="310">
        <f>(W62+W63+W174+W175+W284+W285)*'Data - P&amp;L'!$C$4*'Data - P&amp;L'!$C$54</f>
        <v>0</v>
      </c>
      <c r="X390" s="310">
        <f>(X62+X63+X174+X175+X284+X285)*'Data - P&amp;L'!$C$4*'Data - P&amp;L'!$C$54</f>
        <v>0</v>
      </c>
      <c r="Y390" s="310">
        <f>(Y62+Y63+Y174+Y175+Y284+Y285)*'Data - P&amp;L'!$C$4*'Data - P&amp;L'!$C$54</f>
        <v>0</v>
      </c>
      <c r="Z390" s="310">
        <f>(Z62+Z63+Z174+Z175+Z284+Z285)*'Data - P&amp;L'!$C$4*'Data - P&amp;L'!$C$54</f>
        <v>0</v>
      </c>
      <c r="AA390" s="310">
        <f>(AA62+AA63+AA174+AA175+AA284+AA285)*'Data - P&amp;L'!$C$4*'Data - P&amp;L'!$C$54</f>
        <v>0</v>
      </c>
      <c r="AB390" s="310">
        <f>(AB62+AB63+AB174+AB175+AB284+AB285)*'Data - P&amp;L'!$C$4*'Data - P&amp;L'!$C$54</f>
        <v>0</v>
      </c>
      <c r="AC390" s="310">
        <f>(AC62+AC63+AC174+AC175+AC284+AC285)*'Data - P&amp;L'!$C$4*'Data - P&amp;L'!$C$54</f>
        <v>0</v>
      </c>
      <c r="AD390" s="310">
        <f>(AD62+AD63+AD174+AD175+AD284+AD285)*'Data - P&amp;L'!$C$4*'Data - P&amp;L'!$C$54</f>
        <v>0</v>
      </c>
      <c r="AE390" s="310">
        <f>(AE62+AE63+AE174+AE175+AE284+AE285)*'Data - P&amp;L'!$C$4*'Data - P&amp;L'!$C$54</f>
        <v>0</v>
      </c>
      <c r="AF390" s="310">
        <f>(AF62+AF63+AF174+AF175+AF284+AF285)*'Data - P&amp;L'!$C$4*'Data - P&amp;L'!$C$54</f>
        <v>0</v>
      </c>
      <c r="AG390" s="524">
        <f t="shared" si="96"/>
        <v>0</v>
      </c>
    </row>
    <row r="391" outlineLevel="1">
      <c r="A391" s="398" t="s">
        <v>535</v>
      </c>
      <c r="B391" s="310">
        <f>(B67+B179+B289)*'Data - P&amp;L'!$C$6*'Data - P&amp;L'!$C$54</f>
        <v>0</v>
      </c>
      <c r="C391" s="310">
        <f>(C67+C179+C289)*'Data - P&amp;L'!$C$6*'Data - P&amp;L'!$C$54</f>
        <v>0</v>
      </c>
      <c r="D391" s="310">
        <f>(D67+D179+D289)*'Data - P&amp;L'!$C$6*'Data - P&amp;L'!$C$54</f>
        <v>0</v>
      </c>
      <c r="E391" s="310">
        <f>(E67+E179+E289)*'Data - P&amp;L'!$C$6*'Data - P&amp;L'!$C$54</f>
        <v>0</v>
      </c>
      <c r="F391" s="310">
        <f>(F67+F179+F289)*'Data - P&amp;L'!$C$6*'Data - P&amp;L'!$C$54</f>
        <v>0</v>
      </c>
      <c r="G391" s="310">
        <f>(G67+G179+G289)*'Data - P&amp;L'!$C$6*'Data - P&amp;L'!$C$54</f>
        <v>0</v>
      </c>
      <c r="H391" s="310">
        <f>(H67+H179+H289)*'Data - P&amp;L'!$C$6*'Data - P&amp;L'!$C$54</f>
        <v>0</v>
      </c>
      <c r="I391" s="310">
        <f>(I67+I179+I289)*'Data - P&amp;L'!$C$6*'Data - P&amp;L'!$C$54</f>
        <v>0</v>
      </c>
      <c r="J391" s="310">
        <f>(J67+J179+J289)*'Data - P&amp;L'!$C$6*'Data - P&amp;L'!$C$54</f>
        <v>0</v>
      </c>
      <c r="K391" s="310">
        <f>(K67+K179+K289)*'Data - P&amp;L'!$C$6*'Data - P&amp;L'!$C$54</f>
        <v>0</v>
      </c>
      <c r="L391" s="310">
        <f>(L67+L179+L289)*'Data - P&amp;L'!$C$6*'Data - P&amp;L'!$C$54</f>
        <v>0</v>
      </c>
      <c r="M391" s="310">
        <f>(M67+M179+M289)*'Data - P&amp;L'!$C$6*'Data - P&amp;L'!$C$54</f>
        <v>0</v>
      </c>
      <c r="N391" s="310">
        <f>(N67+N179+N289)*'Data - P&amp;L'!$C$6*'Data - P&amp;L'!$C$54</f>
        <v>0</v>
      </c>
      <c r="O391" s="310">
        <f>(O67+O179+O289)*'Data - P&amp;L'!$C$6*'Data - P&amp;L'!$C$54</f>
        <v>0</v>
      </c>
      <c r="P391" s="310">
        <f>(P67+P179+P289)*'Data - P&amp;L'!$C$6*'Data - P&amp;L'!$C$54</f>
        <v>0</v>
      </c>
      <c r="Q391" s="310">
        <f>(Q67+Q179+Q289)*'Data - P&amp;L'!$C$6*'Data - P&amp;L'!$C$54</f>
        <v>0</v>
      </c>
      <c r="R391" s="310">
        <f>(R67+R179+R289)*'Data - P&amp;L'!$C$6*'Data - P&amp;L'!$C$54</f>
        <v>0</v>
      </c>
      <c r="S391" s="310">
        <f>(S67+S179+S289)*'Data - P&amp;L'!$C$6*'Data - P&amp;L'!$C$54</f>
        <v>0</v>
      </c>
      <c r="T391" s="310">
        <f>(T67+T179+T289)*'Data - P&amp;L'!$C$6*'Data - P&amp;L'!$C$54</f>
        <v>0</v>
      </c>
      <c r="U391" s="310">
        <f>(U67+U179+U289)*'Data - P&amp;L'!$C$6*'Data - P&amp;L'!$C$54</f>
        <v>0</v>
      </c>
      <c r="V391" s="310">
        <f>(V67+V179+V289)*'Data - P&amp;L'!$C$6*'Data - P&amp;L'!$C$54</f>
        <v>0</v>
      </c>
      <c r="W391" s="310">
        <f>(W67+W179+W289)*'Data - P&amp;L'!$C$6*'Data - P&amp;L'!$C$54</f>
        <v>0</v>
      </c>
      <c r="X391" s="310">
        <f>(X67+X179+X289)*'Data - P&amp;L'!$C$6*'Data - P&amp;L'!$C$54</f>
        <v>0</v>
      </c>
      <c r="Y391" s="310">
        <f>(Y67+Y179+Y289)*'Data - P&amp;L'!$C$6*'Data - P&amp;L'!$C$54</f>
        <v>0</v>
      </c>
      <c r="Z391" s="310">
        <f>(Z67+Z179+Z289)*'Data - P&amp;L'!$C$6*'Data - P&amp;L'!$C$54</f>
        <v>0</v>
      </c>
      <c r="AA391" s="310">
        <f>(AA67+AA179+AA289)*'Data - P&amp;L'!$C$6*'Data - P&amp;L'!$C$54</f>
        <v>0</v>
      </c>
      <c r="AB391" s="310">
        <f>(AB67+AB179+AB289)*'Data - P&amp;L'!$C$6*'Data - P&amp;L'!$C$54</f>
        <v>0</v>
      </c>
      <c r="AC391" s="310">
        <f>(AC67+AC179+AC289)*'Data - P&amp;L'!$C$6*'Data - P&amp;L'!$C$54</f>
        <v>0</v>
      </c>
      <c r="AD391" s="310">
        <f>(AD67+AD179+AD289)*'Data - P&amp;L'!$C$6*'Data - P&amp;L'!$C$54</f>
        <v>0</v>
      </c>
      <c r="AE391" s="310">
        <f>(AE67+AE179+AE289)*'Data - P&amp;L'!$C$6*'Data - P&amp;L'!$C$54</f>
        <v>0</v>
      </c>
      <c r="AF391" s="310">
        <f>(AF67+AF179+AF289)*'Data - P&amp;L'!$C$6*'Data - P&amp;L'!$C$54</f>
        <v>0</v>
      </c>
      <c r="AG391" s="524">
        <f t="shared" si="96"/>
        <v>0</v>
      </c>
    </row>
    <row r="392" outlineLevel="1">
      <c r="A392" s="398" t="s">
        <v>536</v>
      </c>
      <c r="B392" s="310">
        <f>(B68+B180+B290)*'Data - P&amp;L'!$C$8*'Data - P&amp;L'!$C$54</f>
        <v>0</v>
      </c>
      <c r="C392" s="310">
        <f>(C68+C180+C290)*'Data - P&amp;L'!$C$8*'Data - P&amp;L'!$C$54</f>
        <v>0</v>
      </c>
      <c r="D392" s="310">
        <f>(D68+D180+D290)*'Data - P&amp;L'!$C$8*'Data - P&amp;L'!$C$54</f>
        <v>0</v>
      </c>
      <c r="E392" s="310">
        <f>(E68+E180+E290)*'Data - P&amp;L'!$C$8*'Data - P&amp;L'!$C$54</f>
        <v>0</v>
      </c>
      <c r="F392" s="310">
        <f>(F68+F180+F290)*'Data - P&amp;L'!$C$8*'Data - P&amp;L'!$C$54</f>
        <v>0</v>
      </c>
      <c r="G392" s="310">
        <f>(G68+G180+G290)*'Data - P&amp;L'!$C$8*'Data - P&amp;L'!$C$54</f>
        <v>0</v>
      </c>
      <c r="H392" s="310">
        <f>(H68+H180+H290)*'Data - P&amp;L'!$C$8*'Data - P&amp;L'!$C$54</f>
        <v>0</v>
      </c>
      <c r="I392" s="310">
        <f>(I68+I180+I290)*'Data - P&amp;L'!$C$8*'Data - P&amp;L'!$C$54</f>
        <v>0</v>
      </c>
      <c r="J392" s="310">
        <f>(J68+J180+J290)*'Data - P&amp;L'!$C$8*'Data - P&amp;L'!$C$54</f>
        <v>0</v>
      </c>
      <c r="K392" s="310">
        <f>(K68+K180+K290)*'Data - P&amp;L'!$C$8*'Data - P&amp;L'!$C$54</f>
        <v>0</v>
      </c>
      <c r="L392" s="310">
        <f>(L68+L180+L290)*'Data - P&amp;L'!$C$8*'Data - P&amp;L'!$C$54</f>
        <v>0</v>
      </c>
      <c r="M392" s="310">
        <f>(M68+M180+M290)*'Data - P&amp;L'!$C$8*'Data - P&amp;L'!$C$54</f>
        <v>0</v>
      </c>
      <c r="N392" s="310">
        <f>(N68+N180+N290)*'Data - P&amp;L'!$C$8*'Data - P&amp;L'!$C$54</f>
        <v>0</v>
      </c>
      <c r="O392" s="310">
        <f>(O68+O180+O290)*'Data - P&amp;L'!$C$8*'Data - P&amp;L'!$C$54</f>
        <v>0</v>
      </c>
      <c r="P392" s="310">
        <f>(P68+P180+P290)*'Data - P&amp;L'!$C$8*'Data - P&amp;L'!$C$54</f>
        <v>0</v>
      </c>
      <c r="Q392" s="310">
        <f>(Q68+Q180+Q290)*'Data - P&amp;L'!$C$8*'Data - P&amp;L'!$C$54</f>
        <v>0</v>
      </c>
      <c r="R392" s="310">
        <f>(R68+R180+R290)*'Data - P&amp;L'!$C$8*'Data - P&amp;L'!$C$54</f>
        <v>0</v>
      </c>
      <c r="S392" s="310">
        <f>(S68+S180+S290)*'Data - P&amp;L'!$C$8*'Data - P&amp;L'!$C$54</f>
        <v>0</v>
      </c>
      <c r="T392" s="310">
        <f>(T68+T180+T290)*'Data - P&amp;L'!$C$8*'Data - P&amp;L'!$C$54</f>
        <v>0</v>
      </c>
      <c r="U392" s="310">
        <f>(U68+U180+U290)*'Data - P&amp;L'!$C$8*'Data - P&amp;L'!$C$54</f>
        <v>0</v>
      </c>
      <c r="V392" s="310">
        <f>(V68+V180+V290)*'Data - P&amp;L'!$C$8*'Data - P&amp;L'!$C$54</f>
        <v>0</v>
      </c>
      <c r="W392" s="310">
        <f>(W68+W180+W290)*'Data - P&amp;L'!$C$8*'Data - P&amp;L'!$C$54</f>
        <v>0</v>
      </c>
      <c r="X392" s="310">
        <f>(X68+X180+X290)*'Data - P&amp;L'!$C$8*'Data - P&amp;L'!$C$54</f>
        <v>0</v>
      </c>
      <c r="Y392" s="310">
        <f>(Y68+Y180+Y290)*'Data - P&amp;L'!$C$8*'Data - P&amp;L'!$C$54</f>
        <v>0</v>
      </c>
      <c r="Z392" s="310">
        <f>(Z68+Z180+Z290)*'Data - P&amp;L'!$C$8*'Data - P&amp;L'!$C$54</f>
        <v>0</v>
      </c>
      <c r="AA392" s="310">
        <f>(AA68+AA180+AA290)*'Data - P&amp;L'!$C$8*'Data - P&amp;L'!$C$54</f>
        <v>0</v>
      </c>
      <c r="AB392" s="310">
        <f>(AB68+AB180+AB290)*'Data - P&amp;L'!$C$8*'Data - P&amp;L'!$C$54</f>
        <v>0</v>
      </c>
      <c r="AC392" s="310">
        <f>(AC68+AC180+AC290)*'Data - P&amp;L'!$C$8*'Data - P&amp;L'!$C$54</f>
        <v>0</v>
      </c>
      <c r="AD392" s="310">
        <f>(AD68+AD180+AD290)*'Data - P&amp;L'!$C$8*'Data - P&amp;L'!$C$54</f>
        <v>0</v>
      </c>
      <c r="AE392" s="310">
        <f>(AE68+AE180+AE290)*'Data - P&amp;L'!$C$8*'Data - P&amp;L'!$C$54</f>
        <v>0</v>
      </c>
      <c r="AF392" s="310">
        <f>(AF68+AF180+AF290)*'Data - P&amp;L'!$C$8*'Data - P&amp;L'!$C$54</f>
        <v>0</v>
      </c>
      <c r="AG392" s="524">
        <f t="shared" si="96"/>
        <v>0</v>
      </c>
    </row>
    <row r="393" outlineLevel="1">
      <c r="A393" s="398" t="s">
        <v>524</v>
      </c>
      <c r="B393" s="310">
        <f>(B69+B70+B181+B182+B291+B292)*'Data - P&amp;L'!$C$9*'Data - P&amp;L'!$C$54</f>
        <v>0</v>
      </c>
      <c r="C393" s="310">
        <f>(C69+C70+C181+C182+C291+C292)*'Data - P&amp;L'!$C$9*'Data - P&amp;L'!$C$54</f>
        <v>0</v>
      </c>
      <c r="D393" s="310">
        <f>(D69+D70+D181+D182+D291+D292)*'Data - P&amp;L'!$C$9*'Data - P&amp;L'!$C$54</f>
        <v>0</v>
      </c>
      <c r="E393" s="310">
        <f>(E69+E70+E181+E182+E291+E292)*'Data - P&amp;L'!$C$9*'Data - P&amp;L'!$C$54</f>
        <v>0</v>
      </c>
      <c r="F393" s="310">
        <f>(F69+F70+F181+F182+F291+F292)*'Data - P&amp;L'!$C$9*'Data - P&amp;L'!$C$54</f>
        <v>0</v>
      </c>
      <c r="G393" s="310">
        <f>(G69+G70+G181+G182+G291+G292)*'Data - P&amp;L'!$C$9*'Data - P&amp;L'!$C$54</f>
        <v>0</v>
      </c>
      <c r="H393" s="310">
        <f>(H69+H70+H181+H182+H291+H292)*'Data - P&amp;L'!$C$9*'Data - P&amp;L'!$C$54</f>
        <v>0</v>
      </c>
      <c r="I393" s="310">
        <f>(I69+I70+I181+I182+I291+I292)*'Data - P&amp;L'!$C$9*'Data - P&amp;L'!$C$54</f>
        <v>0</v>
      </c>
      <c r="J393" s="310">
        <f>(J69+J70+J181+J182+J291+J292)*'Data - P&amp;L'!$C$9*'Data - P&amp;L'!$C$54</f>
        <v>0</v>
      </c>
      <c r="K393" s="310">
        <f>(K69+K70+K181+K182+K291+K292)*'Data - P&amp;L'!$C$9*'Data - P&amp;L'!$C$54</f>
        <v>0</v>
      </c>
      <c r="L393" s="310">
        <f>(L69+L70+L181+L182+L291+L292)*'Data - P&amp;L'!$C$9*'Data - P&amp;L'!$C$54</f>
        <v>0</v>
      </c>
      <c r="M393" s="310">
        <f>(M69+M70+M181+M182+M291+M292)*'Data - P&amp;L'!$C$9*'Data - P&amp;L'!$C$54</f>
        <v>0</v>
      </c>
      <c r="N393" s="310">
        <f>(N69+N70+N181+N182+N291+N292)*'Data - P&amp;L'!$C$9*'Data - P&amp;L'!$C$54</f>
        <v>0</v>
      </c>
      <c r="O393" s="310">
        <f>(O69+O70+O181+O182+O291+O292)*'Data - P&amp;L'!$C$9*'Data - P&amp;L'!$C$54</f>
        <v>0</v>
      </c>
      <c r="P393" s="310">
        <f>(P69+P70+P181+P182+P291+P292)*'Data - P&amp;L'!$C$9*'Data - P&amp;L'!$C$54</f>
        <v>0</v>
      </c>
      <c r="Q393" s="310">
        <f>(Q69+Q70+Q181+Q182+Q291+Q292)*'Data - P&amp;L'!$C$9*'Data - P&amp;L'!$C$54</f>
        <v>0</v>
      </c>
      <c r="R393" s="310">
        <f>(R69+R70+R181+R182+R291+R292)*'Data - P&amp;L'!$C$9*'Data - P&amp;L'!$C$54</f>
        <v>0</v>
      </c>
      <c r="S393" s="310">
        <f>(S69+S70+S181+S182+S291+S292)*'Data - P&amp;L'!$C$9*'Data - P&amp;L'!$C$54</f>
        <v>0</v>
      </c>
      <c r="T393" s="310">
        <f>(T69+T70+T181+T182+T291+T292)*'Data - P&amp;L'!$C$9*'Data - P&amp;L'!$C$54</f>
        <v>0</v>
      </c>
      <c r="U393" s="310">
        <f>(U69+U70+U181+U182+U291+U292)*'Data - P&amp;L'!$C$9*'Data - P&amp;L'!$C$54</f>
        <v>0</v>
      </c>
      <c r="V393" s="310">
        <f>(V69+V70+V181+V182+V291+V292)*'Data - P&amp;L'!$C$9*'Data - P&amp;L'!$C$54</f>
        <v>0</v>
      </c>
      <c r="W393" s="310">
        <f>(W69+W70+W181+W182+W291+W292)*'Data - P&amp;L'!$C$9*'Data - P&amp;L'!$C$54</f>
        <v>0</v>
      </c>
      <c r="X393" s="310">
        <f>(X69+X70+X181+X182+X291+X292)*'Data - P&amp;L'!$C$9*'Data - P&amp;L'!$C$54</f>
        <v>0</v>
      </c>
      <c r="Y393" s="310">
        <f>(Y69+Y70+Y181+Y182+Y291+Y292)*'Data - P&amp;L'!$C$9*'Data - P&amp;L'!$C$54</f>
        <v>0</v>
      </c>
      <c r="Z393" s="310">
        <f>(Z69+Z70+Z181+Z182+Z291+Z292)*'Data - P&amp;L'!$C$9*'Data - P&amp;L'!$C$54</f>
        <v>0</v>
      </c>
      <c r="AA393" s="310">
        <f>(AA69+AA70+AA181+AA182+AA291+AA292)*'Data - P&amp;L'!$C$9*'Data - P&amp;L'!$C$54</f>
        <v>0</v>
      </c>
      <c r="AB393" s="310">
        <f>(AB69+AB70+AB181+AB182+AB291+AB292)*'Data - P&amp;L'!$C$9*'Data - P&amp;L'!$C$54</f>
        <v>0</v>
      </c>
      <c r="AC393" s="310">
        <f>(AC69+AC70+AC181+AC182+AC291+AC292)*'Data - P&amp;L'!$C$9*'Data - P&amp;L'!$C$54</f>
        <v>0</v>
      </c>
      <c r="AD393" s="310">
        <f>(AD69+AD70+AD181+AD182+AD291+AD292)*'Data - P&amp;L'!$C$9*'Data - P&amp;L'!$C$54</f>
        <v>0</v>
      </c>
      <c r="AE393" s="310">
        <f>(AE69+AE70+AE181+AE182+AE291+AE292)*'Data - P&amp;L'!$C$9*'Data - P&amp;L'!$C$54</f>
        <v>0</v>
      </c>
      <c r="AF393" s="310">
        <f>(AF69+AF70+AF181+AF182+AF291+AF292)*'Data - P&amp;L'!$C$9*'Data - P&amp;L'!$C$54</f>
        <v>0</v>
      </c>
      <c r="AG393" s="524">
        <f t="shared" si="96"/>
        <v>0</v>
      </c>
    </row>
    <row r="394" outlineLevel="1">
      <c r="A394" s="398" t="s">
        <v>525</v>
      </c>
      <c r="B394" s="310">
        <f>(B71+B72+B183+B184+B293+B294)*'Data - P&amp;L'!$C$5*'Data - P&amp;L'!$C$54</f>
        <v>0</v>
      </c>
      <c r="C394" s="310">
        <f>(C71+C72+C183+C184+C293+C294)*'Data - P&amp;L'!$C$5*'Data - P&amp;L'!$C$54</f>
        <v>0</v>
      </c>
      <c r="D394" s="310">
        <f>(D71+D72+D183+D184+D293+D294)*'Data - P&amp;L'!$C$5*'Data - P&amp;L'!$C$54</f>
        <v>0</v>
      </c>
      <c r="E394" s="310">
        <f>(E71+E72+E183+E184+E293+E294)*'Data - P&amp;L'!$C$5*'Data - P&amp;L'!$C$54</f>
        <v>0</v>
      </c>
      <c r="F394" s="310">
        <f>(F71+F72+F183+F184+F293+F294)*'Data - P&amp;L'!$C$5*'Data - P&amp;L'!$C$54</f>
        <v>0</v>
      </c>
      <c r="G394" s="310">
        <f>(G71+G72+G183+G184+G293+G294)*'Data - P&amp;L'!$C$5*'Data - P&amp;L'!$C$54</f>
        <v>0</v>
      </c>
      <c r="H394" s="310">
        <f>(H71+H72+H183+H184+H293+H294)*'Data - P&amp;L'!$C$5*'Data - P&amp;L'!$C$54</f>
        <v>0</v>
      </c>
      <c r="I394" s="310">
        <f>(I71+I72+I183+I184+I293+I294)*'Data - P&amp;L'!$C$5*'Data - P&amp;L'!$C$54</f>
        <v>0</v>
      </c>
      <c r="J394" s="310">
        <f>(J71+J72+J183+J184+J293+J294)*'Data - P&amp;L'!$C$5*'Data - P&amp;L'!$C$54</f>
        <v>0</v>
      </c>
      <c r="K394" s="310">
        <f>(K71+K72+K183+K184+K293+K294)*'Data - P&amp;L'!$C$5*'Data - P&amp;L'!$C$54</f>
        <v>0</v>
      </c>
      <c r="L394" s="310">
        <f>(L71+L72+L183+L184+L293+L294)*'Data - P&amp;L'!$C$5*'Data - P&amp;L'!$C$54</f>
        <v>0</v>
      </c>
      <c r="M394" s="310">
        <f>(M71+M72+M183+M184+M293+M294)*'Data - P&amp;L'!$C$5*'Data - P&amp;L'!$C$54</f>
        <v>0</v>
      </c>
      <c r="N394" s="310">
        <f>(N71+N72+N183+N184+N293+N294)*'Data - P&amp;L'!$C$5*'Data - P&amp;L'!$C$54</f>
        <v>0</v>
      </c>
      <c r="O394" s="310">
        <f>(O71+O72+O183+O184+O293+O294)*'Data - P&amp;L'!$C$5*'Data - P&amp;L'!$C$54</f>
        <v>0</v>
      </c>
      <c r="P394" s="310">
        <f>(P71+P72+P183+P184+P293+P294)*'Data - P&amp;L'!$C$5*'Data - P&amp;L'!$C$54</f>
        <v>0</v>
      </c>
      <c r="Q394" s="310">
        <f>(Q71+Q72+Q183+Q184+Q293+Q294)*'Data - P&amp;L'!$C$5*'Data - P&amp;L'!$C$54</f>
        <v>0</v>
      </c>
      <c r="R394" s="310">
        <f>(R71+R72+R183+R184+R293+R294)*'Data - P&amp;L'!$C$5*'Data - P&amp;L'!$C$54</f>
        <v>0</v>
      </c>
      <c r="S394" s="310">
        <f>(S71+S72+S183+S184+S293+S294)*'Data - P&amp;L'!$C$5*'Data - P&amp;L'!$C$54</f>
        <v>0</v>
      </c>
      <c r="T394" s="310">
        <f>(T71+T72+T183+T184+T293+T294)*'Data - P&amp;L'!$C$5*'Data - P&amp;L'!$C$54</f>
        <v>0</v>
      </c>
      <c r="U394" s="310">
        <f>(U71+U72+U183+U184+U293+U294)*'Data - P&amp;L'!$C$5*'Data - P&amp;L'!$C$54</f>
        <v>0</v>
      </c>
      <c r="V394" s="310">
        <f>(V71+V72+V183+V184+V293+V294)*'Data - P&amp;L'!$C$5*'Data - P&amp;L'!$C$54</f>
        <v>0</v>
      </c>
      <c r="W394" s="310">
        <f>(W71+W72+W183+W184+W293+W294)*'Data - P&amp;L'!$C$5*'Data - P&amp;L'!$C$54</f>
        <v>0</v>
      </c>
      <c r="X394" s="310">
        <f>(X71+X72+X183+X184+X293+X294)*'Data - P&amp;L'!$C$5*'Data - P&amp;L'!$C$54</f>
        <v>0</v>
      </c>
      <c r="Y394" s="310">
        <f>(Y71+Y72+Y183+Y184+Y293+Y294)*'Data - P&amp;L'!$C$5*'Data - P&amp;L'!$C$54</f>
        <v>0</v>
      </c>
      <c r="Z394" s="310">
        <f>(Z71+Z72+Z183+Z184+Z293+Z294)*'Data - P&amp;L'!$C$5*'Data - P&amp;L'!$C$54</f>
        <v>0</v>
      </c>
      <c r="AA394" s="310">
        <f>(AA71+AA72+AA183+AA184+AA293+AA294)*'Data - P&amp;L'!$C$5*'Data - P&amp;L'!$C$54</f>
        <v>0</v>
      </c>
      <c r="AB394" s="310">
        <f>(AB71+AB72+AB183+AB184+AB293+AB294)*'Data - P&amp;L'!$C$5*'Data - P&amp;L'!$C$54</f>
        <v>0</v>
      </c>
      <c r="AC394" s="310">
        <f>(AC71+AC72+AC183+AC184+AC293+AC294)*'Data - P&amp;L'!$C$5*'Data - P&amp;L'!$C$54</f>
        <v>0</v>
      </c>
      <c r="AD394" s="310">
        <f>(AD71+AD72+AD183+AD184+AD293+AD294)*'Data - P&amp;L'!$C$5*'Data - P&amp;L'!$C$54</f>
        <v>0</v>
      </c>
      <c r="AE394" s="310">
        <f>(AE71+AE72+AE183+AE184+AE293+AE294)*'Data - P&amp;L'!$C$5*'Data - P&amp;L'!$C$54</f>
        <v>0</v>
      </c>
      <c r="AF394" s="310">
        <f>(AF71+AF72+AF183+AF184+AF293+AF294)*'Data - P&amp;L'!$C$5*'Data - P&amp;L'!$C$54</f>
        <v>0</v>
      </c>
      <c r="AG394" s="524">
        <f t="shared" si="96"/>
        <v>0</v>
      </c>
    </row>
    <row r="395" outlineLevel="1">
      <c r="A395" s="398" t="s">
        <v>526</v>
      </c>
      <c r="B395" s="310">
        <f>(B73+B74+B185+B186+B295+B296)*'Data - P&amp;L'!$C$10*'Data - P&amp;L'!$C$54</f>
        <v>0</v>
      </c>
      <c r="C395" s="310">
        <f>(C73+C74+C185+C186+C295+C296)*'Data - P&amp;L'!$C$10*'Data - P&amp;L'!$C$54</f>
        <v>0</v>
      </c>
      <c r="D395" s="310">
        <f>(D73+D74+D185+D186+D295+D296)*'Data - P&amp;L'!$C$10*'Data - P&amp;L'!$C$54</f>
        <v>0</v>
      </c>
      <c r="E395" s="310">
        <f>(E73+E74+E185+E186+E295+E296)*'Data - P&amp;L'!$C$10*'Data - P&amp;L'!$C$54</f>
        <v>0</v>
      </c>
      <c r="F395" s="310">
        <f>(F73+F74+F185+F186+F295+F296)*'Data - P&amp;L'!$C$10*'Data - P&amp;L'!$C$54</f>
        <v>0</v>
      </c>
      <c r="G395" s="310">
        <f>(G73+G74+G185+G186+G295+G296)*'Data - P&amp;L'!$C$10*'Data - P&amp;L'!$C$54</f>
        <v>0</v>
      </c>
      <c r="H395" s="310">
        <f>(H73+H74+H185+H186+H295+H296)*'Data - P&amp;L'!$C$10*'Data - P&amp;L'!$C$54</f>
        <v>0</v>
      </c>
      <c r="I395" s="310">
        <f>(I73+I74+I185+I186+I295+I296)*'Data - P&amp;L'!$C$10*'Data - P&amp;L'!$C$54</f>
        <v>0</v>
      </c>
      <c r="J395" s="310">
        <f>(J73+J74+J185+J186+J295+J296)*'Data - P&amp;L'!$C$10*'Data - P&amp;L'!$C$54</f>
        <v>0</v>
      </c>
      <c r="K395" s="310">
        <f>(K73+K74+K185+K186+K295+K296)*'Data - P&amp;L'!$C$10*'Data - P&amp;L'!$C$54</f>
        <v>0</v>
      </c>
      <c r="L395" s="310">
        <f>(L73+L74+L185+L186+L295+L296)*'Data - P&amp;L'!$C$10*'Data - P&amp;L'!$C$54</f>
        <v>0</v>
      </c>
      <c r="M395" s="310">
        <f>(M73+M74+M185+M186+M295+M296)*'Data - P&amp;L'!$C$10*'Data - P&amp;L'!$C$54</f>
        <v>0</v>
      </c>
      <c r="N395" s="310">
        <f>(N73+N74+N185+N186+N295+N296)*'Data - P&amp;L'!$C$10*'Data - P&amp;L'!$C$54</f>
        <v>0</v>
      </c>
      <c r="O395" s="310">
        <f>(O73+O74+O185+O186+O295+O296)*'Data - P&amp;L'!$C$10*'Data - P&amp;L'!$C$54</f>
        <v>0</v>
      </c>
      <c r="P395" s="310">
        <f>(P73+P74+P185+P186+P295+P296)*'Data - P&amp;L'!$C$10*'Data - P&amp;L'!$C$54</f>
        <v>0</v>
      </c>
      <c r="Q395" s="310">
        <f>(Q73+Q74+Q185+Q186+Q295+Q296)*'Data - P&amp;L'!$C$10*'Data - P&amp;L'!$C$54</f>
        <v>0</v>
      </c>
      <c r="R395" s="310">
        <f>(R73+R74+R185+R186+R295+R296)*'Data - P&amp;L'!$C$10*'Data - P&amp;L'!$C$54</f>
        <v>0</v>
      </c>
      <c r="S395" s="310">
        <f>(S73+S74+S185+S186+S295+S296)*'Data - P&amp;L'!$C$10*'Data - P&amp;L'!$C$54</f>
        <v>0</v>
      </c>
      <c r="T395" s="310">
        <f>(T73+T74+T185+T186+T295+T296)*'Data - P&amp;L'!$C$10*'Data - P&amp;L'!$C$54</f>
        <v>0</v>
      </c>
      <c r="U395" s="310">
        <f>(U73+U74+U185+U186+U295+U296)*'Data - P&amp;L'!$C$10*'Data - P&amp;L'!$C$54</f>
        <v>0</v>
      </c>
      <c r="V395" s="310">
        <f>(V73+V74+V185+V186+V295+V296)*'Data - P&amp;L'!$C$10*'Data - P&amp;L'!$C$54</f>
        <v>0</v>
      </c>
      <c r="W395" s="310">
        <f>(W73+W74+W185+W186+W295+W296)*'Data - P&amp;L'!$C$10*'Data - P&amp;L'!$C$54</f>
        <v>0</v>
      </c>
      <c r="X395" s="310">
        <f>(X73+X74+X185+X186+X295+X296)*'Data - P&amp;L'!$C$10*'Data - P&amp;L'!$C$54</f>
        <v>0</v>
      </c>
      <c r="Y395" s="310">
        <f>(Y73+Y74+Y185+Y186+Y295+Y296)*'Data - P&amp;L'!$C$10*'Data - P&amp;L'!$C$54</f>
        <v>0</v>
      </c>
      <c r="Z395" s="310">
        <f>(Z73+Z74+Z185+Z186+Z295+Z296)*'Data - P&amp;L'!$C$10*'Data - P&amp;L'!$C$54</f>
        <v>0</v>
      </c>
      <c r="AA395" s="310">
        <f>(AA73+AA74+AA185+AA186+AA295+AA296)*'Data - P&amp;L'!$C$10*'Data - P&amp;L'!$C$54</f>
        <v>0</v>
      </c>
      <c r="AB395" s="310">
        <f>(AB73+AB74+AB185+AB186+AB295+AB296)*'Data - P&amp;L'!$C$10*'Data - P&amp;L'!$C$54</f>
        <v>0</v>
      </c>
      <c r="AC395" s="310">
        <f>(AC73+AC74+AC185+AC186+AC295+AC296)*'Data - P&amp;L'!$C$10*'Data - P&amp;L'!$C$54</f>
        <v>0</v>
      </c>
      <c r="AD395" s="310">
        <f>(AD73+AD74+AD185+AD186+AD295+AD296)*'Data - P&amp;L'!$C$10*'Data - P&amp;L'!$C$54</f>
        <v>0</v>
      </c>
      <c r="AE395" s="310">
        <f>(AE73+AE74+AE185+AE186+AE295+AE296)*'Data - P&amp;L'!$C$10*'Data - P&amp;L'!$C$54</f>
        <v>0</v>
      </c>
      <c r="AF395" s="310">
        <f>(AF73+AF74+AF185+AF186+AF295+AF296)*'Data - P&amp;L'!$C$10*'Data - P&amp;L'!$C$54</f>
        <v>0</v>
      </c>
      <c r="AG395" s="524">
        <f t="shared" si="96"/>
        <v>0</v>
      </c>
    </row>
    <row r="396" outlineLevel="1">
      <c r="A396" s="194" t="s">
        <v>527</v>
      </c>
      <c r="B396" s="310">
        <f>((B64*'Data - P&amp;L'!$C$38)+(B176*'Data - P&amp;L'!$C$38)+(B286*'Data - P&amp;L'!$C$38))*'Data - P&amp;L'!$C$54</f>
        <v>0</v>
      </c>
      <c r="C396" s="310">
        <f>((C64*'Data - P&amp;L'!$C$38)+(C176*'Data - P&amp;L'!$C$38)+(C286*'Data - P&amp;L'!$C$38))*'Data - P&amp;L'!$C$54</f>
        <v>0</v>
      </c>
      <c r="D396" s="310">
        <f>((D64*'Data - P&amp;L'!$C$38)+(D176*'Data - P&amp;L'!$C$38)+(D286*'Data - P&amp;L'!$C$38))*'Data - P&amp;L'!$C$54</f>
        <v>0</v>
      </c>
      <c r="E396" s="310">
        <f>((E64*'Data - P&amp;L'!$C$38)+(E176*'Data - P&amp;L'!$C$38)+(E286*'Data - P&amp;L'!$C$38))*'Data - P&amp;L'!$C$54</f>
        <v>0</v>
      </c>
      <c r="F396" s="310">
        <f>((F64*'Data - P&amp;L'!$C$38)+(F176*'Data - P&amp;L'!$C$38)+(F286*'Data - P&amp;L'!$C$38))*'Data - P&amp;L'!$C$54</f>
        <v>0</v>
      </c>
      <c r="G396" s="310">
        <f>((G64*'Data - P&amp;L'!$C$38)+(G176*'Data - P&amp;L'!$C$38)+(G286*'Data - P&amp;L'!$C$38))*'Data - P&amp;L'!$C$54</f>
        <v>0</v>
      </c>
      <c r="H396" s="310">
        <f>((H64*'Data - P&amp;L'!$C$38)+(H176*'Data - P&amp;L'!$C$38)+(H286*'Data - P&amp;L'!$C$38))*'Data - P&amp;L'!$C$54</f>
        <v>0</v>
      </c>
      <c r="I396" s="310">
        <f>((I64*'Data - P&amp;L'!$C$38)+(I176*'Data - P&amp;L'!$C$38)+(I286*'Data - P&amp;L'!$C$38))*'Data - P&amp;L'!$C$54</f>
        <v>0</v>
      </c>
      <c r="J396" s="310">
        <f>((J64*'Data - P&amp;L'!$C$38)+(J176*'Data - P&amp;L'!$C$38)+(J286*'Data - P&amp;L'!$C$38))*'Data - P&amp;L'!$C$54</f>
        <v>0</v>
      </c>
      <c r="K396" s="310">
        <f>((K64*'Data - P&amp;L'!$C$38)+(K176*'Data - P&amp;L'!$C$38)+(K286*'Data - P&amp;L'!$C$38))*'Data - P&amp;L'!$C$54</f>
        <v>0</v>
      </c>
      <c r="L396" s="310">
        <f>((L64*'Data - P&amp;L'!$C$38)+(L176*'Data - P&amp;L'!$C$38)+(L286*'Data - P&amp;L'!$C$38))*'Data - P&amp;L'!$C$54</f>
        <v>0</v>
      </c>
      <c r="M396" s="310">
        <f>((M64*'Data - P&amp;L'!$C$38)+(M176*'Data - P&amp;L'!$C$38)+(M286*'Data - P&amp;L'!$C$38))*'Data - P&amp;L'!$C$54</f>
        <v>0</v>
      </c>
      <c r="N396" s="310">
        <f>((N64*'Data - P&amp;L'!$C$38)+(N176*'Data - P&amp;L'!$C$38)+(N286*'Data - P&amp;L'!$C$38))*'Data - P&amp;L'!$C$54</f>
        <v>0</v>
      </c>
      <c r="O396" s="310">
        <f>((O64*'Data - P&amp;L'!$C$38)+(O176*'Data - P&amp;L'!$C$38)+(O286*'Data - P&amp;L'!$C$38))*'Data - P&amp;L'!$C$54</f>
        <v>0</v>
      </c>
      <c r="P396" s="310">
        <f>((P64*'Data - P&amp;L'!$C$38)+(P176*'Data - P&amp;L'!$C$38)+(P286*'Data - P&amp;L'!$C$38))*'Data - P&amp;L'!$C$54</f>
        <v>0</v>
      </c>
      <c r="Q396" s="310">
        <f>((Q64*'Data - P&amp;L'!$C$38)+(Q176*'Data - P&amp;L'!$C$38)+(Q286*'Data - P&amp;L'!$C$38))*'Data - P&amp;L'!$C$54</f>
        <v>0</v>
      </c>
      <c r="R396" s="310">
        <f>((R64*'Data - P&amp;L'!$C$38)+(R176*'Data - P&amp;L'!$C$38)+(R286*'Data - P&amp;L'!$C$38))*'Data - P&amp;L'!$C$54</f>
        <v>0</v>
      </c>
      <c r="S396" s="310">
        <f>((S64*'Data - P&amp;L'!$C$38)+(S176*'Data - P&amp;L'!$C$38)+(S286*'Data - P&amp;L'!$C$38))*'Data - P&amp;L'!$C$54</f>
        <v>0</v>
      </c>
      <c r="T396" s="310">
        <f>((T64*'Data - P&amp;L'!$C$38)+(T176*'Data - P&amp;L'!$C$38)+(T286*'Data - P&amp;L'!$C$38))*'Data - P&amp;L'!$C$54</f>
        <v>0</v>
      </c>
      <c r="U396" s="310">
        <f>((U64*'Data - P&amp;L'!$C$38)+(U176*'Data - P&amp;L'!$C$38)+(U286*'Data - P&amp;L'!$C$38))*'Data - P&amp;L'!$C$54</f>
        <v>0</v>
      </c>
      <c r="V396" s="310">
        <f>((V64*'Data - P&amp;L'!$C$38)+(V176*'Data - P&amp;L'!$C$38)+(V286*'Data - P&amp;L'!$C$38))*'Data - P&amp;L'!$C$54</f>
        <v>0</v>
      </c>
      <c r="W396" s="310">
        <f>((W64*'Data - P&amp;L'!$C$38)+(W176*'Data - P&amp;L'!$C$38)+(W286*'Data - P&amp;L'!$C$38))*'Data - P&amp;L'!$C$54</f>
        <v>0</v>
      </c>
      <c r="X396" s="310">
        <f>((X64*'Data - P&amp;L'!$C$38)+(X176*'Data - P&amp;L'!$C$38)+(X286*'Data - P&amp;L'!$C$38))*'Data - P&amp;L'!$C$54</f>
        <v>0</v>
      </c>
      <c r="Y396" s="310">
        <f>((Y64*'Data - P&amp;L'!$C$38)+(Y176*'Data - P&amp;L'!$C$38)+(Y286*'Data - P&amp;L'!$C$38))*'Data - P&amp;L'!$C$54</f>
        <v>0</v>
      </c>
      <c r="Z396" s="310">
        <f>((Z64*'Data - P&amp;L'!$C$38)+(Z176*'Data - P&amp;L'!$C$38)+(Z286*'Data - P&amp;L'!$C$38))*'Data - P&amp;L'!$C$54</f>
        <v>0</v>
      </c>
      <c r="AA396" s="310">
        <f>((AA64*'Data - P&amp;L'!$C$38)+(AA176*'Data - P&amp;L'!$C$38)+(AA286*'Data - P&amp;L'!$C$38))*'Data - P&amp;L'!$C$54</f>
        <v>0</v>
      </c>
      <c r="AB396" s="310">
        <f>((AB64*'Data - P&amp;L'!$C$38)+(AB176*'Data - P&amp;L'!$C$38)+(AB286*'Data - P&amp;L'!$C$38))*'Data - P&amp;L'!$C$54</f>
        <v>0</v>
      </c>
      <c r="AC396" s="310">
        <f>((AC64*'Data - P&amp;L'!$C$38)+(AC176*'Data - P&amp;L'!$C$38)+(AC286*'Data - P&amp;L'!$C$38))*'Data - P&amp;L'!$C$54</f>
        <v>0</v>
      </c>
      <c r="AD396" s="310">
        <f>((AD64*'Data - P&amp;L'!$C$38)+(AD176*'Data - P&amp;L'!$C$38)+(AD286*'Data - P&amp;L'!$C$38))*'Data - P&amp;L'!$C$54</f>
        <v>0</v>
      </c>
      <c r="AE396" s="310">
        <f>((AE64*'Data - P&amp;L'!$C$38)+(AE176*'Data - P&amp;L'!$C$38)+(AE286*'Data - P&amp;L'!$C$38))*'Data - P&amp;L'!$C$54</f>
        <v>0</v>
      </c>
      <c r="AF396" s="310">
        <f>((AF64*'Data - P&amp;L'!$C$38)+(AF176*'Data - P&amp;L'!$C$38)+(AF286*'Data - P&amp;L'!$C$38))*'Data - P&amp;L'!$C$54</f>
        <v>0</v>
      </c>
      <c r="AG396" s="524">
        <f t="shared" si="96"/>
        <v>0</v>
      </c>
    </row>
    <row r="397" outlineLevel="1">
      <c r="A397" s="194" t="s">
        <v>529</v>
      </c>
      <c r="B397" s="310">
        <f>((B75*'Data - P&amp;L'!$D$38)+(B187*'Data - P&amp;L'!$D$38)+(B297*'Data - P&amp;L'!$D$38))*'Data - P&amp;L'!$C$54</f>
        <v>0</v>
      </c>
      <c r="C397" s="310">
        <f>((C75*'Data - P&amp;L'!$D$38)+(C187*'Data - P&amp;L'!$D$38)+(C297*'Data - P&amp;L'!$D$38))*'Data - P&amp;L'!$C$54</f>
        <v>0</v>
      </c>
      <c r="D397" s="310">
        <f>((D75*'Data - P&amp;L'!$D$38)+(D187*'Data - P&amp;L'!$D$38)+(D297*'Data - P&amp;L'!$D$38))*'Data - P&amp;L'!$C$54</f>
        <v>0</v>
      </c>
      <c r="E397" s="310">
        <f>((E75*'Data - P&amp;L'!$D$38)+(E187*'Data - P&amp;L'!$D$38)+(E297*'Data - P&amp;L'!$D$38))*'Data - P&amp;L'!$C$54</f>
        <v>0</v>
      </c>
      <c r="F397" s="310">
        <f>((F75*'Data - P&amp;L'!$D$38)+(F187*'Data - P&amp;L'!$D$38)+(F297*'Data - P&amp;L'!$D$38))*'Data - P&amp;L'!$C$54</f>
        <v>0</v>
      </c>
      <c r="G397" s="310">
        <f>((G75*'Data - P&amp;L'!$D$38)+(G187*'Data - P&amp;L'!$D$38)+(G297*'Data - P&amp;L'!$D$38))*'Data - P&amp;L'!$C$54</f>
        <v>0</v>
      </c>
      <c r="H397" s="310">
        <f>((H75*'Data - P&amp;L'!$D$38)+(H187*'Data - P&amp;L'!$D$38)+(H297*'Data - P&amp;L'!$D$38))*'Data - P&amp;L'!$C$54</f>
        <v>0</v>
      </c>
      <c r="I397" s="310">
        <f>((I75*'Data - P&amp;L'!$D$38)+(I187*'Data - P&amp;L'!$D$38)+(I297*'Data - P&amp;L'!$D$38))*'Data - P&amp;L'!$C$54</f>
        <v>0</v>
      </c>
      <c r="J397" s="310">
        <f>((J75*'Data - P&amp;L'!$D$38)+(J187*'Data - P&amp;L'!$D$38)+(J297*'Data - P&amp;L'!$D$38))*'Data - P&amp;L'!$C$54</f>
        <v>0</v>
      </c>
      <c r="K397" s="310">
        <f>((K75*'Data - P&amp;L'!$D$38)+(K187*'Data - P&amp;L'!$D$38)+(K297*'Data - P&amp;L'!$D$38))*'Data - P&amp;L'!$C$54</f>
        <v>0</v>
      </c>
      <c r="L397" s="310">
        <f>((L75*'Data - P&amp;L'!$D$38)+(L187*'Data - P&amp;L'!$D$38)+(L297*'Data - P&amp;L'!$D$38))*'Data - P&amp;L'!$C$54</f>
        <v>0</v>
      </c>
      <c r="M397" s="310">
        <f>((M75*'Data - P&amp;L'!$D$38)+(M187*'Data - P&amp;L'!$D$38)+(M297*'Data - P&amp;L'!$D$38))*'Data - P&amp;L'!$C$54</f>
        <v>0</v>
      </c>
      <c r="N397" s="310">
        <f>((N75*'Data - P&amp;L'!$D$38)+(N187*'Data - P&amp;L'!$D$38)+(N297*'Data - P&amp;L'!$D$38))*'Data - P&amp;L'!$C$54</f>
        <v>0</v>
      </c>
      <c r="O397" s="310">
        <f>((O75*'Data - P&amp;L'!$D$38)+(O187*'Data - P&amp;L'!$D$38)+(O297*'Data - P&amp;L'!$D$38))*'Data - P&amp;L'!$C$54</f>
        <v>0</v>
      </c>
      <c r="P397" s="310">
        <f>((P75*'Data - P&amp;L'!$D$38)+(P187*'Data - P&amp;L'!$D$38)+(P297*'Data - P&amp;L'!$D$38))*'Data - P&amp;L'!$C$54</f>
        <v>0</v>
      </c>
      <c r="Q397" s="310">
        <f>((Q75*'Data - P&amp;L'!$D$38)+(Q187*'Data - P&amp;L'!$D$38)+(Q297*'Data - P&amp;L'!$D$38))*'Data - P&amp;L'!$C$54</f>
        <v>0</v>
      </c>
      <c r="R397" s="310">
        <f>((R75*'Data - P&amp;L'!$D$38)+(R187*'Data - P&amp;L'!$D$38)+(R297*'Data - P&amp;L'!$D$38))*'Data - P&amp;L'!$C$54</f>
        <v>0</v>
      </c>
      <c r="S397" s="310">
        <f>((S75*'Data - P&amp;L'!$D$38)+(S187*'Data - P&amp;L'!$D$38)+(S297*'Data - P&amp;L'!$D$38))*'Data - P&amp;L'!$C$54</f>
        <v>0</v>
      </c>
      <c r="T397" s="310">
        <f>((T75*'Data - P&amp;L'!$D$38)+(T187*'Data - P&amp;L'!$D$38)+(T297*'Data - P&amp;L'!$D$38))*'Data - P&amp;L'!$C$54</f>
        <v>0</v>
      </c>
      <c r="U397" s="310">
        <f>((U75*'Data - P&amp;L'!$D$38)+(U187*'Data - P&amp;L'!$D$38)+(U297*'Data - P&amp;L'!$D$38))*'Data - P&amp;L'!$C$54</f>
        <v>0</v>
      </c>
      <c r="V397" s="310">
        <f>((V75*'Data - P&amp;L'!$D$38)+(V187*'Data - P&amp;L'!$D$38)+(V297*'Data - P&amp;L'!$D$38))*'Data - P&amp;L'!$C$54</f>
        <v>0</v>
      </c>
      <c r="W397" s="310">
        <f>((W75*'Data - P&amp;L'!$D$38)+(W187*'Data - P&amp;L'!$D$38)+(W297*'Data - P&amp;L'!$D$38))*'Data - P&amp;L'!$C$54</f>
        <v>0</v>
      </c>
      <c r="X397" s="310">
        <f>((X75*'Data - P&amp;L'!$D$38)+(X187*'Data - P&amp;L'!$D$38)+(X297*'Data - P&amp;L'!$D$38))*'Data - P&amp;L'!$C$54</f>
        <v>0</v>
      </c>
      <c r="Y397" s="310">
        <f>((Y75*'Data - P&amp;L'!$D$38)+(Y187*'Data - P&amp;L'!$D$38)+(Y297*'Data - P&amp;L'!$D$38))*'Data - P&amp;L'!$C$54</f>
        <v>0</v>
      </c>
      <c r="Z397" s="310">
        <f>((Z75*'Data - P&amp;L'!$D$38)+(Z187*'Data - P&amp;L'!$D$38)+(Z297*'Data - P&amp;L'!$D$38))*'Data - P&amp;L'!$C$54</f>
        <v>0</v>
      </c>
      <c r="AA397" s="310">
        <f>((AA75*'Data - P&amp;L'!$D$38)+(AA187*'Data - P&amp;L'!$D$38)+(AA297*'Data - P&amp;L'!$D$38))*'Data - P&amp;L'!$C$54</f>
        <v>0</v>
      </c>
      <c r="AB397" s="310">
        <f>((AB75*'Data - P&amp;L'!$D$38)+(AB187*'Data - P&amp;L'!$D$38)+(AB297*'Data - P&amp;L'!$D$38))*'Data - P&amp;L'!$C$54</f>
        <v>0</v>
      </c>
      <c r="AC397" s="310">
        <f>((AC75*'Data - P&amp;L'!$D$38)+(AC187*'Data - P&amp;L'!$D$38)+(AC297*'Data - P&amp;L'!$D$38))*'Data - P&amp;L'!$C$54</f>
        <v>0</v>
      </c>
      <c r="AD397" s="310">
        <f>((AD75*'Data - P&amp;L'!$D$38)+(AD187*'Data - P&amp;L'!$D$38)+(AD297*'Data - P&amp;L'!$D$38))*'Data - P&amp;L'!$C$54</f>
        <v>0</v>
      </c>
      <c r="AE397" s="310">
        <f>((AE75*'Data - P&amp;L'!$D$38)+(AE187*'Data - P&amp;L'!$D$38)+(AE297*'Data - P&amp;L'!$D$38))*'Data - P&amp;L'!$C$54</f>
        <v>0</v>
      </c>
      <c r="AF397" s="310">
        <f>((AF75*'Data - P&amp;L'!$D$38)+(AF187*'Data - P&amp;L'!$D$38)+(AF297*'Data - P&amp;L'!$D$38))*'Data - P&amp;L'!$C$54</f>
        <v>0</v>
      </c>
      <c r="AG397" s="524">
        <f t="shared" si="96"/>
        <v>0</v>
      </c>
    </row>
    <row r="398" outlineLevel="1">
      <c r="A398" s="528" t="s">
        <v>537</v>
      </c>
      <c r="B398" s="529">
        <f>B77*'Data - P&amp;L'!$R$3</f>
        <v>0</v>
      </c>
      <c r="C398" s="529">
        <f>C77*'Data - P&amp;L'!$R$3</f>
        <v>0</v>
      </c>
      <c r="D398" s="529">
        <f>D77*'Data - P&amp;L'!$R$3</f>
        <v>0</v>
      </c>
      <c r="E398" s="529">
        <f>E77*'Data - P&amp;L'!$R$3</f>
        <v>0</v>
      </c>
      <c r="F398" s="529">
        <f>F77*'Data - P&amp;L'!$R$3</f>
        <v>0</v>
      </c>
      <c r="G398" s="529">
        <f>G77*'Data - P&amp;L'!$R$3</f>
        <v>0</v>
      </c>
      <c r="H398" s="529">
        <f>H77*'Data - P&amp;L'!$R$3</f>
        <v>0</v>
      </c>
      <c r="I398" s="529">
        <f>I77*'Data - P&amp;L'!$R$3</f>
        <v>0</v>
      </c>
      <c r="J398" s="529">
        <f>J77*'Data - P&amp;L'!$R$3</f>
        <v>0</v>
      </c>
      <c r="K398" s="529">
        <f>K77*'Data - P&amp;L'!$R$3</f>
        <v>0</v>
      </c>
      <c r="L398" s="529">
        <f>L77*'Data - P&amp;L'!$R$3</f>
        <v>0</v>
      </c>
      <c r="M398" s="529">
        <f>M77*'Data - P&amp;L'!$R$3</f>
        <v>0</v>
      </c>
      <c r="N398" s="529">
        <f>N77*'Data - P&amp;L'!$R$3</f>
        <v>0</v>
      </c>
      <c r="O398" s="529">
        <f>O77*'Data - P&amp;L'!$R$3</f>
        <v>0</v>
      </c>
      <c r="P398" s="529">
        <f>P77*'Data - P&amp;L'!$R$3</f>
        <v>0</v>
      </c>
      <c r="Q398" s="529">
        <f>Q77*'Data - P&amp;L'!$R$3</f>
        <v>0</v>
      </c>
      <c r="R398" s="529">
        <f>R77*'Data - P&amp;L'!$R$3</f>
        <v>0</v>
      </c>
      <c r="S398" s="529">
        <f>S77*'Data - P&amp;L'!$R$3</f>
        <v>0</v>
      </c>
      <c r="T398" s="529">
        <f>T77*'Data - P&amp;L'!$R$3</f>
        <v>0</v>
      </c>
      <c r="U398" s="529">
        <f>U77*'Data - P&amp;L'!$R$3</f>
        <v>0</v>
      </c>
      <c r="V398" s="529">
        <f>V77*'Data - P&amp;L'!$R$3</f>
        <v>0</v>
      </c>
      <c r="W398" s="529">
        <f>W77*'Data - P&amp;L'!$R$3</f>
        <v>0</v>
      </c>
      <c r="X398" s="529">
        <f>X77*'Data - P&amp;L'!$R$3</f>
        <v>0</v>
      </c>
      <c r="Y398" s="529">
        <f>Y77*'Data - P&amp;L'!$R$3</f>
        <v>0</v>
      </c>
      <c r="Z398" s="529">
        <f>Z77*'Data - P&amp;L'!$R$3</f>
        <v>0</v>
      </c>
      <c r="AA398" s="529">
        <f>AA77*'Data - P&amp;L'!$R$3</f>
        <v>0</v>
      </c>
      <c r="AB398" s="529">
        <f>AB77*'Data - P&amp;L'!$R$3</f>
        <v>0</v>
      </c>
      <c r="AC398" s="529">
        <f>AC77*'Data - P&amp;L'!$R$3</f>
        <v>0</v>
      </c>
      <c r="AD398" s="529">
        <f>AD77*'Data - P&amp;L'!$R$3</f>
        <v>0</v>
      </c>
      <c r="AE398" s="529">
        <f>AE77*'Data - P&amp;L'!$R$3</f>
        <v>0</v>
      </c>
      <c r="AF398" s="529">
        <f>AF77*'Data - P&amp;L'!$R$3</f>
        <v>0</v>
      </c>
      <c r="AG398" s="524">
        <f t="shared" si="96"/>
        <v>0</v>
      </c>
    </row>
    <row r="399" outlineLevel="1">
      <c r="A399" s="530" t="s">
        <v>538</v>
      </c>
      <c r="B399" s="321">
        <f t="shared" ref="B399:AF399" si="99">B83+B193+B303</f>
        <v>0</v>
      </c>
      <c r="C399" s="321">
        <f t="shared" si="99"/>
        <v>0</v>
      </c>
      <c r="D399" s="321">
        <f t="shared" si="99"/>
        <v>0</v>
      </c>
      <c r="E399" s="321">
        <f t="shared" si="99"/>
        <v>0</v>
      </c>
      <c r="F399" s="321">
        <f t="shared" si="99"/>
        <v>0</v>
      </c>
      <c r="G399" s="321">
        <f t="shared" si="99"/>
        <v>0</v>
      </c>
      <c r="H399" s="321">
        <f t="shared" si="99"/>
        <v>0</v>
      </c>
      <c r="I399" s="321">
        <f t="shared" si="99"/>
        <v>0</v>
      </c>
      <c r="J399" s="321">
        <f t="shared" si="99"/>
        <v>0</v>
      </c>
      <c r="K399" s="321">
        <f t="shared" si="99"/>
        <v>0</v>
      </c>
      <c r="L399" s="321">
        <f t="shared" si="99"/>
        <v>0</v>
      </c>
      <c r="M399" s="321">
        <f t="shared" si="99"/>
        <v>0</v>
      </c>
      <c r="N399" s="321">
        <f t="shared" si="99"/>
        <v>0</v>
      </c>
      <c r="O399" s="321">
        <f t="shared" si="99"/>
        <v>0</v>
      </c>
      <c r="P399" s="321">
        <f t="shared" si="99"/>
        <v>0</v>
      </c>
      <c r="Q399" s="321">
        <f t="shared" si="99"/>
        <v>0</v>
      </c>
      <c r="R399" s="321">
        <f t="shared" si="99"/>
        <v>0</v>
      </c>
      <c r="S399" s="321">
        <f t="shared" si="99"/>
        <v>0</v>
      </c>
      <c r="T399" s="321">
        <f t="shared" si="99"/>
        <v>0</v>
      </c>
      <c r="U399" s="321">
        <f t="shared" si="99"/>
        <v>0</v>
      </c>
      <c r="V399" s="321">
        <f t="shared" si="99"/>
        <v>0</v>
      </c>
      <c r="W399" s="321">
        <f t="shared" si="99"/>
        <v>0</v>
      </c>
      <c r="X399" s="321">
        <f t="shared" si="99"/>
        <v>0</v>
      </c>
      <c r="Y399" s="321">
        <f t="shared" si="99"/>
        <v>0</v>
      </c>
      <c r="Z399" s="321">
        <f t="shared" si="99"/>
        <v>0</v>
      </c>
      <c r="AA399" s="321">
        <f t="shared" si="99"/>
        <v>0</v>
      </c>
      <c r="AB399" s="321">
        <f t="shared" si="99"/>
        <v>0</v>
      </c>
      <c r="AC399" s="321">
        <f t="shared" si="99"/>
        <v>0</v>
      </c>
      <c r="AD399" s="321">
        <f t="shared" si="99"/>
        <v>0</v>
      </c>
      <c r="AE399" s="321">
        <f t="shared" si="99"/>
        <v>0</v>
      </c>
      <c r="AF399" s="321">
        <f t="shared" si="99"/>
        <v>0</v>
      </c>
      <c r="AG399" s="527">
        <f t="shared" si="96"/>
        <v>0</v>
      </c>
    </row>
    <row r="400">
      <c r="A400" s="520" t="s">
        <v>1574</v>
      </c>
      <c r="B400" s="322">
        <f t="shared" ref="B400:AF400" si="100">sum(B401:B411)-B414</f>
        <v>0</v>
      </c>
      <c r="C400" s="322">
        <f t="shared" si="100"/>
        <v>0</v>
      </c>
      <c r="D400" s="322">
        <f t="shared" si="100"/>
        <v>0</v>
      </c>
      <c r="E400" s="322">
        <f t="shared" si="100"/>
        <v>0</v>
      </c>
      <c r="F400" s="322">
        <f t="shared" si="100"/>
        <v>0</v>
      </c>
      <c r="G400" s="322">
        <f t="shared" si="100"/>
        <v>0</v>
      </c>
      <c r="H400" s="322">
        <f t="shared" si="100"/>
        <v>0</v>
      </c>
      <c r="I400" s="322">
        <f t="shared" si="100"/>
        <v>0</v>
      </c>
      <c r="J400" s="322">
        <f t="shared" si="100"/>
        <v>0</v>
      </c>
      <c r="K400" s="322">
        <f t="shared" si="100"/>
        <v>0</v>
      </c>
      <c r="L400" s="322">
        <f t="shared" si="100"/>
        <v>0</v>
      </c>
      <c r="M400" s="322">
        <f t="shared" si="100"/>
        <v>0</v>
      </c>
      <c r="N400" s="322">
        <f t="shared" si="100"/>
        <v>0</v>
      </c>
      <c r="O400" s="322">
        <f t="shared" si="100"/>
        <v>0</v>
      </c>
      <c r="P400" s="322">
        <f t="shared" si="100"/>
        <v>0</v>
      </c>
      <c r="Q400" s="322">
        <f t="shared" si="100"/>
        <v>0</v>
      </c>
      <c r="R400" s="322">
        <f t="shared" si="100"/>
        <v>0</v>
      </c>
      <c r="S400" s="322">
        <f t="shared" si="100"/>
        <v>0</v>
      </c>
      <c r="T400" s="322">
        <f t="shared" si="100"/>
        <v>0</v>
      </c>
      <c r="U400" s="322">
        <f t="shared" si="100"/>
        <v>0</v>
      </c>
      <c r="V400" s="322">
        <f t="shared" si="100"/>
        <v>0</v>
      </c>
      <c r="W400" s="322">
        <f t="shared" si="100"/>
        <v>0</v>
      </c>
      <c r="X400" s="322">
        <f t="shared" si="100"/>
        <v>0</v>
      </c>
      <c r="Y400" s="322">
        <f t="shared" si="100"/>
        <v>0</v>
      </c>
      <c r="Z400" s="322">
        <f t="shared" si="100"/>
        <v>0</v>
      </c>
      <c r="AA400" s="322">
        <f t="shared" si="100"/>
        <v>0</v>
      </c>
      <c r="AB400" s="322">
        <f t="shared" si="100"/>
        <v>0</v>
      </c>
      <c r="AC400" s="322">
        <f t="shared" si="100"/>
        <v>0</v>
      </c>
      <c r="AD400" s="322">
        <f t="shared" si="100"/>
        <v>0</v>
      </c>
      <c r="AE400" s="322">
        <f t="shared" si="100"/>
        <v>0</v>
      </c>
      <c r="AF400" s="322">
        <f t="shared" si="100"/>
        <v>0</v>
      </c>
      <c r="AG400" s="386">
        <f t="shared" si="96"/>
        <v>0</v>
      </c>
    </row>
    <row r="401" outlineLevel="1">
      <c r="A401" s="398" t="s">
        <v>520</v>
      </c>
      <c r="B401" s="310">
        <f>(B94+B204+B314)*'Data - P&amp;L'!$C$3*'Data - P&amp;L'!$C$55</f>
        <v>0</v>
      </c>
      <c r="C401" s="310">
        <f>(C94+C204+C314)*'Data - P&amp;L'!$C$3*'Data - P&amp;L'!$C$55</f>
        <v>0</v>
      </c>
      <c r="D401" s="310">
        <f>(D94+D204+D314)*'Data - P&amp;L'!$C$3*'Data - P&amp;L'!$C$55</f>
        <v>0</v>
      </c>
      <c r="E401" s="310">
        <f>(E94+E204+E314)*'Data - P&amp;L'!$C$3*'Data - P&amp;L'!$C$55</f>
        <v>0</v>
      </c>
      <c r="F401" s="310">
        <f>(F94+F204+F314)*'Data - P&amp;L'!$C$3*'Data - P&amp;L'!$C$55</f>
        <v>0</v>
      </c>
      <c r="G401" s="310">
        <f>(G94+G204+G314)*'Data - P&amp;L'!$C$3*'Data - P&amp;L'!$C$55</f>
        <v>0</v>
      </c>
      <c r="H401" s="310">
        <f>(H94+H204+H314)*'Data - P&amp;L'!$C$3*'Data - P&amp;L'!$C$55</f>
        <v>0</v>
      </c>
      <c r="I401" s="310">
        <f>(I94+I204+I314)*'Data - P&amp;L'!$C$3*'Data - P&amp;L'!$C$55</f>
        <v>0</v>
      </c>
      <c r="J401" s="310">
        <f>(J94+J204+J314)*'Data - P&amp;L'!$C$3*'Data - P&amp;L'!$C$55</f>
        <v>0</v>
      </c>
      <c r="K401" s="310">
        <f>(K94+K204+K314)*'Data - P&amp;L'!$C$3*'Data - P&amp;L'!$C$55</f>
        <v>0</v>
      </c>
      <c r="L401" s="310">
        <f>(L94+L204+L314)*'Data - P&amp;L'!$C$3*'Data - P&amp;L'!$C$55</f>
        <v>0</v>
      </c>
      <c r="M401" s="310">
        <f>(M94+M204+M314)*'Data - P&amp;L'!$C$3*'Data - P&amp;L'!$C$55</f>
        <v>0</v>
      </c>
      <c r="N401" s="310">
        <f>(N94+N204+N314)*'Data - P&amp;L'!$C$3*'Data - P&amp;L'!$C$55</f>
        <v>0</v>
      </c>
      <c r="O401" s="310">
        <f>(O94+O204+O314)*'Data - P&amp;L'!$C$3*'Data - P&amp;L'!$C$55</f>
        <v>0</v>
      </c>
      <c r="P401" s="310">
        <f>(P94+P204+P314)*'Data - P&amp;L'!$C$3*'Data - P&amp;L'!$C$55</f>
        <v>0</v>
      </c>
      <c r="Q401" s="310">
        <f>(Q94+Q204+Q314)*'Data - P&amp;L'!$C$3*'Data - P&amp;L'!$C$55</f>
        <v>0</v>
      </c>
      <c r="R401" s="310">
        <f>(R94+R204+R314)*'Data - P&amp;L'!$C$3*'Data - P&amp;L'!$C$55</f>
        <v>0</v>
      </c>
      <c r="S401" s="310">
        <f>(S94+S204+S314)*'Data - P&amp;L'!$C$3*'Data - P&amp;L'!$C$55</f>
        <v>0</v>
      </c>
      <c r="T401" s="310">
        <f>(T94+T204+T314)*'Data - P&amp;L'!$C$3*'Data - P&amp;L'!$C$55</f>
        <v>0</v>
      </c>
      <c r="U401" s="310">
        <f>(U94+U204+U314)*'Data - P&amp;L'!$C$3*'Data - P&amp;L'!$C$55</f>
        <v>0</v>
      </c>
      <c r="V401" s="310">
        <f>(V94+V204+V314)*'Data - P&amp;L'!$C$3*'Data - P&amp;L'!$C$55</f>
        <v>0</v>
      </c>
      <c r="W401" s="310">
        <f>(W94+W204+W314)*'Data - P&amp;L'!$C$3*'Data - P&amp;L'!$C$55</f>
        <v>0</v>
      </c>
      <c r="X401" s="310">
        <f>(X94+X204+X314)*'Data - P&amp;L'!$C$3*'Data - P&amp;L'!$C$55</f>
        <v>0</v>
      </c>
      <c r="Y401" s="310">
        <f>(Y94+Y204+Y314)*'Data - P&amp;L'!$C$3*'Data - P&amp;L'!$C$55</f>
        <v>0</v>
      </c>
      <c r="Z401" s="310">
        <f>(Z94+Z204+Z314)*'Data - P&amp;L'!$C$3*'Data - P&amp;L'!$C$55</f>
        <v>0</v>
      </c>
      <c r="AA401" s="310">
        <f>(AA94+AA204+AA314)*'Data - P&amp;L'!$C$3*'Data - P&amp;L'!$C$55</f>
        <v>0</v>
      </c>
      <c r="AB401" s="310">
        <f>(AB94+AB204+AB314)*'Data - P&amp;L'!$C$3*'Data - P&amp;L'!$C$55</f>
        <v>0</v>
      </c>
      <c r="AC401" s="310">
        <f>(AC94+AC204+AC314)*'Data - P&amp;L'!$C$3*'Data - P&amp;L'!$C$55</f>
        <v>0</v>
      </c>
      <c r="AD401" s="310">
        <f>(AD94+AD204+AD314)*'Data - P&amp;L'!$C$3*'Data - P&amp;L'!$C$55</f>
        <v>0</v>
      </c>
      <c r="AE401" s="310">
        <f>(AE94+AE204+AE314)*'Data - P&amp;L'!$C$3*'Data - P&amp;L'!$C$55</f>
        <v>0</v>
      </c>
      <c r="AF401" s="310">
        <f>(AF94+AF204+AF314)*'Data - P&amp;L'!$C$3*'Data - P&amp;L'!$C$55</f>
        <v>0</v>
      </c>
      <c r="AG401" s="524">
        <f t="shared" si="96"/>
        <v>0</v>
      </c>
    </row>
    <row r="402" outlineLevel="1">
      <c r="A402" s="398" t="s">
        <v>521</v>
      </c>
      <c r="B402" s="310">
        <f>(B95+B205+B315)*'Data - P&amp;L'!$C$4*'Data - P&amp;L'!$C$55</f>
        <v>0</v>
      </c>
      <c r="C402" s="310">
        <f>(C95+C205+C315)*'Data - P&amp;L'!$C$4*'Data - P&amp;L'!$C$55</f>
        <v>0</v>
      </c>
      <c r="D402" s="310">
        <f>(D95+D205+D315)*'Data - P&amp;L'!$C$4*'Data - P&amp;L'!$C$55</f>
        <v>0</v>
      </c>
      <c r="E402" s="310">
        <f>(E95+E205+E315)*'Data - P&amp;L'!$C$4*'Data - P&amp;L'!$C$55</f>
        <v>0</v>
      </c>
      <c r="F402" s="310">
        <f>(F95+F205+F315)*'Data - P&amp;L'!$C$4*'Data - P&amp;L'!$C$55</f>
        <v>0</v>
      </c>
      <c r="G402" s="310">
        <f>(G95+G205+G315)*'Data - P&amp;L'!$C$4*'Data - P&amp;L'!$C$55</f>
        <v>0</v>
      </c>
      <c r="H402" s="310">
        <f>(H95+H205+H315)*'Data - P&amp;L'!$C$4*'Data - P&amp;L'!$C$55</f>
        <v>0</v>
      </c>
      <c r="I402" s="310">
        <f>(I95+I205+I315)*'Data - P&amp;L'!$C$4*'Data - P&amp;L'!$C$55</f>
        <v>0</v>
      </c>
      <c r="J402" s="310">
        <f>(J95+J205+J315)*'Data - P&amp;L'!$C$4*'Data - P&amp;L'!$C$55</f>
        <v>0</v>
      </c>
      <c r="K402" s="310">
        <f>(K95+K205+K315)*'Data - P&amp;L'!$C$4*'Data - P&amp;L'!$C$55</f>
        <v>0</v>
      </c>
      <c r="L402" s="310">
        <f>(L95+L205+L315)*'Data - P&amp;L'!$C$4*'Data - P&amp;L'!$C$55</f>
        <v>0</v>
      </c>
      <c r="M402" s="310">
        <f>(M95+M205+M315)*'Data - P&amp;L'!$C$4*'Data - P&amp;L'!$C$55</f>
        <v>0</v>
      </c>
      <c r="N402" s="310">
        <f>(N95+N205+N315)*'Data - P&amp;L'!$C$4*'Data - P&amp;L'!$C$55</f>
        <v>0</v>
      </c>
      <c r="O402" s="310">
        <f>(O95+O205+O315)*'Data - P&amp;L'!$C$4*'Data - P&amp;L'!$C$55</f>
        <v>0</v>
      </c>
      <c r="P402" s="310">
        <f>(P95+P205+P315)*'Data - P&amp;L'!$C$4*'Data - P&amp;L'!$C$55</f>
        <v>0</v>
      </c>
      <c r="Q402" s="310">
        <f>(Q95+Q205+Q315)*'Data - P&amp;L'!$C$4*'Data - P&amp;L'!$C$55</f>
        <v>0</v>
      </c>
      <c r="R402" s="310">
        <f>(R95+R205+R315)*'Data - P&amp;L'!$C$4*'Data - P&amp;L'!$C$55</f>
        <v>0</v>
      </c>
      <c r="S402" s="310">
        <f>(S95+S205+S315)*'Data - P&amp;L'!$C$4*'Data - P&amp;L'!$C$55</f>
        <v>0</v>
      </c>
      <c r="T402" s="310">
        <f>(T95+T205+T315)*'Data - P&amp;L'!$C$4*'Data - P&amp;L'!$C$55</f>
        <v>0</v>
      </c>
      <c r="U402" s="310">
        <f>(U95+U205+U315)*'Data - P&amp;L'!$C$4*'Data - P&amp;L'!$C$55</f>
        <v>0</v>
      </c>
      <c r="V402" s="310">
        <f>(V95+V205+V315)*'Data - P&amp;L'!$C$4*'Data - P&amp;L'!$C$55</f>
        <v>0</v>
      </c>
      <c r="W402" s="310">
        <f>(W95+W205+W315)*'Data - P&amp;L'!$C$4*'Data - P&amp;L'!$C$55</f>
        <v>0</v>
      </c>
      <c r="X402" s="310">
        <f>(X95+X205+X315)*'Data - P&amp;L'!$C$4*'Data - P&amp;L'!$C$55</f>
        <v>0</v>
      </c>
      <c r="Y402" s="310">
        <f>(Y95+Y205+Y315)*'Data - P&amp;L'!$C$4*'Data - P&amp;L'!$C$55</f>
        <v>0</v>
      </c>
      <c r="Z402" s="310">
        <f>(Z95+Z205+Z315)*'Data - P&amp;L'!$C$4*'Data - P&amp;L'!$C$55</f>
        <v>0</v>
      </c>
      <c r="AA402" s="310">
        <f>(AA95+AA205+AA315)*'Data - P&amp;L'!$C$4*'Data - P&amp;L'!$C$55</f>
        <v>0</v>
      </c>
      <c r="AB402" s="310">
        <f>(AB95+AB205+AB315)*'Data - P&amp;L'!$C$4*'Data - P&amp;L'!$C$55</f>
        <v>0</v>
      </c>
      <c r="AC402" s="310">
        <f>(AC95+AC205+AC315)*'Data - P&amp;L'!$C$4*'Data - P&amp;L'!$C$55</f>
        <v>0</v>
      </c>
      <c r="AD402" s="310">
        <f>(AD95+AD205+AD315)*'Data - P&amp;L'!$C$4*'Data - P&amp;L'!$C$55</f>
        <v>0</v>
      </c>
      <c r="AE402" s="310">
        <f>(AE95+AE205+AE315)*'Data - P&amp;L'!$C$4*'Data - P&amp;L'!$C$55</f>
        <v>0</v>
      </c>
      <c r="AF402" s="310">
        <f>(AF95+AF205+AF315)*'Data - P&amp;L'!$C$4*'Data - P&amp;L'!$C$55</f>
        <v>0</v>
      </c>
      <c r="AG402" s="524">
        <f t="shared" si="96"/>
        <v>0</v>
      </c>
    </row>
    <row r="403" outlineLevel="1">
      <c r="A403" s="398" t="s">
        <v>522</v>
      </c>
      <c r="B403" s="310">
        <f>(B97+B207+B317)*'Data - P&amp;L'!$C$6*'Data - P&amp;L'!$C$55</f>
        <v>0</v>
      </c>
      <c r="C403" s="310">
        <f>(C97+C207+C317)*'Data - P&amp;L'!$C$6*'Data - P&amp;L'!$C$55</f>
        <v>0</v>
      </c>
      <c r="D403" s="310">
        <f>(D97+D207+D317)*'Data - P&amp;L'!$C$6*'Data - P&amp;L'!$C$55</f>
        <v>0</v>
      </c>
      <c r="E403" s="310">
        <f>(E97+E207+E317)*'Data - P&amp;L'!$C$6*'Data - P&amp;L'!$C$55</f>
        <v>0</v>
      </c>
      <c r="F403" s="310">
        <f>(F97+F207+F317)*'Data - P&amp;L'!$C$6*'Data - P&amp;L'!$C$55</f>
        <v>0</v>
      </c>
      <c r="G403" s="310">
        <f>(G97+G207+G317)*'Data - P&amp;L'!$C$6*'Data - P&amp;L'!$C$55</f>
        <v>0</v>
      </c>
      <c r="H403" s="310">
        <f>(H97+H207+H317)*'Data - P&amp;L'!$C$6*'Data - P&amp;L'!$C$55</f>
        <v>0</v>
      </c>
      <c r="I403" s="310">
        <f>(I97+I207+I317)*'Data - P&amp;L'!$C$6*'Data - P&amp;L'!$C$55</f>
        <v>0</v>
      </c>
      <c r="J403" s="310">
        <f>(J97+J207+J317)*'Data - P&amp;L'!$C$6*'Data - P&amp;L'!$C$55</f>
        <v>0</v>
      </c>
      <c r="K403" s="310">
        <f>(K97+K207+K317)*'Data - P&amp;L'!$C$6*'Data - P&amp;L'!$C$55</f>
        <v>0</v>
      </c>
      <c r="L403" s="310">
        <f>(L97+L207+L317)*'Data - P&amp;L'!$C$6*'Data - P&amp;L'!$C$55</f>
        <v>0</v>
      </c>
      <c r="M403" s="310">
        <f>(M97+M207+M317)*'Data - P&amp;L'!$C$6*'Data - P&amp;L'!$C$55</f>
        <v>0</v>
      </c>
      <c r="N403" s="310">
        <f>(N97+N207+N317)*'Data - P&amp;L'!$C$6*'Data - P&amp;L'!$C$55</f>
        <v>0</v>
      </c>
      <c r="O403" s="310">
        <f>(O97+O207+O317)*'Data - P&amp;L'!$C$6*'Data - P&amp;L'!$C$55</f>
        <v>0</v>
      </c>
      <c r="P403" s="310">
        <f>(P97+P207+P317)*'Data - P&amp;L'!$C$6*'Data - P&amp;L'!$C$55</f>
        <v>0</v>
      </c>
      <c r="Q403" s="310">
        <f>(Q97+Q207+Q317)*'Data - P&amp;L'!$C$6*'Data - P&amp;L'!$C$55</f>
        <v>0</v>
      </c>
      <c r="R403" s="310">
        <f>(R97+R207+R317)*'Data - P&amp;L'!$C$6*'Data - P&amp;L'!$C$55</f>
        <v>0</v>
      </c>
      <c r="S403" s="310">
        <f>(S97+S207+S317)*'Data - P&amp;L'!$C$6*'Data - P&amp;L'!$C$55</f>
        <v>0</v>
      </c>
      <c r="T403" s="310">
        <f>(T97+T207+T317)*'Data - P&amp;L'!$C$6*'Data - P&amp;L'!$C$55</f>
        <v>0</v>
      </c>
      <c r="U403" s="310">
        <f>(U97+U207+U317)*'Data - P&amp;L'!$C$6*'Data - P&amp;L'!$C$55</f>
        <v>0</v>
      </c>
      <c r="V403" s="310">
        <f>(V97+V207+V317)*'Data - P&amp;L'!$C$6*'Data - P&amp;L'!$C$55</f>
        <v>0</v>
      </c>
      <c r="W403" s="310">
        <f>(W97+W207+W317)*'Data - P&amp;L'!$C$6*'Data - P&amp;L'!$C$55</f>
        <v>0</v>
      </c>
      <c r="X403" s="310">
        <f>(X97+X207+X317)*'Data - P&amp;L'!$C$6*'Data - P&amp;L'!$C$55</f>
        <v>0</v>
      </c>
      <c r="Y403" s="310">
        <f>(Y97+Y207+Y317)*'Data - P&amp;L'!$C$6*'Data - P&amp;L'!$C$55</f>
        <v>0</v>
      </c>
      <c r="Z403" s="310">
        <f>(Z97+Z207+Z317)*'Data - P&amp;L'!$C$6*'Data - P&amp;L'!$C$55</f>
        <v>0</v>
      </c>
      <c r="AA403" s="310">
        <f>(AA97+AA207+AA317)*'Data - P&amp;L'!$C$6*'Data - P&amp;L'!$C$55</f>
        <v>0</v>
      </c>
      <c r="AB403" s="310">
        <f>(AB97+AB207+AB317)*'Data - P&amp;L'!$C$6*'Data - P&amp;L'!$C$55</f>
        <v>0</v>
      </c>
      <c r="AC403" s="310">
        <f>(AC97+AC207+AC317)*'Data - P&amp;L'!$C$6*'Data - P&amp;L'!$C$55</f>
        <v>0</v>
      </c>
      <c r="AD403" s="310">
        <f>(AD97+AD207+AD317)*'Data - P&amp;L'!$C$6*'Data - P&amp;L'!$C$55</f>
        <v>0</v>
      </c>
      <c r="AE403" s="310">
        <f>(AE97+AE207+AE317)*'Data - P&amp;L'!$C$6*'Data - P&amp;L'!$C$55</f>
        <v>0</v>
      </c>
      <c r="AF403" s="310">
        <f>(AF97+AF207+AF317)*'Data - P&amp;L'!$C$6*'Data - P&amp;L'!$C$55</f>
        <v>0</v>
      </c>
      <c r="AG403" s="524">
        <f t="shared" si="96"/>
        <v>0</v>
      </c>
    </row>
    <row r="404" outlineLevel="1">
      <c r="A404" s="398" t="s">
        <v>523</v>
      </c>
      <c r="B404" s="310">
        <f>(B98+B208+B318)*'Data - P&amp;L'!$C$8*'Data - P&amp;L'!$C$55</f>
        <v>0</v>
      </c>
      <c r="C404" s="310">
        <f>(C98+C208+C318)*'Data - P&amp;L'!$C$8*'Data - P&amp;L'!$C$55</f>
        <v>0</v>
      </c>
      <c r="D404" s="310">
        <f>(D98+D208+D318)*'Data - P&amp;L'!$C$8*'Data - P&amp;L'!$C$55</f>
        <v>0</v>
      </c>
      <c r="E404" s="310">
        <f>(E98+E208+E318)*'Data - P&amp;L'!$C$8*'Data - P&amp;L'!$C$55</f>
        <v>0</v>
      </c>
      <c r="F404" s="310">
        <f>(F98+F208+F318)*'Data - P&amp;L'!$C$8*'Data - P&amp;L'!$C$55</f>
        <v>0</v>
      </c>
      <c r="G404" s="310">
        <f>(G98+G208+G318)*'Data - P&amp;L'!$C$8*'Data - P&amp;L'!$C$55</f>
        <v>0</v>
      </c>
      <c r="H404" s="310">
        <f>(H98+H208+H318)*'Data - P&amp;L'!$C$8*'Data - P&amp;L'!$C$55</f>
        <v>0</v>
      </c>
      <c r="I404" s="310">
        <f>(I98+I208+I318)*'Data - P&amp;L'!$C$8*'Data - P&amp;L'!$C$55</f>
        <v>0</v>
      </c>
      <c r="J404" s="310">
        <f>(J98+J208+J318)*'Data - P&amp;L'!$C$8*'Data - P&amp;L'!$C$55</f>
        <v>0</v>
      </c>
      <c r="K404" s="310">
        <f>(K98+K208+K318)*'Data - P&amp;L'!$C$8*'Data - P&amp;L'!$C$55</f>
        <v>0</v>
      </c>
      <c r="L404" s="310">
        <f>(L98+L208+L318)*'Data - P&amp;L'!$C$8*'Data - P&amp;L'!$C$55</f>
        <v>0</v>
      </c>
      <c r="M404" s="310">
        <f>(M98+M208+M318)*'Data - P&amp;L'!$C$8*'Data - P&amp;L'!$C$55</f>
        <v>0</v>
      </c>
      <c r="N404" s="310">
        <f>(N98+N208+N318)*'Data - P&amp;L'!$C$8*'Data - P&amp;L'!$C$55</f>
        <v>0</v>
      </c>
      <c r="O404" s="310">
        <f>(O98+O208+O318)*'Data - P&amp;L'!$C$8*'Data - P&amp;L'!$C$55</f>
        <v>0</v>
      </c>
      <c r="P404" s="310">
        <f>(P98+P208+P318)*'Data - P&amp;L'!$C$8*'Data - P&amp;L'!$C$55</f>
        <v>0</v>
      </c>
      <c r="Q404" s="310">
        <f>(Q98+Q208+Q318)*'Data - P&amp;L'!$C$8*'Data - P&amp;L'!$C$55</f>
        <v>0</v>
      </c>
      <c r="R404" s="310">
        <f>(R98+R208+R318)*'Data - P&amp;L'!$C$8*'Data - P&amp;L'!$C$55</f>
        <v>0</v>
      </c>
      <c r="S404" s="310">
        <f>(S98+S208+S318)*'Data - P&amp;L'!$C$8*'Data - P&amp;L'!$C$55</f>
        <v>0</v>
      </c>
      <c r="T404" s="310">
        <f>(T98+T208+T318)*'Data - P&amp;L'!$C$8*'Data - P&amp;L'!$C$55</f>
        <v>0</v>
      </c>
      <c r="U404" s="310">
        <f>(U98+U208+U318)*'Data - P&amp;L'!$C$8*'Data - P&amp;L'!$C$55</f>
        <v>0</v>
      </c>
      <c r="V404" s="310">
        <f>(V98+V208+V318)*'Data - P&amp;L'!$C$8*'Data - P&amp;L'!$C$55</f>
        <v>0</v>
      </c>
      <c r="W404" s="310">
        <f>(W98+W208+W318)*'Data - P&amp;L'!$C$8*'Data - P&amp;L'!$C$55</f>
        <v>0</v>
      </c>
      <c r="X404" s="310">
        <f>(X98+X208+X318)*'Data - P&amp;L'!$C$8*'Data - P&amp;L'!$C$55</f>
        <v>0</v>
      </c>
      <c r="Y404" s="310">
        <f>(Y98+Y208+Y318)*'Data - P&amp;L'!$C$8*'Data - P&amp;L'!$C$55</f>
        <v>0</v>
      </c>
      <c r="Z404" s="310">
        <f>(Z98+Z208+Z318)*'Data - P&amp;L'!$C$8*'Data - P&amp;L'!$C$55</f>
        <v>0</v>
      </c>
      <c r="AA404" s="310">
        <f>(AA98+AA208+AA318)*'Data - P&amp;L'!$C$8*'Data - P&amp;L'!$C$55</f>
        <v>0</v>
      </c>
      <c r="AB404" s="310">
        <f>(AB98+AB208+AB318)*'Data - P&amp;L'!$C$8*'Data - P&amp;L'!$C$55</f>
        <v>0</v>
      </c>
      <c r="AC404" s="310">
        <f>(AC98+AC208+AC318)*'Data - P&amp;L'!$C$8*'Data - P&amp;L'!$C$55</f>
        <v>0</v>
      </c>
      <c r="AD404" s="310">
        <f>(AD98+AD208+AD318)*'Data - P&amp;L'!$C$8*'Data - P&amp;L'!$C$55</f>
        <v>0</v>
      </c>
      <c r="AE404" s="310">
        <f>(AE98+AE208+AE318)*'Data - P&amp;L'!$C$8*'Data - P&amp;L'!$C$55</f>
        <v>0</v>
      </c>
      <c r="AF404" s="310">
        <f>(AF98+AF208+AF318)*'Data - P&amp;L'!$C$8*'Data - P&amp;L'!$C$55</f>
        <v>0</v>
      </c>
      <c r="AG404" s="524">
        <f t="shared" si="96"/>
        <v>0</v>
      </c>
    </row>
    <row r="405" outlineLevel="1">
      <c r="A405" s="398" t="s">
        <v>524</v>
      </c>
      <c r="B405" s="310">
        <f>(B99+B100+B209+B210+B319+B320)*'Data - P&amp;L'!$C$9*'Data - P&amp;L'!$C$55</f>
        <v>0</v>
      </c>
      <c r="C405" s="310">
        <f>(C99+C100+C209+C210+C319+C320)*'Data - P&amp;L'!$C$9*'Data - P&amp;L'!$C$55</f>
        <v>0</v>
      </c>
      <c r="D405" s="310">
        <f>(D99+D100+D209+D210+D319+D320)*'Data - P&amp;L'!$C$9*'Data - P&amp;L'!$C$55</f>
        <v>0</v>
      </c>
      <c r="E405" s="310">
        <f>(E99+E100+E209+E210+E319+E320)*'Data - P&amp;L'!$C$9*'Data - P&amp;L'!$C$55</f>
        <v>0</v>
      </c>
      <c r="F405" s="310">
        <f>(F99+F100+F209+F210+F319+F320)*'Data - P&amp;L'!$C$9*'Data - P&amp;L'!$C$55</f>
        <v>0</v>
      </c>
      <c r="G405" s="310">
        <f>(G99+G100+G209+G210+G319+G320)*'Data - P&amp;L'!$C$9*'Data - P&amp;L'!$C$55</f>
        <v>0</v>
      </c>
      <c r="H405" s="310">
        <f>(H99+H100+H209+H210+H319+H320)*'Data - P&amp;L'!$C$9*'Data - P&amp;L'!$C$55</f>
        <v>0</v>
      </c>
      <c r="I405" s="310">
        <f>(I99+I100+I209+I210+I319+I320)*'Data - P&amp;L'!$C$9*'Data - P&amp;L'!$C$55</f>
        <v>0</v>
      </c>
      <c r="J405" s="310">
        <f>(J99+J100+J209+J210+J319+J320)*'Data - P&amp;L'!$C$9*'Data - P&amp;L'!$C$55</f>
        <v>0</v>
      </c>
      <c r="K405" s="310">
        <f>(K99+K100+K209+K210+K319+K320)*'Data - P&amp;L'!$C$9*'Data - P&amp;L'!$C$55</f>
        <v>0</v>
      </c>
      <c r="L405" s="310">
        <f>(L99+L100+L209+L210+L319+L320)*'Data - P&amp;L'!$C$9*'Data - P&amp;L'!$C$55</f>
        <v>0</v>
      </c>
      <c r="M405" s="310">
        <f>(M99+M100+M209+M210+M319+M320)*'Data - P&amp;L'!$C$9*'Data - P&amp;L'!$C$55</f>
        <v>0</v>
      </c>
      <c r="N405" s="310">
        <f>(N99+N100+N209+N210+N319+N320)*'Data - P&amp;L'!$C$9*'Data - P&amp;L'!$C$55</f>
        <v>0</v>
      </c>
      <c r="O405" s="310">
        <f>(O99+O100+O209+O210+O319+O320)*'Data - P&amp;L'!$C$9*'Data - P&amp;L'!$C$55</f>
        <v>0</v>
      </c>
      <c r="P405" s="310">
        <f>(P99+P100+P209+P210+P319+P320)*'Data - P&amp;L'!$C$9*'Data - P&amp;L'!$C$55</f>
        <v>0</v>
      </c>
      <c r="Q405" s="310">
        <f>(Q99+Q100+Q209+Q210+Q319+Q320)*'Data - P&amp;L'!$C$9*'Data - P&amp;L'!$C$55</f>
        <v>0</v>
      </c>
      <c r="R405" s="310">
        <f>(R99+R100+R209+R210+R319+R320)*'Data - P&amp;L'!$C$9*'Data - P&amp;L'!$C$55</f>
        <v>0</v>
      </c>
      <c r="S405" s="310">
        <f>(S99+S100+S209+S210+S319+S320)*'Data - P&amp;L'!$C$9*'Data - P&amp;L'!$C$55</f>
        <v>0</v>
      </c>
      <c r="T405" s="310">
        <f>(T99+T100+T209+T210+T319+T320)*'Data - P&amp;L'!$C$9*'Data - P&amp;L'!$C$55</f>
        <v>0</v>
      </c>
      <c r="U405" s="310">
        <f>(U99+U100+U209+U210+U319+U320)*'Data - P&amp;L'!$C$9*'Data - P&amp;L'!$C$55</f>
        <v>0</v>
      </c>
      <c r="V405" s="310">
        <f>(V99+V100+V209+V210+V319+V320)*'Data - P&amp;L'!$C$9*'Data - P&amp;L'!$C$55</f>
        <v>0</v>
      </c>
      <c r="W405" s="310">
        <f>(W99+W100+W209+W210+W319+W320)*'Data - P&amp;L'!$C$9*'Data - P&amp;L'!$C$55</f>
        <v>0</v>
      </c>
      <c r="X405" s="310">
        <f>(X99+X100+X209+X210+X319+X320)*'Data - P&amp;L'!$C$9*'Data - P&amp;L'!$C$55</f>
        <v>0</v>
      </c>
      <c r="Y405" s="310">
        <f>(Y99+Y100+Y209+Y210+Y319+Y320)*'Data - P&amp;L'!$C$9*'Data - P&amp;L'!$C$55</f>
        <v>0</v>
      </c>
      <c r="Z405" s="310">
        <f>(Z99+Z100+Z209+Z210+Z319+Z320)*'Data - P&amp;L'!$C$9*'Data - P&amp;L'!$C$55</f>
        <v>0</v>
      </c>
      <c r="AA405" s="310">
        <f>(AA99+AA100+AA209+AA210+AA319+AA320)*'Data - P&amp;L'!$C$9*'Data - P&amp;L'!$C$55</f>
        <v>0</v>
      </c>
      <c r="AB405" s="310">
        <f>(AB99+AB100+AB209+AB210+AB319+AB320)*'Data - P&amp;L'!$C$9*'Data - P&amp;L'!$C$55</f>
        <v>0</v>
      </c>
      <c r="AC405" s="310">
        <f>(AC99+AC100+AC209+AC210+AC319+AC320)*'Data - P&amp;L'!$C$9*'Data - P&amp;L'!$C$55</f>
        <v>0</v>
      </c>
      <c r="AD405" s="310">
        <f>(AD99+AD100+AD209+AD210+AD319+AD320)*'Data - P&amp;L'!$C$9*'Data - P&amp;L'!$C$55</f>
        <v>0</v>
      </c>
      <c r="AE405" s="310">
        <f>(AE99+AE100+AE209+AE210+AE319+AE320)*'Data - P&amp;L'!$C$9*'Data - P&amp;L'!$C$55</f>
        <v>0</v>
      </c>
      <c r="AF405" s="310">
        <f>(AF99+AF100+AF209+AF210+AF319+AF320)*'Data - P&amp;L'!$C$9*'Data - P&amp;L'!$C$55</f>
        <v>0</v>
      </c>
      <c r="AG405" s="524">
        <f t="shared" si="96"/>
        <v>0</v>
      </c>
    </row>
    <row r="406" outlineLevel="1">
      <c r="A406" s="398" t="s">
        <v>525</v>
      </c>
      <c r="B406" s="310">
        <f>(B101+B102+B211+B212+B321+B322)*'Data - P&amp;L'!$C$5*'Data - P&amp;L'!$C$55</f>
        <v>0</v>
      </c>
      <c r="C406" s="310">
        <f>(C101+C102+C211+C212+C321+C322)*'Data - P&amp;L'!$C$5*'Data - P&amp;L'!$C$55</f>
        <v>0</v>
      </c>
      <c r="D406" s="310">
        <f>(D101+D102+D211+D212+D321+D322)*'Data - P&amp;L'!$C$5*'Data - P&amp;L'!$C$55</f>
        <v>0</v>
      </c>
      <c r="E406" s="310">
        <f>(E101+E102+E211+E212+E321+E322)*'Data - P&amp;L'!$C$5*'Data - P&amp;L'!$C$55</f>
        <v>0</v>
      </c>
      <c r="F406" s="310">
        <f>(F101+F102+F211+F212+F321+F322)*'Data - P&amp;L'!$C$5*'Data - P&amp;L'!$C$55</f>
        <v>0</v>
      </c>
      <c r="G406" s="310">
        <f>(G101+G102+G211+G212+G321+G322)*'Data - P&amp;L'!$C$5*'Data - P&amp;L'!$C$55</f>
        <v>0</v>
      </c>
      <c r="H406" s="310">
        <f>(H101+H102+H211+H212+H321+H322)*'Data - P&amp;L'!$C$5*'Data - P&amp;L'!$C$55</f>
        <v>0</v>
      </c>
      <c r="I406" s="310">
        <f>(I101+I102+I211+I212+I321+I322)*'Data - P&amp;L'!$C$5*'Data - P&amp;L'!$C$55</f>
        <v>0</v>
      </c>
      <c r="J406" s="310">
        <f>(J101+J102+J211+J212+J321+J322)*'Data - P&amp;L'!$C$5*'Data - P&amp;L'!$C$55</f>
        <v>0</v>
      </c>
      <c r="K406" s="310">
        <f>(K101+K102+K211+K212+K321+K322)*'Data - P&amp;L'!$C$5*'Data - P&amp;L'!$C$55</f>
        <v>0</v>
      </c>
      <c r="L406" s="310">
        <f>(L101+L102+L211+L212+L321+L322)*'Data - P&amp;L'!$C$5*'Data - P&amp;L'!$C$55</f>
        <v>0</v>
      </c>
      <c r="M406" s="310">
        <f>(M101+M102+M211+M212+M321+M322)*'Data - P&amp;L'!$C$5*'Data - P&amp;L'!$C$55</f>
        <v>0</v>
      </c>
      <c r="N406" s="310">
        <f>(N101+N102+N211+N212+N321+N322)*'Data - P&amp;L'!$C$5*'Data - P&amp;L'!$C$55</f>
        <v>0</v>
      </c>
      <c r="O406" s="310">
        <f>(O101+O102+O211+O212+O321+O322)*'Data - P&amp;L'!$C$5*'Data - P&amp;L'!$C$55</f>
        <v>0</v>
      </c>
      <c r="P406" s="310">
        <f>(P101+P102+P211+P212+P321+P322)*'Data - P&amp;L'!$C$5*'Data - P&amp;L'!$C$55</f>
        <v>0</v>
      </c>
      <c r="Q406" s="310">
        <f>(Q101+Q102+Q211+Q212+Q321+Q322)*'Data - P&amp;L'!$C$5*'Data - P&amp;L'!$C$55</f>
        <v>0</v>
      </c>
      <c r="R406" s="310">
        <f>(R101+R102+R211+R212+R321+R322)*'Data - P&amp;L'!$C$5*'Data - P&amp;L'!$C$55</f>
        <v>0</v>
      </c>
      <c r="S406" s="310">
        <f>(S101+S102+S211+S212+S321+S322)*'Data - P&amp;L'!$C$5*'Data - P&amp;L'!$C$55</f>
        <v>0</v>
      </c>
      <c r="T406" s="310">
        <f>(T101+T102+T211+T212+T321+T322)*'Data - P&amp;L'!$C$5*'Data - P&amp;L'!$C$55</f>
        <v>0</v>
      </c>
      <c r="U406" s="310">
        <f>(U101+U102+U211+U212+U321+U322)*'Data - P&amp;L'!$C$5*'Data - P&amp;L'!$C$55</f>
        <v>0</v>
      </c>
      <c r="V406" s="310">
        <f>(V101+V102+V211+V212+V321+V322)*'Data - P&amp;L'!$C$5*'Data - P&amp;L'!$C$55</f>
        <v>0</v>
      </c>
      <c r="W406" s="310">
        <f>(W101+W102+W211+W212+W321+W322)*'Data - P&amp;L'!$C$5*'Data - P&amp;L'!$C$55</f>
        <v>0</v>
      </c>
      <c r="X406" s="310">
        <f>(X101+X102+X211+X212+X321+X322)*'Data - P&amp;L'!$C$5*'Data - P&amp;L'!$C$55</f>
        <v>0</v>
      </c>
      <c r="Y406" s="310">
        <f>(Y101+Y102+Y211+Y212+Y321+Y322)*'Data - P&amp;L'!$C$5*'Data - P&amp;L'!$C$55</f>
        <v>0</v>
      </c>
      <c r="Z406" s="310">
        <f>(Z101+Z102+Z211+Z212+Z321+Z322)*'Data - P&amp;L'!$C$5*'Data - P&amp;L'!$C$55</f>
        <v>0</v>
      </c>
      <c r="AA406" s="310">
        <f>(AA101+AA102+AA211+AA212+AA321+AA322)*'Data - P&amp;L'!$C$5*'Data - P&amp;L'!$C$55</f>
        <v>0</v>
      </c>
      <c r="AB406" s="310">
        <f>(AB101+AB102+AB211+AB212+AB321+AB322)*'Data - P&amp;L'!$C$5*'Data - P&amp;L'!$C$55</f>
        <v>0</v>
      </c>
      <c r="AC406" s="310">
        <f>(AC101+AC102+AC211+AC212+AC321+AC322)*'Data - P&amp;L'!$C$5*'Data - P&amp;L'!$C$55</f>
        <v>0</v>
      </c>
      <c r="AD406" s="310">
        <f>(AD101+AD102+AD211+AD212+AD321+AD322)*'Data - P&amp;L'!$C$5*'Data - P&amp;L'!$C$55</f>
        <v>0</v>
      </c>
      <c r="AE406" s="310">
        <f>(AE101+AE102+AE211+AE212+AE321+AE322)*'Data - P&amp;L'!$C$5*'Data - P&amp;L'!$C$55</f>
        <v>0</v>
      </c>
      <c r="AF406" s="310">
        <f>(AF101+AF102+AF211+AF212+AF321+AF322)*'Data - P&amp;L'!$C$5*'Data - P&amp;L'!$C$55</f>
        <v>0</v>
      </c>
      <c r="AG406" s="524">
        <f t="shared" si="96"/>
        <v>0</v>
      </c>
    </row>
    <row r="407" outlineLevel="1">
      <c r="A407" s="398" t="s">
        <v>526</v>
      </c>
      <c r="B407" s="310">
        <f>(B103+B104+B213+B214+B323+B324)*'Data - P&amp;L'!$C$10*'Data - P&amp;L'!$C$55</f>
        <v>0</v>
      </c>
      <c r="C407" s="310">
        <f>(C103+C104+C213+C214+C323+C324)*'Data - P&amp;L'!$C$10*'Data - P&amp;L'!$C$55</f>
        <v>0</v>
      </c>
      <c r="D407" s="310">
        <f>(D103+D104+D213+D214+D323+D324)*'Data - P&amp;L'!$C$10*'Data - P&amp;L'!$C$55</f>
        <v>0</v>
      </c>
      <c r="E407" s="310">
        <f>(E103+E104+E213+E214+E323+E324)*'Data - P&amp;L'!$C$10*'Data - P&amp;L'!$C$55</f>
        <v>0</v>
      </c>
      <c r="F407" s="310">
        <f>(F103+F104+F213+F214+F323+F324)*'Data - P&amp;L'!$C$10*'Data - P&amp;L'!$C$55</f>
        <v>0</v>
      </c>
      <c r="G407" s="310">
        <f>(G103+G104+G213+G214+G323+G324)*'Data - P&amp;L'!$C$10*'Data - P&amp;L'!$C$55</f>
        <v>0</v>
      </c>
      <c r="H407" s="310">
        <f>(H103+H104+H213+H214+H323+H324)*'Data - P&amp;L'!$C$10*'Data - P&amp;L'!$C$55</f>
        <v>0</v>
      </c>
      <c r="I407" s="310">
        <f>(I103+I104+I213+I214+I323+I324)*'Data - P&amp;L'!$C$10*'Data - P&amp;L'!$C$55</f>
        <v>0</v>
      </c>
      <c r="J407" s="310">
        <f>(J103+J104+J213+J214+J323+J324)*'Data - P&amp;L'!$C$10*'Data - P&amp;L'!$C$55</f>
        <v>0</v>
      </c>
      <c r="K407" s="310">
        <f>(K103+K104+K213+K214+K323+K324)*'Data - P&amp;L'!$C$10*'Data - P&amp;L'!$C$55</f>
        <v>0</v>
      </c>
      <c r="L407" s="310">
        <f>(L103+L104+L213+L214+L323+L324)*'Data - P&amp;L'!$C$10*'Data - P&amp;L'!$C$55</f>
        <v>0</v>
      </c>
      <c r="M407" s="310">
        <f>(M103+M104+M213+M214+M323+M324)*'Data - P&amp;L'!$C$10*'Data - P&amp;L'!$C$55</f>
        <v>0</v>
      </c>
      <c r="N407" s="310">
        <f>(N103+N104+N213+N214+N323+N324)*'Data - P&amp;L'!$C$10*'Data - P&amp;L'!$C$55</f>
        <v>0</v>
      </c>
      <c r="O407" s="310">
        <f>(O103+O104+O213+O214+O323+O324)*'Data - P&amp;L'!$C$10*'Data - P&amp;L'!$C$55</f>
        <v>0</v>
      </c>
      <c r="P407" s="310">
        <f>(P103+P104+P213+P214+P323+P324)*'Data - P&amp;L'!$C$10*'Data - P&amp;L'!$C$55</f>
        <v>0</v>
      </c>
      <c r="Q407" s="310">
        <f>(Q103+Q104+Q213+Q214+Q323+Q324)*'Data - P&amp;L'!$C$10*'Data - P&amp;L'!$C$55</f>
        <v>0</v>
      </c>
      <c r="R407" s="310">
        <f>(R103+R104+R213+R214+R323+R324)*'Data - P&amp;L'!$C$10*'Data - P&amp;L'!$C$55</f>
        <v>0</v>
      </c>
      <c r="S407" s="310">
        <f>(S103+S104+S213+S214+S323+S324)*'Data - P&amp;L'!$C$10*'Data - P&amp;L'!$C$55</f>
        <v>0</v>
      </c>
      <c r="T407" s="310">
        <f>(T103+T104+T213+T214+T323+T324)*'Data - P&amp;L'!$C$10*'Data - P&amp;L'!$C$55</f>
        <v>0</v>
      </c>
      <c r="U407" s="310">
        <f>(U103+U104+U213+U214+U323+U324)*'Data - P&amp;L'!$C$10*'Data - P&amp;L'!$C$55</f>
        <v>0</v>
      </c>
      <c r="V407" s="310">
        <f>(V103+V104+V213+V214+V323+V324)*'Data - P&amp;L'!$C$10*'Data - P&amp;L'!$C$55</f>
        <v>0</v>
      </c>
      <c r="W407" s="310">
        <f>(W103+W104+W213+W214+W323+W324)*'Data - P&amp;L'!$C$10*'Data - P&amp;L'!$C$55</f>
        <v>0</v>
      </c>
      <c r="X407" s="310">
        <f>(X103+X104+X213+X214+X323+X324)*'Data - P&amp;L'!$C$10*'Data - P&amp;L'!$C$55</f>
        <v>0</v>
      </c>
      <c r="Y407" s="310">
        <f>(Y103+Y104+Y213+Y214+Y323+Y324)*'Data - P&amp;L'!$C$10*'Data - P&amp;L'!$C$55</f>
        <v>0</v>
      </c>
      <c r="Z407" s="310">
        <f>(Z103+Z104+Z213+Z214+Z323+Z324)*'Data - P&amp;L'!$C$10*'Data - P&amp;L'!$C$55</f>
        <v>0</v>
      </c>
      <c r="AA407" s="310">
        <f>(AA103+AA104+AA213+AA214+AA323+AA324)*'Data - P&amp;L'!$C$10*'Data - P&amp;L'!$C$55</f>
        <v>0</v>
      </c>
      <c r="AB407" s="310">
        <f>(AB103+AB104+AB213+AB214+AB323+AB324)*'Data - P&amp;L'!$C$10*'Data - P&amp;L'!$C$55</f>
        <v>0</v>
      </c>
      <c r="AC407" s="310">
        <f>(AC103+AC104+AC213+AC214+AC323+AC324)*'Data - P&amp;L'!$C$10*'Data - P&amp;L'!$C$55</f>
        <v>0</v>
      </c>
      <c r="AD407" s="310">
        <f>(AD103+AD104+AD213+AD214+AD323+AD324)*'Data - P&amp;L'!$C$10*'Data - P&amp;L'!$C$55</f>
        <v>0</v>
      </c>
      <c r="AE407" s="310">
        <f>(AE103+AE104+AE213+AE214+AE323+AE324)*'Data - P&amp;L'!$C$10*'Data - P&amp;L'!$C$55</f>
        <v>0</v>
      </c>
      <c r="AF407" s="310">
        <f>(AF103+AF104+AF213+AF214+AF323+AF324)*'Data - P&amp;L'!$C$10*'Data - P&amp;L'!$C$55</f>
        <v>0</v>
      </c>
      <c r="AG407" s="524">
        <f t="shared" si="96"/>
        <v>0</v>
      </c>
    </row>
    <row r="408" outlineLevel="1">
      <c r="A408" s="398" t="s">
        <v>540</v>
      </c>
      <c r="B408" s="310">
        <f>((B108+B109+B218+B219+B328+B329)*'Data - P&amp;L'!$C$13)*'Data - P&amp;L'!$C$55</f>
        <v>0</v>
      </c>
      <c r="C408" s="310">
        <f>((C108+C109+C218+C219+C328+C329)*'Data - P&amp;L'!$C$13)*'Data - P&amp;L'!$C$55</f>
        <v>0</v>
      </c>
      <c r="D408" s="310">
        <f>((D108+D109+D218+D219+D328+D329)*'Data - P&amp;L'!$C$13)*'Data - P&amp;L'!$C$55</f>
        <v>0</v>
      </c>
      <c r="E408" s="310">
        <f>((E108+E109+E218+E219+E328+E329)*'Data - P&amp;L'!$C$13)*'Data - P&amp;L'!$C$55</f>
        <v>0</v>
      </c>
      <c r="F408" s="310">
        <f>((F108+F109+F218+F219+F328+F329)*'Data - P&amp;L'!$C$13)*'Data - P&amp;L'!$C$55</f>
        <v>0</v>
      </c>
      <c r="G408" s="310">
        <f>((G108+G109+G218+G219+G328+G329)*'Data - P&amp;L'!$C$13)*'Data - P&amp;L'!$C$55</f>
        <v>0</v>
      </c>
      <c r="H408" s="310">
        <f>((H108+H109+H218+H219+H328+H329)*'Data - P&amp;L'!$C$13)*'Data - P&amp;L'!$C$55</f>
        <v>0</v>
      </c>
      <c r="I408" s="310">
        <f>((I108+I109+I218+I219+I328+I329)*'Data - P&amp;L'!$C$13)*'Data - P&amp;L'!$C$55</f>
        <v>0</v>
      </c>
      <c r="J408" s="310">
        <f>((J108+J109+J218+J219+J328+J329)*'Data - P&amp;L'!$C$13)*'Data - P&amp;L'!$C$55</f>
        <v>0</v>
      </c>
      <c r="K408" s="310">
        <f>((K108+K109+K218+K219+K328+K329)*'Data - P&amp;L'!$C$13)*'Data - P&amp;L'!$C$55</f>
        <v>0</v>
      </c>
      <c r="L408" s="310">
        <f>((L108+L109+L218+L219+L328+L329)*'Data - P&amp;L'!$C$13)*'Data - P&amp;L'!$C$55</f>
        <v>0</v>
      </c>
      <c r="M408" s="310">
        <f>((M108+M109+M218+M219+M328+M329)*'Data - P&amp;L'!$C$13)*'Data - P&amp;L'!$C$55</f>
        <v>0</v>
      </c>
      <c r="N408" s="310">
        <f>((N108+N109+N218+N219+N328+N329)*'Data - P&amp;L'!$C$13)*'Data - P&amp;L'!$C$55</f>
        <v>0</v>
      </c>
      <c r="O408" s="310">
        <f>((O108+O109+O218+O219+O328+O329)*'Data - P&amp;L'!$C$13)*'Data - P&amp;L'!$C$55</f>
        <v>0</v>
      </c>
      <c r="P408" s="310">
        <f>((P108+P109+P218+P219+P328+P329)*'Data - P&amp;L'!$C$13)*'Data - P&amp;L'!$C$55</f>
        <v>0</v>
      </c>
      <c r="Q408" s="310">
        <f>((Q108+Q109+Q218+Q219+Q328+Q329)*'Data - P&amp;L'!$C$13)*'Data - P&amp;L'!$C$55</f>
        <v>0</v>
      </c>
      <c r="R408" s="310">
        <f>((R108+R109+R218+R219+R328+R329)*'Data - P&amp;L'!$C$13)*'Data - P&amp;L'!$C$55</f>
        <v>0</v>
      </c>
      <c r="S408" s="310">
        <f>((S108+S109+S218+S219+S328+S329)*'Data - P&amp;L'!$C$13)*'Data - P&amp;L'!$C$55</f>
        <v>0</v>
      </c>
      <c r="T408" s="310">
        <f>((T108+T109+T218+T219+T328+T329)*'Data - P&amp;L'!$C$13)*'Data - P&amp;L'!$C$55</f>
        <v>0</v>
      </c>
      <c r="U408" s="310">
        <f>((U108+U109+U218+U219+U328+U329)*'Data - P&amp;L'!$C$13)*'Data - P&amp;L'!$C$55</f>
        <v>0</v>
      </c>
      <c r="V408" s="310">
        <f>((V108+V109+V218+V219+V328+V329)*'Data - P&amp;L'!$C$13)*'Data - P&amp;L'!$C$55</f>
        <v>0</v>
      </c>
      <c r="W408" s="310">
        <f>((W108+W109+W218+W219+W328+W329)*'Data - P&amp;L'!$C$13)*'Data - P&amp;L'!$C$55</f>
        <v>0</v>
      </c>
      <c r="X408" s="310">
        <f>((X108+X109+X218+X219+X328+X329)*'Data - P&amp;L'!$C$13)*'Data - P&amp;L'!$C$55</f>
        <v>0</v>
      </c>
      <c r="Y408" s="310">
        <f>((Y108+Y109+Y218+Y219+Y328+Y329)*'Data - P&amp;L'!$C$13)*'Data - P&amp;L'!$C$55</f>
        <v>0</v>
      </c>
      <c r="Z408" s="310">
        <f>((Z108+Z109+Z218+Z219+Z328+Z329)*'Data - P&amp;L'!$C$13)*'Data - P&amp;L'!$C$55</f>
        <v>0</v>
      </c>
      <c r="AA408" s="310">
        <f>((AA108+AA109+AA218+AA219+AA328+AA329)*'Data - P&amp;L'!$C$13)*'Data - P&amp;L'!$C$55</f>
        <v>0</v>
      </c>
      <c r="AB408" s="310">
        <f>((AB108+AB109+AB218+AB219+AB328+AB329)*'Data - P&amp;L'!$C$13)*'Data - P&amp;L'!$C$55</f>
        <v>0</v>
      </c>
      <c r="AC408" s="310">
        <f>((AC108+AC109+AC218+AC219+AC328+AC329)*'Data - P&amp;L'!$C$13)*'Data - P&amp;L'!$C$55</f>
        <v>0</v>
      </c>
      <c r="AD408" s="310">
        <f>((AD108+AD109+AD218+AD219+AD328+AD329)*'Data - P&amp;L'!$C$13)*'Data - P&amp;L'!$C$55</f>
        <v>0</v>
      </c>
      <c r="AE408" s="310">
        <f>((AE108+AE109+AE218+AE219+AE328+AE329)*'Data - P&amp;L'!$C$13)*'Data - P&amp;L'!$C$55</f>
        <v>0</v>
      </c>
      <c r="AF408" s="310">
        <f>((AF108+AF109+AF218+AF219+AF328+AF329)*'Data - P&amp;L'!$C$13)*'Data - P&amp;L'!$C$55</f>
        <v>0</v>
      </c>
      <c r="AG408" s="524">
        <f t="shared" si="96"/>
        <v>0</v>
      </c>
    </row>
    <row r="409" outlineLevel="1">
      <c r="A409" s="398" t="s">
        <v>541</v>
      </c>
      <c r="B409" s="310">
        <f>((B110+B220+B330)*'Data - P&amp;L'!$C$14)*'Data - P&amp;L'!$C$55</f>
        <v>0</v>
      </c>
      <c r="C409" s="310">
        <f>((C110+C220+C330)*'Data - P&amp;L'!$C$14)*'Data - P&amp;L'!$C$55</f>
        <v>0</v>
      </c>
      <c r="D409" s="310">
        <f>((D110+D220+D330)*'Data - P&amp;L'!$C$14)*'Data - P&amp;L'!$C$55</f>
        <v>0</v>
      </c>
      <c r="E409" s="310">
        <f>((E110+E220+E330)*'Data - P&amp;L'!$C$14)*'Data - P&amp;L'!$C$55</f>
        <v>0</v>
      </c>
      <c r="F409" s="310">
        <f>((F110+F220+F330)*'Data - P&amp;L'!$C$14)*'Data - P&amp;L'!$C$55</f>
        <v>0</v>
      </c>
      <c r="G409" s="310">
        <f>((G110+G220+G330)*'Data - P&amp;L'!$C$14)*'Data - P&amp;L'!$C$55</f>
        <v>0</v>
      </c>
      <c r="H409" s="310">
        <f>((H110+H220+H330)*'Data - P&amp;L'!$C$14)*'Data - P&amp;L'!$C$55</f>
        <v>0</v>
      </c>
      <c r="I409" s="310">
        <f>((I110+I220+I330)*'Data - P&amp;L'!$C$14)*'Data - P&amp;L'!$C$55</f>
        <v>0</v>
      </c>
      <c r="J409" s="310">
        <f>((J110+J220+J330)*'Data - P&amp;L'!$C$14)*'Data - P&amp;L'!$C$55</f>
        <v>0</v>
      </c>
      <c r="K409" s="310">
        <f>((K110+K220+K330)*'Data - P&amp;L'!$C$14)*'Data - P&amp;L'!$C$55</f>
        <v>0</v>
      </c>
      <c r="L409" s="310">
        <f>((L110+L220+L330)*'Data - P&amp;L'!$C$14)*'Data - P&amp;L'!$C$55</f>
        <v>0</v>
      </c>
      <c r="M409" s="310">
        <f>((M110+M220+M330)*'Data - P&amp;L'!$C$14)*'Data - P&amp;L'!$C$55</f>
        <v>0</v>
      </c>
      <c r="N409" s="310">
        <f>((N110+N220+N330)*'Data - P&amp;L'!$C$14)*'Data - P&amp;L'!$C$55</f>
        <v>0</v>
      </c>
      <c r="O409" s="310">
        <f>((O110+O220+O330)*'Data - P&amp;L'!$C$14)*'Data - P&amp;L'!$C$55</f>
        <v>0</v>
      </c>
      <c r="P409" s="310">
        <f>((P110+P220+P330)*'Data - P&amp;L'!$C$14)*'Data - P&amp;L'!$C$55</f>
        <v>0</v>
      </c>
      <c r="Q409" s="310">
        <f>((Q110+Q220+Q330)*'Data - P&amp;L'!$C$14)*'Data - P&amp;L'!$C$55</f>
        <v>0</v>
      </c>
      <c r="R409" s="310">
        <f>((R110+R220+R330)*'Data - P&amp;L'!$C$14)*'Data - P&amp;L'!$C$55</f>
        <v>0</v>
      </c>
      <c r="S409" s="310">
        <f>((S110+S220+S330)*'Data - P&amp;L'!$C$14)*'Data - P&amp;L'!$C$55</f>
        <v>0</v>
      </c>
      <c r="T409" s="310">
        <f>((T110+T220+T330)*'Data - P&amp;L'!$C$14)*'Data - P&amp;L'!$C$55</f>
        <v>0</v>
      </c>
      <c r="U409" s="310">
        <f>((U110+U220+U330)*'Data - P&amp;L'!$C$14)*'Data - P&amp;L'!$C$55</f>
        <v>0</v>
      </c>
      <c r="V409" s="310">
        <f>((V110+V220+V330)*'Data - P&amp;L'!$C$14)*'Data - P&amp;L'!$C$55</f>
        <v>0</v>
      </c>
      <c r="W409" s="310">
        <f>((W110+W220+W330)*'Data - P&amp;L'!$C$14)*'Data - P&amp;L'!$C$55</f>
        <v>0</v>
      </c>
      <c r="X409" s="310">
        <f>((X110+X220+X330)*'Data - P&amp;L'!$C$14)*'Data - P&amp;L'!$C$55</f>
        <v>0</v>
      </c>
      <c r="Y409" s="310">
        <f>((Y110+Y220+Y330)*'Data - P&amp;L'!$C$14)*'Data - P&amp;L'!$C$55</f>
        <v>0</v>
      </c>
      <c r="Z409" s="310">
        <f>((Z110+Z220+Z330)*'Data - P&amp;L'!$C$14)*'Data - P&amp;L'!$C$55</f>
        <v>0</v>
      </c>
      <c r="AA409" s="310">
        <f>((AA110+AA220+AA330)*'Data - P&amp;L'!$C$14)*'Data - P&amp;L'!$C$55</f>
        <v>0</v>
      </c>
      <c r="AB409" s="310">
        <f>((AB110+AB220+AB330)*'Data - P&amp;L'!$C$14)*'Data - P&amp;L'!$C$55</f>
        <v>0</v>
      </c>
      <c r="AC409" s="310">
        <f>((AC110+AC220+AC330)*'Data - P&amp;L'!$C$14)*'Data - P&amp;L'!$C$55</f>
        <v>0</v>
      </c>
      <c r="AD409" s="310">
        <f>((AD110+AD220+AD330)*'Data - P&amp;L'!$C$14)*'Data - P&amp;L'!$C$55</f>
        <v>0</v>
      </c>
      <c r="AE409" s="310">
        <f>((AE110+AE220+AE330)*'Data - P&amp;L'!$C$14)*'Data - P&amp;L'!$C$55</f>
        <v>0</v>
      </c>
      <c r="AF409" s="310">
        <f>((AF110+AF220+AF330)*'Data - P&amp;L'!$C$14)*'Data - P&amp;L'!$C$55</f>
        <v>0</v>
      </c>
      <c r="AG409" s="524">
        <f t="shared" si="96"/>
        <v>0</v>
      </c>
    </row>
    <row r="410" outlineLevel="1">
      <c r="A410" s="194" t="s">
        <v>527</v>
      </c>
      <c r="B410" s="529">
        <f>(((B94+B204+B314)*'Data - P&amp;L'!$C$38)+((B95+B205+B315)*'Data - P&amp;L'!$C$38))*'Data - P&amp;L'!$C$55</f>
        <v>0</v>
      </c>
      <c r="C410" s="529">
        <f>(((C94+C204+C314)*'Data - P&amp;L'!$C$38)+((C95+C205+C315)*'Data - P&amp;L'!$C$38))*'Data - P&amp;L'!$C$55</f>
        <v>0</v>
      </c>
      <c r="D410" s="529">
        <f>(((D94+D204+D314)*'Data - P&amp;L'!$C$38)+((D95+D205+D315)*'Data - P&amp;L'!$C$38))*'Data - P&amp;L'!$C$55</f>
        <v>0</v>
      </c>
      <c r="E410" s="529">
        <f>(((E94+E204+E314)*'Data - P&amp;L'!$C$38)+((E95+E205+E315)*'Data - P&amp;L'!$C$38))*'Data - P&amp;L'!$C$55</f>
        <v>0</v>
      </c>
      <c r="F410" s="529">
        <f>(((F94+F204+F314)*'Data - P&amp;L'!$C$38)+((F95+F205+F315)*'Data - P&amp;L'!$C$38))*'Data - P&amp;L'!$C$55</f>
        <v>0</v>
      </c>
      <c r="G410" s="529">
        <f>(((G94+G204+G314)*'Data - P&amp;L'!$C$38)+((G95+G205+G315)*'Data - P&amp;L'!$C$38))*'Data - P&amp;L'!$C$55</f>
        <v>0</v>
      </c>
      <c r="H410" s="529">
        <f>(((H94+H204+H314)*'Data - P&amp;L'!$C$38)+((H95+H205+H315)*'Data - P&amp;L'!$C$38))*'Data - P&amp;L'!$C$55</f>
        <v>0</v>
      </c>
      <c r="I410" s="529">
        <f>(((I94+I204+I314)*'Data - P&amp;L'!$C$38)+((I95+I205+I315)*'Data - P&amp;L'!$C$38))*'Data - P&amp;L'!$C$55</f>
        <v>0</v>
      </c>
      <c r="J410" s="529">
        <f>(((J94+J204+J314)*'Data - P&amp;L'!$C$38)+((J95+J205+J315)*'Data - P&amp;L'!$C$38))*'Data - P&amp;L'!$C$55</f>
        <v>0</v>
      </c>
      <c r="K410" s="529">
        <f>(((K94+K204+K314)*'Data - P&amp;L'!$C$38)+((K95+K205+K315)*'Data - P&amp;L'!$C$38))*'Data - P&amp;L'!$C$55</f>
        <v>0</v>
      </c>
      <c r="L410" s="529">
        <f>(((L94+L204+L314)*'Data - P&amp;L'!$C$38)+((L95+L205+L315)*'Data - P&amp;L'!$C$38))*'Data - P&amp;L'!$C$55</f>
        <v>0</v>
      </c>
      <c r="M410" s="529">
        <f>(((M94+M204+M314)*'Data - P&amp;L'!$C$38)+((M95+M205+M315)*'Data - P&amp;L'!$C$38))*'Data - P&amp;L'!$C$55</f>
        <v>0</v>
      </c>
      <c r="N410" s="529">
        <f>(((N94+N204+N314)*'Data - P&amp;L'!$C$38)+((N95+N205+N315)*'Data - P&amp;L'!$C$38))*'Data - P&amp;L'!$C$55</f>
        <v>0</v>
      </c>
      <c r="O410" s="529">
        <f>(((O94+O204+O314)*'Data - P&amp;L'!$C$38)+((O95+O205+O315)*'Data - P&amp;L'!$C$38))*'Data - P&amp;L'!$C$55</f>
        <v>0</v>
      </c>
      <c r="P410" s="529">
        <f>(((P94+P204+P314)*'Data - P&amp;L'!$C$38)+((P95+P205+P315)*'Data - P&amp;L'!$C$38))*'Data - P&amp;L'!$C$55</f>
        <v>0</v>
      </c>
      <c r="Q410" s="529">
        <f>(((Q94+Q204+Q314)*'Data - P&amp;L'!$C$38)+((Q95+Q205+Q315)*'Data - P&amp;L'!$C$38))*'Data - P&amp;L'!$C$55</f>
        <v>0</v>
      </c>
      <c r="R410" s="529">
        <f>(((R94+R204+R314)*'Data - P&amp;L'!$C$38)+((R95+R205+R315)*'Data - P&amp;L'!$C$38))*'Data - P&amp;L'!$C$55</f>
        <v>0</v>
      </c>
      <c r="S410" s="529">
        <f>(((S94+S204+S314)*'Data - P&amp;L'!$C$38)+((S95+S205+S315)*'Data - P&amp;L'!$C$38))*'Data - P&amp;L'!$C$55</f>
        <v>0</v>
      </c>
      <c r="T410" s="529">
        <f>(((T94+T204+T314)*'Data - P&amp;L'!$C$38)+((T95+T205+T315)*'Data - P&amp;L'!$C$38))*'Data - P&amp;L'!$C$55</f>
        <v>0</v>
      </c>
      <c r="U410" s="529">
        <f>(((U94+U204+U314)*'Data - P&amp;L'!$C$38)+((U95+U205+U315)*'Data - P&amp;L'!$C$38))*'Data - P&amp;L'!$C$55</f>
        <v>0</v>
      </c>
      <c r="V410" s="529">
        <f>(((V94+V204+V314)*'Data - P&amp;L'!$C$38)+((V95+V205+V315)*'Data - P&amp;L'!$C$38))*'Data - P&amp;L'!$C$55</f>
        <v>0</v>
      </c>
      <c r="W410" s="529">
        <f>(((W94+W204+W314)*'Data - P&amp;L'!$C$38)+((W95+W205+W315)*'Data - P&amp;L'!$C$38))*'Data - P&amp;L'!$C$55</f>
        <v>0</v>
      </c>
      <c r="X410" s="529">
        <f>(((X94+X204+X314)*'Data - P&amp;L'!$C$38)+((X95+X205+X315)*'Data - P&amp;L'!$C$38))*'Data - P&amp;L'!$C$55</f>
        <v>0</v>
      </c>
      <c r="Y410" s="529">
        <f>(((Y94+Y204+Y314)*'Data - P&amp;L'!$C$38)+((Y95+Y205+Y315)*'Data - P&amp;L'!$C$38))*'Data - P&amp;L'!$C$55</f>
        <v>0</v>
      </c>
      <c r="Z410" s="529">
        <f>(((Z94+Z204+Z314)*'Data - P&amp;L'!$C$38)+((Z95+Z205+Z315)*'Data - P&amp;L'!$C$38))*'Data - P&amp;L'!$C$55</f>
        <v>0</v>
      </c>
      <c r="AA410" s="529">
        <f>(((AA94+AA204+AA314)*'Data - P&amp;L'!$C$38)+((AA95+AA205+AA315)*'Data - P&amp;L'!$C$38))*'Data - P&amp;L'!$C$55</f>
        <v>0</v>
      </c>
      <c r="AB410" s="529">
        <f>(((AB94+AB204+AB314)*'Data - P&amp;L'!$C$38)+((AB95+AB205+AB315)*'Data - P&amp;L'!$C$38))*'Data - P&amp;L'!$C$55</f>
        <v>0</v>
      </c>
      <c r="AC410" s="529">
        <f>(((AC94+AC204+AC314)*'Data - P&amp;L'!$C$38)+((AC95+AC205+AC315)*'Data - P&amp;L'!$C$38))*'Data - P&amp;L'!$C$55</f>
        <v>0</v>
      </c>
      <c r="AD410" s="529">
        <f>(((AD94+AD204+AD314)*'Data - P&amp;L'!$C$38)+((AD95+AD205+AD315)*'Data - P&amp;L'!$C$38))*'Data - P&amp;L'!$C$55</f>
        <v>0</v>
      </c>
      <c r="AE410" s="529">
        <f>(((AE94+AE204+AE314)*'Data - P&amp;L'!$C$38)+((AE95+AE205+AE315)*'Data - P&amp;L'!$C$38))*'Data - P&amp;L'!$C$55</f>
        <v>0</v>
      </c>
      <c r="AF410" s="529">
        <f>(((AF94+AF204+AF314)*'Data - P&amp;L'!$C$38)+((AF95+AF205+AF315)*'Data - P&amp;L'!$C$38))*'Data - P&amp;L'!$C$55</f>
        <v>0</v>
      </c>
      <c r="AG410" s="524">
        <f t="shared" si="96"/>
        <v>0</v>
      </c>
    </row>
    <row r="411" outlineLevel="1">
      <c r="A411" s="194" t="s">
        <v>529</v>
      </c>
      <c r="B411" s="529">
        <f>((B105*'Data - P&amp;L'!$D$38)+(B215*'Data - P&amp;L'!$D$39)+(B325*'Data - P&amp;L'!$D$38))*'Data - P&amp;L'!$C$55</f>
        <v>0</v>
      </c>
      <c r="C411" s="529">
        <f>((C105*'Data - P&amp;L'!$D$38)+(C215*'Data - P&amp;L'!$D$39)+(C325*'Data - P&amp;L'!$D$38))*'Data - P&amp;L'!$C$55</f>
        <v>0</v>
      </c>
      <c r="D411" s="529">
        <f>((D105*'Data - P&amp;L'!$D$38)+(D215*'Data - P&amp;L'!$D$39)+(D325*'Data - P&amp;L'!$D$38))*'Data - P&amp;L'!$C$55</f>
        <v>0</v>
      </c>
      <c r="E411" s="529">
        <f>((E105*'Data - P&amp;L'!$D$38)+(E215*'Data - P&amp;L'!$D$39)+(E325*'Data - P&amp;L'!$D$38))*'Data - P&amp;L'!$C$55</f>
        <v>0</v>
      </c>
      <c r="F411" s="529">
        <f>((F105*'Data - P&amp;L'!$D$38)+(F215*'Data - P&amp;L'!$D$39)+(F325*'Data - P&amp;L'!$D$38))*'Data - P&amp;L'!$C$55</f>
        <v>0</v>
      </c>
      <c r="G411" s="529">
        <f>((G105*'Data - P&amp;L'!$D$38)+(G215*'Data - P&amp;L'!$D$39)+(G325*'Data - P&amp;L'!$D$38))*'Data - P&amp;L'!$C$55</f>
        <v>0</v>
      </c>
      <c r="H411" s="529">
        <f>((H105*'Data - P&amp;L'!$D$38)+(H215*'Data - P&amp;L'!$D$39)+(H325*'Data - P&amp;L'!$D$38))*'Data - P&amp;L'!$C$55</f>
        <v>0</v>
      </c>
      <c r="I411" s="529">
        <f>((I105*'Data - P&amp;L'!$D$38)+(I215*'Data - P&amp;L'!$D$39)+(I325*'Data - P&amp;L'!$D$38))*'Data - P&amp;L'!$C$55</f>
        <v>0</v>
      </c>
      <c r="J411" s="529">
        <f>((J105*'Data - P&amp;L'!$D$38)+(J215*'Data - P&amp;L'!$D$39)+(J325*'Data - P&amp;L'!$D$38))*'Data - P&amp;L'!$C$55</f>
        <v>0</v>
      </c>
      <c r="K411" s="529">
        <f>((K105*'Data - P&amp;L'!$D$38)+(K215*'Data - P&amp;L'!$D$39)+(K325*'Data - P&amp;L'!$D$38))*'Data - P&amp;L'!$C$55</f>
        <v>0</v>
      </c>
      <c r="L411" s="529">
        <f>((L105*'Data - P&amp;L'!$D$38)+(L215*'Data - P&amp;L'!$D$39)+(L325*'Data - P&amp;L'!$D$38))*'Data - P&amp;L'!$C$55</f>
        <v>0</v>
      </c>
      <c r="M411" s="529">
        <f>((M105*'Data - P&amp;L'!$D$38)+(M215*'Data - P&amp;L'!$D$39)+(M325*'Data - P&amp;L'!$D$38))*'Data - P&amp;L'!$C$55</f>
        <v>0</v>
      </c>
      <c r="N411" s="529">
        <f>((N105*'Data - P&amp;L'!$D$38)+(N215*'Data - P&amp;L'!$D$39)+(N325*'Data - P&amp;L'!$D$38))*'Data - P&amp;L'!$C$55</f>
        <v>0</v>
      </c>
      <c r="O411" s="529">
        <f>((O105*'Data - P&amp;L'!$D$38)+(O215*'Data - P&amp;L'!$D$39)+(O325*'Data - P&amp;L'!$D$38))*'Data - P&amp;L'!$C$55</f>
        <v>0</v>
      </c>
      <c r="P411" s="529">
        <f>((P105*'Data - P&amp;L'!$D$38)+(P215*'Data - P&amp;L'!$D$39)+(P325*'Data - P&amp;L'!$D$38))*'Data - P&amp;L'!$C$55</f>
        <v>0</v>
      </c>
      <c r="Q411" s="529">
        <f>((Q105*'Data - P&amp;L'!$D$38)+(Q215*'Data - P&amp;L'!$D$39)+(Q325*'Data - P&amp;L'!$D$38))*'Data - P&amp;L'!$C$55</f>
        <v>0</v>
      </c>
      <c r="R411" s="529">
        <f>((R105*'Data - P&amp;L'!$D$38)+(R215*'Data - P&amp;L'!$D$39)+(R325*'Data - P&amp;L'!$D$38))*'Data - P&amp;L'!$C$55</f>
        <v>0</v>
      </c>
      <c r="S411" s="529">
        <f>((S105*'Data - P&amp;L'!$D$38)+(S215*'Data - P&amp;L'!$D$39)+(S325*'Data - P&amp;L'!$D$38))*'Data - P&amp;L'!$C$55</f>
        <v>0</v>
      </c>
      <c r="T411" s="529">
        <f>((T105*'Data - P&amp;L'!$D$38)+(T215*'Data - P&amp;L'!$D$39)+(T325*'Data - P&amp;L'!$D$38))*'Data - P&amp;L'!$C$55</f>
        <v>0</v>
      </c>
      <c r="U411" s="529">
        <f>((U105*'Data - P&amp;L'!$D$38)+(U215*'Data - P&amp;L'!$D$39)+(U325*'Data - P&amp;L'!$D$38))*'Data - P&amp;L'!$C$55</f>
        <v>0</v>
      </c>
      <c r="V411" s="529">
        <f>((V105*'Data - P&amp;L'!$D$38)+(V215*'Data - P&amp;L'!$D$39)+(V325*'Data - P&amp;L'!$D$38))*'Data - P&amp;L'!$C$55</f>
        <v>0</v>
      </c>
      <c r="W411" s="529">
        <f>((W105*'Data - P&amp;L'!$D$38)+(W215*'Data - P&amp;L'!$D$39)+(W325*'Data - P&amp;L'!$D$38))*'Data - P&amp;L'!$C$55</f>
        <v>0</v>
      </c>
      <c r="X411" s="529">
        <f>((X105*'Data - P&amp;L'!$D$38)+(X215*'Data - P&amp;L'!$D$39)+(X325*'Data - P&amp;L'!$D$38))*'Data - P&amp;L'!$C$55</f>
        <v>0</v>
      </c>
      <c r="Y411" s="529">
        <f>((Y105*'Data - P&amp;L'!$D$38)+(Y215*'Data - P&amp;L'!$D$39)+(Y325*'Data - P&amp;L'!$D$38))*'Data - P&amp;L'!$C$55</f>
        <v>0</v>
      </c>
      <c r="Z411" s="529">
        <f>((Z105*'Data - P&amp;L'!$D$38)+(Z215*'Data - P&amp;L'!$D$39)+(Z325*'Data - P&amp;L'!$D$38))*'Data - P&amp;L'!$C$55</f>
        <v>0</v>
      </c>
      <c r="AA411" s="529">
        <f>((AA105*'Data - P&amp;L'!$D$38)+(AA215*'Data - P&amp;L'!$D$39)+(AA325*'Data - P&amp;L'!$D$38))*'Data - P&amp;L'!$C$55</f>
        <v>0</v>
      </c>
      <c r="AB411" s="529">
        <f>((AB105*'Data - P&amp;L'!$D$38)+(AB215*'Data - P&amp;L'!$D$39)+(AB325*'Data - P&amp;L'!$D$38))*'Data - P&amp;L'!$C$55</f>
        <v>0</v>
      </c>
      <c r="AC411" s="529">
        <f>((AC105*'Data - P&amp;L'!$D$38)+(AC215*'Data - P&amp;L'!$D$39)+(AC325*'Data - P&amp;L'!$D$38))*'Data - P&amp;L'!$C$55</f>
        <v>0</v>
      </c>
      <c r="AD411" s="529">
        <f>((AD105*'Data - P&amp;L'!$D$38)+(AD215*'Data - P&amp;L'!$D$39)+(AD325*'Data - P&amp;L'!$D$38))*'Data - P&amp;L'!$C$55</f>
        <v>0</v>
      </c>
      <c r="AE411" s="529">
        <f>((AE105*'Data - P&amp;L'!$D$38)+(AE215*'Data - P&amp;L'!$D$39)+(AE325*'Data - P&amp;L'!$D$38))*'Data - P&amp;L'!$C$55</f>
        <v>0</v>
      </c>
      <c r="AF411" s="529">
        <f>((AF105*'Data - P&amp;L'!$D$38)+(AF215*'Data - P&amp;L'!$D$39)+(AF325*'Data - P&amp;L'!$D$38))*'Data - P&amp;L'!$C$55</f>
        <v>0</v>
      </c>
      <c r="AG411" s="524">
        <f t="shared" si="96"/>
        <v>0</v>
      </c>
    </row>
    <row r="412" outlineLevel="1">
      <c r="A412" s="398" t="s">
        <v>542</v>
      </c>
      <c r="B412" s="531"/>
      <c r="C412" s="531"/>
      <c r="D412" s="531"/>
      <c r="E412" s="531"/>
      <c r="F412" s="531"/>
      <c r="G412" s="531"/>
      <c r="H412" s="531"/>
      <c r="I412" s="531"/>
      <c r="J412" s="531"/>
      <c r="K412" s="531"/>
      <c r="L412" s="531"/>
      <c r="M412" s="531"/>
      <c r="N412" s="531"/>
      <c r="O412" s="531"/>
      <c r="P412" s="531"/>
      <c r="Q412" s="531"/>
      <c r="R412" s="531"/>
      <c r="S412" s="531"/>
      <c r="T412" s="531"/>
      <c r="U412" s="531"/>
      <c r="V412" s="531"/>
      <c r="W412" s="531"/>
      <c r="X412" s="531"/>
      <c r="Y412" s="531"/>
      <c r="Z412" s="531"/>
      <c r="AA412" s="531"/>
      <c r="AB412" s="531"/>
      <c r="AC412" s="531"/>
      <c r="AD412" s="531"/>
      <c r="AE412" s="531"/>
      <c r="AF412" s="531"/>
      <c r="AG412" s="524"/>
    </row>
    <row r="413" outlineLevel="1">
      <c r="A413" s="398" t="s">
        <v>543</v>
      </c>
      <c r="B413" s="531"/>
      <c r="C413" s="531"/>
      <c r="D413" s="531"/>
      <c r="E413" s="531"/>
      <c r="F413" s="531"/>
      <c r="G413" s="531"/>
      <c r="H413" s="531"/>
      <c r="I413" s="531"/>
      <c r="J413" s="531"/>
      <c r="K413" s="531"/>
      <c r="L413" s="531"/>
      <c r="M413" s="531"/>
      <c r="N413" s="531"/>
      <c r="O413" s="531"/>
      <c r="P413" s="531"/>
      <c r="Q413" s="531"/>
      <c r="R413" s="531"/>
      <c r="S413" s="531"/>
      <c r="T413" s="531"/>
      <c r="U413" s="531"/>
      <c r="V413" s="531"/>
      <c r="W413" s="531"/>
      <c r="X413" s="531"/>
      <c r="Y413" s="531"/>
      <c r="Z413" s="531"/>
      <c r="AA413" s="531"/>
      <c r="AB413" s="531"/>
      <c r="AC413" s="531"/>
      <c r="AD413" s="531"/>
      <c r="AE413" s="531"/>
      <c r="AF413" s="531"/>
      <c r="AG413" s="524"/>
    </row>
    <row r="414" outlineLevel="1">
      <c r="A414" s="398" t="s">
        <v>544</v>
      </c>
      <c r="B414" s="529">
        <f>(B112*'Data - P&amp;L'!$R$3)+('Data - P&amp;L'!$R$4*B222)+(B332*'Data - P&amp;L'!$R$3)</f>
        <v>0</v>
      </c>
      <c r="C414" s="529">
        <f>(C112*'Data - P&amp;L'!$R$3)+('Data - P&amp;L'!$R$4*C222)+(C332*'Data - P&amp;L'!$R$3)</f>
        <v>0</v>
      </c>
      <c r="D414" s="529">
        <f>(D112*'Data - P&amp;L'!$R$3)+('Data - P&amp;L'!$R$4*D222)+(D332*'Data - P&amp;L'!$R$3)</f>
        <v>0</v>
      </c>
      <c r="E414" s="529">
        <f>(E112*'Data - P&amp;L'!$R$3)+('Data - P&amp;L'!$R$4*E222)+(E332*'Data - P&amp;L'!$R$3)</f>
        <v>0</v>
      </c>
      <c r="F414" s="529">
        <f>(F112*'Data - P&amp;L'!$R$3)+('Data - P&amp;L'!$R$4*F222)+(F332*'Data - P&amp;L'!$R$3)</f>
        <v>0</v>
      </c>
      <c r="G414" s="529">
        <f>(G112*'Data - P&amp;L'!$R$3)+('Data - P&amp;L'!$R$4*G222)+(G332*'Data - P&amp;L'!$R$3)</f>
        <v>0</v>
      </c>
      <c r="H414" s="529">
        <f>(H112*'Data - P&amp;L'!$R$3)+('Data - P&amp;L'!$R$4*H222)+(H332*'Data - P&amp;L'!$R$3)</f>
        <v>0</v>
      </c>
      <c r="I414" s="529">
        <f>(I112*'Data - P&amp;L'!$R$3)+('Data - P&amp;L'!$R$4*I222)+(I332*'Data - P&amp;L'!$R$3)</f>
        <v>0</v>
      </c>
      <c r="J414" s="529">
        <f>(J112*'Data - P&amp;L'!$R$3)+('Data - P&amp;L'!$R$4*J222)+(J332*'Data - P&amp;L'!$R$3)</f>
        <v>0</v>
      </c>
      <c r="K414" s="529">
        <f>(K112*'Data - P&amp;L'!$R$3)+('Data - P&amp;L'!$R$4*K222)+(K332*'Data - P&amp;L'!$R$3)</f>
        <v>0</v>
      </c>
      <c r="L414" s="529">
        <f>(L112*'Data - P&amp;L'!$R$3)+('Data - P&amp;L'!$R$4*L222)+(L332*'Data - P&amp;L'!$R$3)</f>
        <v>0</v>
      </c>
      <c r="M414" s="529">
        <f>(M112*'Data - P&amp;L'!$R$3)+('Data - P&amp;L'!$R$4*M222)+(M332*'Data - P&amp;L'!$R$3)</f>
        <v>0</v>
      </c>
      <c r="N414" s="529">
        <f>(N112*'Data - P&amp;L'!$R$3)+('Data - P&amp;L'!$R$4*N222)+(N332*'Data - P&amp;L'!$R$3)</f>
        <v>0</v>
      </c>
      <c r="O414" s="529">
        <f>(O112*'Data - P&amp;L'!$R$3)+('Data - P&amp;L'!$R$4*O222)+(O332*'Data - P&amp;L'!$R$3)</f>
        <v>0</v>
      </c>
      <c r="P414" s="529">
        <f>(P112*'Data - P&amp;L'!$R$3)+('Data - P&amp;L'!$R$4*P222)+(P332*'Data - P&amp;L'!$R$3)</f>
        <v>0</v>
      </c>
      <c r="Q414" s="529">
        <f>(Q112*'Data - P&amp;L'!$R$3)+('Data - P&amp;L'!$R$4*Q222)+(Q332*'Data - P&amp;L'!$R$3)</f>
        <v>0</v>
      </c>
      <c r="R414" s="529">
        <f>(R112*'Data - P&amp;L'!$R$3)+('Data - P&amp;L'!$R$4*R222)+(R332*'Data - P&amp;L'!$R$3)</f>
        <v>0</v>
      </c>
      <c r="S414" s="529">
        <f>(S112*'Data - P&amp;L'!$R$3)+('Data - P&amp;L'!$R$4*S222)+(S332*'Data - P&amp;L'!$R$3)</f>
        <v>0</v>
      </c>
      <c r="T414" s="529">
        <f>(T112*'Data - P&amp;L'!$R$3)+('Data - P&amp;L'!$R$4*T222)+(T332*'Data - P&amp;L'!$R$3)</f>
        <v>0</v>
      </c>
      <c r="U414" s="529">
        <f>(U112*'Data - P&amp;L'!$R$3)+('Data - P&amp;L'!$R$4*U222)+(U332*'Data - P&amp;L'!$R$3)</f>
        <v>0</v>
      </c>
      <c r="V414" s="529">
        <f>(V112*'Data - P&amp;L'!$R$3)+('Data - P&amp;L'!$R$4*V222)+(V332*'Data - P&amp;L'!$R$3)</f>
        <v>0</v>
      </c>
      <c r="W414" s="529">
        <f>(W112*'Data - P&amp;L'!$R$3)+('Data - P&amp;L'!$R$4*W222)+(W332*'Data - P&amp;L'!$R$3)</f>
        <v>0</v>
      </c>
      <c r="X414" s="529">
        <f>(X112*'Data - P&amp;L'!$R$3)+('Data - P&amp;L'!$R$4*X222)+(X332*'Data - P&amp;L'!$R$3)</f>
        <v>0</v>
      </c>
      <c r="Y414" s="529">
        <f>(Y112*'Data - P&amp;L'!$R$3)+('Data - P&amp;L'!$R$4*Y222)+(Y332*'Data - P&amp;L'!$R$3)</f>
        <v>0</v>
      </c>
      <c r="Z414" s="529">
        <f>(Z112*'Data - P&amp;L'!$R$3)+('Data - P&amp;L'!$R$4*Z222)+(Z332*'Data - P&amp;L'!$R$3)</f>
        <v>0</v>
      </c>
      <c r="AA414" s="529">
        <f>(AA112*'Data - P&amp;L'!$R$3)+('Data - P&amp;L'!$R$4*AA222)+(AA332*'Data - P&amp;L'!$R$3)</f>
        <v>0</v>
      </c>
      <c r="AB414" s="529">
        <f>(AB112*'Data - P&amp;L'!$R$3)+('Data - P&amp;L'!$R$4*AB222)+(AB332*'Data - P&amp;L'!$R$3)</f>
        <v>0</v>
      </c>
      <c r="AC414" s="529">
        <f>(AC112*'Data - P&amp;L'!$R$3)+('Data - P&amp;L'!$R$4*AC222)+(AC332*'Data - P&amp;L'!$R$3)</f>
        <v>0</v>
      </c>
      <c r="AD414" s="529">
        <f>(AD112*'Data - P&amp;L'!$R$3)+('Data - P&amp;L'!$R$4*AD222)+(AD332*'Data - P&amp;L'!$R$3)</f>
        <v>0</v>
      </c>
      <c r="AE414" s="529">
        <f>(AE112*'Data - P&amp;L'!$R$3)+('Data - P&amp;L'!$R$4*AE222)+(AE332*'Data - P&amp;L'!$R$3)</f>
        <v>0</v>
      </c>
      <c r="AF414" s="529">
        <f>(AF112*'Data - P&amp;L'!$R$3)+('Data - P&amp;L'!$R$4*AF222)+(AF332*'Data - P&amp;L'!$R$3)</f>
        <v>0</v>
      </c>
      <c r="AG414" s="524">
        <f>SUM(B414:AF414)</f>
        <v>0</v>
      </c>
    </row>
    <row r="415" outlineLevel="1">
      <c r="A415" s="519" t="s">
        <v>545</v>
      </c>
      <c r="B415" s="323">
        <f t="shared" ref="B415:AF415" si="101">sum(B416:B428)</f>
        <v>0</v>
      </c>
      <c r="C415" s="323">
        <f t="shared" si="101"/>
        <v>0</v>
      </c>
      <c r="D415" s="323">
        <f t="shared" si="101"/>
        <v>0</v>
      </c>
      <c r="E415" s="323">
        <f t="shared" si="101"/>
        <v>0</v>
      </c>
      <c r="F415" s="323">
        <f t="shared" si="101"/>
        <v>0</v>
      </c>
      <c r="G415" s="323">
        <f t="shared" si="101"/>
        <v>0</v>
      </c>
      <c r="H415" s="323">
        <f t="shared" si="101"/>
        <v>0</v>
      </c>
      <c r="I415" s="323">
        <f t="shared" si="101"/>
        <v>0</v>
      </c>
      <c r="J415" s="323">
        <f t="shared" si="101"/>
        <v>0</v>
      </c>
      <c r="K415" s="323">
        <f t="shared" si="101"/>
        <v>0</v>
      </c>
      <c r="L415" s="323">
        <f t="shared" si="101"/>
        <v>0</v>
      </c>
      <c r="M415" s="323">
        <f t="shared" si="101"/>
        <v>0</v>
      </c>
      <c r="N415" s="323">
        <f t="shared" si="101"/>
        <v>0</v>
      </c>
      <c r="O415" s="323">
        <f t="shared" si="101"/>
        <v>0</v>
      </c>
      <c r="P415" s="323">
        <f t="shared" si="101"/>
        <v>0</v>
      </c>
      <c r="Q415" s="323">
        <f t="shared" si="101"/>
        <v>0</v>
      </c>
      <c r="R415" s="323">
        <f t="shared" si="101"/>
        <v>0</v>
      </c>
      <c r="S415" s="323">
        <f t="shared" si="101"/>
        <v>0</v>
      </c>
      <c r="T415" s="323">
        <f t="shared" si="101"/>
        <v>0</v>
      </c>
      <c r="U415" s="323">
        <f t="shared" si="101"/>
        <v>0</v>
      </c>
      <c r="V415" s="323">
        <f t="shared" si="101"/>
        <v>0</v>
      </c>
      <c r="W415" s="323">
        <f t="shared" si="101"/>
        <v>0</v>
      </c>
      <c r="X415" s="323">
        <f t="shared" si="101"/>
        <v>0</v>
      </c>
      <c r="Y415" s="323">
        <f t="shared" si="101"/>
        <v>0</v>
      </c>
      <c r="Z415" s="323">
        <f t="shared" si="101"/>
        <v>0</v>
      </c>
      <c r="AA415" s="323">
        <f t="shared" si="101"/>
        <v>0</v>
      </c>
      <c r="AB415" s="323">
        <f t="shared" si="101"/>
        <v>0</v>
      </c>
      <c r="AC415" s="323">
        <f t="shared" si="101"/>
        <v>0</v>
      </c>
      <c r="AD415" s="323">
        <f t="shared" si="101"/>
        <v>0</v>
      </c>
      <c r="AE415" s="323">
        <f t="shared" si="101"/>
        <v>0</v>
      </c>
      <c r="AF415" s="323">
        <f t="shared" si="101"/>
        <v>0</v>
      </c>
      <c r="AG415" s="532">
        <f>SUM(AF401:AG414)</f>
        <v>0</v>
      </c>
    </row>
    <row r="416" outlineLevel="1">
      <c r="A416" s="398" t="s">
        <v>546</v>
      </c>
      <c r="B416" s="310">
        <f>(B94+B204+B314)*'Data - P&amp;L'!$C$3</f>
        <v>0</v>
      </c>
      <c r="C416" s="310">
        <f>(C94+C204+C314)*'Data - P&amp;L'!$C$3</f>
        <v>0</v>
      </c>
      <c r="D416" s="310">
        <f>(D94+D204+D314)*'Data - P&amp;L'!$C$3</f>
        <v>0</v>
      </c>
      <c r="E416" s="310">
        <f>(E94+E204+E314)*'Data - P&amp;L'!$C$3</f>
        <v>0</v>
      </c>
      <c r="F416" s="310">
        <f>(F94+F204+F314)*'Data - P&amp;L'!$C$3</f>
        <v>0</v>
      </c>
      <c r="G416" s="310">
        <f>(G94+G204+G314)*'Data - P&amp;L'!$C$3</f>
        <v>0</v>
      </c>
      <c r="H416" s="310">
        <f>(H94+H204+H314)*'Data - P&amp;L'!$C$3</f>
        <v>0</v>
      </c>
      <c r="I416" s="310">
        <f>(I94+I204+I314)*'Data - P&amp;L'!$C$3</f>
        <v>0</v>
      </c>
      <c r="J416" s="310">
        <f>(J94+J204+J314)*'Data - P&amp;L'!$C$3</f>
        <v>0</v>
      </c>
      <c r="K416" s="310">
        <f>(K94+K204+K314)*'Data - P&amp;L'!$C$3</f>
        <v>0</v>
      </c>
      <c r="L416" s="310">
        <f>(L94+L204+L314)*'Data - P&amp;L'!$C$3</f>
        <v>0</v>
      </c>
      <c r="M416" s="310">
        <f>(M94+M204+M314)*'Data - P&amp;L'!$C$3</f>
        <v>0</v>
      </c>
      <c r="N416" s="310">
        <f>(N94+N204+N314)*'Data - P&amp;L'!$C$3</f>
        <v>0</v>
      </c>
      <c r="O416" s="310">
        <f>(O94+O204+O314)*'Data - P&amp;L'!$C$3</f>
        <v>0</v>
      </c>
      <c r="P416" s="310">
        <f>(P94+P204+P314)*'Data - P&amp;L'!$C$3</f>
        <v>0</v>
      </c>
      <c r="Q416" s="310">
        <f>(Q94+Q204+Q314)*'Data - P&amp;L'!$C$3</f>
        <v>0</v>
      </c>
      <c r="R416" s="310">
        <f>(R94+R204+R314)*'Data - P&amp;L'!$C$3</f>
        <v>0</v>
      </c>
      <c r="S416" s="310">
        <f>(S94+S204+S314)*'Data - P&amp;L'!$C$3</f>
        <v>0</v>
      </c>
      <c r="T416" s="310">
        <f>(T94+T204+T314)*'Data - P&amp;L'!$C$3</f>
        <v>0</v>
      </c>
      <c r="U416" s="310">
        <f>(U94+U204+U314)*'Data - P&amp;L'!$C$3</f>
        <v>0</v>
      </c>
      <c r="V416" s="310">
        <f>(V94+V204+V314)*'Data - P&amp;L'!$C$3</f>
        <v>0</v>
      </c>
      <c r="W416" s="310">
        <f>(W94+W204+W314)*'Data - P&amp;L'!$C$3</f>
        <v>0</v>
      </c>
      <c r="X416" s="310">
        <f>(X94+X204+X314)*'Data - P&amp;L'!$C$3</f>
        <v>0</v>
      </c>
      <c r="Y416" s="310">
        <f>(Y94+Y204+Y314)*'Data - P&amp;L'!$C$3</f>
        <v>0</v>
      </c>
      <c r="Z416" s="310">
        <f>(Z94+Z204+Z314)*'Data - P&amp;L'!$C$3</f>
        <v>0</v>
      </c>
      <c r="AA416" s="310">
        <f>(AA94+AA204+AA314)*'Data - P&amp;L'!$C$3</f>
        <v>0</v>
      </c>
      <c r="AB416" s="310">
        <f>(AB94+AB204+AB314)*'Data - P&amp;L'!$C$3</f>
        <v>0</v>
      </c>
      <c r="AC416" s="310">
        <f>(AC94+AC204+AC314)*'Data - P&amp;L'!$C$3</f>
        <v>0</v>
      </c>
      <c r="AD416" s="310">
        <f>(AD94+AD204+AD314)*'Data - P&amp;L'!$C$3</f>
        <v>0</v>
      </c>
      <c r="AE416" s="310">
        <f>(AE94+AE204+AE314)*'Data - P&amp;L'!$C$3</f>
        <v>0</v>
      </c>
      <c r="AF416" s="310">
        <f>(AF94+AF204+AF314)*'Data - P&amp;L'!$C$3</f>
        <v>0</v>
      </c>
      <c r="AG416" s="524">
        <f t="shared" ref="AG416:AG428" si="102">SUM(B416:AF416)</f>
        <v>0</v>
      </c>
    </row>
    <row r="417" outlineLevel="1">
      <c r="A417" s="398" t="s">
        <v>547</v>
      </c>
      <c r="B417" s="310">
        <f>(B95+B205+B315)*'Data - P&amp;L'!$C$4</f>
        <v>0</v>
      </c>
      <c r="C417" s="310">
        <f>(C95+C205+C315)*'Data - P&amp;L'!$C$4</f>
        <v>0</v>
      </c>
      <c r="D417" s="310">
        <f>(D95+D205+D315)*'Data - P&amp;L'!$C$4</f>
        <v>0</v>
      </c>
      <c r="E417" s="310">
        <f>(E95+E205+E315)*'Data - P&amp;L'!$C$4</f>
        <v>0</v>
      </c>
      <c r="F417" s="310">
        <f>(F95+F205+F315)*'Data - P&amp;L'!$C$4</f>
        <v>0</v>
      </c>
      <c r="G417" s="310">
        <f>(G95+G205+G315)*'Data - P&amp;L'!$C$4</f>
        <v>0</v>
      </c>
      <c r="H417" s="310">
        <f>(H95+H205+H315)*'Data - P&amp;L'!$C$4</f>
        <v>0</v>
      </c>
      <c r="I417" s="310">
        <f>(I95+I205+I315)*'Data - P&amp;L'!$C$4</f>
        <v>0</v>
      </c>
      <c r="J417" s="310">
        <f>(J95+J205+J315)*'Data - P&amp;L'!$C$4</f>
        <v>0</v>
      </c>
      <c r="K417" s="310">
        <f>(K95+K205+K315)*'Data - P&amp;L'!$C$4</f>
        <v>0</v>
      </c>
      <c r="L417" s="310">
        <f>(L95+L205+L315)*'Data - P&amp;L'!$C$4</f>
        <v>0</v>
      </c>
      <c r="M417" s="310">
        <f>(M95+M205+M315)*'Data - P&amp;L'!$C$4</f>
        <v>0</v>
      </c>
      <c r="N417" s="310">
        <f>(N95+N205+N315)*'Data - P&amp;L'!$C$4</f>
        <v>0</v>
      </c>
      <c r="O417" s="310">
        <f>(O95+O205+O315)*'Data - P&amp;L'!$C$4</f>
        <v>0</v>
      </c>
      <c r="P417" s="310">
        <f>(P95+P205+P315)*'Data - P&amp;L'!$C$4</f>
        <v>0</v>
      </c>
      <c r="Q417" s="310">
        <f>(Q95+Q205+Q315)*'Data - P&amp;L'!$C$4</f>
        <v>0</v>
      </c>
      <c r="R417" s="310">
        <f>(R95+R205+R315)*'Data - P&amp;L'!$C$4</f>
        <v>0</v>
      </c>
      <c r="S417" s="310">
        <f>(S95+S205+S315)*'Data - P&amp;L'!$C$4</f>
        <v>0</v>
      </c>
      <c r="T417" s="310">
        <f>(T95+T205+T315)*'Data - P&amp;L'!$C$4</f>
        <v>0</v>
      </c>
      <c r="U417" s="310">
        <f>(U95+U205+U315)*'Data - P&amp;L'!$C$4</f>
        <v>0</v>
      </c>
      <c r="V417" s="310">
        <f>(V95+V205+V315)*'Data - P&amp;L'!$C$4</f>
        <v>0</v>
      </c>
      <c r="W417" s="310">
        <f>(W95+W205+W315)*'Data - P&amp;L'!$C$4</f>
        <v>0</v>
      </c>
      <c r="X417" s="310">
        <f>(X95+X205+X315)*'Data - P&amp;L'!$C$4</f>
        <v>0</v>
      </c>
      <c r="Y417" s="310">
        <f>(Y95+Y205+Y315)*'Data - P&amp;L'!$C$4</f>
        <v>0</v>
      </c>
      <c r="Z417" s="310">
        <f>(Z95+Z205+Z315)*'Data - P&amp;L'!$C$4</f>
        <v>0</v>
      </c>
      <c r="AA417" s="310">
        <f>(AA95+AA205+AA315)*'Data - P&amp;L'!$C$4</f>
        <v>0</v>
      </c>
      <c r="AB417" s="310">
        <f>(AB95+AB205+AB315)*'Data - P&amp;L'!$C$4</f>
        <v>0</v>
      </c>
      <c r="AC417" s="310">
        <f>(AC95+AC205+AC315)*'Data - P&amp;L'!$C$4</f>
        <v>0</v>
      </c>
      <c r="AD417" s="310">
        <f>(AD95+AD205+AD315)*'Data - P&amp;L'!$C$4</f>
        <v>0</v>
      </c>
      <c r="AE417" s="310">
        <f>(AE95+AE205+AE315)*'Data - P&amp;L'!$C$4</f>
        <v>0</v>
      </c>
      <c r="AF417" s="310">
        <f>(AF95+AF205+AF315)*'Data - P&amp;L'!$C$4</f>
        <v>0</v>
      </c>
      <c r="AG417" s="524">
        <f t="shared" si="102"/>
        <v>0</v>
      </c>
    </row>
    <row r="418" outlineLevel="1">
      <c r="A418" s="398" t="s">
        <v>550</v>
      </c>
      <c r="B418" s="310">
        <f>(B97+B207+B317)*'Data - P&amp;L'!$C$6</f>
        <v>0</v>
      </c>
      <c r="C418" s="310">
        <f>(C97+C207+C317)*'Data - P&amp;L'!$C$6</f>
        <v>0</v>
      </c>
      <c r="D418" s="310">
        <f>(D97+D207+D317)*'Data - P&amp;L'!$C$6</f>
        <v>0</v>
      </c>
      <c r="E418" s="310">
        <f>(E97+E207+E317)*'Data - P&amp;L'!$C$6</f>
        <v>0</v>
      </c>
      <c r="F418" s="310">
        <f>(F97+F207+F317)*'Data - P&amp;L'!$C$6</f>
        <v>0</v>
      </c>
      <c r="G418" s="310">
        <f>(G97+G207+G317)*'Data - P&amp;L'!$C$6</f>
        <v>0</v>
      </c>
      <c r="H418" s="310">
        <f>(H97+H207+H317)*'Data - P&amp;L'!$C$6</f>
        <v>0</v>
      </c>
      <c r="I418" s="310">
        <f>(I97+I207+I317)*'Data - P&amp;L'!$C$6</f>
        <v>0</v>
      </c>
      <c r="J418" s="310">
        <f>(J97+J207+J317)*'Data - P&amp;L'!$C$6</f>
        <v>0</v>
      </c>
      <c r="K418" s="310">
        <f>(K97+K207+K317)*'Data - P&amp;L'!$C$6</f>
        <v>0</v>
      </c>
      <c r="L418" s="310">
        <f>(L97+L207+L317)*'Data - P&amp;L'!$C$6</f>
        <v>0</v>
      </c>
      <c r="M418" s="310">
        <f>(M97+M207+M317)*'Data - P&amp;L'!$C$6</f>
        <v>0</v>
      </c>
      <c r="N418" s="310">
        <f>(N97+N207+N317)*'Data - P&amp;L'!$C$6</f>
        <v>0</v>
      </c>
      <c r="O418" s="310">
        <f>(O97+O207+O317)*'Data - P&amp;L'!$C$6</f>
        <v>0</v>
      </c>
      <c r="P418" s="310">
        <f>(P97+P207+P317)*'Data - P&amp;L'!$C$6</f>
        <v>0</v>
      </c>
      <c r="Q418" s="310">
        <f>(Q97+Q207+Q317)*'Data - P&amp;L'!$C$6</f>
        <v>0</v>
      </c>
      <c r="R418" s="310">
        <f>(R97+R207+R317)*'Data - P&amp;L'!$C$6</f>
        <v>0</v>
      </c>
      <c r="S418" s="310">
        <f>(S97+S207+S317)*'Data - P&amp;L'!$C$6</f>
        <v>0</v>
      </c>
      <c r="T418" s="310">
        <f>(T97+T207+T317)*'Data - P&amp;L'!$C$6</f>
        <v>0</v>
      </c>
      <c r="U418" s="310">
        <f>(U97+U207+U317)*'Data - P&amp;L'!$C$6</f>
        <v>0</v>
      </c>
      <c r="V418" s="310">
        <f>(V97+V207+V317)*'Data - P&amp;L'!$C$6</f>
        <v>0</v>
      </c>
      <c r="W418" s="310">
        <f>(W97+W207+W317)*'Data - P&amp;L'!$C$6</f>
        <v>0</v>
      </c>
      <c r="X418" s="310">
        <f>(X97+X207+X317)*'Data - P&amp;L'!$C$6</f>
        <v>0</v>
      </c>
      <c r="Y418" s="310">
        <f>(Y97+Y207+Y317)*'Data - P&amp;L'!$C$6</f>
        <v>0</v>
      </c>
      <c r="Z418" s="310">
        <f>(Z97+Z207+Z317)*'Data - P&amp;L'!$C$6</f>
        <v>0</v>
      </c>
      <c r="AA418" s="310">
        <f>(AA97+AA207+AA317)*'Data - P&amp;L'!$C$6</f>
        <v>0</v>
      </c>
      <c r="AB418" s="310">
        <f>(AB97+AB207+AB317)*'Data - P&amp;L'!$C$6</f>
        <v>0</v>
      </c>
      <c r="AC418" s="310">
        <f>(AC97+AC207+AC317)*'Data - P&amp;L'!$C$6</f>
        <v>0</v>
      </c>
      <c r="AD418" s="310">
        <f>(AD97+AD207+AD317)*'Data - P&amp;L'!$C$6</f>
        <v>0</v>
      </c>
      <c r="AE418" s="310">
        <f>(AE97+AE207+AE317)*'Data - P&amp;L'!$C$6</f>
        <v>0</v>
      </c>
      <c r="AF418" s="310">
        <f>(AF97+AF207+AF317)*'Data - P&amp;L'!$C$6</f>
        <v>0</v>
      </c>
      <c r="AG418" s="524">
        <f t="shared" si="102"/>
        <v>0</v>
      </c>
    </row>
    <row r="419" outlineLevel="1">
      <c r="A419" s="398" t="s">
        <v>551</v>
      </c>
      <c r="B419" s="310">
        <f>(B98+B208+B318)*'Data - P&amp;L'!$C$8</f>
        <v>0</v>
      </c>
      <c r="C419" s="310">
        <f>(C98+C208+C318)*'Data - P&amp;L'!$C$8</f>
        <v>0</v>
      </c>
      <c r="D419" s="310">
        <f>(D98+D208+D318)*'Data - P&amp;L'!$C$8</f>
        <v>0</v>
      </c>
      <c r="E419" s="310">
        <f>(E98+E208+E318)*'Data - P&amp;L'!$C$8</f>
        <v>0</v>
      </c>
      <c r="F419" s="310">
        <f>(F98+F208+F318)*'Data - P&amp;L'!$C$8</f>
        <v>0</v>
      </c>
      <c r="G419" s="310">
        <f>(G98+G208+G318)*'Data - P&amp;L'!$C$8</f>
        <v>0</v>
      </c>
      <c r="H419" s="310">
        <f>(H98+H208+H318)*'Data - P&amp;L'!$C$8</f>
        <v>0</v>
      </c>
      <c r="I419" s="310">
        <f>(I98+I208+I318)*'Data - P&amp;L'!$C$8</f>
        <v>0</v>
      </c>
      <c r="J419" s="310">
        <f>(J98+J208+J318)*'Data - P&amp;L'!$C$8</f>
        <v>0</v>
      </c>
      <c r="K419" s="310">
        <f>(K98+K208+K318)*'Data - P&amp;L'!$C$8</f>
        <v>0</v>
      </c>
      <c r="L419" s="310">
        <f>(L98+L208+L318)*'Data - P&amp;L'!$C$8</f>
        <v>0</v>
      </c>
      <c r="M419" s="310">
        <f>(M98+M208+M318)*'Data - P&amp;L'!$C$8</f>
        <v>0</v>
      </c>
      <c r="N419" s="310">
        <f>(N98+N208+N318)*'Data - P&amp;L'!$C$8</f>
        <v>0</v>
      </c>
      <c r="O419" s="310">
        <f>(O98+O208+O318)*'Data - P&amp;L'!$C$8</f>
        <v>0</v>
      </c>
      <c r="P419" s="310">
        <f>(P98+P208+P318)*'Data - P&amp;L'!$C$8</f>
        <v>0</v>
      </c>
      <c r="Q419" s="310">
        <f>(Q98+Q208+Q318)*'Data - P&amp;L'!$C$8</f>
        <v>0</v>
      </c>
      <c r="R419" s="310">
        <f>(R98+R208+R318)*'Data - P&amp;L'!$C$8</f>
        <v>0</v>
      </c>
      <c r="S419" s="310">
        <f>(S98+S208+S318)*'Data - P&amp;L'!$C$8</f>
        <v>0</v>
      </c>
      <c r="T419" s="310">
        <f>(T98+T208+T318)*'Data - P&amp;L'!$C$8</f>
        <v>0</v>
      </c>
      <c r="U419" s="310">
        <f>(U98+U208+U318)*'Data - P&amp;L'!$C$8</f>
        <v>0</v>
      </c>
      <c r="V419" s="310">
        <f>(V98+V208+V318)*'Data - P&amp;L'!$C$8</f>
        <v>0</v>
      </c>
      <c r="W419" s="310">
        <f>(W98+W208+W318)*'Data - P&amp;L'!$C$8</f>
        <v>0</v>
      </c>
      <c r="X419" s="310">
        <f>(X98+X208+X318)*'Data - P&amp;L'!$C$8</f>
        <v>0</v>
      </c>
      <c r="Y419" s="310">
        <f>(Y98+Y208+Y318)*'Data - P&amp;L'!$C$8</f>
        <v>0</v>
      </c>
      <c r="Z419" s="310">
        <f>(Z98+Z208+Z318)*'Data - P&amp;L'!$C$8</f>
        <v>0</v>
      </c>
      <c r="AA419" s="310">
        <f>(AA98+AA208+AA318)*'Data - P&amp;L'!$C$8</f>
        <v>0</v>
      </c>
      <c r="AB419" s="310">
        <f>(AB98+AB208+AB318)*'Data - P&amp;L'!$C$8</f>
        <v>0</v>
      </c>
      <c r="AC419" s="310">
        <f>(AC98+AC208+AC318)*'Data - P&amp;L'!$C$8</f>
        <v>0</v>
      </c>
      <c r="AD419" s="310">
        <f>(AD98+AD208+AD318)*'Data - P&amp;L'!$C$8</f>
        <v>0</v>
      </c>
      <c r="AE419" s="310">
        <f>(AE98+AE208+AE318)*'Data - P&amp;L'!$C$8</f>
        <v>0</v>
      </c>
      <c r="AF419" s="310">
        <f>(AF98+AF208+AF318)*'Data - P&amp;L'!$C$8</f>
        <v>0</v>
      </c>
      <c r="AG419" s="524">
        <f t="shared" si="102"/>
        <v>0</v>
      </c>
    </row>
    <row r="420" outlineLevel="1">
      <c r="A420" s="398" t="s">
        <v>552</v>
      </c>
      <c r="B420" s="310">
        <f>(B99+B100+B209+B210+B319+B320)*'Data - P&amp;L'!$C$9</f>
        <v>0</v>
      </c>
      <c r="C420" s="310">
        <f>(C99+C100+C209+C210+C319+C320)*'Data - P&amp;L'!$C$9</f>
        <v>0</v>
      </c>
      <c r="D420" s="310">
        <f>(D99+D100+D209+D210+D319+D320)*'Data - P&amp;L'!$C$9</f>
        <v>0</v>
      </c>
      <c r="E420" s="310">
        <f>(E99+E100+E209+E210+E319+E320)*'Data - P&amp;L'!$C$9</f>
        <v>0</v>
      </c>
      <c r="F420" s="310">
        <f>(F99+F100+F209+F210+F319+F320)*'Data - P&amp;L'!$C$9</f>
        <v>0</v>
      </c>
      <c r="G420" s="310">
        <f>(G99+G100+G209+G210+G319+G320)*'Data - P&amp;L'!$C$9</f>
        <v>0</v>
      </c>
      <c r="H420" s="310">
        <f>(H99+H100+H209+H210+H319+H320)*'Data - P&amp;L'!$C$9</f>
        <v>0</v>
      </c>
      <c r="I420" s="310">
        <f>(I99+I100+I209+I210+I319+I320)*'Data - P&amp;L'!$C$9</f>
        <v>0</v>
      </c>
      <c r="J420" s="310">
        <f>(J99+J100+J209+J210+J319+J320)*'Data - P&amp;L'!$C$9</f>
        <v>0</v>
      </c>
      <c r="K420" s="310">
        <f>(K99+K100+K209+K210+K319+K320)*'Data - P&amp;L'!$C$9</f>
        <v>0</v>
      </c>
      <c r="L420" s="310">
        <f>(L99+L100+L209+L210+L319+L320)*'Data - P&amp;L'!$C$9</f>
        <v>0</v>
      </c>
      <c r="M420" s="310">
        <f>(M99+M100+M209+M210+M319+M320)*'Data - P&amp;L'!$C$9</f>
        <v>0</v>
      </c>
      <c r="N420" s="310">
        <f>(N99+N100+N209+N210+N319+N320)*'Data - P&amp;L'!$C$9</f>
        <v>0</v>
      </c>
      <c r="O420" s="310">
        <f>(O99+O100+O209+O210+O319+O320)*'Data - P&amp;L'!$C$9</f>
        <v>0</v>
      </c>
      <c r="P420" s="310">
        <f>(P99+P100+P209+P210+P319+P320)*'Data - P&amp;L'!$C$9</f>
        <v>0</v>
      </c>
      <c r="Q420" s="310">
        <f>(Q99+Q100+Q209+Q210+Q319+Q320)*'Data - P&amp;L'!$C$9</f>
        <v>0</v>
      </c>
      <c r="R420" s="310">
        <f>(R99+R100+R209+R210+R319+R320)*'Data - P&amp;L'!$C$9</f>
        <v>0</v>
      </c>
      <c r="S420" s="310">
        <f>(S99+S100+S209+S210+S319+S320)*'Data - P&amp;L'!$C$9</f>
        <v>0</v>
      </c>
      <c r="T420" s="310">
        <f>(T99+T100+T209+T210+T319+T320)*'Data - P&amp;L'!$C$9</f>
        <v>0</v>
      </c>
      <c r="U420" s="310">
        <f>(U99+U100+U209+U210+U319+U320)*'Data - P&amp;L'!$C$9</f>
        <v>0</v>
      </c>
      <c r="V420" s="310">
        <f>(V99+V100+V209+V210+V319+V320)*'Data - P&amp;L'!$C$9</f>
        <v>0</v>
      </c>
      <c r="W420" s="310">
        <f>(W99+W100+W209+W210+W319+W320)*'Data - P&amp;L'!$C$9</f>
        <v>0</v>
      </c>
      <c r="X420" s="310">
        <f>(X99+X100+X209+X210+X319+X320)*'Data - P&amp;L'!$C$9</f>
        <v>0</v>
      </c>
      <c r="Y420" s="310">
        <f>(Y99+Y100+Y209+Y210+Y319+Y320)*'Data - P&amp;L'!$C$9</f>
        <v>0</v>
      </c>
      <c r="Z420" s="310">
        <f>(Z99+Z100+Z209+Z210+Z319+Z320)*'Data - P&amp;L'!$C$9</f>
        <v>0</v>
      </c>
      <c r="AA420" s="310">
        <f>(AA99+AA100+AA209+AA210+AA319+AA320)*'Data - P&amp;L'!$C$9</f>
        <v>0</v>
      </c>
      <c r="AB420" s="310">
        <f>(AB99+AB100+AB209+AB210+AB319+AB320)*'Data - P&amp;L'!$C$9</f>
        <v>0</v>
      </c>
      <c r="AC420" s="310">
        <f>(AC99+AC100+AC209+AC210+AC319+AC320)*'Data - P&amp;L'!$C$9</f>
        <v>0</v>
      </c>
      <c r="AD420" s="310">
        <f>(AD99+AD100+AD209+AD210+AD319+AD320)*'Data - P&amp;L'!$C$9</f>
        <v>0</v>
      </c>
      <c r="AE420" s="310">
        <f>(AE99+AE100+AE209+AE210+AE319+AE320)*'Data - P&amp;L'!$C$9</f>
        <v>0</v>
      </c>
      <c r="AF420" s="310">
        <f>(AF99+AF100+AF209+AF210+AF319+AF320)*'Data - P&amp;L'!$C$9</f>
        <v>0</v>
      </c>
      <c r="AG420" s="524">
        <f t="shared" si="102"/>
        <v>0</v>
      </c>
    </row>
    <row r="421" outlineLevel="1">
      <c r="A421" s="398" t="s">
        <v>553</v>
      </c>
      <c r="B421" s="310">
        <f>(B101+B102+B211+B212+B321+B322)*'Data - P&amp;L'!$C$5</f>
        <v>0</v>
      </c>
      <c r="C421" s="310">
        <f>(C101+C102+C211+C212+C321+C322)*'Data - P&amp;L'!$C$5</f>
        <v>0</v>
      </c>
      <c r="D421" s="310">
        <f>(D101+D102+D211+D212+D321+D322)*'Data - P&amp;L'!$C$5</f>
        <v>0</v>
      </c>
      <c r="E421" s="310">
        <f>(E101+E102+E211+E212+E321+E322)*'Data - P&amp;L'!$C$5</f>
        <v>0</v>
      </c>
      <c r="F421" s="310">
        <f>(F101+F102+F211+F212+F321+F322)*'Data - P&amp;L'!$C$5</f>
        <v>0</v>
      </c>
      <c r="G421" s="310">
        <f>(G101+G102+G211+G212+G321+G322)*'Data - P&amp;L'!$C$5</f>
        <v>0</v>
      </c>
      <c r="H421" s="310">
        <f>(H101+H102+H211+H212+H321+H322)*'Data - P&amp;L'!$C$5</f>
        <v>0</v>
      </c>
      <c r="I421" s="310">
        <f>(I101+I102+I211+I212+I321+I322)*'Data - P&amp;L'!$C$5</f>
        <v>0</v>
      </c>
      <c r="J421" s="310">
        <f>(J101+J102+J211+J212+J321+J322)*'Data - P&amp;L'!$C$5</f>
        <v>0</v>
      </c>
      <c r="K421" s="310">
        <f>(K101+K102+K211+K212+K321+K322)*'Data - P&amp;L'!$C$5</f>
        <v>0</v>
      </c>
      <c r="L421" s="310">
        <f>(L101+L102+L211+L212+L321+L322)*'Data - P&amp;L'!$C$5</f>
        <v>0</v>
      </c>
      <c r="M421" s="310">
        <f>(M101+M102+M211+M212+M321+M322)*'Data - P&amp;L'!$C$5</f>
        <v>0</v>
      </c>
      <c r="N421" s="310">
        <f>(N101+N102+N211+N212+N321+N322)*'Data - P&amp;L'!$C$5</f>
        <v>0</v>
      </c>
      <c r="O421" s="310">
        <f>(O101+O102+O211+O212+O321+O322)*'Data - P&amp;L'!$C$5</f>
        <v>0</v>
      </c>
      <c r="P421" s="310">
        <f>(P101+P102+P211+P212+P321+P322)*'Data - P&amp;L'!$C$5</f>
        <v>0</v>
      </c>
      <c r="Q421" s="310">
        <f>(Q101+Q102+Q211+Q212+Q321+Q322)*'Data - P&amp;L'!$C$5</f>
        <v>0</v>
      </c>
      <c r="R421" s="310">
        <f>(R101+R102+R211+R212+R321+R322)*'Data - P&amp;L'!$C$5</f>
        <v>0</v>
      </c>
      <c r="S421" s="310">
        <f>(S101+S102+S211+S212+S321+S322)*'Data - P&amp;L'!$C$5</f>
        <v>0</v>
      </c>
      <c r="T421" s="310">
        <f>(T101+T102+T211+T212+T321+T322)*'Data - P&amp;L'!$C$5</f>
        <v>0</v>
      </c>
      <c r="U421" s="310">
        <f>(U101+U102+U211+U212+U321+U322)*'Data - P&amp;L'!$C$5</f>
        <v>0</v>
      </c>
      <c r="V421" s="310">
        <f>(V101+V102+V211+V212+V321+V322)*'Data - P&amp;L'!$C$5</f>
        <v>0</v>
      </c>
      <c r="W421" s="310">
        <f>(W101+W102+W211+W212+W321+W322)*'Data - P&amp;L'!$C$5</f>
        <v>0</v>
      </c>
      <c r="X421" s="310">
        <f>(X101+X102+X211+X212+X321+X322)*'Data - P&amp;L'!$C$5</f>
        <v>0</v>
      </c>
      <c r="Y421" s="310">
        <f>(Y101+Y102+Y211+Y212+Y321+Y322)*'Data - P&amp;L'!$C$5</f>
        <v>0</v>
      </c>
      <c r="Z421" s="310">
        <f>(Z101+Z102+Z211+Z212+Z321+Z322)*'Data - P&amp;L'!$C$5</f>
        <v>0</v>
      </c>
      <c r="AA421" s="310">
        <f>(AA101+AA102+AA211+AA212+AA321+AA322)*'Data - P&amp;L'!$C$5</f>
        <v>0</v>
      </c>
      <c r="AB421" s="310">
        <f>(AB101+AB102+AB211+AB212+AB321+AB322)*'Data - P&amp;L'!$C$5</f>
        <v>0</v>
      </c>
      <c r="AC421" s="310">
        <f>(AC101+AC102+AC211+AC212+AC321+AC322)*'Data - P&amp;L'!$C$5</f>
        <v>0</v>
      </c>
      <c r="AD421" s="310">
        <f>(AD101+AD102+AD211+AD212+AD321+AD322)*'Data - P&amp;L'!$C$5</f>
        <v>0</v>
      </c>
      <c r="AE421" s="310">
        <f>(AE101+AE102+AE211+AE212+AE321+AE322)*'Data - P&amp;L'!$C$5</f>
        <v>0</v>
      </c>
      <c r="AF421" s="310">
        <f>(AF101+AF102+AF211+AF212+AF321+AF322)*'Data - P&amp;L'!$C$5</f>
        <v>0</v>
      </c>
      <c r="AG421" s="524">
        <f t="shared" si="102"/>
        <v>0</v>
      </c>
    </row>
    <row r="422" outlineLevel="1">
      <c r="A422" s="398" t="s">
        <v>554</v>
      </c>
      <c r="B422" s="310">
        <f>(B103+B104+B213+B214+B323+B324)*'Data - P&amp;L'!$C$10</f>
        <v>0</v>
      </c>
      <c r="C422" s="310">
        <f>(C103+C104+C213+C214+C323+C324)*'Data - P&amp;L'!$C$10</f>
        <v>0</v>
      </c>
      <c r="D422" s="310">
        <f>(D103+D104+D213+D214+D323+D324)*'Data - P&amp;L'!$C$10</f>
        <v>0</v>
      </c>
      <c r="E422" s="310">
        <f>(E103+E104+E213+E214+E323+E324)*'Data - P&amp;L'!$C$10</f>
        <v>0</v>
      </c>
      <c r="F422" s="310">
        <f>(F103+F104+F213+F214+F323+F324)*'Data - P&amp;L'!$C$10</f>
        <v>0</v>
      </c>
      <c r="G422" s="310">
        <f>(G103+G104+G213+G214+G323+G324)*'Data - P&amp;L'!$C$10</f>
        <v>0</v>
      </c>
      <c r="H422" s="310">
        <f>(H103+H104+H213+H214+H323+H324)*'Data - P&amp;L'!$C$10</f>
        <v>0</v>
      </c>
      <c r="I422" s="310">
        <f>(I103+I104+I213+I214+I323+I324)*'Data - P&amp;L'!$C$10</f>
        <v>0</v>
      </c>
      <c r="J422" s="310">
        <f>(J103+J104+J213+J214+J323+J324)*'Data - P&amp;L'!$C$10</f>
        <v>0</v>
      </c>
      <c r="K422" s="310">
        <f>(K103+K104+K213+K214+K323+K324)*'Data - P&amp;L'!$C$10</f>
        <v>0</v>
      </c>
      <c r="L422" s="310">
        <f>(L103+L104+L213+L214+L323+L324)*'Data - P&amp;L'!$C$10</f>
        <v>0</v>
      </c>
      <c r="M422" s="310">
        <f>(M103+M104+M213+M214+M323+M324)*'Data - P&amp;L'!$C$10</f>
        <v>0</v>
      </c>
      <c r="N422" s="310">
        <f>(N103+N104+N213+N214+N323+N324)*'Data - P&amp;L'!$C$10</f>
        <v>0</v>
      </c>
      <c r="O422" s="310">
        <f>(O103+O104+O213+O214+O323+O324)*'Data - P&amp;L'!$C$10</f>
        <v>0</v>
      </c>
      <c r="P422" s="310">
        <f>(P103+P104+P213+P214+P323+P324)*'Data - P&amp;L'!$C$10</f>
        <v>0</v>
      </c>
      <c r="Q422" s="310">
        <f>(Q103+Q104+Q213+Q214+Q323+Q324)*'Data - P&amp;L'!$C$10</f>
        <v>0</v>
      </c>
      <c r="R422" s="310">
        <f>(R103+R104+R213+R214+R323+R324)*'Data - P&amp;L'!$C$10</f>
        <v>0</v>
      </c>
      <c r="S422" s="310">
        <f>(S103+S104+S213+S214+S323+S324)*'Data - P&amp;L'!$C$10</f>
        <v>0</v>
      </c>
      <c r="T422" s="310">
        <f>(T103+T104+T213+T214+T323+T324)*'Data - P&amp;L'!$C$10</f>
        <v>0</v>
      </c>
      <c r="U422" s="310">
        <f>(U103+U104+U213+U214+U323+U324)*'Data - P&amp;L'!$C$10</f>
        <v>0</v>
      </c>
      <c r="V422" s="310">
        <f>(V103+V104+V213+V214+V323+V324)*'Data - P&amp;L'!$C$10</f>
        <v>0</v>
      </c>
      <c r="W422" s="310">
        <f>(W103+W104+W213+W214+W323+W324)*'Data - P&amp;L'!$C$10</f>
        <v>0</v>
      </c>
      <c r="X422" s="310">
        <f>(X103+X104+X213+X214+X323+X324)*'Data - P&amp;L'!$C$10</f>
        <v>0</v>
      </c>
      <c r="Y422" s="310">
        <f>(Y103+Y104+Y213+Y214+Y323+Y324)*'Data - P&amp;L'!$C$10</f>
        <v>0</v>
      </c>
      <c r="Z422" s="310">
        <f>(Z103+Z104+Z213+Z214+Z323+Z324)*'Data - P&amp;L'!$C$10</f>
        <v>0</v>
      </c>
      <c r="AA422" s="310">
        <f>(AA103+AA104+AA213+AA214+AA323+AA324)*'Data - P&amp;L'!$C$10</f>
        <v>0</v>
      </c>
      <c r="AB422" s="310">
        <f>(AB103+AB104+AB213+AB214+AB323+AB324)*'Data - P&amp;L'!$C$10</f>
        <v>0</v>
      </c>
      <c r="AC422" s="310">
        <f>(AC103+AC104+AC213+AC214+AC323+AC324)*'Data - P&amp;L'!$C$10</f>
        <v>0</v>
      </c>
      <c r="AD422" s="310">
        <f>(AD103+AD104+AD213+AD214+AD323+AD324)*'Data - P&amp;L'!$C$10</f>
        <v>0</v>
      </c>
      <c r="AE422" s="310">
        <f>(AE103+AE104+AE213+AE214+AE323+AE324)*'Data - P&amp;L'!$C$10</f>
        <v>0</v>
      </c>
      <c r="AF422" s="310">
        <f>(AF103+AF104+AF213+AF214+AF323+AF324)*'Data - P&amp;L'!$C$10</f>
        <v>0</v>
      </c>
      <c r="AG422" s="524">
        <f t="shared" si="102"/>
        <v>0</v>
      </c>
    </row>
    <row r="423" outlineLevel="1">
      <c r="A423" s="398" t="s">
        <v>555</v>
      </c>
      <c r="B423" s="310">
        <f>(B108+B109+B218+B219+B328+B329)*'Data - P&amp;L'!$C$13</f>
        <v>0</v>
      </c>
      <c r="C423" s="310">
        <f>(C108+C109+C218+C219+C328+C329)*'Data - P&amp;L'!$C$13</f>
        <v>0</v>
      </c>
      <c r="D423" s="310">
        <f>(D108+D109+D218+D219+D328+D329)*'Data - P&amp;L'!$C$13</f>
        <v>0</v>
      </c>
      <c r="E423" s="310">
        <f>(E108+E109+E218+E219+E328+E329)*'Data - P&amp;L'!$C$13</f>
        <v>0</v>
      </c>
      <c r="F423" s="310">
        <f>(F108+F109+F218+F219+F328+F329)*'Data - P&amp;L'!$C$13</f>
        <v>0</v>
      </c>
      <c r="G423" s="310">
        <f>(G108+G109+G218+G219+G328+G329)*'Data - P&amp;L'!$C$13</f>
        <v>0</v>
      </c>
      <c r="H423" s="310">
        <f>(H108+H109+H218+H219+H328+H329)*'Data - P&amp;L'!$C$13</f>
        <v>0</v>
      </c>
      <c r="I423" s="310">
        <f>(I108+I109+I218+I219+I328+I329)*'Data - P&amp;L'!$C$13</f>
        <v>0</v>
      </c>
      <c r="J423" s="310">
        <f>(J108+J109+J218+J219+J328+J329)*'Data - P&amp;L'!$C$13</f>
        <v>0</v>
      </c>
      <c r="K423" s="310">
        <f>(K108+K109+K218+K219+K328+K329)*'Data - P&amp;L'!$C$13</f>
        <v>0</v>
      </c>
      <c r="L423" s="310">
        <f>(L108+L109+L218+L219+L328+L329)*'Data - P&amp;L'!$C$13</f>
        <v>0</v>
      </c>
      <c r="M423" s="310">
        <f>(M108+M109+M218+M219+M328+M329)*'Data - P&amp;L'!$C$13</f>
        <v>0</v>
      </c>
      <c r="N423" s="310">
        <f>(N108+N109+N218+N219+N328+N329)*'Data - P&amp;L'!$C$13</f>
        <v>0</v>
      </c>
      <c r="O423" s="310">
        <f>(O108+O109+O218+O219+O328+O329)*'Data - P&amp;L'!$C$13</f>
        <v>0</v>
      </c>
      <c r="P423" s="310">
        <f>(P108+P109+P218+P219+P328+P329)*'Data - P&amp;L'!$C$13</f>
        <v>0</v>
      </c>
      <c r="Q423" s="310">
        <f>(Q108+Q109+Q218+Q219+Q328+Q329)*'Data - P&amp;L'!$C$13</f>
        <v>0</v>
      </c>
      <c r="R423" s="310">
        <f>(R108+R109+R218+R219+R328+R329)*'Data - P&amp;L'!$C$13</f>
        <v>0</v>
      </c>
      <c r="S423" s="310">
        <f>(S108+S109+S218+S219+S328+S329)*'Data - P&amp;L'!$C$13</f>
        <v>0</v>
      </c>
      <c r="T423" s="310">
        <f>(T108+T109+T218+T219+T328+T329)*'Data - P&amp;L'!$C$13</f>
        <v>0</v>
      </c>
      <c r="U423" s="310">
        <f>(U108+U109+U218+U219+U328+U329)*'Data - P&amp;L'!$C$13</f>
        <v>0</v>
      </c>
      <c r="V423" s="310">
        <f>(V108+V109+V218+V219+V328+V329)*'Data - P&amp;L'!$C$13</f>
        <v>0</v>
      </c>
      <c r="W423" s="310">
        <f>(W108+W109+W218+W219+W328+W329)*'Data - P&amp;L'!$C$13</f>
        <v>0</v>
      </c>
      <c r="X423" s="310">
        <f>(X108+X109+X218+X219+X328+X329)*'Data - P&amp;L'!$C$13</f>
        <v>0</v>
      </c>
      <c r="Y423" s="310">
        <f>(Y108+Y109+Y218+Y219+Y328+Y329)*'Data - P&amp;L'!$C$13</f>
        <v>0</v>
      </c>
      <c r="Z423" s="310">
        <f>(Z108+Z109+Z218+Z219+Z328+Z329)*'Data - P&amp;L'!$C$13</f>
        <v>0</v>
      </c>
      <c r="AA423" s="310">
        <f>(AA108+AA109+AA218+AA219+AA328+AA329)*'Data - P&amp;L'!$C$13</f>
        <v>0</v>
      </c>
      <c r="AB423" s="310">
        <f>(AB108+AB109+AB218+AB219+AB328+AB329)*'Data - P&amp;L'!$C$13</f>
        <v>0</v>
      </c>
      <c r="AC423" s="310">
        <f>(AC108+AC109+AC218+AC219+AC328+AC329)*'Data - P&amp;L'!$C$13</f>
        <v>0</v>
      </c>
      <c r="AD423" s="310">
        <f>(AD108+AD109+AD218+AD219+AD328+AD329)*'Data - P&amp;L'!$C$13</f>
        <v>0</v>
      </c>
      <c r="AE423" s="310">
        <f>(AE108+AE109+AE218+AE219+AE328+AE329)*'Data - P&amp;L'!$C$13</f>
        <v>0</v>
      </c>
      <c r="AF423" s="310">
        <f>(AF108+AF109+AF218+AF219+AF328+AF329)*'Data - P&amp;L'!$C$13</f>
        <v>0</v>
      </c>
      <c r="AG423" s="524">
        <f t="shared" si="102"/>
        <v>0</v>
      </c>
    </row>
    <row r="424" outlineLevel="1">
      <c r="A424" s="398" t="s">
        <v>556</v>
      </c>
      <c r="B424" s="310">
        <f>(B110+B220+B330)*'Data - P&amp;L'!$C$14</f>
        <v>0</v>
      </c>
      <c r="C424" s="310">
        <f>(C110+C220+C330)*'Data - P&amp;L'!$C$14</f>
        <v>0</v>
      </c>
      <c r="D424" s="310">
        <f>(D110+D220+D330)*'Data - P&amp;L'!$C$14</f>
        <v>0</v>
      </c>
      <c r="E424" s="310">
        <f>(E110+E220+E330)*'Data - P&amp;L'!$C$14</f>
        <v>0</v>
      </c>
      <c r="F424" s="310">
        <f>(F110+F220+F330)*'Data - P&amp;L'!$C$14</f>
        <v>0</v>
      </c>
      <c r="G424" s="310">
        <f>(G110+G220+G330)*'Data - P&amp;L'!$C$14</f>
        <v>0</v>
      </c>
      <c r="H424" s="310">
        <f>(H110+H220+H330)*'Data - P&amp;L'!$C$14</f>
        <v>0</v>
      </c>
      <c r="I424" s="310">
        <f>(I110+I220+I330)*'Data - P&amp;L'!$C$14</f>
        <v>0</v>
      </c>
      <c r="J424" s="310">
        <f>(J110+J220+J330)*'Data - P&amp;L'!$C$14</f>
        <v>0</v>
      </c>
      <c r="K424" s="310">
        <f>(K110+K220+K330)*'Data - P&amp;L'!$C$14</f>
        <v>0</v>
      </c>
      <c r="L424" s="310">
        <f>(L110+L220+L330)*'Data - P&amp;L'!$C$14</f>
        <v>0</v>
      </c>
      <c r="M424" s="310">
        <f>(M110+M220+M330)*'Data - P&amp;L'!$C$14</f>
        <v>0</v>
      </c>
      <c r="N424" s="310">
        <f>(N110+N220+N330)*'Data - P&amp;L'!$C$14</f>
        <v>0</v>
      </c>
      <c r="O424" s="310">
        <f>(O110+O220+O330)*'Data - P&amp;L'!$C$14</f>
        <v>0</v>
      </c>
      <c r="P424" s="310">
        <f>(P110+P220+P330)*'Data - P&amp;L'!$C$14</f>
        <v>0</v>
      </c>
      <c r="Q424" s="310">
        <f>(Q110+Q220+Q330)*'Data - P&amp;L'!$C$14</f>
        <v>0</v>
      </c>
      <c r="R424" s="310">
        <f>(R110+R220+R330)*'Data - P&amp;L'!$C$14</f>
        <v>0</v>
      </c>
      <c r="S424" s="310">
        <f>(S110+S220+S330)*'Data - P&amp;L'!$C$14</f>
        <v>0</v>
      </c>
      <c r="T424" s="310">
        <f>(T110+T220+T330)*'Data - P&amp;L'!$C$14</f>
        <v>0</v>
      </c>
      <c r="U424" s="310">
        <f>(U110+U220+U330)*'Data - P&amp;L'!$C$14</f>
        <v>0</v>
      </c>
      <c r="V424" s="310">
        <f>(V110+V220+V330)*'Data - P&amp;L'!$C$14</f>
        <v>0</v>
      </c>
      <c r="W424" s="310">
        <f>(W110+W220+W330)*'Data - P&amp;L'!$C$14</f>
        <v>0</v>
      </c>
      <c r="X424" s="310">
        <f>(X110+X220+X330)*'Data - P&amp;L'!$C$14</f>
        <v>0</v>
      </c>
      <c r="Y424" s="310">
        <f>(Y110+Y220+Y330)*'Data - P&amp;L'!$C$14</f>
        <v>0</v>
      </c>
      <c r="Z424" s="310">
        <f>(Z110+Z220+Z330)*'Data - P&amp;L'!$C$14</f>
        <v>0</v>
      </c>
      <c r="AA424" s="310">
        <f>(AA110+AA220+AA330)*'Data - P&amp;L'!$C$14</f>
        <v>0</v>
      </c>
      <c r="AB424" s="310">
        <f>(AB110+AB220+AB330)*'Data - P&amp;L'!$C$14</f>
        <v>0</v>
      </c>
      <c r="AC424" s="310">
        <f>(AC110+AC220+AC330)*'Data - P&amp;L'!$C$14</f>
        <v>0</v>
      </c>
      <c r="AD424" s="310">
        <f>(AD110+AD220+AD330)*'Data - P&amp;L'!$C$14</f>
        <v>0</v>
      </c>
      <c r="AE424" s="310">
        <f>(AE110+AE220+AE330)*'Data - P&amp;L'!$C$14</f>
        <v>0</v>
      </c>
      <c r="AF424" s="310">
        <f>(AF110+AF220+AF330)*'Data - P&amp;L'!$C$14</f>
        <v>0</v>
      </c>
      <c r="AG424" s="524">
        <f t="shared" si="102"/>
        <v>0</v>
      </c>
    </row>
    <row r="425" outlineLevel="1">
      <c r="A425" s="398" t="s">
        <v>559</v>
      </c>
      <c r="B425" s="310">
        <f>(((B94+B204+B314)*'Data - P&amp;L'!$C$38)+((B95+B205+B315)*'Data - P&amp;L'!$C$38))*'Data - P&amp;L'!$C$55</f>
        <v>0</v>
      </c>
      <c r="C425" s="310">
        <f>(((C94+C204+C314)*'Data - P&amp;L'!$C$38)+((C95+C205+C315)*'Data - P&amp;L'!$C$38))*'Data - P&amp;L'!$C$55</f>
        <v>0</v>
      </c>
      <c r="D425" s="310">
        <f>(((D94+D204+D314)*'Data - P&amp;L'!$C$38)+((D95+D205+D315)*'Data - P&amp;L'!$C$38))*'Data - P&amp;L'!$C$55</f>
        <v>0</v>
      </c>
      <c r="E425" s="310">
        <f>(((E94+E204+E314)*'Data - P&amp;L'!$C$38)+((E95+E205+E315)*'Data - P&amp;L'!$C$38))*'Data - P&amp;L'!$C$55</f>
        <v>0</v>
      </c>
      <c r="F425" s="310">
        <f>(((F94+F204+F314)*'Data - P&amp;L'!$C$38)+((F95+F205+F315)*'Data - P&amp;L'!$C$38))*'Data - P&amp;L'!$C$55</f>
        <v>0</v>
      </c>
      <c r="G425" s="310">
        <f>(((G94+G204+G314)*'Data - P&amp;L'!$C$38)+((G95+G205+G315)*'Data - P&amp;L'!$C$38))*'Data - P&amp;L'!$C$55</f>
        <v>0</v>
      </c>
      <c r="H425" s="310">
        <f>(((H94+H204+H314)*'Data - P&amp;L'!$C$38)+((H95+H205+H315)*'Data - P&amp;L'!$C$38))*'Data - P&amp;L'!$C$55</f>
        <v>0</v>
      </c>
      <c r="I425" s="310">
        <f>(((I94+I204+I314)*'Data - P&amp;L'!$C$38)+((I95+I205+I315)*'Data - P&amp;L'!$C$38))*'Data - P&amp;L'!$C$55</f>
        <v>0</v>
      </c>
      <c r="J425" s="310">
        <f>(((J94+J204+J314)*'Data - P&amp;L'!$C$38)+((J95+J205+J315)*'Data - P&amp;L'!$C$38))*'Data - P&amp;L'!$C$55</f>
        <v>0</v>
      </c>
      <c r="K425" s="310">
        <f>(((K94+K204+K314)*'Data - P&amp;L'!$C$38)+((K95+K205+K315)*'Data - P&amp;L'!$C$38))*'Data - P&amp;L'!$C$55</f>
        <v>0</v>
      </c>
      <c r="L425" s="310">
        <f>(((L94+L204+L314)*'Data - P&amp;L'!$C$38)+((L95+L205+L315)*'Data - P&amp;L'!$C$38))*'Data - P&amp;L'!$C$55</f>
        <v>0</v>
      </c>
      <c r="M425" s="310">
        <f>(((M94+M204+M314)*'Data - P&amp;L'!$C$38)+((M95+M205+M315)*'Data - P&amp;L'!$C$38))*'Data - P&amp;L'!$C$55</f>
        <v>0</v>
      </c>
      <c r="N425" s="310">
        <f>(((N94+N204+N314)*'Data - P&amp;L'!$C$38)+((N95+N205+N315)*'Data - P&amp;L'!$C$38))*'Data - P&amp;L'!$C$55</f>
        <v>0</v>
      </c>
      <c r="O425" s="310">
        <f>(((O94+O204+O314)*'Data - P&amp;L'!$C$38)+((O95+O205+O315)*'Data - P&amp;L'!$C$38))*'Data - P&amp;L'!$C$55</f>
        <v>0</v>
      </c>
      <c r="P425" s="310">
        <f>(((P94+P204+P314)*'Data - P&amp;L'!$C$38)+((P95+P205+P315)*'Data - P&amp;L'!$C$38))*'Data - P&amp;L'!$C$55</f>
        <v>0</v>
      </c>
      <c r="Q425" s="310">
        <f>(((Q94+Q204+Q314)*'Data - P&amp;L'!$C$38)+((Q95+Q205+Q315)*'Data - P&amp;L'!$C$38))*'Data - P&amp;L'!$C$55</f>
        <v>0</v>
      </c>
      <c r="R425" s="310">
        <f>(((R94+R204+R314)*'Data - P&amp;L'!$C$38)+((R95+R205+R315)*'Data - P&amp;L'!$C$38))*'Data - P&amp;L'!$C$55</f>
        <v>0</v>
      </c>
      <c r="S425" s="310">
        <f>(((S94+S204+S314)*'Data - P&amp;L'!$C$38)+((S95+S205+S315)*'Data - P&amp;L'!$C$38))*'Data - P&amp;L'!$C$55</f>
        <v>0</v>
      </c>
      <c r="T425" s="310">
        <f>(((T94+T204+T314)*'Data - P&amp;L'!$C$38)+((T95+T205+T315)*'Data - P&amp;L'!$C$38))*'Data - P&amp;L'!$C$55</f>
        <v>0</v>
      </c>
      <c r="U425" s="310">
        <f>(((U94+U204+U314)*'Data - P&amp;L'!$C$38)+((U95+U205+U315)*'Data - P&amp;L'!$C$38))*'Data - P&amp;L'!$C$55</f>
        <v>0</v>
      </c>
      <c r="V425" s="310">
        <f>(((V94+V204+V314)*'Data - P&amp;L'!$C$38)+((V95+V205+V315)*'Data - P&amp;L'!$C$38))*'Data - P&amp;L'!$C$55</f>
        <v>0</v>
      </c>
      <c r="W425" s="310">
        <f>(((W94+W204+W314)*'Data - P&amp;L'!$C$38)+((W95+W205+W315)*'Data - P&amp;L'!$C$38))*'Data - P&amp;L'!$C$55</f>
        <v>0</v>
      </c>
      <c r="X425" s="310">
        <f>(((X94+X204+X314)*'Data - P&amp;L'!$C$38)+((X95+X205+X315)*'Data - P&amp;L'!$C$38))*'Data - P&amp;L'!$C$55</f>
        <v>0</v>
      </c>
      <c r="Y425" s="310">
        <f>(((Y94+Y204+Y314)*'Data - P&amp;L'!$C$38)+((Y95+Y205+Y315)*'Data - P&amp;L'!$C$38))*'Data - P&amp;L'!$C$55</f>
        <v>0</v>
      </c>
      <c r="Z425" s="310">
        <f>(((Z94+Z204+Z314)*'Data - P&amp;L'!$C$38)+((Z95+Z205+Z315)*'Data - P&amp;L'!$C$38))*'Data - P&amp;L'!$C$55</f>
        <v>0</v>
      </c>
      <c r="AA425" s="310">
        <f>(((AA94+AA204+AA314)*'Data - P&amp;L'!$C$38)+((AA95+AA205+AA315)*'Data - P&amp;L'!$C$38))*'Data - P&amp;L'!$C$55</f>
        <v>0</v>
      </c>
      <c r="AB425" s="310">
        <f>(((AB94+AB204+AB314)*'Data - P&amp;L'!$C$38)+((AB95+AB205+AB315)*'Data - P&amp;L'!$C$38))*'Data - P&amp;L'!$C$55</f>
        <v>0</v>
      </c>
      <c r="AC425" s="310">
        <f>(((AC94+AC204+AC314)*'Data - P&amp;L'!$C$38)+((AC95+AC205+AC315)*'Data - P&amp;L'!$C$38))*'Data - P&amp;L'!$C$55</f>
        <v>0</v>
      </c>
      <c r="AD425" s="310">
        <f>(((AD94+AD204+AD314)*'Data - P&amp;L'!$C$38)+((AD95+AD205+AD315)*'Data - P&amp;L'!$C$38))*'Data - P&amp;L'!$C$55</f>
        <v>0</v>
      </c>
      <c r="AE425" s="310">
        <f>(((AE94+AE204+AE314)*'Data - P&amp;L'!$C$38)+((AE95+AE205+AE315)*'Data - P&amp;L'!$C$38))*'Data - P&amp;L'!$C$55</f>
        <v>0</v>
      </c>
      <c r="AF425" s="310">
        <f>(((AF94+AF204+AF314)*'Data - P&amp;L'!$C$38)+((AF95+AF205+AF315)*'Data - P&amp;L'!$C$38))*'Data - P&amp;L'!$C$55</f>
        <v>0</v>
      </c>
      <c r="AG425" s="524">
        <f t="shared" si="102"/>
        <v>0</v>
      </c>
    </row>
    <row r="426" outlineLevel="1">
      <c r="A426" s="398" t="s">
        <v>560</v>
      </c>
      <c r="B426" s="310">
        <f>((B90+B91+B92+B93)*'Data - P&amp;L'!$C$34)+((B200+B201+B202+B203)*'Data - P&amp;L'!$C$34)+((B310+B311+B312+B313)*'Data - P&amp;L'!$C$34)</f>
        <v>0</v>
      </c>
      <c r="C426" s="310">
        <f>((C90+C91+C92+C93)*'Data - P&amp;L'!$C$34)+((C200+C201+C202+C203)*'Data - P&amp;L'!$C$34)+((C310+C311+C312+C313)*'Data - P&amp;L'!$C$34)</f>
        <v>0</v>
      </c>
      <c r="D426" s="310">
        <f>((D90+D91+D92+D93)*'Data - P&amp;L'!$C$34)+((D200+D201+D202+D203)*'Data - P&amp;L'!$C$34)+((D310+D311+D312+D313)*'Data - P&amp;L'!$C$34)</f>
        <v>0</v>
      </c>
      <c r="E426" s="310">
        <f>((E90+E91+E92+E93)*'Data - P&amp;L'!$C$34)+((E200+E201+E202+E203)*'Data - P&amp;L'!$C$34)+((E310+E311+E312+E313)*'Data - P&amp;L'!$C$34)</f>
        <v>0</v>
      </c>
      <c r="F426" s="310">
        <f>((F90+F91+F92+F93)*'Data - P&amp;L'!$C$34)+((F200+F201+F202+F203)*'Data - P&amp;L'!$C$34)+((F310+F311+F312+F313)*'Data - P&amp;L'!$C$34)</f>
        <v>0</v>
      </c>
      <c r="G426" s="310">
        <f>((G90+G91+G92+G93)*'Data - P&amp;L'!$C$34)+((G200+G201+G202+G203)*'Data - P&amp;L'!$C$34)+((G310+G311+G312+G313)*'Data - P&amp;L'!$C$34)</f>
        <v>0</v>
      </c>
      <c r="H426" s="310">
        <f>((H90+H91+H92+H93)*'Data - P&amp;L'!$C$34)+((H200+H201+H202+H203)*'Data - P&amp;L'!$C$34)+((H310+H311+H312+H313)*'Data - P&amp;L'!$C$34)</f>
        <v>0</v>
      </c>
      <c r="I426" s="310">
        <f>((I90+I91+I92+I93)*'Data - P&amp;L'!$C$34)+((I200+I201+I202+I203)*'Data - P&amp;L'!$C$34)+((I310+I311+I312+I313)*'Data - P&amp;L'!$C$34)</f>
        <v>0</v>
      </c>
      <c r="J426" s="310">
        <f>((J90+J91+J92+J93)*'Data - P&amp;L'!$C$34)+((J200+J201+J202+J203)*'Data - P&amp;L'!$C$34)+((J310+J311+J312+J313)*'Data - P&amp;L'!$C$34)</f>
        <v>0</v>
      </c>
      <c r="K426" s="310">
        <f>((K90+K91+K92+K93)*'Data - P&amp;L'!$C$34)+((K200+K201+K202+K203)*'Data - P&amp;L'!$C$34)+((K310+K311+K312+K313)*'Data - P&amp;L'!$C$34)</f>
        <v>0</v>
      </c>
      <c r="L426" s="310">
        <f>((L90+L91+L92+L93)*'Data - P&amp;L'!$C$34)+((L200+L201+L202+L203)*'Data - P&amp;L'!$C$34)+((L310+L311+L312+L313)*'Data - P&amp;L'!$C$34)</f>
        <v>0</v>
      </c>
      <c r="M426" s="310">
        <f>((M90+M91+M92+M93)*'Data - P&amp;L'!$C$34)+((M200+M201+M202+M203)*'Data - P&amp;L'!$C$34)+((M310+M311+M312+M313)*'Data - P&amp;L'!$C$34)</f>
        <v>0</v>
      </c>
      <c r="N426" s="310">
        <f>((N90+N91+N92+N93)*'Data - P&amp;L'!$C$34)+((N200+N201+N202+N203)*'Data - P&amp;L'!$C$34)+((N310+N311+N312+N313)*'Data - P&amp;L'!$C$34)</f>
        <v>0</v>
      </c>
      <c r="O426" s="310">
        <f>((O90+O91+O92+O93)*'Data - P&amp;L'!$C$34)+((O200+O201+O202+O203)*'Data - P&amp;L'!$C$34)+((O310+O311+O312+O313)*'Data - P&amp;L'!$C$34)</f>
        <v>0</v>
      </c>
      <c r="P426" s="310">
        <f>((P90+P91+P92+P93)*'Data - P&amp;L'!$C$34)+((P200+P201+P202+P203)*'Data - P&amp;L'!$C$34)+((P310+P311+P312+P313)*'Data - P&amp;L'!$C$34)</f>
        <v>0</v>
      </c>
      <c r="Q426" s="310">
        <f>((Q90+Q91+Q92+Q93)*'Data - P&amp;L'!$C$34)+((Q200+Q201+Q202+Q203)*'Data - P&amp;L'!$C$34)+((Q310+Q311+Q312+Q313)*'Data - P&amp;L'!$C$34)</f>
        <v>0</v>
      </c>
      <c r="R426" s="310">
        <f>((R90+R91+R92+R93)*'Data - P&amp;L'!$C$34)+((R200+R201+R202+R203)*'Data - P&amp;L'!$C$34)+((R310+R311+R312+R313)*'Data - P&amp;L'!$C$34)</f>
        <v>0</v>
      </c>
      <c r="S426" s="310">
        <f>((S90+S91+S92+S93)*'Data - P&amp;L'!$C$34)+((S200+S201+S202+S203)*'Data - P&amp;L'!$C$34)+((S310+S311+S312+S313)*'Data - P&amp;L'!$C$34)</f>
        <v>0</v>
      </c>
      <c r="T426" s="310">
        <f>((T90+T91+T92+T93)*'Data - P&amp;L'!$C$34)+((T200+T201+T202+T203)*'Data - P&amp;L'!$C$34)+((T310+T311+T312+T313)*'Data - P&amp;L'!$C$34)</f>
        <v>0</v>
      </c>
      <c r="U426" s="310">
        <f>((U90+U91+U92+U93)*'Data - P&amp;L'!$C$34)+((U200+U201+U202+U203)*'Data - P&amp;L'!$C$34)+((U310+U311+U312+U313)*'Data - P&amp;L'!$C$34)</f>
        <v>0</v>
      </c>
      <c r="V426" s="310">
        <f>((V90+V91+V92+V93)*'Data - P&amp;L'!$C$34)+((V200+V201+V202+V203)*'Data - P&amp;L'!$C$34)+((V310+V311+V312+V313)*'Data - P&amp;L'!$C$34)</f>
        <v>0</v>
      </c>
      <c r="W426" s="310">
        <f>((W90+W91+W92+W93)*'Data - P&amp;L'!$C$34)+((W200+W201+W202+W203)*'Data - P&amp;L'!$C$34)+((W310+W311+W312+W313)*'Data - P&amp;L'!$C$34)</f>
        <v>0</v>
      </c>
      <c r="X426" s="310">
        <f>((X90+X91+X92+X93)*'Data - P&amp;L'!$C$34)+((X200+X201+X202+X203)*'Data - P&amp;L'!$C$34)+((X310+X311+X312+X313)*'Data - P&amp;L'!$C$34)</f>
        <v>0</v>
      </c>
      <c r="Y426" s="310">
        <f>((Y90+Y91+Y92+Y93)*'Data - P&amp;L'!$C$34)+((Y200+Y201+Y202+Y203)*'Data - P&amp;L'!$C$34)+((Y310+Y311+Y312+Y313)*'Data - P&amp;L'!$C$34)</f>
        <v>0</v>
      </c>
      <c r="Z426" s="310">
        <f>((Z90+Z91+Z92+Z93)*'Data - P&amp;L'!$C$34)+((Z200+Z201+Z202+Z203)*'Data - P&amp;L'!$C$34)+((Z310+Z311+Z312+Z313)*'Data - P&amp;L'!$C$34)</f>
        <v>0</v>
      </c>
      <c r="AA426" s="310">
        <f>((AA90+AA91+AA92+AA93)*'Data - P&amp;L'!$C$34)+((AA200+AA201+AA202+AA203)*'Data - P&amp;L'!$C$34)+((AA310+AA311+AA312+AA313)*'Data - P&amp;L'!$C$34)</f>
        <v>0</v>
      </c>
      <c r="AB426" s="310">
        <f>((AB90+AB91+AB92+AB93)*'Data - P&amp;L'!$C$34)+((AB200+AB201+AB202+AB203)*'Data - P&amp;L'!$C$34)+((AB310+AB311+AB312+AB313)*'Data - P&amp;L'!$C$34)</f>
        <v>0</v>
      </c>
      <c r="AC426" s="310">
        <f>((AC90+AC91+AC92+AC93)*'Data - P&amp;L'!$C$34)+((AC200+AC201+AC202+AC203)*'Data - P&amp;L'!$C$34)+((AC310+AC311+AC312+AC313)*'Data - P&amp;L'!$C$34)</f>
        <v>0</v>
      </c>
      <c r="AD426" s="310">
        <f>((AD90+AD91+AD92+AD93)*'Data - P&amp;L'!$C$34)+((AD200+AD201+AD202+AD203)*'Data - P&amp;L'!$C$34)+((AD310+AD311+AD312+AD313)*'Data - P&amp;L'!$C$34)</f>
        <v>0</v>
      </c>
      <c r="AE426" s="310">
        <f>((AE90+AE91+AE92+AE93)*'Data - P&amp;L'!$C$34)+((AE200+AE201+AE202+AE203)*'Data - P&amp;L'!$C$34)+((AE310+AE311+AE312+AE313)*'Data - P&amp;L'!$C$34)</f>
        <v>0</v>
      </c>
      <c r="AF426" s="310">
        <f>((AF90+AF91+AF92+AF93)*'Data - P&amp;L'!$C$34)+((AF200+AF201+AF202+AF203)*'Data - P&amp;L'!$C$34)+((AF310+AF311+AF312+AF313)*'Data - P&amp;L'!$C$34)</f>
        <v>0</v>
      </c>
      <c r="AG426" s="524">
        <f t="shared" si="102"/>
        <v>0</v>
      </c>
    </row>
    <row r="427" outlineLevel="1">
      <c r="A427" s="398" t="s">
        <v>561</v>
      </c>
      <c r="B427" s="529">
        <f>((B105*'Data - P&amp;L'!$D$38)+(B215*'Data - P&amp;L'!$D$39)+(B325*'Data - P&amp;L'!$D$38))*'Data - P&amp;L'!$C$55</f>
        <v>0</v>
      </c>
      <c r="C427" s="529">
        <f>((C105*'Data - P&amp;L'!$D$38)+(C215*'Data - P&amp;L'!$D$39)+(C325*'Data - P&amp;L'!$D$38))*'Data - P&amp;L'!$C$55</f>
        <v>0</v>
      </c>
      <c r="D427" s="529">
        <f>((D105*'Data - P&amp;L'!$D$38)+(D215*'Data - P&amp;L'!$D$39)+(D325*'Data - P&amp;L'!$D$38))*'Data - P&amp;L'!$C$55</f>
        <v>0</v>
      </c>
      <c r="E427" s="529">
        <f>((E105*'Data - P&amp;L'!$D$38)+(E215*'Data - P&amp;L'!$D$39)+(E325*'Data - P&amp;L'!$D$38))*'Data - P&amp;L'!$C$55</f>
        <v>0</v>
      </c>
      <c r="F427" s="529">
        <f>((F105*'Data - P&amp;L'!$D$38)+(F215*'Data - P&amp;L'!$D$39)+(F325*'Data - P&amp;L'!$D$38))*'Data - P&amp;L'!$C$55</f>
        <v>0</v>
      </c>
      <c r="G427" s="529">
        <f>((G105*'Data - P&amp;L'!$D$38)+(G215*'Data - P&amp;L'!$D$39)+(G325*'Data - P&amp;L'!$D$38))*'Data - P&amp;L'!$C$55</f>
        <v>0</v>
      </c>
      <c r="H427" s="529">
        <f>((H105*'Data - P&amp;L'!$D$38)+(H215*'Data - P&amp;L'!$D$39)+(H325*'Data - P&amp;L'!$D$38))*'Data - P&amp;L'!$C$55</f>
        <v>0</v>
      </c>
      <c r="I427" s="529">
        <f>((I105*'Data - P&amp;L'!$D$38)+(I215*'Data - P&amp;L'!$D$39)+(I325*'Data - P&amp;L'!$D$38))*'Data - P&amp;L'!$C$55</f>
        <v>0</v>
      </c>
      <c r="J427" s="529">
        <f>((J105*'Data - P&amp;L'!$D$38)+(J215*'Data - P&amp;L'!$D$39)+(J325*'Data - P&amp;L'!$D$38))*'Data - P&amp;L'!$C$55</f>
        <v>0</v>
      </c>
      <c r="K427" s="529">
        <f>((K105*'Data - P&amp;L'!$D$38)+(K215*'Data - P&amp;L'!$D$39)+(K325*'Data - P&amp;L'!$D$38))*'Data - P&amp;L'!$C$55</f>
        <v>0</v>
      </c>
      <c r="L427" s="529">
        <f>((L105*'Data - P&amp;L'!$D$38)+(L215*'Data - P&amp;L'!$D$39)+(L325*'Data - P&amp;L'!$D$38))*'Data - P&amp;L'!$C$55</f>
        <v>0</v>
      </c>
      <c r="M427" s="529">
        <f>((M105*'Data - P&amp;L'!$D$38)+(M215*'Data - P&amp;L'!$D$39)+(M325*'Data - P&amp;L'!$D$38))*'Data - P&amp;L'!$C$55</f>
        <v>0</v>
      </c>
      <c r="N427" s="529">
        <f>((N105*'Data - P&amp;L'!$D$38)+(N215*'Data - P&amp;L'!$D$39)+(N325*'Data - P&amp;L'!$D$38))*'Data - P&amp;L'!$C$55</f>
        <v>0</v>
      </c>
      <c r="O427" s="529">
        <f>((O105*'Data - P&amp;L'!$D$38)+(O215*'Data - P&amp;L'!$D$39)+(O325*'Data - P&amp;L'!$D$38))*'Data - P&amp;L'!$C$55</f>
        <v>0</v>
      </c>
      <c r="P427" s="529">
        <f>((P105*'Data - P&amp;L'!$D$38)+(P215*'Data - P&amp;L'!$D$39)+(P325*'Data - P&amp;L'!$D$38))*'Data - P&amp;L'!$C$55</f>
        <v>0</v>
      </c>
      <c r="Q427" s="529">
        <f>((Q105*'Data - P&amp;L'!$D$38)+(Q215*'Data - P&amp;L'!$D$39)+(Q325*'Data - P&amp;L'!$D$38))*'Data - P&amp;L'!$C$55</f>
        <v>0</v>
      </c>
      <c r="R427" s="529">
        <f>((R105*'Data - P&amp;L'!$D$38)+(R215*'Data - P&amp;L'!$D$39)+(R325*'Data - P&amp;L'!$D$38))*'Data - P&amp;L'!$C$55</f>
        <v>0</v>
      </c>
      <c r="S427" s="529">
        <f>((S105*'Data - P&amp;L'!$D$38)+(S215*'Data - P&amp;L'!$D$39)+(S325*'Data - P&amp;L'!$D$38))*'Data - P&amp;L'!$C$55</f>
        <v>0</v>
      </c>
      <c r="T427" s="529">
        <f>((T105*'Data - P&amp;L'!$D$38)+(T215*'Data - P&amp;L'!$D$39)+(T325*'Data - P&amp;L'!$D$38))*'Data - P&amp;L'!$C$55</f>
        <v>0</v>
      </c>
      <c r="U427" s="529">
        <f>((U105*'Data - P&amp;L'!$D$38)+(U215*'Data - P&amp;L'!$D$39)+(U325*'Data - P&amp;L'!$D$38))*'Data - P&amp;L'!$C$55</f>
        <v>0</v>
      </c>
      <c r="V427" s="529">
        <f>((V105*'Data - P&amp;L'!$D$38)+(V215*'Data - P&amp;L'!$D$39)+(V325*'Data - P&amp;L'!$D$38))*'Data - P&amp;L'!$C$55</f>
        <v>0</v>
      </c>
      <c r="W427" s="529">
        <f>((W105*'Data - P&amp;L'!$D$38)+(W215*'Data - P&amp;L'!$D$39)+(W325*'Data - P&amp;L'!$D$38))*'Data - P&amp;L'!$C$55</f>
        <v>0</v>
      </c>
      <c r="X427" s="529">
        <f>((X105*'Data - P&amp;L'!$D$38)+(X215*'Data - P&amp;L'!$D$39)+(X325*'Data - P&amp;L'!$D$38))*'Data - P&amp;L'!$C$55</f>
        <v>0</v>
      </c>
      <c r="Y427" s="529">
        <f>((Y105*'Data - P&amp;L'!$D$38)+(Y215*'Data - P&amp;L'!$D$39)+(Y325*'Data - P&amp;L'!$D$38))*'Data - P&amp;L'!$C$55</f>
        <v>0</v>
      </c>
      <c r="Z427" s="529">
        <f>((Z105*'Data - P&amp;L'!$D$38)+(Z215*'Data - P&amp;L'!$D$39)+(Z325*'Data - P&amp;L'!$D$38))*'Data - P&amp;L'!$C$55</f>
        <v>0</v>
      </c>
      <c r="AA427" s="529">
        <f>((AA105*'Data - P&amp;L'!$D$38)+(AA215*'Data - P&amp;L'!$D$39)+(AA325*'Data - P&amp;L'!$D$38))*'Data - P&amp;L'!$C$55</f>
        <v>0</v>
      </c>
      <c r="AB427" s="529">
        <f>((AB105*'Data - P&amp;L'!$D$38)+(AB215*'Data - P&amp;L'!$D$39)+(AB325*'Data - P&amp;L'!$D$38))*'Data - P&amp;L'!$C$55</f>
        <v>0</v>
      </c>
      <c r="AC427" s="529">
        <f>((AC105*'Data - P&amp;L'!$D$38)+(AC215*'Data - P&amp;L'!$D$39)+(AC325*'Data - P&amp;L'!$D$38))*'Data - P&amp;L'!$C$55</f>
        <v>0</v>
      </c>
      <c r="AD427" s="529">
        <f>((AD105*'Data - P&amp;L'!$D$38)+(AD215*'Data - P&amp;L'!$D$39)+(AD325*'Data - P&amp;L'!$D$38))*'Data - P&amp;L'!$C$55</f>
        <v>0</v>
      </c>
      <c r="AE427" s="529">
        <f>((AE105*'Data - P&amp;L'!$D$38)+(AE215*'Data - P&amp;L'!$D$39)+(AE325*'Data - P&amp;L'!$D$38))*'Data - P&amp;L'!$C$55</f>
        <v>0</v>
      </c>
      <c r="AF427" s="529">
        <f>((AF105*'Data - P&amp;L'!$D$38)+(AF215*'Data - P&amp;L'!$D$39)+(AF325*'Data - P&amp;L'!$D$38))*'Data - P&amp;L'!$C$55</f>
        <v>0</v>
      </c>
      <c r="AG427" s="524">
        <f t="shared" si="102"/>
        <v>0</v>
      </c>
    </row>
    <row r="428" outlineLevel="1">
      <c r="A428" s="398" t="s">
        <v>562</v>
      </c>
      <c r="B428" s="310">
        <f>(B105*'Data - P&amp;L'!$D$34)+(B215*'Data - P&amp;L'!$D$34)+(B325*'Data - P&amp;L'!$D$34)</f>
        <v>0</v>
      </c>
      <c r="C428" s="310">
        <f>(C105*'Data - P&amp;L'!$D$34)+(C215*'Data - P&amp;L'!$D$34)+(C325*'Data - P&amp;L'!$D$34)</f>
        <v>0</v>
      </c>
      <c r="D428" s="310">
        <f>(D105*'Data - P&amp;L'!$D$34)+(D215*'Data - P&amp;L'!$D$34)+(D325*'Data - P&amp;L'!$D$34)</f>
        <v>0</v>
      </c>
      <c r="E428" s="310">
        <f>(E105*'Data - P&amp;L'!$D$34)+(E215*'Data - P&amp;L'!$D$34)+(E325*'Data - P&amp;L'!$D$34)</f>
        <v>0</v>
      </c>
      <c r="F428" s="310">
        <f>(F105*'Data - P&amp;L'!$D$34)+(F215*'Data - P&amp;L'!$D$34)+(F325*'Data - P&amp;L'!$D$34)</f>
        <v>0</v>
      </c>
      <c r="G428" s="310">
        <f>(G105*'Data - P&amp;L'!$D$34)+(G215*'Data - P&amp;L'!$D$34)+(G325*'Data - P&amp;L'!$D$34)</f>
        <v>0</v>
      </c>
      <c r="H428" s="310">
        <f>(H105*'Data - P&amp;L'!$D$34)+(H215*'Data - P&amp;L'!$D$34)+(H325*'Data - P&amp;L'!$D$34)</f>
        <v>0</v>
      </c>
      <c r="I428" s="310">
        <f>(I105*'Data - P&amp;L'!$D$34)+(I215*'Data - P&amp;L'!$D$34)+(I325*'Data - P&amp;L'!$D$34)</f>
        <v>0</v>
      </c>
      <c r="J428" s="310">
        <f>(J105*'Data - P&amp;L'!$D$34)+(J215*'Data - P&amp;L'!$D$34)+(J325*'Data - P&amp;L'!$D$34)</f>
        <v>0</v>
      </c>
      <c r="K428" s="310">
        <f>(K105*'Data - P&amp;L'!$D$34)+(K215*'Data - P&amp;L'!$D$34)+(K325*'Data - P&amp;L'!$D$34)</f>
        <v>0</v>
      </c>
      <c r="L428" s="310">
        <f>(L105*'Data - P&amp;L'!$D$34)+(L215*'Data - P&amp;L'!$D$34)+(L325*'Data - P&amp;L'!$D$34)</f>
        <v>0</v>
      </c>
      <c r="M428" s="310">
        <f>(M105*'Data - P&amp;L'!$D$34)+(M215*'Data - P&amp;L'!$D$34)+(M325*'Data - P&amp;L'!$D$34)</f>
        <v>0</v>
      </c>
      <c r="N428" s="310">
        <f>(N105*'Data - P&amp;L'!$D$34)+(N215*'Data - P&amp;L'!$D$34)+(N325*'Data - P&amp;L'!$D$34)</f>
        <v>0</v>
      </c>
      <c r="O428" s="310">
        <f>(O105*'Data - P&amp;L'!$D$34)+(O215*'Data - P&amp;L'!$D$34)+(O325*'Data - P&amp;L'!$D$34)</f>
        <v>0</v>
      </c>
      <c r="P428" s="310">
        <f>(P105*'Data - P&amp;L'!$D$34)+(P215*'Data - P&amp;L'!$D$34)+(P325*'Data - P&amp;L'!$D$34)</f>
        <v>0</v>
      </c>
      <c r="Q428" s="310">
        <f>(Q105*'Data - P&amp;L'!$D$34)+(Q215*'Data - P&amp;L'!$D$34)+(Q325*'Data - P&amp;L'!$D$34)</f>
        <v>0</v>
      </c>
      <c r="R428" s="310">
        <f>(R105*'Data - P&amp;L'!$D$34)+(R215*'Data - P&amp;L'!$D$34)+(R325*'Data - P&amp;L'!$D$34)</f>
        <v>0</v>
      </c>
      <c r="S428" s="310">
        <f>(S105*'Data - P&amp;L'!$D$34)+(S215*'Data - P&amp;L'!$D$34)+(S325*'Data - P&amp;L'!$D$34)</f>
        <v>0</v>
      </c>
      <c r="T428" s="310">
        <f>(T105*'Data - P&amp;L'!$D$34)+(T215*'Data - P&amp;L'!$D$34)+(T325*'Data - P&amp;L'!$D$34)</f>
        <v>0</v>
      </c>
      <c r="U428" s="310">
        <f>(U105*'Data - P&amp;L'!$D$34)+(U215*'Data - P&amp;L'!$D$34)+(U325*'Data - P&amp;L'!$D$34)</f>
        <v>0</v>
      </c>
      <c r="V428" s="310">
        <f>(V105*'Data - P&amp;L'!$D$34)+(V215*'Data - P&amp;L'!$D$34)+(V325*'Data - P&amp;L'!$D$34)</f>
        <v>0</v>
      </c>
      <c r="W428" s="310">
        <f>(W105*'Data - P&amp;L'!$D$34)+(W215*'Data - P&amp;L'!$D$34)+(W325*'Data - P&amp;L'!$D$34)</f>
        <v>0</v>
      </c>
      <c r="X428" s="310">
        <f>(X105*'Data - P&amp;L'!$D$34)+(X215*'Data - P&amp;L'!$D$34)+(X325*'Data - P&amp;L'!$D$34)</f>
        <v>0</v>
      </c>
      <c r="Y428" s="310">
        <f>(Y105*'Data - P&amp;L'!$D$34)+(Y215*'Data - P&amp;L'!$D$34)+(Y325*'Data - P&amp;L'!$D$34)</f>
        <v>0</v>
      </c>
      <c r="Z428" s="310">
        <f>(Z105*'Data - P&amp;L'!$D$34)+(Z215*'Data - P&amp;L'!$D$34)+(Z325*'Data - P&amp;L'!$D$34)</f>
        <v>0</v>
      </c>
      <c r="AA428" s="310">
        <f>(AA105*'Data - P&amp;L'!$D$34)+(AA215*'Data - P&amp;L'!$D$34)+(AA325*'Data - P&amp;L'!$D$34)</f>
        <v>0</v>
      </c>
      <c r="AB428" s="310">
        <f>(AB105*'Data - P&amp;L'!$D$34)+(AB215*'Data - P&amp;L'!$D$34)+(AB325*'Data - P&amp;L'!$D$34)</f>
        <v>0</v>
      </c>
      <c r="AC428" s="310">
        <f>(AC105*'Data - P&amp;L'!$D$34)+(AC215*'Data - P&amp;L'!$D$34)+(AC325*'Data - P&amp;L'!$D$34)</f>
        <v>0</v>
      </c>
      <c r="AD428" s="310">
        <f>(AD105*'Data - P&amp;L'!$D$34)+(AD215*'Data - P&amp;L'!$D$34)+(AD325*'Data - P&amp;L'!$D$34)</f>
        <v>0</v>
      </c>
      <c r="AE428" s="310">
        <f>(AE105*'Data - P&amp;L'!$D$34)+(AE215*'Data - P&amp;L'!$D$34)+(AE325*'Data - P&amp;L'!$D$34)</f>
        <v>0</v>
      </c>
      <c r="AF428" s="310">
        <f>(AF105*'Data - P&amp;L'!$D$34)+(AF215*'Data - P&amp;L'!$D$34)+(AF325*'Data - P&amp;L'!$D$34)</f>
        <v>0</v>
      </c>
      <c r="AG428" s="524">
        <f t="shared" si="102"/>
        <v>0</v>
      </c>
    </row>
    <row r="429" outlineLevel="1">
      <c r="A429" s="533" t="s">
        <v>563</v>
      </c>
      <c r="B429" s="534"/>
      <c r="C429" s="534"/>
      <c r="D429" s="534"/>
      <c r="E429" s="534"/>
      <c r="F429" s="534"/>
      <c r="G429" s="534"/>
      <c r="H429" s="534"/>
      <c r="I429" s="534"/>
      <c r="J429" s="534"/>
      <c r="K429" s="534"/>
      <c r="L429" s="534"/>
      <c r="M429" s="534"/>
      <c r="N429" s="534"/>
      <c r="O429" s="534"/>
      <c r="P429" s="534"/>
      <c r="Q429" s="534"/>
      <c r="R429" s="534"/>
      <c r="S429" s="534"/>
      <c r="T429" s="534"/>
      <c r="U429" s="534"/>
      <c r="V429" s="534"/>
      <c r="W429" s="534"/>
      <c r="X429" s="534"/>
      <c r="Y429" s="534"/>
      <c r="Z429" s="534"/>
      <c r="AA429" s="534"/>
      <c r="AB429" s="534"/>
      <c r="AC429" s="534"/>
      <c r="AD429" s="534"/>
      <c r="AE429" s="534"/>
      <c r="AF429" s="534"/>
      <c r="AG429" s="532"/>
    </row>
    <row r="430" outlineLevel="1">
      <c r="A430" s="398" t="s">
        <v>564</v>
      </c>
      <c r="B430" s="531"/>
      <c r="C430" s="531"/>
      <c r="D430" s="531"/>
      <c r="E430" s="531"/>
      <c r="F430" s="531"/>
      <c r="G430" s="531"/>
      <c r="H430" s="531"/>
      <c r="I430" s="531"/>
      <c r="J430" s="531"/>
      <c r="K430" s="531"/>
      <c r="L430" s="531"/>
      <c r="M430" s="531"/>
      <c r="N430" s="531"/>
      <c r="O430" s="531"/>
      <c r="P430" s="531"/>
      <c r="Q430" s="531"/>
      <c r="R430" s="531"/>
      <c r="S430" s="531"/>
      <c r="T430" s="531"/>
      <c r="U430" s="531"/>
      <c r="V430" s="531"/>
      <c r="W430" s="531"/>
      <c r="X430" s="531"/>
      <c r="Y430" s="531"/>
      <c r="Z430" s="531"/>
      <c r="AA430" s="531"/>
      <c r="AB430" s="531"/>
      <c r="AC430" s="531"/>
      <c r="AD430" s="531"/>
      <c r="AE430" s="531"/>
      <c r="AF430" s="531"/>
      <c r="AG430" s="524"/>
    </row>
    <row r="431" outlineLevel="1">
      <c r="A431" s="398" t="s">
        <v>565</v>
      </c>
      <c r="B431" s="531"/>
      <c r="C431" s="531"/>
      <c r="D431" s="531"/>
      <c r="E431" s="531"/>
      <c r="F431" s="531"/>
      <c r="G431" s="531"/>
      <c r="H431" s="531"/>
      <c r="I431" s="531"/>
      <c r="J431" s="531"/>
      <c r="K431" s="531"/>
      <c r="L431" s="531"/>
      <c r="M431" s="531"/>
      <c r="N431" s="531"/>
      <c r="O431" s="531"/>
      <c r="P431" s="531"/>
      <c r="Q431" s="531"/>
      <c r="R431" s="531"/>
      <c r="S431" s="531"/>
      <c r="T431" s="531"/>
      <c r="U431" s="531"/>
      <c r="V431" s="531"/>
      <c r="W431" s="531"/>
      <c r="X431" s="531"/>
      <c r="Y431" s="531"/>
      <c r="Z431" s="531"/>
      <c r="AA431" s="531"/>
      <c r="AB431" s="531"/>
      <c r="AC431" s="531"/>
      <c r="AD431" s="531"/>
      <c r="AE431" s="531"/>
      <c r="AF431" s="531"/>
      <c r="AG431" s="524"/>
    </row>
    <row r="432" outlineLevel="1">
      <c r="A432" s="526" t="s">
        <v>566</v>
      </c>
      <c r="B432" s="535"/>
      <c r="C432" s="535"/>
      <c r="D432" s="535"/>
      <c r="E432" s="535"/>
      <c r="F432" s="535"/>
      <c r="G432" s="535"/>
      <c r="H432" s="535"/>
      <c r="I432" s="535"/>
      <c r="J432" s="535"/>
      <c r="K432" s="535"/>
      <c r="L432" s="535"/>
      <c r="M432" s="535"/>
      <c r="N432" s="535"/>
      <c r="O432" s="535"/>
      <c r="P432" s="535"/>
      <c r="Q432" s="535"/>
      <c r="R432" s="535"/>
      <c r="S432" s="535"/>
      <c r="T432" s="535"/>
      <c r="U432" s="535"/>
      <c r="V432" s="535"/>
      <c r="W432" s="535"/>
      <c r="X432" s="535"/>
      <c r="Y432" s="535"/>
      <c r="Z432" s="535"/>
      <c r="AA432" s="535"/>
      <c r="AB432" s="535"/>
      <c r="AC432" s="535"/>
      <c r="AD432" s="535"/>
      <c r="AE432" s="535"/>
      <c r="AF432" s="535"/>
      <c r="AG432" s="524"/>
    </row>
    <row r="433">
      <c r="A433" s="392"/>
      <c r="B433" s="310"/>
      <c r="C433" s="310"/>
      <c r="D433" s="310"/>
      <c r="E433" s="310"/>
      <c r="F433" s="310"/>
      <c r="G433" s="310"/>
      <c r="H433" s="310"/>
      <c r="I433" s="310"/>
      <c r="J433" s="310"/>
      <c r="K433" s="310"/>
      <c r="L433" s="310"/>
      <c r="M433" s="310"/>
      <c r="N433" s="310"/>
      <c r="O433" s="310"/>
      <c r="P433" s="310"/>
      <c r="Q433" s="310"/>
      <c r="R433" s="310"/>
      <c r="S433" s="310"/>
      <c r="T433" s="310"/>
      <c r="U433" s="310"/>
      <c r="V433" s="310"/>
      <c r="W433" s="310"/>
      <c r="X433" s="310"/>
      <c r="Y433" s="310"/>
      <c r="Z433" s="310"/>
      <c r="AA433" s="310"/>
      <c r="AB433" s="310"/>
      <c r="AC433" s="310"/>
      <c r="AD433" s="310"/>
      <c r="AE433" s="310"/>
      <c r="AF433" s="310"/>
      <c r="AG433" s="524"/>
    </row>
    <row r="434">
      <c r="A434" s="489" t="s">
        <v>1369</v>
      </c>
      <c r="B434" s="536">
        <f t="shared" ref="B434:AF434" si="103">B387+B399</f>
        <v>0</v>
      </c>
      <c r="C434" s="536">
        <f t="shared" si="103"/>
        <v>0</v>
      </c>
      <c r="D434" s="536">
        <f t="shared" si="103"/>
        <v>0</v>
      </c>
      <c r="E434" s="536">
        <f t="shared" si="103"/>
        <v>0</v>
      </c>
      <c r="F434" s="536">
        <f t="shared" si="103"/>
        <v>0</v>
      </c>
      <c r="G434" s="536">
        <f t="shared" si="103"/>
        <v>0</v>
      </c>
      <c r="H434" s="536">
        <f t="shared" si="103"/>
        <v>0</v>
      </c>
      <c r="I434" s="536">
        <f t="shared" si="103"/>
        <v>0</v>
      </c>
      <c r="J434" s="536">
        <f t="shared" si="103"/>
        <v>0</v>
      </c>
      <c r="K434" s="536">
        <f t="shared" si="103"/>
        <v>0</v>
      </c>
      <c r="L434" s="536">
        <f t="shared" si="103"/>
        <v>0</v>
      </c>
      <c r="M434" s="536">
        <f t="shared" si="103"/>
        <v>0</v>
      </c>
      <c r="N434" s="536">
        <f t="shared" si="103"/>
        <v>0</v>
      </c>
      <c r="O434" s="536">
        <f t="shared" si="103"/>
        <v>0</v>
      </c>
      <c r="P434" s="536">
        <f t="shared" si="103"/>
        <v>0</v>
      </c>
      <c r="Q434" s="536">
        <f t="shared" si="103"/>
        <v>0</v>
      </c>
      <c r="R434" s="536">
        <f t="shared" si="103"/>
        <v>0</v>
      </c>
      <c r="S434" s="536">
        <f t="shared" si="103"/>
        <v>0</v>
      </c>
      <c r="T434" s="536">
        <f t="shared" si="103"/>
        <v>0</v>
      </c>
      <c r="U434" s="536">
        <f t="shared" si="103"/>
        <v>0</v>
      </c>
      <c r="V434" s="536">
        <f t="shared" si="103"/>
        <v>0</v>
      </c>
      <c r="W434" s="536">
        <f t="shared" si="103"/>
        <v>0</v>
      </c>
      <c r="X434" s="536">
        <f t="shared" si="103"/>
        <v>0</v>
      </c>
      <c r="Y434" s="536">
        <f t="shared" si="103"/>
        <v>0</v>
      </c>
      <c r="Z434" s="536">
        <f t="shared" si="103"/>
        <v>0</v>
      </c>
      <c r="AA434" s="536">
        <f t="shared" si="103"/>
        <v>0</v>
      </c>
      <c r="AB434" s="536">
        <f t="shared" si="103"/>
        <v>0</v>
      </c>
      <c r="AC434" s="536">
        <f t="shared" si="103"/>
        <v>0</v>
      </c>
      <c r="AD434" s="536">
        <f t="shared" si="103"/>
        <v>0</v>
      </c>
      <c r="AE434" s="536">
        <f t="shared" si="103"/>
        <v>0</v>
      </c>
      <c r="AF434" s="536">
        <f t="shared" si="103"/>
        <v>0</v>
      </c>
      <c r="AG434" s="386">
        <f>SUM(B434:AF434)</f>
        <v>0</v>
      </c>
    </row>
    <row r="435">
      <c r="A435" s="415"/>
      <c r="B435" s="310"/>
      <c r="C435" s="310"/>
      <c r="D435" s="310"/>
      <c r="E435" s="310"/>
      <c r="F435" s="310"/>
      <c r="G435" s="310"/>
      <c r="H435" s="310"/>
      <c r="I435" s="310"/>
      <c r="J435" s="310"/>
      <c r="K435" s="310"/>
      <c r="L435" s="310"/>
      <c r="M435" s="310"/>
      <c r="N435" s="310"/>
      <c r="O435" s="310"/>
      <c r="P435" s="310"/>
      <c r="Q435" s="310"/>
      <c r="R435" s="310"/>
      <c r="S435" s="310"/>
      <c r="T435" s="310"/>
      <c r="U435" s="310"/>
      <c r="V435" s="310"/>
      <c r="W435" s="310"/>
      <c r="X435" s="310"/>
      <c r="Y435" s="310"/>
      <c r="Z435" s="310"/>
      <c r="AA435" s="310"/>
      <c r="AB435" s="310"/>
      <c r="AC435" s="310"/>
      <c r="AD435" s="310"/>
      <c r="AE435" s="310"/>
      <c r="AF435" s="310"/>
      <c r="AG435" s="524"/>
    </row>
    <row r="436">
      <c r="A436" s="445" t="s">
        <v>513</v>
      </c>
      <c r="B436" s="537">
        <f t="shared" ref="B436:AF436" si="104">B377+B388+B400-B415</f>
        <v>0</v>
      </c>
      <c r="C436" s="537">
        <f t="shared" si="104"/>
        <v>0</v>
      </c>
      <c r="D436" s="537">
        <f t="shared" si="104"/>
        <v>0</v>
      </c>
      <c r="E436" s="537">
        <f t="shared" si="104"/>
        <v>0</v>
      </c>
      <c r="F436" s="537">
        <f t="shared" si="104"/>
        <v>0</v>
      </c>
      <c r="G436" s="537">
        <f t="shared" si="104"/>
        <v>0</v>
      </c>
      <c r="H436" s="537">
        <f t="shared" si="104"/>
        <v>0</v>
      </c>
      <c r="I436" s="537">
        <f t="shared" si="104"/>
        <v>0</v>
      </c>
      <c r="J436" s="537">
        <f t="shared" si="104"/>
        <v>0</v>
      </c>
      <c r="K436" s="537">
        <f t="shared" si="104"/>
        <v>0</v>
      </c>
      <c r="L436" s="537">
        <f t="shared" si="104"/>
        <v>0</v>
      </c>
      <c r="M436" s="537">
        <f t="shared" si="104"/>
        <v>0</v>
      </c>
      <c r="N436" s="537">
        <f t="shared" si="104"/>
        <v>0</v>
      </c>
      <c r="O436" s="537">
        <f t="shared" si="104"/>
        <v>0</v>
      </c>
      <c r="P436" s="537">
        <f t="shared" si="104"/>
        <v>0</v>
      </c>
      <c r="Q436" s="537">
        <f t="shared" si="104"/>
        <v>0</v>
      </c>
      <c r="R436" s="537">
        <f t="shared" si="104"/>
        <v>0</v>
      </c>
      <c r="S436" s="537">
        <f t="shared" si="104"/>
        <v>0</v>
      </c>
      <c r="T436" s="537">
        <f t="shared" si="104"/>
        <v>0</v>
      </c>
      <c r="U436" s="537">
        <f t="shared" si="104"/>
        <v>0</v>
      </c>
      <c r="V436" s="537">
        <f t="shared" si="104"/>
        <v>0</v>
      </c>
      <c r="W436" s="537">
        <f t="shared" si="104"/>
        <v>0</v>
      </c>
      <c r="X436" s="537">
        <f t="shared" si="104"/>
        <v>0</v>
      </c>
      <c r="Y436" s="537">
        <f t="shared" si="104"/>
        <v>0</v>
      </c>
      <c r="Z436" s="537">
        <f t="shared" si="104"/>
        <v>0</v>
      </c>
      <c r="AA436" s="537">
        <f t="shared" si="104"/>
        <v>0</v>
      </c>
      <c r="AB436" s="537">
        <f t="shared" si="104"/>
        <v>0</v>
      </c>
      <c r="AC436" s="537">
        <f t="shared" si="104"/>
        <v>0</v>
      </c>
      <c r="AD436" s="537">
        <f t="shared" si="104"/>
        <v>0</v>
      </c>
      <c r="AE436" s="537">
        <f t="shared" si="104"/>
        <v>0</v>
      </c>
      <c r="AF436" s="537">
        <f t="shared" si="104"/>
        <v>0</v>
      </c>
      <c r="AG436" s="386">
        <f>SUM(B436:AF436)</f>
        <v>0</v>
      </c>
    </row>
    <row r="437">
      <c r="A437" s="392"/>
      <c r="B437" s="310"/>
      <c r="C437" s="310"/>
      <c r="D437" s="310"/>
      <c r="E437" s="310"/>
      <c r="F437" s="310"/>
      <c r="G437" s="310"/>
      <c r="H437" s="310"/>
      <c r="I437" s="310"/>
      <c r="J437" s="310"/>
      <c r="K437" s="310"/>
      <c r="L437" s="310"/>
      <c r="M437" s="310"/>
      <c r="N437" s="310"/>
      <c r="O437" s="310"/>
      <c r="P437" s="310"/>
      <c r="Q437" s="310"/>
      <c r="R437" s="310"/>
      <c r="S437" s="310"/>
      <c r="T437" s="310"/>
      <c r="U437" s="310"/>
      <c r="V437" s="310"/>
      <c r="W437" s="310"/>
      <c r="X437" s="310"/>
      <c r="Y437" s="310"/>
      <c r="Z437" s="310"/>
      <c r="AA437" s="310"/>
      <c r="AB437" s="310"/>
      <c r="AC437" s="310"/>
      <c r="AD437" s="310"/>
      <c r="AE437" s="310"/>
      <c r="AF437" s="310"/>
      <c r="AG437" s="524"/>
    </row>
    <row r="438">
      <c r="A438" s="538" t="s">
        <v>1575</v>
      </c>
      <c r="B438" s="312"/>
      <c r="C438" s="312"/>
      <c r="D438" s="312"/>
      <c r="E438" s="312"/>
      <c r="F438" s="312"/>
      <c r="G438" s="312"/>
      <c r="H438" s="312"/>
      <c r="I438" s="312"/>
      <c r="J438" s="312"/>
      <c r="K438" s="312"/>
      <c r="L438" s="312"/>
      <c r="M438" s="312"/>
      <c r="N438" s="312"/>
      <c r="O438" s="312"/>
      <c r="P438" s="312"/>
      <c r="Q438" s="312"/>
      <c r="R438" s="312"/>
      <c r="S438" s="312"/>
      <c r="T438" s="312"/>
      <c r="U438" s="312"/>
      <c r="V438" s="312"/>
      <c r="W438" s="312"/>
      <c r="X438" s="312"/>
      <c r="Y438" s="312"/>
      <c r="Z438" s="312"/>
      <c r="AA438" s="312"/>
      <c r="AB438" s="312"/>
      <c r="AC438" s="312"/>
      <c r="AD438" s="312"/>
      <c r="AE438" s="312"/>
      <c r="AF438" s="312"/>
      <c r="AG438" s="524"/>
    </row>
    <row r="439">
      <c r="A439" s="314">
        <f>SUM(AG4+AG116+AG226)</f>
        <v>1146.269544</v>
      </c>
      <c r="B439" s="310"/>
      <c r="C439" s="310"/>
      <c r="D439" s="310"/>
      <c r="E439" s="310"/>
      <c r="F439" s="310"/>
      <c r="G439" s="310"/>
      <c r="H439" s="310"/>
      <c r="I439" s="310"/>
      <c r="J439" s="310"/>
      <c r="K439" s="310"/>
      <c r="L439" s="310"/>
      <c r="M439" s="310"/>
      <c r="N439" s="310"/>
      <c r="O439" s="310"/>
      <c r="P439" s="310"/>
      <c r="Q439" s="310"/>
      <c r="R439" s="310"/>
      <c r="S439" s="310"/>
      <c r="T439" s="310"/>
      <c r="U439" s="310"/>
      <c r="V439" s="310"/>
      <c r="W439" s="310"/>
      <c r="X439" s="310"/>
      <c r="Y439" s="310"/>
      <c r="Z439" s="310"/>
      <c r="AA439" s="310"/>
      <c r="AB439" s="310"/>
      <c r="AC439" s="310"/>
      <c r="AD439" s="310"/>
      <c r="AE439" s="310"/>
      <c r="AF439" s="310"/>
      <c r="AG439" s="524"/>
    </row>
    <row r="440">
      <c r="A440" s="538" t="s">
        <v>1576</v>
      </c>
      <c r="B440" s="312" t="str">
        <f t="shared" ref="B440:AF440" si="105">(B4+B116+B226)-B374</f>
        <v>#REF!</v>
      </c>
      <c r="C440" s="312">
        <f t="shared" si="105"/>
        <v>0</v>
      </c>
      <c r="D440" s="312">
        <f t="shared" si="105"/>
        <v>0</v>
      </c>
      <c r="E440" s="312">
        <f t="shared" si="105"/>
        <v>0</v>
      </c>
      <c r="F440" s="312">
        <f t="shared" si="105"/>
        <v>0</v>
      </c>
      <c r="G440" s="312">
        <f t="shared" si="105"/>
        <v>0</v>
      </c>
      <c r="H440" s="312">
        <f t="shared" si="105"/>
        <v>0</v>
      </c>
      <c r="I440" s="312">
        <f t="shared" si="105"/>
        <v>0</v>
      </c>
      <c r="J440" s="312">
        <f t="shared" si="105"/>
        <v>0</v>
      </c>
      <c r="K440" s="312">
        <f t="shared" si="105"/>
        <v>0</v>
      </c>
      <c r="L440" s="312">
        <f t="shared" si="105"/>
        <v>0</v>
      </c>
      <c r="M440" s="312">
        <f t="shared" si="105"/>
        <v>0</v>
      </c>
      <c r="N440" s="312">
        <f t="shared" si="105"/>
        <v>0</v>
      </c>
      <c r="O440" s="312">
        <f t="shared" si="105"/>
        <v>116.8481228</v>
      </c>
      <c r="P440" s="312">
        <f t="shared" si="105"/>
        <v>0</v>
      </c>
      <c r="Q440" s="312">
        <f t="shared" si="105"/>
        <v>0</v>
      </c>
      <c r="R440" s="312">
        <f t="shared" si="105"/>
        <v>0</v>
      </c>
      <c r="S440" s="312">
        <f t="shared" si="105"/>
        <v>0</v>
      </c>
      <c r="T440" s="312">
        <f t="shared" si="105"/>
        <v>0</v>
      </c>
      <c r="U440" s="312">
        <f t="shared" si="105"/>
        <v>0</v>
      </c>
      <c r="V440" s="312">
        <f t="shared" si="105"/>
        <v>116.8481228</v>
      </c>
      <c r="W440" s="312">
        <f t="shared" si="105"/>
        <v>0</v>
      </c>
      <c r="X440" s="312">
        <f t="shared" si="105"/>
        <v>0</v>
      </c>
      <c r="Y440" s="312">
        <f t="shared" si="105"/>
        <v>0</v>
      </c>
      <c r="Z440" s="312">
        <f t="shared" si="105"/>
        <v>0</v>
      </c>
      <c r="AA440" s="312">
        <f t="shared" si="105"/>
        <v>0</v>
      </c>
      <c r="AB440" s="312">
        <f t="shared" si="105"/>
        <v>0</v>
      </c>
      <c r="AC440" s="312">
        <f t="shared" si="105"/>
        <v>162.5898456</v>
      </c>
      <c r="AD440" s="312">
        <f t="shared" si="105"/>
        <v>0</v>
      </c>
      <c r="AE440" s="312">
        <f t="shared" si="105"/>
        <v>0</v>
      </c>
      <c r="AF440" s="312">
        <f t="shared" si="105"/>
        <v>-95.52</v>
      </c>
      <c r="AG440" s="386"/>
    </row>
    <row r="441">
      <c r="A441" s="539" t="str">
        <f>SUM(B440:AF440)</f>
        <v>#REF!</v>
      </c>
      <c r="B441" s="316"/>
      <c r="C441" s="316"/>
      <c r="D441" s="316"/>
      <c r="E441" s="316"/>
      <c r="F441" s="316"/>
      <c r="G441" s="316"/>
      <c r="H441" s="316"/>
      <c r="I441" s="316"/>
      <c r="J441" s="316"/>
      <c r="K441" s="316"/>
      <c r="L441" s="316"/>
      <c r="M441" s="316"/>
      <c r="N441" s="316"/>
      <c r="O441" s="316"/>
      <c r="P441" s="316"/>
      <c r="Q441" s="316"/>
      <c r="R441" s="316"/>
      <c r="S441" s="316"/>
      <c r="T441" s="316"/>
      <c r="U441" s="316"/>
      <c r="V441" s="316"/>
      <c r="W441" s="316"/>
      <c r="X441" s="316"/>
      <c r="Y441" s="316"/>
      <c r="Z441" s="316"/>
      <c r="AA441" s="316"/>
      <c r="AB441" s="316"/>
      <c r="AC441" s="316"/>
      <c r="AD441" s="316"/>
      <c r="AE441" s="316"/>
      <c r="AF441" s="316"/>
      <c r="AG441" s="524"/>
    </row>
    <row r="442">
      <c r="A442" s="540" t="s">
        <v>1372</v>
      </c>
      <c r="B442" s="541"/>
      <c r="C442" s="541"/>
      <c r="D442" s="541"/>
      <c r="E442" s="541"/>
      <c r="F442" s="541"/>
      <c r="G442" s="541"/>
      <c r="H442" s="541"/>
      <c r="I442" s="541"/>
      <c r="J442" s="541"/>
      <c r="K442" s="541"/>
      <c r="L442" s="541"/>
      <c r="M442" s="541"/>
      <c r="N442" s="541"/>
      <c r="O442" s="541"/>
      <c r="P442" s="541"/>
      <c r="Q442" s="541"/>
      <c r="R442" s="541"/>
      <c r="S442" s="541"/>
      <c r="T442" s="541"/>
      <c r="U442" s="541"/>
      <c r="V442" s="541"/>
      <c r="W442" s="541"/>
      <c r="X442" s="541"/>
      <c r="Y442" s="541"/>
      <c r="Z442" s="541"/>
      <c r="AA442" s="541"/>
      <c r="AB442" s="541"/>
      <c r="AC442" s="541"/>
      <c r="AD442" s="541"/>
      <c r="AE442" s="541"/>
      <c r="AF442" s="541"/>
      <c r="AG442" s="524"/>
    </row>
    <row r="443">
      <c r="A443" s="542" t="str">
        <f>A441/A439</f>
        <v>#REF!</v>
      </c>
      <c r="B443" s="543"/>
      <c r="C443" s="543"/>
      <c r="D443" s="543"/>
      <c r="E443" s="543"/>
      <c r="F443" s="543"/>
      <c r="G443" s="543"/>
      <c r="H443" s="543"/>
      <c r="I443" s="543"/>
      <c r="J443" s="543"/>
      <c r="K443" s="543"/>
      <c r="L443" s="543"/>
      <c r="M443" s="543"/>
      <c r="N443" s="543"/>
      <c r="O443" s="543"/>
      <c r="P443" s="543"/>
      <c r="Q443" s="543"/>
      <c r="R443" s="543"/>
      <c r="S443" s="543"/>
      <c r="T443" s="543"/>
      <c r="U443" s="543"/>
      <c r="V443" s="543"/>
      <c r="W443" s="543"/>
      <c r="X443" s="543"/>
      <c r="Y443" s="543"/>
      <c r="Z443" s="543"/>
      <c r="AA443" s="543"/>
      <c r="AB443" s="543"/>
      <c r="AC443" s="543"/>
      <c r="AD443" s="543"/>
      <c r="AE443" s="543"/>
      <c r="AF443" s="543"/>
      <c r="AG443" s="524"/>
    </row>
    <row r="444">
      <c r="A444" s="130"/>
      <c r="B444" s="310"/>
      <c r="C444" s="310"/>
      <c r="D444" s="310"/>
      <c r="E444" s="310"/>
      <c r="F444" s="310"/>
      <c r="G444" s="310"/>
      <c r="H444" s="310"/>
      <c r="I444" s="310"/>
      <c r="J444" s="310"/>
      <c r="K444" s="310"/>
      <c r="L444" s="310"/>
      <c r="M444" s="310"/>
      <c r="N444" s="310"/>
      <c r="O444" s="310"/>
      <c r="P444" s="310"/>
      <c r="Q444" s="310"/>
      <c r="R444" s="310"/>
      <c r="S444" s="310"/>
      <c r="T444" s="310"/>
      <c r="U444" s="310"/>
      <c r="V444" s="310"/>
      <c r="W444" s="310"/>
      <c r="X444" s="310"/>
      <c r="Y444" s="310"/>
      <c r="Z444" s="310"/>
      <c r="AA444" s="310"/>
      <c r="AB444" s="310"/>
      <c r="AC444" s="310"/>
      <c r="AD444" s="310"/>
      <c r="AE444" s="310"/>
      <c r="AF444" s="310"/>
      <c r="AG444" s="524"/>
    </row>
    <row r="445">
      <c r="A445" s="130"/>
      <c r="B445" s="310"/>
      <c r="C445" s="310"/>
      <c r="D445" s="310"/>
      <c r="E445" s="310"/>
      <c r="F445" s="310"/>
      <c r="G445" s="310"/>
      <c r="H445" s="310"/>
      <c r="I445" s="310"/>
      <c r="J445" s="310"/>
      <c r="K445" s="310"/>
      <c r="L445" s="310"/>
      <c r="M445" s="310"/>
      <c r="N445" s="310"/>
      <c r="O445" s="310"/>
      <c r="P445" s="310"/>
      <c r="Q445" s="310"/>
      <c r="R445" s="310"/>
      <c r="S445" s="310"/>
      <c r="T445" s="310"/>
      <c r="U445" s="310"/>
      <c r="V445" s="310"/>
      <c r="W445" s="310"/>
      <c r="X445" s="310"/>
      <c r="Y445" s="310"/>
      <c r="Z445" s="310"/>
      <c r="AA445" s="310"/>
      <c r="AB445" s="310"/>
      <c r="AC445" s="310"/>
      <c r="AD445" s="310"/>
      <c r="AE445" s="310"/>
      <c r="AF445" s="310"/>
      <c r="AG445" s="524"/>
    </row>
    <row r="446">
      <c r="A446" s="544" t="s">
        <v>514</v>
      </c>
      <c r="B446" s="310"/>
      <c r="C446" s="310"/>
      <c r="D446" s="310"/>
      <c r="E446" s="310"/>
      <c r="F446" s="310"/>
      <c r="G446" s="310"/>
      <c r="H446" s="310"/>
      <c r="I446" s="310"/>
      <c r="J446" s="310"/>
      <c r="K446" s="310"/>
      <c r="L446" s="310"/>
      <c r="M446" s="310"/>
      <c r="N446" s="310"/>
      <c r="O446" s="310"/>
      <c r="P446" s="310"/>
      <c r="Q446" s="310"/>
      <c r="R446" s="310"/>
      <c r="S446" s="310"/>
      <c r="T446" s="310"/>
      <c r="U446" s="310"/>
      <c r="V446" s="310"/>
      <c r="W446" s="310"/>
      <c r="X446" s="310"/>
      <c r="Y446" s="310"/>
      <c r="Z446" s="310"/>
      <c r="AA446" s="310"/>
      <c r="AB446" s="310"/>
      <c r="AC446" s="310"/>
      <c r="AD446" s="310"/>
      <c r="AE446" s="310"/>
      <c r="AF446" s="310"/>
      <c r="AG446" s="524"/>
    </row>
    <row r="447">
      <c r="A447" s="314">
        <f>A439</f>
        <v>1146.269544</v>
      </c>
      <c r="B447" s="310"/>
      <c r="C447" s="310"/>
      <c r="D447" s="310"/>
      <c r="E447" s="310"/>
      <c r="F447" s="310"/>
      <c r="G447" s="310"/>
      <c r="H447" s="310"/>
      <c r="I447" s="310"/>
      <c r="J447" s="310"/>
      <c r="K447" s="310"/>
      <c r="L447" s="310"/>
      <c r="M447" s="310"/>
      <c r="N447" s="310"/>
      <c r="O447" s="310"/>
      <c r="P447" s="310"/>
      <c r="Q447" s="310"/>
      <c r="R447" s="310"/>
      <c r="S447" s="310"/>
      <c r="T447" s="310"/>
      <c r="U447" s="310"/>
      <c r="V447" s="310"/>
      <c r="W447" s="310"/>
      <c r="X447" s="310"/>
      <c r="Y447" s="310"/>
      <c r="Z447" s="310"/>
      <c r="AA447" s="310"/>
      <c r="AB447" s="310"/>
      <c r="AC447" s="310"/>
      <c r="AD447" s="310"/>
      <c r="AE447" s="310"/>
      <c r="AF447" s="310"/>
      <c r="AG447" s="524"/>
    </row>
    <row r="448">
      <c r="A448" s="544" t="s">
        <v>571</v>
      </c>
      <c r="B448" s="310" t="str">
        <f t="shared" ref="B448:AF448" si="106">B440+B436</f>
        <v>#REF!</v>
      </c>
      <c r="C448" s="310">
        <f t="shared" si="106"/>
        <v>0</v>
      </c>
      <c r="D448" s="310">
        <f t="shared" si="106"/>
        <v>0</v>
      </c>
      <c r="E448" s="310">
        <f t="shared" si="106"/>
        <v>0</v>
      </c>
      <c r="F448" s="310">
        <f t="shared" si="106"/>
        <v>0</v>
      </c>
      <c r="G448" s="310">
        <f t="shared" si="106"/>
        <v>0</v>
      </c>
      <c r="H448" s="310">
        <f t="shared" si="106"/>
        <v>0</v>
      </c>
      <c r="I448" s="310">
        <f t="shared" si="106"/>
        <v>0</v>
      </c>
      <c r="J448" s="310">
        <f t="shared" si="106"/>
        <v>0</v>
      </c>
      <c r="K448" s="310">
        <f t="shared" si="106"/>
        <v>0</v>
      </c>
      <c r="L448" s="310">
        <f t="shared" si="106"/>
        <v>0</v>
      </c>
      <c r="M448" s="310">
        <f t="shared" si="106"/>
        <v>0</v>
      </c>
      <c r="N448" s="310">
        <f t="shared" si="106"/>
        <v>0</v>
      </c>
      <c r="O448" s="310">
        <f t="shared" si="106"/>
        <v>116.8481228</v>
      </c>
      <c r="P448" s="310">
        <f t="shared" si="106"/>
        <v>0</v>
      </c>
      <c r="Q448" s="310">
        <f t="shared" si="106"/>
        <v>0</v>
      </c>
      <c r="R448" s="310">
        <f t="shared" si="106"/>
        <v>0</v>
      </c>
      <c r="S448" s="310">
        <f t="shared" si="106"/>
        <v>0</v>
      </c>
      <c r="T448" s="310">
        <f t="shared" si="106"/>
        <v>0</v>
      </c>
      <c r="U448" s="310">
        <f t="shared" si="106"/>
        <v>0</v>
      </c>
      <c r="V448" s="310">
        <f t="shared" si="106"/>
        <v>116.8481228</v>
      </c>
      <c r="W448" s="310">
        <f t="shared" si="106"/>
        <v>0</v>
      </c>
      <c r="X448" s="310">
        <f t="shared" si="106"/>
        <v>0</v>
      </c>
      <c r="Y448" s="310">
        <f t="shared" si="106"/>
        <v>0</v>
      </c>
      <c r="Z448" s="310">
        <f t="shared" si="106"/>
        <v>0</v>
      </c>
      <c r="AA448" s="310">
        <f t="shared" si="106"/>
        <v>0</v>
      </c>
      <c r="AB448" s="310">
        <f t="shared" si="106"/>
        <v>0</v>
      </c>
      <c r="AC448" s="310">
        <f t="shared" si="106"/>
        <v>162.5898456</v>
      </c>
      <c r="AD448" s="310">
        <f t="shared" si="106"/>
        <v>0</v>
      </c>
      <c r="AE448" s="310">
        <f t="shared" si="106"/>
        <v>0</v>
      </c>
      <c r="AF448" s="310">
        <f t="shared" si="106"/>
        <v>-95.52</v>
      </c>
      <c r="AG448" s="386"/>
    </row>
    <row r="449">
      <c r="A449" s="539" t="str">
        <f>sum(B448:AF448)</f>
        <v>#REF!</v>
      </c>
      <c r="B449" s="310"/>
      <c r="C449" s="310"/>
      <c r="D449" s="310"/>
      <c r="E449" s="310"/>
      <c r="F449" s="310"/>
      <c r="G449" s="310"/>
      <c r="H449" s="310"/>
      <c r="I449" s="310"/>
      <c r="J449" s="310"/>
      <c r="K449" s="310"/>
      <c r="L449" s="310"/>
      <c r="M449" s="310"/>
      <c r="N449" s="310"/>
      <c r="O449" s="310"/>
      <c r="P449" s="310"/>
      <c r="Q449" s="310"/>
      <c r="R449" s="310"/>
      <c r="S449" s="310"/>
      <c r="T449" s="310"/>
      <c r="U449" s="310"/>
      <c r="V449" s="310"/>
      <c r="W449" s="310"/>
      <c r="X449" s="310"/>
      <c r="Y449" s="310"/>
      <c r="Z449" s="310"/>
      <c r="AA449" s="310"/>
      <c r="AB449" s="310"/>
      <c r="AC449" s="310"/>
      <c r="AD449" s="310"/>
      <c r="AE449" s="310"/>
      <c r="AF449" s="310"/>
      <c r="AG449" s="524"/>
    </row>
    <row r="450">
      <c r="A450" s="545" t="s">
        <v>572</v>
      </c>
      <c r="B450" s="316" t="str">
        <f t="shared" ref="B450:AF450" si="107">B448/(B4+B116+B226)</f>
        <v>#REF!</v>
      </c>
      <c r="C450" s="316" t="str">
        <f t="shared" si="107"/>
        <v>#DIV/0!</v>
      </c>
      <c r="D450" s="316" t="str">
        <f t="shared" si="107"/>
        <v>#DIV/0!</v>
      </c>
      <c r="E450" s="316" t="str">
        <f t="shared" si="107"/>
        <v>#DIV/0!</v>
      </c>
      <c r="F450" s="316" t="str">
        <f t="shared" si="107"/>
        <v>#DIV/0!</v>
      </c>
      <c r="G450" s="316" t="str">
        <f t="shared" si="107"/>
        <v>#DIV/0!</v>
      </c>
      <c r="H450" s="316" t="str">
        <f t="shared" si="107"/>
        <v>#DIV/0!</v>
      </c>
      <c r="I450" s="316" t="str">
        <f t="shared" si="107"/>
        <v>#DIV/0!</v>
      </c>
      <c r="J450" s="316" t="str">
        <f t="shared" si="107"/>
        <v>#DIV/0!</v>
      </c>
      <c r="K450" s="316" t="str">
        <f t="shared" si="107"/>
        <v>#DIV/0!</v>
      </c>
      <c r="L450" s="316" t="str">
        <f t="shared" si="107"/>
        <v>#DIV/0!</v>
      </c>
      <c r="M450" s="316" t="str">
        <f t="shared" si="107"/>
        <v>#DIV/0!</v>
      </c>
      <c r="N450" s="316" t="str">
        <f t="shared" si="107"/>
        <v>#DIV/0!</v>
      </c>
      <c r="O450" s="316">
        <f t="shared" si="107"/>
        <v>0.3669744924</v>
      </c>
      <c r="P450" s="316" t="str">
        <f t="shared" si="107"/>
        <v>#DIV/0!</v>
      </c>
      <c r="Q450" s="316" t="str">
        <f t="shared" si="107"/>
        <v>#DIV/0!</v>
      </c>
      <c r="R450" s="316" t="str">
        <f t="shared" si="107"/>
        <v>#DIV/0!</v>
      </c>
      <c r="S450" s="316" t="str">
        <f t="shared" si="107"/>
        <v>#DIV/0!</v>
      </c>
      <c r="T450" s="316" t="str">
        <f t="shared" si="107"/>
        <v>#DIV/0!</v>
      </c>
      <c r="U450" s="316" t="str">
        <f t="shared" si="107"/>
        <v>#DIV/0!</v>
      </c>
      <c r="V450" s="316">
        <f t="shared" si="107"/>
        <v>0.3669744924</v>
      </c>
      <c r="W450" s="316" t="str">
        <f t="shared" si="107"/>
        <v>#DIV/0!</v>
      </c>
      <c r="X450" s="316" t="str">
        <f t="shared" si="107"/>
        <v>#DIV/0!</v>
      </c>
      <c r="Y450" s="316" t="str">
        <f t="shared" si="107"/>
        <v>#DIV/0!</v>
      </c>
      <c r="Z450" s="316" t="str">
        <f t="shared" si="107"/>
        <v>#DIV/0!</v>
      </c>
      <c r="AA450" s="316" t="str">
        <f t="shared" si="107"/>
        <v>#DIV/0!</v>
      </c>
      <c r="AB450" s="316" t="str">
        <f t="shared" si="107"/>
        <v>#DIV/0!</v>
      </c>
      <c r="AC450" s="316">
        <f t="shared" si="107"/>
        <v>0.3191473142</v>
      </c>
      <c r="AD450" s="316" t="str">
        <f t="shared" si="107"/>
        <v>#DIV/0!</v>
      </c>
      <c r="AE450" s="316" t="str">
        <f t="shared" si="107"/>
        <v>#DIV/0!</v>
      </c>
      <c r="AF450" s="316" t="str">
        <f t="shared" si="107"/>
        <v>#DIV/0!</v>
      </c>
      <c r="AG450" s="386"/>
    </row>
    <row r="451">
      <c r="A451" s="542" t="str">
        <f>A449/A447</f>
        <v>#REF!</v>
      </c>
      <c r="B451" s="310"/>
      <c r="C451" s="310"/>
      <c r="D451" s="310"/>
      <c r="E451" s="310"/>
      <c r="F451" s="310"/>
      <c r="G451" s="310"/>
      <c r="H451" s="310"/>
      <c r="I451" s="310"/>
      <c r="J451" s="310"/>
      <c r="K451" s="310"/>
      <c r="L451" s="310"/>
      <c r="M451" s="310"/>
      <c r="N451" s="310"/>
      <c r="O451" s="310"/>
      <c r="P451" s="310"/>
      <c r="Q451" s="310"/>
      <c r="R451" s="310"/>
      <c r="S451" s="310"/>
      <c r="T451" s="310"/>
      <c r="U451" s="310"/>
      <c r="V451" s="310"/>
      <c r="W451" s="310"/>
      <c r="X451" s="310"/>
      <c r="Y451" s="310"/>
      <c r="Z451" s="310"/>
      <c r="AA451" s="310"/>
      <c r="AB451" s="310"/>
      <c r="AC451" s="310"/>
      <c r="AD451" s="310"/>
      <c r="AE451" s="310"/>
      <c r="AF451" s="310"/>
      <c r="AG451" s="524"/>
    </row>
    <row r="452">
      <c r="A452" s="129"/>
      <c r="B452" s="310"/>
      <c r="C452" s="310"/>
      <c r="D452" s="310"/>
      <c r="E452" s="310"/>
      <c r="F452" s="310"/>
      <c r="G452" s="310"/>
      <c r="H452" s="310"/>
      <c r="I452" s="310"/>
      <c r="J452" s="310"/>
      <c r="K452" s="310"/>
      <c r="L452" s="310"/>
      <c r="M452" s="310"/>
      <c r="N452" s="310"/>
      <c r="O452" s="310"/>
      <c r="P452" s="310"/>
      <c r="Q452" s="310"/>
      <c r="R452" s="310"/>
      <c r="S452" s="310"/>
      <c r="T452" s="310"/>
      <c r="U452" s="310"/>
      <c r="V452" s="310"/>
      <c r="W452" s="310"/>
      <c r="X452" s="310"/>
      <c r="Y452" s="310"/>
      <c r="Z452" s="310"/>
      <c r="AA452" s="310"/>
      <c r="AB452" s="310"/>
      <c r="AC452" s="310"/>
      <c r="AD452" s="310"/>
      <c r="AE452" s="310"/>
      <c r="AF452" s="310"/>
      <c r="AG452" s="524"/>
    </row>
    <row r="453">
      <c r="A453" s="130"/>
      <c r="B453" s="310"/>
      <c r="C453" s="310"/>
      <c r="D453" s="310"/>
      <c r="E453" s="310"/>
      <c r="F453" s="310"/>
      <c r="G453" s="310"/>
      <c r="H453" s="310"/>
      <c r="I453" s="310"/>
      <c r="J453" s="310"/>
      <c r="K453" s="310"/>
      <c r="L453" s="310"/>
      <c r="M453" s="310"/>
      <c r="N453" s="310"/>
      <c r="O453" s="310"/>
      <c r="P453" s="310"/>
      <c r="Q453" s="310"/>
      <c r="R453" s="310"/>
      <c r="S453" s="310"/>
      <c r="T453" s="310"/>
      <c r="U453" s="310"/>
      <c r="V453" s="310"/>
      <c r="W453" s="310"/>
      <c r="X453" s="310"/>
      <c r="Y453" s="310"/>
      <c r="Z453" s="310"/>
      <c r="AA453" s="310"/>
      <c r="AB453" s="310"/>
      <c r="AC453" s="310"/>
      <c r="AD453" s="310"/>
      <c r="AE453" s="310"/>
      <c r="AF453" s="310"/>
      <c r="AG453" s="524"/>
    </row>
    <row r="454">
      <c r="A454" s="130"/>
      <c r="B454" s="310"/>
      <c r="C454" s="310"/>
      <c r="D454" s="310"/>
      <c r="E454" s="310"/>
      <c r="F454" s="310"/>
      <c r="G454" s="310"/>
      <c r="H454" s="310"/>
      <c r="I454" s="310"/>
      <c r="J454" s="310"/>
      <c r="K454" s="310"/>
      <c r="L454" s="310"/>
      <c r="M454" s="310"/>
      <c r="N454" s="310"/>
      <c r="O454" s="310"/>
      <c r="P454" s="310"/>
      <c r="Q454" s="310"/>
      <c r="R454" s="310"/>
      <c r="S454" s="310"/>
      <c r="T454" s="310"/>
      <c r="U454" s="310"/>
      <c r="V454" s="310"/>
      <c r="W454" s="310"/>
      <c r="X454" s="310"/>
      <c r="Y454" s="310"/>
      <c r="Z454" s="310"/>
      <c r="AA454" s="310"/>
      <c r="AB454" s="310"/>
      <c r="AC454" s="310"/>
      <c r="AD454" s="310"/>
      <c r="AE454" s="310"/>
      <c r="AF454" s="310"/>
      <c r="AG454" s="524"/>
    </row>
    <row r="455">
      <c r="A455" s="130"/>
      <c r="B455" s="310"/>
      <c r="C455" s="310"/>
      <c r="D455" s="310"/>
      <c r="E455" s="310"/>
      <c r="F455" s="310"/>
      <c r="G455" s="310"/>
      <c r="H455" s="310"/>
      <c r="I455" s="310"/>
      <c r="J455" s="310"/>
      <c r="K455" s="310"/>
      <c r="L455" s="310"/>
      <c r="M455" s="310"/>
      <c r="N455" s="310"/>
      <c r="O455" s="310"/>
      <c r="P455" s="310"/>
      <c r="Q455" s="310"/>
      <c r="R455" s="310"/>
      <c r="S455" s="310"/>
      <c r="T455" s="310"/>
      <c r="U455" s="310"/>
      <c r="V455" s="310"/>
      <c r="W455" s="310"/>
      <c r="X455" s="310"/>
      <c r="Y455" s="310"/>
      <c r="Z455" s="310"/>
      <c r="AA455" s="310"/>
      <c r="AB455" s="310"/>
      <c r="AC455" s="310"/>
      <c r="AD455" s="310"/>
      <c r="AE455" s="310"/>
      <c r="AF455" s="310"/>
      <c r="AG455" s="524"/>
    </row>
    <row r="456">
      <c r="A456" s="130"/>
      <c r="B456" s="310"/>
      <c r="C456" s="310"/>
      <c r="D456" s="310"/>
      <c r="E456" s="310"/>
      <c r="F456" s="310"/>
      <c r="G456" s="310"/>
      <c r="H456" s="310"/>
      <c r="I456" s="310"/>
      <c r="J456" s="310"/>
      <c r="K456" s="310"/>
      <c r="L456" s="310"/>
      <c r="M456" s="310"/>
      <c r="N456" s="310"/>
      <c r="O456" s="310"/>
      <c r="P456" s="310"/>
      <c r="Q456" s="310"/>
      <c r="R456" s="310"/>
      <c r="S456" s="310"/>
      <c r="T456" s="310"/>
      <c r="U456" s="310"/>
      <c r="V456" s="310"/>
      <c r="W456" s="310"/>
      <c r="X456" s="310"/>
      <c r="Y456" s="310"/>
      <c r="Z456" s="310"/>
      <c r="AA456" s="310"/>
      <c r="AB456" s="310"/>
      <c r="AC456" s="310"/>
      <c r="AD456" s="310"/>
      <c r="AE456" s="310"/>
      <c r="AF456" s="310"/>
      <c r="AG456" s="524"/>
    </row>
    <row r="457">
      <c r="A457" s="130"/>
      <c r="B457" s="310"/>
      <c r="C457" s="310"/>
      <c r="D457" s="310"/>
      <c r="E457" s="310"/>
      <c r="F457" s="310"/>
      <c r="G457" s="310"/>
      <c r="H457" s="310"/>
      <c r="I457" s="310"/>
      <c r="J457" s="310"/>
      <c r="K457" s="310"/>
      <c r="L457" s="310"/>
      <c r="M457" s="310"/>
      <c r="N457" s="310"/>
      <c r="O457" s="310"/>
      <c r="P457" s="310"/>
      <c r="Q457" s="310"/>
      <c r="R457" s="310"/>
      <c r="S457" s="310"/>
      <c r="T457" s="310"/>
      <c r="U457" s="310"/>
      <c r="V457" s="310"/>
      <c r="W457" s="310"/>
      <c r="X457" s="310"/>
      <c r="Y457" s="310"/>
      <c r="Z457" s="310"/>
      <c r="AA457" s="310"/>
      <c r="AB457" s="310"/>
      <c r="AC457" s="310"/>
      <c r="AD457" s="310"/>
      <c r="AE457" s="310"/>
      <c r="AF457" s="310"/>
      <c r="AG457" s="524"/>
    </row>
    <row r="458">
      <c r="A458" s="130"/>
      <c r="B458" s="310"/>
      <c r="C458" s="310"/>
      <c r="D458" s="310"/>
      <c r="E458" s="310"/>
      <c r="F458" s="310"/>
      <c r="G458" s="310"/>
      <c r="H458" s="310"/>
      <c r="I458" s="310"/>
      <c r="J458" s="310"/>
      <c r="K458" s="310"/>
      <c r="L458" s="310"/>
      <c r="M458" s="310"/>
      <c r="N458" s="310"/>
      <c r="O458" s="310"/>
      <c r="P458" s="310"/>
      <c r="Q458" s="310"/>
      <c r="R458" s="310"/>
      <c r="S458" s="310"/>
      <c r="T458" s="310"/>
      <c r="U458" s="310"/>
      <c r="V458" s="310"/>
      <c r="W458" s="310"/>
      <c r="X458" s="310"/>
      <c r="Y458" s="310"/>
      <c r="Z458" s="310"/>
      <c r="AA458" s="310"/>
      <c r="AB458" s="310"/>
      <c r="AC458" s="310"/>
      <c r="AD458" s="310"/>
      <c r="AE458" s="310"/>
      <c r="AF458" s="310"/>
      <c r="AG458" s="524"/>
    </row>
    <row r="459">
      <c r="A459" s="130"/>
      <c r="B459" s="310"/>
      <c r="C459" s="310"/>
      <c r="D459" s="310"/>
      <c r="E459" s="310"/>
      <c r="F459" s="310"/>
      <c r="G459" s="310"/>
      <c r="H459" s="310"/>
      <c r="I459" s="310"/>
      <c r="J459" s="310"/>
      <c r="K459" s="310"/>
      <c r="L459" s="310"/>
      <c r="M459" s="310"/>
      <c r="N459" s="310"/>
      <c r="O459" s="310"/>
      <c r="P459" s="310"/>
      <c r="Q459" s="310"/>
      <c r="R459" s="310"/>
      <c r="S459" s="310"/>
      <c r="T459" s="310"/>
      <c r="U459" s="310"/>
      <c r="V459" s="310"/>
      <c r="W459" s="310"/>
      <c r="X459" s="310"/>
      <c r="Y459" s="310"/>
      <c r="Z459" s="310"/>
      <c r="AA459" s="310"/>
      <c r="AB459" s="310"/>
      <c r="AC459" s="310"/>
      <c r="AD459" s="310"/>
      <c r="AE459" s="310"/>
      <c r="AF459" s="310"/>
      <c r="AG459" s="524"/>
    </row>
  </sheetData>
  <conditionalFormatting sqref="B440:AF440">
    <cfRule type="cellIs" dxfId="0" priority="1" operator="greaterThan">
      <formula>0</formula>
    </cfRule>
  </conditionalFormatting>
  <conditionalFormatting sqref="B440:AF440">
    <cfRule type="cellIs" dxfId="1" priority="2" operator="lessThan">
      <formula>0</formula>
    </cfRule>
  </conditionalFormatting>
  <conditionalFormatting sqref="B357:AF357">
    <cfRule type="colorScale" priority="3">
      <colorScale>
        <cfvo type="min"/>
        <cfvo type="max"/>
        <color rgb="FFFFFFFF"/>
        <color rgb="FFE67C73"/>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449"/>
      <c r="B1" s="590" t="s">
        <v>1577</v>
      </c>
      <c r="S1" s="590"/>
      <c r="T1" s="590"/>
      <c r="U1" s="590"/>
      <c r="V1" s="590"/>
    </row>
    <row r="2">
      <c r="A2" s="591" t="s">
        <v>1578</v>
      </c>
      <c r="B2" s="592" t="s">
        <v>1579</v>
      </c>
      <c r="C2" s="593"/>
      <c r="E2" s="594" t="s">
        <v>1580</v>
      </c>
      <c r="F2" s="593"/>
      <c r="G2" s="595"/>
      <c r="H2" s="594" t="s">
        <v>1581</v>
      </c>
      <c r="I2" s="593"/>
      <c r="J2" s="596"/>
      <c r="K2" s="594" t="s">
        <v>1582</v>
      </c>
      <c r="L2" s="593"/>
      <c r="N2" s="594" t="s">
        <v>1583</v>
      </c>
      <c r="O2" s="593"/>
      <c r="Q2" s="594" t="s">
        <v>1584</v>
      </c>
      <c r="R2" s="593"/>
      <c r="S2" s="597"/>
      <c r="T2" s="598" t="s">
        <v>1585</v>
      </c>
      <c r="U2" s="593"/>
      <c r="V2" s="599"/>
    </row>
    <row r="3">
      <c r="A3" s="600"/>
      <c r="B3" s="601" t="s">
        <v>1586</v>
      </c>
      <c r="C3" s="602">
        <v>83.87</v>
      </c>
      <c r="D3" s="603">
        <v>86.9</v>
      </c>
      <c r="E3" s="604" t="s">
        <v>1587</v>
      </c>
      <c r="F3" s="605">
        <f>(('DTC - P&amp;L'!AG114+'DTC - P&amp;L'!AG115)/'DTC - P&amp;L'!AG104)</f>
        <v>0.1269315673</v>
      </c>
      <c r="G3" s="606"/>
      <c r="H3" s="607" t="s">
        <v>1579</v>
      </c>
      <c r="I3" s="608">
        <f>(C3*F9)+(C4*F8)+(C5*F3)+(C6*F4)+(C7*F5)+(C8*F6)+(C9*F7)+(C10*F10)</f>
        <v>93.14215232</v>
      </c>
      <c r="J3" s="609">
        <f>(D3*F9)+(D4*F8)+(D5*F3)+(D6*F4)+(D7*F5)+(D8*F6)+(D9*F7)</f>
        <v>95.41977925</v>
      </c>
      <c r="K3" s="610" t="s">
        <v>1588</v>
      </c>
      <c r="L3" s="611">
        <v>0.029</v>
      </c>
      <c r="N3" s="601" t="s">
        <v>1589</v>
      </c>
      <c r="O3" s="612">
        <v>0.22</v>
      </c>
      <c r="Q3" s="604" t="s">
        <v>1590</v>
      </c>
      <c r="R3" s="613">
        <v>15.0</v>
      </c>
      <c r="S3" s="614"/>
      <c r="T3" s="615" t="s">
        <v>1591</v>
      </c>
      <c r="U3" s="616">
        <v>0.0614</v>
      </c>
      <c r="V3" s="617" t="s">
        <v>1578</v>
      </c>
    </row>
    <row r="4">
      <c r="A4" s="600"/>
      <c r="B4" s="601" t="s">
        <v>1592</v>
      </c>
      <c r="C4" s="602">
        <v>95.58</v>
      </c>
      <c r="D4" s="603">
        <v>97.61</v>
      </c>
      <c r="E4" s="604" t="s">
        <v>176</v>
      </c>
      <c r="F4" s="605">
        <f>('DTC - P&amp;L'!AG110/'DTC - P&amp;L'!AG104)</f>
        <v>0.3399558499</v>
      </c>
      <c r="G4" s="606"/>
      <c r="H4" s="607" t="s">
        <v>1593</v>
      </c>
      <c r="I4" s="608">
        <f>C38+('DTC - P&amp;L'!AG121/'DTC - P&amp;L'!AG104)*D38</f>
        <v>13.995883</v>
      </c>
      <c r="J4" s="618"/>
      <c r="K4" s="604" t="s">
        <v>1594</v>
      </c>
      <c r="L4" s="619">
        <v>0.034</v>
      </c>
      <c r="N4" s="601" t="s">
        <v>1595</v>
      </c>
      <c r="O4" s="612">
        <v>0.13</v>
      </c>
      <c r="Q4" s="604" t="s">
        <v>1596</v>
      </c>
      <c r="R4" s="613">
        <v>40.0</v>
      </c>
      <c r="S4" s="614"/>
      <c r="T4" s="614"/>
      <c r="U4" s="614"/>
      <c r="V4" s="614"/>
    </row>
    <row r="5">
      <c r="A5" s="600"/>
      <c r="B5" s="601" t="s">
        <v>1597</v>
      </c>
      <c r="C5" s="608">
        <v>10.49</v>
      </c>
      <c r="D5" s="603">
        <v>13.44</v>
      </c>
      <c r="E5" s="620" t="s">
        <v>1598</v>
      </c>
      <c r="F5" s="621">
        <v>0.0</v>
      </c>
      <c r="G5" s="606"/>
      <c r="H5" s="601" t="s">
        <v>1599</v>
      </c>
      <c r="I5" s="608">
        <f>C34+('DTC - P&amp;L'!AG121/'DTC - P&amp;L'!AG104)*D34</f>
        <v>20.75809051</v>
      </c>
      <c r="K5" s="604" t="s">
        <v>1600</v>
      </c>
      <c r="L5" s="619">
        <v>0.075</v>
      </c>
      <c r="N5" s="601" t="s">
        <v>1601</v>
      </c>
      <c r="O5" s="622"/>
      <c r="Q5" s="604" t="s">
        <v>1602</v>
      </c>
      <c r="R5" s="613">
        <v>20.0</v>
      </c>
      <c r="S5" s="614"/>
      <c r="T5" s="614"/>
      <c r="U5" s="614"/>
      <c r="V5" s="614"/>
    </row>
    <row r="6">
      <c r="A6" s="600"/>
      <c r="B6" s="601" t="s">
        <v>176</v>
      </c>
      <c r="C6" s="608">
        <v>4.93</v>
      </c>
      <c r="D6" s="603">
        <v>5.49</v>
      </c>
      <c r="E6" s="604" t="s">
        <v>177</v>
      </c>
      <c r="F6" s="605">
        <f>('DTC - P&amp;L'!AG111)/'DTC - P&amp;L'!AG104</f>
        <v>0.1214128035</v>
      </c>
      <c r="G6" s="606"/>
      <c r="H6" s="610" t="s">
        <v>1603</v>
      </c>
      <c r="I6" s="608">
        <v>16.81</v>
      </c>
      <c r="K6" s="604" t="s">
        <v>1604</v>
      </c>
      <c r="L6" s="623">
        <v>0.00125</v>
      </c>
      <c r="Q6" s="604" t="s">
        <v>1605</v>
      </c>
      <c r="R6" s="624">
        <v>1.0</v>
      </c>
      <c r="S6" s="625"/>
      <c r="T6" s="625"/>
      <c r="U6" s="625"/>
      <c r="V6" s="625"/>
    </row>
    <row r="7">
      <c r="A7" s="600"/>
      <c r="B7" s="626" t="s">
        <v>1598</v>
      </c>
      <c r="C7" s="627">
        <v>6.37</v>
      </c>
      <c r="D7" s="628"/>
      <c r="E7" s="604" t="s">
        <v>1606</v>
      </c>
      <c r="F7" s="605">
        <f>('DTC - P&amp;L'!AG112+'DTC - P&amp;L'!AG113)/'DTC - P&amp;L'!AG104</f>
        <v>0.1567328918</v>
      </c>
      <c r="G7" s="606"/>
      <c r="H7" s="604" t="s">
        <v>1607</v>
      </c>
      <c r="I7" s="608">
        <v>0.0</v>
      </c>
      <c r="K7" s="604" t="s">
        <v>1608</v>
      </c>
      <c r="L7" s="629">
        <v>0.003464</v>
      </c>
      <c r="N7" s="26"/>
      <c r="O7" s="630"/>
    </row>
    <row r="8">
      <c r="A8" s="600"/>
      <c r="B8" s="601" t="s">
        <v>177</v>
      </c>
      <c r="C8" s="608">
        <v>1.07</v>
      </c>
      <c r="D8" s="603">
        <v>1.19</v>
      </c>
      <c r="E8" s="604" t="s">
        <v>1609</v>
      </c>
      <c r="F8" s="605">
        <f>('DTC - P&amp;L'!AG98+'DTC - P&amp;L'!AG99)/'DTC - P&amp;L'!AG104</f>
        <v>0.3509933775</v>
      </c>
      <c r="G8" s="606"/>
      <c r="H8" s="604" t="s">
        <v>1610</v>
      </c>
      <c r="I8" s="608">
        <v>0.0</v>
      </c>
      <c r="K8" s="604" t="s">
        <v>1611</v>
      </c>
      <c r="L8" s="619">
        <v>0.075</v>
      </c>
      <c r="M8" s="631"/>
      <c r="N8" s="26"/>
      <c r="O8" s="630"/>
    </row>
    <row r="9">
      <c r="A9" s="600"/>
      <c r="B9" s="632" t="s">
        <v>1612</v>
      </c>
      <c r="C9" s="608">
        <v>5.98</v>
      </c>
      <c r="D9" s="603">
        <v>6.66</v>
      </c>
      <c r="E9" s="604" t="s">
        <v>1586</v>
      </c>
      <c r="F9" s="605">
        <f>1-F8</f>
        <v>0.6490066225</v>
      </c>
      <c r="G9" s="606"/>
      <c r="H9" s="633" t="s">
        <v>1613</v>
      </c>
      <c r="I9" s="608">
        <f>Summary!B177*L3</f>
        <v>5.464560383</v>
      </c>
      <c r="K9" s="604" t="s">
        <v>1614</v>
      </c>
      <c r="L9" s="619">
        <v>0.025</v>
      </c>
    </row>
    <row r="10">
      <c r="A10" s="634"/>
      <c r="B10" s="632" t="s">
        <v>1615</v>
      </c>
      <c r="C10" s="608">
        <v>4.21</v>
      </c>
      <c r="E10" s="604" t="s">
        <v>1615</v>
      </c>
      <c r="F10" s="605">
        <f>('DTC - P&amp;L'!AG116+'DTC - P&amp;L'!AG117)/'DTC - P&amp;L'!AG104</f>
        <v>0.2582781457</v>
      </c>
      <c r="H10" s="604" t="s">
        <v>1616</v>
      </c>
      <c r="I10" s="635">
        <f>0.3</f>
        <v>0.3</v>
      </c>
      <c r="K10" s="604" t="s">
        <v>1617</v>
      </c>
      <c r="L10" s="608">
        <v>15.0</v>
      </c>
    </row>
    <row r="11" outlineLevel="1">
      <c r="A11" s="636"/>
      <c r="B11" s="604" t="s">
        <v>1618</v>
      </c>
      <c r="C11" s="608">
        <v>3.94</v>
      </c>
      <c r="D11" s="595"/>
      <c r="E11" s="604" t="s">
        <v>1619</v>
      </c>
      <c r="F11" s="622"/>
      <c r="H11" s="604" t="s">
        <v>1620</v>
      </c>
      <c r="I11" s="622"/>
      <c r="N11" s="637"/>
      <c r="O11" s="638"/>
      <c r="P11" s="639"/>
    </row>
    <row r="12" outlineLevel="1">
      <c r="A12" s="634"/>
      <c r="B12" s="604" t="s">
        <v>1621</v>
      </c>
      <c r="C12" s="622">
        <v>14.79</v>
      </c>
      <c r="D12" s="640"/>
      <c r="E12" s="604" t="s">
        <v>1622</v>
      </c>
      <c r="F12" s="622"/>
      <c r="H12" s="604" t="s">
        <v>1619</v>
      </c>
      <c r="I12" s="622"/>
      <c r="K12" s="604" t="s">
        <v>1623</v>
      </c>
      <c r="L12" s="619">
        <v>0.95</v>
      </c>
      <c r="O12" s="641"/>
      <c r="Q12" s="642"/>
    </row>
    <row r="13" outlineLevel="1">
      <c r="A13" s="634"/>
      <c r="B13" s="604" t="s">
        <v>1624</v>
      </c>
      <c r="C13" s="643"/>
      <c r="D13" s="640"/>
      <c r="E13" s="604" t="s">
        <v>1625</v>
      </c>
      <c r="F13" s="622"/>
      <c r="H13" s="604" t="s">
        <v>1622</v>
      </c>
      <c r="I13" s="622"/>
      <c r="K13" s="604" t="s">
        <v>1626</v>
      </c>
      <c r="L13" s="619">
        <v>0.05</v>
      </c>
      <c r="O13" s="638"/>
    </row>
    <row r="14" outlineLevel="1">
      <c r="B14" s="604" t="s">
        <v>1627</v>
      </c>
      <c r="C14" s="643"/>
      <c r="D14" s="640"/>
      <c r="E14" s="604" t="s">
        <v>1628</v>
      </c>
      <c r="F14" s="622"/>
      <c r="H14" s="604" t="s">
        <v>1625</v>
      </c>
      <c r="I14" s="622"/>
      <c r="K14" s="604" t="s">
        <v>1629</v>
      </c>
      <c r="L14" s="619">
        <v>0.0579</v>
      </c>
      <c r="N14" s="7"/>
    </row>
    <row r="15">
      <c r="A15" s="2"/>
      <c r="B15" s="644" t="s">
        <v>1630</v>
      </c>
      <c r="C15" s="645">
        <v>87.9</v>
      </c>
      <c r="D15" s="595"/>
      <c r="E15" s="646"/>
      <c r="F15" s="647"/>
      <c r="H15" s="604" t="s">
        <v>156</v>
      </c>
      <c r="I15" s="648">
        <f>SUM(I3:I14)</f>
        <v>150.4706862</v>
      </c>
      <c r="K15" s="604" t="s">
        <v>1631</v>
      </c>
      <c r="L15" s="608">
        <v>0.3</v>
      </c>
      <c r="N15" s="7"/>
    </row>
    <row r="16">
      <c r="A16" s="2"/>
      <c r="B16" s="644" t="s">
        <v>1632</v>
      </c>
      <c r="C16" s="645">
        <v>97.21</v>
      </c>
      <c r="D16" s="595"/>
      <c r="E16" s="646"/>
      <c r="F16" s="647"/>
      <c r="H16" s="2"/>
      <c r="I16" s="5"/>
      <c r="K16" s="2"/>
      <c r="L16" s="638"/>
      <c r="N16" s="7"/>
    </row>
    <row r="17">
      <c r="A17" s="2"/>
      <c r="B17" s="644" t="s">
        <v>1633</v>
      </c>
      <c r="C17" s="645">
        <v>13.73</v>
      </c>
      <c r="D17" s="595"/>
      <c r="E17" s="646"/>
      <c r="F17" s="647"/>
      <c r="H17" s="2"/>
      <c r="I17" s="5"/>
      <c r="K17" s="2"/>
      <c r="L17" s="638"/>
      <c r="N17" s="7"/>
    </row>
    <row r="18">
      <c r="A18" s="2"/>
      <c r="B18" s="644" t="s">
        <v>1634</v>
      </c>
      <c r="C18" s="645">
        <v>26.68</v>
      </c>
      <c r="D18" s="595"/>
      <c r="E18" s="646"/>
      <c r="F18" s="647"/>
      <c r="H18" s="2"/>
      <c r="I18" s="5"/>
      <c r="K18" s="2"/>
      <c r="L18" s="638"/>
      <c r="N18" s="7"/>
    </row>
    <row r="19">
      <c r="A19" s="2"/>
      <c r="B19" s="649"/>
      <c r="C19" s="595"/>
      <c r="D19" s="595"/>
      <c r="E19" s="646"/>
      <c r="F19" s="647"/>
      <c r="H19" s="2"/>
      <c r="I19" s="5"/>
      <c r="K19" s="2"/>
      <c r="L19" s="638"/>
      <c r="N19" s="7"/>
    </row>
    <row r="20">
      <c r="A20" s="2"/>
      <c r="B20" s="649"/>
      <c r="C20" s="595"/>
      <c r="D20" s="595"/>
      <c r="E20" s="646"/>
      <c r="F20" s="647"/>
      <c r="H20" s="2"/>
      <c r="I20" s="5"/>
      <c r="K20" s="2"/>
      <c r="L20" s="638"/>
      <c r="N20" s="7"/>
    </row>
    <row r="21">
      <c r="A21" s="2"/>
      <c r="B21" s="649"/>
      <c r="C21" s="595"/>
      <c r="D21" s="595"/>
      <c r="E21" s="646"/>
      <c r="F21" s="647"/>
      <c r="H21" s="2"/>
      <c r="I21" s="5"/>
      <c r="K21" s="2"/>
      <c r="L21" s="638"/>
      <c r="N21" s="7"/>
    </row>
    <row r="22">
      <c r="A22" s="2"/>
      <c r="B22" s="650" t="s">
        <v>1635</v>
      </c>
      <c r="C22" s="651" t="s">
        <v>1636</v>
      </c>
      <c r="D22" s="651" t="s">
        <v>1637</v>
      </c>
      <c r="E22" s="651" t="s">
        <v>347</v>
      </c>
      <c r="F22" s="647"/>
      <c r="N22" s="7"/>
    </row>
    <row r="23">
      <c r="A23" s="2" t="s">
        <v>1638</v>
      </c>
      <c r="B23" s="604" t="s">
        <v>1639</v>
      </c>
      <c r="C23" s="608">
        <v>11.94</v>
      </c>
      <c r="D23" s="602">
        <v>6.155</v>
      </c>
      <c r="E23" s="602">
        <v>5.4</v>
      </c>
      <c r="F23" s="647"/>
      <c r="H23" s="594" t="s">
        <v>1640</v>
      </c>
      <c r="I23" s="593"/>
      <c r="N23" s="652"/>
    </row>
    <row r="24">
      <c r="B24" s="604" t="s">
        <v>1641</v>
      </c>
      <c r="C24" s="622">
        <v>11.94</v>
      </c>
      <c r="D24" s="622">
        <v>6.16</v>
      </c>
      <c r="E24" s="646"/>
      <c r="F24" s="606"/>
      <c r="H24" s="601" t="s">
        <v>1642</v>
      </c>
      <c r="I24" s="653">
        <v>0.8</v>
      </c>
      <c r="L24" s="654"/>
    </row>
    <row r="25">
      <c r="B25" s="604" t="s">
        <v>1643</v>
      </c>
      <c r="C25" s="622">
        <v>11.94</v>
      </c>
      <c r="D25" s="622">
        <v>6.16</v>
      </c>
      <c r="E25" s="646"/>
      <c r="F25" s="606"/>
      <c r="H25" s="610" t="s">
        <v>1644</v>
      </c>
      <c r="I25" s="655">
        <v>0.2</v>
      </c>
    </row>
    <row r="26">
      <c r="A26" s="591" t="s">
        <v>1578</v>
      </c>
      <c r="B26" s="604" t="s">
        <v>1645</v>
      </c>
      <c r="C26" s="656">
        <v>0.0</v>
      </c>
      <c r="D26" s="656">
        <v>0.0</v>
      </c>
    </row>
    <row r="27" outlineLevel="1">
      <c r="B27" s="657" t="s">
        <v>1646</v>
      </c>
      <c r="C27" s="658"/>
      <c r="D27" s="658"/>
      <c r="E27" s="646"/>
      <c r="F27" s="606"/>
    </row>
    <row r="28" outlineLevel="1">
      <c r="B28" s="657" t="s">
        <v>1647</v>
      </c>
      <c r="C28" s="608">
        <v>0.1</v>
      </c>
      <c r="D28" s="608">
        <v>0.0</v>
      </c>
      <c r="E28" s="646"/>
      <c r="F28" s="606"/>
    </row>
    <row r="29" outlineLevel="1">
      <c r="B29" s="657" t="s">
        <v>1648</v>
      </c>
      <c r="C29" s="608">
        <v>0.31</v>
      </c>
      <c r="D29" s="608">
        <v>0.31</v>
      </c>
      <c r="E29" s="646"/>
      <c r="F29" s="606"/>
    </row>
    <row r="30" outlineLevel="1">
      <c r="B30" s="657" t="s">
        <v>1649</v>
      </c>
      <c r="C30" s="608">
        <v>0.0</v>
      </c>
      <c r="D30" s="608">
        <v>0.0</v>
      </c>
      <c r="E30" s="646"/>
      <c r="F30" s="606"/>
    </row>
    <row r="31" outlineLevel="1">
      <c r="B31" s="657" t="s">
        <v>1650</v>
      </c>
      <c r="C31" s="608">
        <v>0.35</v>
      </c>
      <c r="D31" s="608">
        <v>0.35</v>
      </c>
      <c r="E31" s="646"/>
      <c r="F31" s="606"/>
    </row>
    <row r="32" outlineLevel="1">
      <c r="B32" s="657" t="s">
        <v>1651</v>
      </c>
      <c r="C32" s="608">
        <v>0.0</v>
      </c>
      <c r="D32" s="608">
        <v>0.0</v>
      </c>
      <c r="E32" s="646"/>
      <c r="F32" s="606"/>
    </row>
    <row r="33" outlineLevel="1">
      <c r="B33" s="657" t="s">
        <v>1652</v>
      </c>
      <c r="C33" s="608">
        <v>1.65</v>
      </c>
      <c r="D33" s="608">
        <v>0.71</v>
      </c>
      <c r="E33" s="646"/>
      <c r="F33" s="606"/>
    </row>
    <row r="34">
      <c r="B34" s="659" t="s">
        <v>1653</v>
      </c>
      <c r="C34" s="660">
        <f t="shared" ref="C34:D34" si="1">C26+C23-C27</f>
        <v>11.94</v>
      </c>
      <c r="D34" s="660">
        <f t="shared" si="1"/>
        <v>6.155</v>
      </c>
    </row>
    <row r="35">
      <c r="B35" s="659" t="s">
        <v>1654</v>
      </c>
      <c r="C35" s="622">
        <v>15.06</v>
      </c>
      <c r="D35" s="658">
        <f>D27+D24-D28</f>
        <v>6.16</v>
      </c>
      <c r="E35" s="646"/>
      <c r="F35" s="606"/>
    </row>
    <row r="36">
      <c r="B36" s="661" t="s">
        <v>1655</v>
      </c>
      <c r="C36" s="627">
        <v>20.0</v>
      </c>
      <c r="D36" s="627"/>
      <c r="E36" s="646"/>
      <c r="F36" s="606"/>
    </row>
    <row r="37">
      <c r="A37" s="662" t="s">
        <v>1578</v>
      </c>
      <c r="B37" s="650" t="s">
        <v>1656</v>
      </c>
      <c r="C37" s="651" t="s">
        <v>1636</v>
      </c>
      <c r="D37" s="651" t="s">
        <v>1637</v>
      </c>
    </row>
    <row r="38">
      <c r="B38" s="601" t="s">
        <v>1657</v>
      </c>
      <c r="C38" s="608">
        <v>11.94</v>
      </c>
      <c r="D38" s="608">
        <v>1.435</v>
      </c>
    </row>
    <row r="39">
      <c r="B39" s="601" t="s">
        <v>1658</v>
      </c>
      <c r="C39" s="608">
        <v>11.94</v>
      </c>
      <c r="D39" s="608">
        <v>1.44</v>
      </c>
      <c r="E39" s="649"/>
      <c r="F39" s="646"/>
    </row>
    <row r="40">
      <c r="B40" s="626" t="s">
        <v>1659</v>
      </c>
      <c r="C40" s="627">
        <v>11.94</v>
      </c>
      <c r="D40" s="627">
        <v>1.44</v>
      </c>
      <c r="E40" s="646"/>
      <c r="F40" s="663"/>
    </row>
    <row r="41">
      <c r="B41" s="664"/>
      <c r="C41" s="665"/>
      <c r="E41" s="646"/>
      <c r="F41" s="663"/>
    </row>
    <row r="42">
      <c r="B42" s="650" t="s">
        <v>1660</v>
      </c>
      <c r="C42" s="651" t="s">
        <v>1636</v>
      </c>
      <c r="D42" s="594" t="s">
        <v>1637</v>
      </c>
      <c r="E42" s="666"/>
      <c r="F42" s="663"/>
    </row>
    <row r="43">
      <c r="A43" s="662" t="s">
        <v>1661</v>
      </c>
      <c r="B43" s="610" t="s">
        <v>1662</v>
      </c>
      <c r="C43" s="667">
        <v>11.94</v>
      </c>
      <c r="D43" s="668">
        <v>1.435</v>
      </c>
      <c r="E43" s="666"/>
      <c r="F43" s="669"/>
      <c r="K43" s="636"/>
    </row>
    <row r="44">
      <c r="A44" s="670">
        <f>sum(C43:C44)</f>
        <v>12.18</v>
      </c>
      <c r="B44" s="610" t="s">
        <v>1663</v>
      </c>
      <c r="C44" s="667">
        <v>0.24</v>
      </c>
      <c r="D44" s="671">
        <v>0.24</v>
      </c>
      <c r="E44" s="666"/>
      <c r="F44" s="669"/>
    </row>
    <row r="45">
      <c r="A45" s="672">
        <f>C46</f>
        <v>12.94</v>
      </c>
      <c r="B45" s="650" t="s">
        <v>1664</v>
      </c>
      <c r="C45" s="651" t="s">
        <v>1636</v>
      </c>
      <c r="E45" s="666"/>
      <c r="F45" s="669"/>
      <c r="J45" s="673"/>
    </row>
    <row r="46">
      <c r="A46" s="670">
        <f>sum(F43:F45)</f>
        <v>0</v>
      </c>
      <c r="B46" s="610" t="s">
        <v>1665</v>
      </c>
      <c r="C46" s="674">
        <v>12.94</v>
      </c>
      <c r="E46" s="646"/>
      <c r="F46" s="675"/>
      <c r="K46" s="676"/>
    </row>
    <row r="47">
      <c r="A47" s="628"/>
      <c r="B47" s="604" t="s">
        <v>1666</v>
      </c>
      <c r="C47" s="674">
        <v>5.7</v>
      </c>
      <c r="E47" s="646"/>
      <c r="F47" s="675"/>
      <c r="K47" s="676"/>
      <c r="M47" s="677"/>
      <c r="O47" s="676"/>
    </row>
    <row r="48">
      <c r="A48" s="678">
        <f>C38</f>
        <v>11.94</v>
      </c>
      <c r="B48" s="604" t="s">
        <v>1667</v>
      </c>
      <c r="C48" s="679">
        <v>0.15</v>
      </c>
      <c r="E48" s="646"/>
      <c r="F48" s="675"/>
      <c r="K48" s="676"/>
      <c r="L48" s="87"/>
      <c r="M48" s="677"/>
      <c r="O48" s="676"/>
    </row>
    <row r="49">
      <c r="A49" s="680"/>
      <c r="B49" s="650" t="s">
        <v>1668</v>
      </c>
      <c r="C49" s="651" t="s">
        <v>1636</v>
      </c>
      <c r="E49" s="646"/>
      <c r="F49" s="675"/>
      <c r="K49" s="676"/>
      <c r="L49" s="87"/>
      <c r="M49" s="677"/>
      <c r="O49" s="676"/>
    </row>
    <row r="50">
      <c r="A50" s="628">
        <f>sum(A43:A48)</f>
        <v>37.06</v>
      </c>
      <c r="B50" s="604" t="s">
        <v>1669</v>
      </c>
      <c r="C50" s="681">
        <v>11.0</v>
      </c>
      <c r="E50" s="646"/>
      <c r="F50" s="675"/>
      <c r="K50" s="676"/>
      <c r="L50" s="87"/>
      <c r="M50" s="677"/>
      <c r="O50" s="676"/>
    </row>
    <row r="51">
      <c r="B51" s="604" t="s">
        <v>1670</v>
      </c>
      <c r="C51" s="682">
        <v>6.155</v>
      </c>
      <c r="K51" s="676"/>
      <c r="L51" s="87"/>
      <c r="M51" s="677"/>
      <c r="O51" s="676"/>
    </row>
    <row r="52">
      <c r="K52" s="676"/>
      <c r="L52" s="87"/>
      <c r="M52" s="677"/>
      <c r="O52" s="676"/>
    </row>
    <row r="53">
      <c r="A53" s="676"/>
      <c r="B53" s="683" t="s">
        <v>1671</v>
      </c>
      <c r="C53" s="684"/>
      <c r="K53" s="676"/>
      <c r="L53" s="87"/>
      <c r="M53" s="677"/>
      <c r="O53" s="676"/>
    </row>
    <row r="54">
      <c r="B54" s="604" t="s">
        <v>1672</v>
      </c>
      <c r="C54" s="685">
        <v>0.25</v>
      </c>
      <c r="K54" s="676"/>
      <c r="L54" s="87"/>
      <c r="M54" s="677"/>
      <c r="O54" s="676"/>
    </row>
    <row r="55">
      <c r="B55" s="604" t="s">
        <v>1673</v>
      </c>
      <c r="C55" s="685">
        <v>0.1</v>
      </c>
    </row>
    <row r="57">
      <c r="B57" s="683" t="s">
        <v>1674</v>
      </c>
      <c r="C57" s="684"/>
    </row>
    <row r="58">
      <c r="B58" s="604" t="s">
        <v>1672</v>
      </c>
      <c r="C58" s="685">
        <v>0.5644</v>
      </c>
    </row>
    <row r="59">
      <c r="B59" s="604" t="s">
        <v>1673</v>
      </c>
      <c r="C59" s="685">
        <v>0.4603</v>
      </c>
    </row>
    <row r="61">
      <c r="B61" s="683" t="s">
        <v>1675</v>
      </c>
      <c r="C61" s="684"/>
    </row>
    <row r="62">
      <c r="B62" s="604" t="s">
        <v>1676</v>
      </c>
      <c r="C62" s="681">
        <v>5.56</v>
      </c>
    </row>
    <row r="63">
      <c r="B63" s="604" t="s">
        <v>1637</v>
      </c>
      <c r="C63" s="681">
        <v>2.2</v>
      </c>
    </row>
    <row r="66">
      <c r="A66" s="686" t="s">
        <v>1677</v>
      </c>
      <c r="B66" s="2" t="s">
        <v>1678</v>
      </c>
    </row>
    <row r="67">
      <c r="A67" s="636"/>
    </row>
    <row r="68">
      <c r="A68" s="662" t="s">
        <v>1679</v>
      </c>
      <c r="B68" s="687" t="s">
        <v>1680</v>
      </c>
      <c r="C68" s="688"/>
      <c r="E68" s="689" t="s">
        <v>1681</v>
      </c>
      <c r="F68" s="690"/>
      <c r="G68" s="690"/>
      <c r="H68" s="690"/>
      <c r="I68" s="690"/>
      <c r="J68" s="690"/>
      <c r="K68" s="688"/>
    </row>
    <row r="69">
      <c r="B69" s="691" t="s">
        <v>1682</v>
      </c>
      <c r="C69" s="692"/>
      <c r="E69" s="693">
        <v>17.58</v>
      </c>
      <c r="F69" s="694">
        <v>0.29</v>
      </c>
      <c r="G69" s="694">
        <v>0.0</v>
      </c>
      <c r="H69" s="694">
        <v>0.17</v>
      </c>
      <c r="I69" s="694">
        <v>0.01</v>
      </c>
      <c r="J69" s="694">
        <v>2.44</v>
      </c>
      <c r="K69" s="695">
        <v>0.21</v>
      </c>
    </row>
    <row r="70">
      <c r="B70" s="696" t="s">
        <v>1683</v>
      </c>
      <c r="C70" s="697">
        <v>17.58</v>
      </c>
    </row>
    <row r="71">
      <c r="B71" s="696" t="s">
        <v>1684</v>
      </c>
      <c r="C71" s="697">
        <v>0.29</v>
      </c>
      <c r="E71" s="689" t="s">
        <v>1685</v>
      </c>
      <c r="F71" s="690"/>
      <c r="G71" s="690"/>
      <c r="H71" s="690"/>
      <c r="I71" s="690"/>
      <c r="J71" s="690"/>
      <c r="K71" s="688"/>
      <c r="L71" s="676"/>
    </row>
    <row r="72">
      <c r="B72" s="696" t="s">
        <v>1686</v>
      </c>
      <c r="C72" s="697">
        <v>0.0</v>
      </c>
      <c r="E72" s="698">
        <v>14.55</v>
      </c>
      <c r="F72" s="699">
        <v>0.55</v>
      </c>
      <c r="G72" s="699">
        <v>0.01</v>
      </c>
      <c r="H72" s="699">
        <v>0.15</v>
      </c>
      <c r="I72" s="699">
        <v>0.01</v>
      </c>
      <c r="J72" s="699">
        <v>7.62</v>
      </c>
      <c r="K72" s="700">
        <v>0.3</v>
      </c>
      <c r="L72" s="676"/>
      <c r="M72" s="676"/>
    </row>
    <row r="73">
      <c r="B73" s="696" t="s">
        <v>1687</v>
      </c>
      <c r="C73" s="697">
        <v>0.17</v>
      </c>
      <c r="I73" s="701"/>
      <c r="J73" s="701"/>
      <c r="K73" s="701"/>
      <c r="L73" s="701"/>
      <c r="M73" s="701"/>
    </row>
    <row r="74">
      <c r="B74" s="696" t="s">
        <v>1688</v>
      </c>
      <c r="C74" s="697">
        <v>0.01</v>
      </c>
      <c r="I74" s="701"/>
      <c r="J74" s="701"/>
      <c r="K74" s="701"/>
      <c r="L74" s="701"/>
      <c r="M74" s="701"/>
    </row>
    <row r="75">
      <c r="B75" s="696" t="s">
        <v>1689</v>
      </c>
      <c r="C75" s="697">
        <v>2.44</v>
      </c>
      <c r="E75" s="2" t="s">
        <v>1683</v>
      </c>
      <c r="F75" s="2" t="s">
        <v>1684</v>
      </c>
      <c r="G75" s="2" t="s">
        <v>1686</v>
      </c>
      <c r="H75" s="2" t="s">
        <v>1687</v>
      </c>
      <c r="I75" s="2" t="s">
        <v>1688</v>
      </c>
      <c r="J75" s="2" t="s">
        <v>1689</v>
      </c>
      <c r="K75" s="2" t="s">
        <v>1690</v>
      </c>
    </row>
    <row r="76">
      <c r="B76" s="702" t="s">
        <v>1690</v>
      </c>
      <c r="C76" s="703">
        <v>0.21</v>
      </c>
    </row>
    <row r="79">
      <c r="B79" s="2" t="s">
        <v>1691</v>
      </c>
    </row>
    <row r="80">
      <c r="B80" s="2" t="s">
        <v>1692</v>
      </c>
      <c r="C80" s="704">
        <v>0.05</v>
      </c>
      <c r="D80" s="2" t="s">
        <v>1693</v>
      </c>
    </row>
    <row r="81">
      <c r="B81" s="2" t="s">
        <v>1694</v>
      </c>
      <c r="C81" s="2" t="s">
        <v>1695</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75"/>
    <col customWidth="1" min="2" max="2" width="11.75"/>
    <col customWidth="1" min="3" max="6" width="10.25"/>
    <col customWidth="1" min="7" max="7" width="11.0"/>
    <col customWidth="1" min="8" max="13" width="10.25"/>
    <col customWidth="1" min="14" max="14" width="11.25"/>
    <col customWidth="1" min="15" max="32" width="10.25"/>
  </cols>
  <sheetData>
    <row r="1">
      <c r="A1" s="705">
        <v>45566.0</v>
      </c>
      <c r="B1" s="9">
        <v>45566.0</v>
      </c>
      <c r="C1" s="9">
        <v>45567.0</v>
      </c>
      <c r="D1" s="9">
        <v>45568.0</v>
      </c>
      <c r="E1" s="9">
        <v>45569.0</v>
      </c>
      <c r="F1" s="9">
        <v>45570.0</v>
      </c>
      <c r="G1" s="9">
        <v>45571.0</v>
      </c>
      <c r="H1" s="9">
        <v>45572.0</v>
      </c>
      <c r="I1" s="9">
        <v>45573.0</v>
      </c>
      <c r="J1" s="9">
        <v>45574.0</v>
      </c>
      <c r="K1" s="9">
        <v>45575.0</v>
      </c>
      <c r="L1" s="9">
        <v>45576.0</v>
      </c>
      <c r="M1" s="9">
        <v>45577.0</v>
      </c>
      <c r="N1" s="9">
        <v>45578.0</v>
      </c>
      <c r="O1" s="9">
        <v>45579.0</v>
      </c>
      <c r="P1" s="9">
        <v>45580.0</v>
      </c>
      <c r="Q1" s="9">
        <v>45581.0</v>
      </c>
      <c r="R1" s="9">
        <v>45582.0</v>
      </c>
      <c r="S1" s="9">
        <v>45583.0</v>
      </c>
      <c r="T1" s="9">
        <v>45584.0</v>
      </c>
      <c r="U1" s="9">
        <v>45585.0</v>
      </c>
      <c r="V1" s="9">
        <v>45586.0</v>
      </c>
      <c r="W1" s="9">
        <v>45587.0</v>
      </c>
      <c r="X1" s="9">
        <v>45588.0</v>
      </c>
      <c r="Y1" s="9">
        <v>45589.0</v>
      </c>
      <c r="Z1" s="9">
        <v>45590.0</v>
      </c>
      <c r="AA1" s="9">
        <v>45591.0</v>
      </c>
      <c r="AB1" s="9">
        <v>45592.0</v>
      </c>
      <c r="AC1" s="9">
        <v>45593.0</v>
      </c>
      <c r="AD1" s="9">
        <v>45594.0</v>
      </c>
      <c r="AE1" s="9">
        <v>45595.0</v>
      </c>
      <c r="AF1" s="9">
        <v>45596.0</v>
      </c>
    </row>
    <row r="2">
      <c r="B2" s="10" t="s">
        <v>3</v>
      </c>
      <c r="C2" s="10" t="s">
        <v>4</v>
      </c>
      <c r="D2" s="10" t="s">
        <v>5</v>
      </c>
      <c r="E2" s="10" t="s">
        <v>6</v>
      </c>
      <c r="F2" s="10" t="s">
        <v>7</v>
      </c>
      <c r="G2" s="10" t="s">
        <v>8</v>
      </c>
      <c r="H2" s="10" t="s">
        <v>9</v>
      </c>
      <c r="I2" s="10" t="s">
        <v>3</v>
      </c>
      <c r="J2" s="10" t="s">
        <v>4</v>
      </c>
      <c r="K2" s="10" t="s">
        <v>5</v>
      </c>
      <c r="L2" s="10" t="s">
        <v>6</v>
      </c>
      <c r="M2" s="10" t="s">
        <v>7</v>
      </c>
      <c r="N2" s="10" t="s">
        <v>8</v>
      </c>
      <c r="O2" s="10" t="s">
        <v>9</v>
      </c>
      <c r="P2" s="10" t="s">
        <v>3</v>
      </c>
      <c r="Q2" s="10" t="s">
        <v>4</v>
      </c>
      <c r="R2" s="10" t="s">
        <v>5</v>
      </c>
      <c r="S2" s="10" t="s">
        <v>6</v>
      </c>
      <c r="T2" s="10" t="s">
        <v>7</v>
      </c>
      <c r="U2" s="10" t="s">
        <v>8</v>
      </c>
      <c r="V2" s="10" t="s">
        <v>9</v>
      </c>
      <c r="W2" s="10" t="s">
        <v>3</v>
      </c>
      <c r="X2" s="10" t="s">
        <v>4</v>
      </c>
      <c r="Y2" s="10" t="s">
        <v>5</v>
      </c>
      <c r="Z2" s="10" t="s">
        <v>6</v>
      </c>
      <c r="AA2" s="10" t="s">
        <v>7</v>
      </c>
      <c r="AB2" s="10" t="s">
        <v>8</v>
      </c>
      <c r="AC2" s="10" t="s">
        <v>9</v>
      </c>
      <c r="AD2" s="10" t="s">
        <v>3</v>
      </c>
      <c r="AE2" s="10" t="s">
        <v>4</v>
      </c>
      <c r="AF2" s="10" t="s">
        <v>5</v>
      </c>
    </row>
    <row r="4">
      <c r="A4" s="706" t="s">
        <v>1696</v>
      </c>
      <c r="B4" s="707">
        <f>'PP - Data'!B21</f>
        <v>13</v>
      </c>
      <c r="C4" s="707">
        <f>'PP - Data'!C21</f>
        <v>9</v>
      </c>
      <c r="D4" s="707">
        <f>'PP - Data'!D21</f>
        <v>5</v>
      </c>
      <c r="E4" s="707">
        <f>'PP - Data'!E21</f>
        <v>9</v>
      </c>
      <c r="F4" s="707">
        <f>'PP - Data'!F21</f>
        <v>11</v>
      </c>
      <c r="G4" s="707">
        <f>'PP - Data'!G21</f>
        <v>6</v>
      </c>
      <c r="H4" s="707">
        <f>'PP - Data'!H21</f>
        <v>6</v>
      </c>
      <c r="I4" s="707">
        <f>'PP - Data'!I21</f>
        <v>10</v>
      </c>
      <c r="J4" s="707">
        <f>'PP - Data'!J21</f>
        <v>11</v>
      </c>
      <c r="K4" s="707">
        <f>'PP - Data'!K21</f>
        <v>16</v>
      </c>
      <c r="L4" s="707">
        <f>'PP - Data'!L21</f>
        <v>10</v>
      </c>
      <c r="M4" s="707">
        <f>'PP - Data'!M21</f>
        <v>15</v>
      </c>
      <c r="N4" s="707">
        <f>'PP - Data'!N21</f>
        <v>9</v>
      </c>
      <c r="O4" s="707">
        <f>'PP - Data'!O21</f>
        <v>11</v>
      </c>
      <c r="P4" s="707">
        <f>'PP - Data'!P21</f>
        <v>104</v>
      </c>
      <c r="Q4" s="707">
        <f>'PP - Data'!Q21</f>
        <v>86</v>
      </c>
      <c r="R4" s="707">
        <f>'PP - Data'!R21</f>
        <v>61</v>
      </c>
      <c r="S4" s="707">
        <f>'PP - Data'!S21</f>
        <v>51</v>
      </c>
      <c r="T4" s="707">
        <f>'PP - Data'!T21</f>
        <v>38</v>
      </c>
      <c r="U4" s="707">
        <f>'PP - Data'!U21</f>
        <v>27</v>
      </c>
      <c r="V4" s="707">
        <f>'PP - Data'!V21</f>
        <v>27</v>
      </c>
      <c r="W4" s="707">
        <f>'PP - Data'!W21</f>
        <v>28</v>
      </c>
      <c r="X4" s="707">
        <f>'PP - Data'!X21</f>
        <v>25</v>
      </c>
      <c r="Y4" s="707">
        <f>'PP - Data'!Y21</f>
        <v>39</v>
      </c>
      <c r="Z4" s="707">
        <f>'PP - Data'!Z21</f>
        <v>55</v>
      </c>
      <c r="AA4" s="707">
        <f>'PP - Data'!AA21</f>
        <v>89</v>
      </c>
      <c r="AB4" s="707">
        <f>'PP - Data'!AB21</f>
        <v>72</v>
      </c>
      <c r="AC4" s="707">
        <f>'PP - Data'!AC21</f>
        <v>55</v>
      </c>
      <c r="AD4" s="707">
        <f>'PP - Data'!AD21</f>
        <v>67</v>
      </c>
      <c r="AE4" s="707">
        <f>'PP - Data'!AE21</f>
        <v>80</v>
      </c>
      <c r="AF4" s="707">
        <f>'PP - Data'!AF21</f>
        <v>71</v>
      </c>
    </row>
    <row r="5">
      <c r="A5" s="708" t="s">
        <v>1697</v>
      </c>
      <c r="B5" s="709">
        <f>B4/Summary!B69</f>
        <v>0.224137931</v>
      </c>
      <c r="C5" s="709">
        <f>C4/Summary!C69</f>
        <v>0.25</v>
      </c>
      <c r="D5" s="709">
        <f>D4/Summary!D69</f>
        <v>0.1428571429</v>
      </c>
      <c r="E5" s="709">
        <f>E4/Summary!E69</f>
        <v>0.2432432432</v>
      </c>
      <c r="F5" s="709">
        <f>F4/Summary!F69</f>
        <v>0.2682926829</v>
      </c>
      <c r="G5" s="709">
        <f>G4/Summary!G69</f>
        <v>0.1538461538</v>
      </c>
      <c r="H5" s="709">
        <f>H4/Summary!H69</f>
        <v>0.2068965517</v>
      </c>
      <c r="I5" s="709">
        <f>I4/Summary!I69</f>
        <v>0.3703703704</v>
      </c>
      <c r="J5" s="709">
        <f>J4/Summary!J69</f>
        <v>0.2444444444</v>
      </c>
      <c r="K5" s="709">
        <f>K4/Summary!K69</f>
        <v>0.380952381</v>
      </c>
      <c r="L5" s="709">
        <f>L4/Summary!L69</f>
        <v>0.243902439</v>
      </c>
      <c r="M5" s="709">
        <f>M4/Summary!M69</f>
        <v>0.4285714286</v>
      </c>
      <c r="N5" s="709">
        <f>N4/Summary!N69</f>
        <v>0.2195121951</v>
      </c>
      <c r="O5" s="709">
        <f>O4/Summary!O69</f>
        <v>0.3055555556</v>
      </c>
      <c r="P5" s="709">
        <f>P4/Summary!P69</f>
        <v>0.4315352697</v>
      </c>
      <c r="Q5" s="709">
        <f>Q4/Summary!Q69</f>
        <v>0.5408805031</v>
      </c>
      <c r="R5" s="709">
        <f>R4/Summary!R69</f>
        <v>0.4803149606</v>
      </c>
      <c r="S5" s="709">
        <f>S4/Summary!S69</f>
        <v>0.5425531915</v>
      </c>
      <c r="T5" s="709">
        <f>T4/Summary!T69</f>
        <v>0.4810126582</v>
      </c>
      <c r="U5" s="709">
        <f>U4/Summary!U69</f>
        <v>0.4285714286</v>
      </c>
      <c r="V5" s="709">
        <f>V4/Summary!V69</f>
        <v>0.4029850746</v>
      </c>
      <c r="W5" s="709">
        <f>W4/Summary!W69</f>
        <v>0.4444444444</v>
      </c>
      <c r="X5" s="709">
        <f>X4/Summary!X69</f>
        <v>0.3378378378</v>
      </c>
      <c r="Y5" s="709">
        <f>Y4/Summary!Y69</f>
        <v>0.4756097561</v>
      </c>
      <c r="Z5" s="709">
        <f>Z4/Summary!Z69</f>
        <v>0.4583333333</v>
      </c>
      <c r="AA5" s="709">
        <f>AA4/Summary!AA69</f>
        <v>0.4972067039</v>
      </c>
      <c r="AB5" s="709">
        <f>AB4/Summary!AB69</f>
        <v>0.4311377246</v>
      </c>
      <c r="AC5" s="709">
        <f>AC4/Summary!AC69</f>
        <v>0.474137931</v>
      </c>
      <c r="AD5" s="709">
        <f>AD4/Summary!AD69</f>
        <v>0.536</v>
      </c>
      <c r="AE5" s="709">
        <f>AE4/Summary!AE69</f>
        <v>0.5714285714</v>
      </c>
      <c r="AF5" s="709">
        <f>AF4/Summary!AF69</f>
        <v>0.4355828221</v>
      </c>
    </row>
    <row r="7">
      <c r="A7" s="708" t="s">
        <v>1698</v>
      </c>
      <c r="B7" s="309"/>
      <c r="C7" s="309"/>
      <c r="D7" s="309"/>
      <c r="E7" s="309"/>
      <c r="F7" s="309"/>
      <c r="G7" s="309"/>
      <c r="H7" s="309"/>
      <c r="I7" s="309"/>
      <c r="J7" s="309"/>
      <c r="K7" s="309"/>
      <c r="L7" s="309"/>
      <c r="M7" s="309"/>
      <c r="N7" s="309"/>
      <c r="O7" s="309"/>
      <c r="P7" s="309"/>
      <c r="Q7" s="309"/>
      <c r="R7" s="309"/>
      <c r="S7" s="309"/>
      <c r="T7" s="309"/>
      <c r="U7" s="309"/>
      <c r="V7" s="309"/>
      <c r="W7" s="309"/>
      <c r="X7" s="309"/>
      <c r="Y7" s="309"/>
      <c r="Z7" s="710"/>
      <c r="AA7" s="309"/>
      <c r="AB7" s="309"/>
      <c r="AC7" s="309"/>
      <c r="AD7" s="309"/>
      <c r="AE7" s="309"/>
      <c r="AF7" s="309"/>
    </row>
    <row r="8">
      <c r="A8" s="2" t="s">
        <v>1699</v>
      </c>
      <c r="B8" s="711">
        <f>'PP - Data'!B7</f>
        <v>0.8461538462</v>
      </c>
      <c r="C8" s="711">
        <f>'PP - Data'!C7</f>
        <v>0.6666666667</v>
      </c>
      <c r="D8" s="711">
        <f>'PP - Data'!D7</f>
        <v>0.6</v>
      </c>
      <c r="E8" s="112">
        <f>'PP - Data'!E7</f>
        <v>0.8888888889</v>
      </c>
      <c r="F8" s="112">
        <f>'PP - Data'!F7</f>
        <v>0.5454545455</v>
      </c>
      <c r="G8" s="112">
        <f>'PP - Data'!G7</f>
        <v>0.8333333333</v>
      </c>
      <c r="H8" s="112">
        <f>'PP - Data'!H7</f>
        <v>0.5</v>
      </c>
      <c r="I8" s="112">
        <f>'PP - Data'!I7</f>
        <v>0.7</v>
      </c>
      <c r="J8" s="112">
        <f>'PP - Data'!J7</f>
        <v>0.5454545455</v>
      </c>
      <c r="K8" s="112">
        <f>'PP - Data'!K7</f>
        <v>0.8125</v>
      </c>
      <c r="L8" s="112">
        <f>'PP - Data'!L7</f>
        <v>0.8</v>
      </c>
      <c r="M8" s="112">
        <f>'PP - Data'!M7</f>
        <v>0.8</v>
      </c>
      <c r="N8" s="112">
        <f>'PP - Data'!N7</f>
        <v>0.6666666667</v>
      </c>
      <c r="O8" s="112">
        <f>'PP - Data'!O7</f>
        <v>0.7272727273</v>
      </c>
      <c r="P8" s="112">
        <f>'PP - Data'!P7</f>
        <v>0.9423076923</v>
      </c>
      <c r="Q8" s="112">
        <f>'PP - Data'!Q7</f>
        <v>0.9418604651</v>
      </c>
      <c r="R8" s="112">
        <f>'PP - Data'!R7</f>
        <v>0.9508196721</v>
      </c>
      <c r="S8" s="112">
        <f>'PP - Data'!S7</f>
        <v>0.8235294118</v>
      </c>
      <c r="T8" s="112">
        <f>'PP - Data'!T7</f>
        <v>0.8157894737</v>
      </c>
      <c r="U8" s="112">
        <f>'PP - Data'!U7</f>
        <v>0.8518518519</v>
      </c>
      <c r="V8" s="112">
        <f>'PP - Data'!V7</f>
        <v>0.7037037037</v>
      </c>
      <c r="W8" s="112">
        <f>'PP - Data'!W7</f>
        <v>0.7857142857</v>
      </c>
      <c r="X8" s="112">
        <f>'PP - Data'!X7</f>
        <v>0.76</v>
      </c>
      <c r="Y8" s="112">
        <f>'PP - Data'!Y7</f>
        <v>0.7948717949</v>
      </c>
      <c r="Z8" s="112">
        <f>'PP - Data'!Z7</f>
        <v>0.7090909091</v>
      </c>
      <c r="AA8" s="112">
        <f>'PP - Data'!AA7</f>
        <v>0.797752809</v>
      </c>
      <c r="AB8" s="112">
        <f>'PP - Data'!AB7</f>
        <v>0.6805555556</v>
      </c>
      <c r="AC8" s="112">
        <f>'PP - Data'!AC7</f>
        <v>0.8</v>
      </c>
      <c r="AD8" s="112">
        <f>'PP - Data'!AD7</f>
        <v>0.7462686567</v>
      </c>
      <c r="AE8" s="112">
        <f>'PP - Data'!AE7</f>
        <v>0.7375</v>
      </c>
    </row>
    <row r="9">
      <c r="A9" s="2" t="s">
        <v>1700</v>
      </c>
      <c r="B9" s="711">
        <f>'PP - Data'!B8</f>
        <v>0.1538461538</v>
      </c>
      <c r="C9" s="711">
        <f>'PP - Data'!C8</f>
        <v>0.3333333333</v>
      </c>
      <c r="D9" s="711">
        <f>'PP - Data'!D8</f>
        <v>0.4</v>
      </c>
      <c r="E9" s="112">
        <f>'PP - Data'!E8</f>
        <v>0.1111111111</v>
      </c>
      <c r="F9" s="112">
        <f>'PP - Data'!F8</f>
        <v>0.4545454545</v>
      </c>
      <c r="G9" s="112">
        <f>'PP - Data'!G8</f>
        <v>0.1666666667</v>
      </c>
      <c r="H9" s="112">
        <f>'PP - Data'!H8</f>
        <v>0.5</v>
      </c>
      <c r="I9" s="112">
        <f>'PP - Data'!I8</f>
        <v>0.3</v>
      </c>
      <c r="J9" s="112">
        <f>'PP - Data'!J8</f>
        <v>0.4545454545</v>
      </c>
      <c r="K9" s="112">
        <f>'PP - Data'!K8</f>
        <v>0.1875</v>
      </c>
      <c r="L9" s="112">
        <f>'PP - Data'!L8</f>
        <v>0.2</v>
      </c>
      <c r="M9" s="112">
        <f>'PP - Data'!M8</f>
        <v>0.2</v>
      </c>
      <c r="N9" s="112">
        <f>'PP - Data'!N8</f>
        <v>0.3333333333</v>
      </c>
      <c r="O9" s="112">
        <f>'PP - Data'!O8</f>
        <v>0.2727272727</v>
      </c>
      <c r="P9" s="112">
        <f>'PP - Data'!P8</f>
        <v>0.05769230769</v>
      </c>
      <c r="Q9" s="112">
        <f>'PP - Data'!Q8</f>
        <v>0.05813953488</v>
      </c>
      <c r="R9" s="112">
        <f>'PP - Data'!R8</f>
        <v>0.04918032787</v>
      </c>
      <c r="S9" s="112">
        <f>'PP - Data'!S8</f>
        <v>0.1764705882</v>
      </c>
      <c r="T9" s="112">
        <f>'PP - Data'!T8</f>
        <v>0.1842105263</v>
      </c>
      <c r="U9" s="112">
        <f>'PP - Data'!U8</f>
        <v>0.1481481481</v>
      </c>
      <c r="V9" s="112">
        <f>'PP - Data'!V8</f>
        <v>0.2962962963</v>
      </c>
      <c r="W9" s="112">
        <f>'PP - Data'!W8</f>
        <v>0.2142857143</v>
      </c>
      <c r="X9" s="112">
        <f>'PP - Data'!X8</f>
        <v>0.24</v>
      </c>
      <c r="Y9" s="112">
        <f>'PP - Data'!Y8</f>
        <v>0.2051282051</v>
      </c>
      <c r="Z9" s="112">
        <f>'PP - Data'!Z8</f>
        <v>0.2909090909</v>
      </c>
      <c r="AA9" s="112">
        <f>'PP - Data'!AA8</f>
        <v>0.202247191</v>
      </c>
      <c r="AB9" s="112">
        <f>'PP - Data'!AB8</f>
        <v>0.3194444444</v>
      </c>
      <c r="AC9" s="112">
        <f>'PP - Data'!AC8</f>
        <v>0.2</v>
      </c>
      <c r="AD9" s="112">
        <f>'PP - Data'!AD8</f>
        <v>0.2537313433</v>
      </c>
      <c r="AE9" s="112">
        <f>'PP - Data'!AE8</f>
        <v>0.2625</v>
      </c>
    </row>
    <row r="11">
      <c r="A11" s="712" t="s">
        <v>1701</v>
      </c>
      <c r="B11" s="260"/>
      <c r="C11" s="260"/>
      <c r="D11" s="260"/>
      <c r="E11" s="260"/>
      <c r="F11" s="260"/>
      <c r="G11" s="260"/>
      <c r="H11" s="260"/>
      <c r="I11" s="260"/>
      <c r="J11" s="260"/>
      <c r="K11" s="260"/>
      <c r="L11" s="260"/>
      <c r="M11" s="260"/>
      <c r="N11" s="260"/>
      <c r="O11" s="260"/>
      <c r="P11" s="260"/>
      <c r="Q11" s="260"/>
      <c r="R11" s="260"/>
      <c r="S11" s="260"/>
      <c r="T11" s="260"/>
      <c r="U11" s="260"/>
      <c r="V11" s="260"/>
      <c r="W11" s="260"/>
      <c r="X11" s="260"/>
      <c r="Y11" s="260"/>
      <c r="Z11" s="713"/>
      <c r="AA11" s="260"/>
      <c r="AB11" s="260"/>
      <c r="AC11" s="260"/>
      <c r="AD11" s="260"/>
      <c r="AE11" s="260"/>
      <c r="AF11" s="260"/>
    </row>
    <row r="12">
      <c r="A12" s="2" t="s">
        <v>1699</v>
      </c>
      <c r="B12" s="711">
        <f>'PP - Data'!B15</f>
        <v>0.6923076923</v>
      </c>
      <c r="C12" s="711">
        <f>'PP - Data'!C15</f>
        <v>0.7777777778</v>
      </c>
      <c r="D12" s="711">
        <f>'PP - Data'!D15</f>
        <v>0.8</v>
      </c>
      <c r="E12" s="112">
        <f>'PP - Data'!E15</f>
        <v>0.6666666667</v>
      </c>
      <c r="F12" s="112">
        <f>'PP - Data'!F15</f>
        <v>0.6363636364</v>
      </c>
      <c r="G12" s="112">
        <f>'PP - Data'!G15</f>
        <v>0.1666666667</v>
      </c>
      <c r="H12" s="112">
        <f>'PP - Data'!H15</f>
        <v>0.8333333333</v>
      </c>
      <c r="I12" s="112">
        <f>'PP - Data'!I15</f>
        <v>0.4</v>
      </c>
      <c r="J12" s="112">
        <f>'PP - Data'!J15</f>
        <v>0.7272727273</v>
      </c>
      <c r="K12" s="112">
        <f>'PP - Data'!K15</f>
        <v>0.375</v>
      </c>
      <c r="L12" s="112">
        <f>'PP - Data'!L15</f>
        <v>0.7</v>
      </c>
      <c r="M12" s="112">
        <f>'PP - Data'!M15</f>
        <v>0.7333333333</v>
      </c>
      <c r="N12" s="112">
        <f>'PP - Data'!N15</f>
        <v>0.7777777778</v>
      </c>
      <c r="O12" s="112">
        <f>'PP - Data'!O15</f>
        <v>0.7272727273</v>
      </c>
      <c r="P12" s="112">
        <f>'PP - Data'!P15</f>
        <v>0.2884615385</v>
      </c>
      <c r="Q12" s="112">
        <f>'PP - Data'!Q15</f>
        <v>0.2093023256</v>
      </c>
      <c r="R12" s="112">
        <f>'PP - Data'!R15</f>
        <v>0.3114754098</v>
      </c>
      <c r="S12" s="112">
        <f>'PP - Data'!S15</f>
        <v>0.3529411765</v>
      </c>
      <c r="T12" s="112">
        <f>'PP - Data'!T15</f>
        <v>0.2894736842</v>
      </c>
      <c r="U12" s="112">
        <f>'PP - Data'!U15</f>
        <v>0.2962962963</v>
      </c>
      <c r="V12" s="112">
        <f>'PP - Data'!V15</f>
        <v>0.5555555556</v>
      </c>
      <c r="W12" s="112">
        <f>'PP - Data'!W15</f>
        <v>0.3214285714</v>
      </c>
      <c r="X12" s="112">
        <f>'PP - Data'!X15</f>
        <v>0.44</v>
      </c>
      <c r="Y12" s="112">
        <f>'PP - Data'!Y15</f>
        <v>0.5128205128</v>
      </c>
      <c r="Z12" s="112">
        <f>'PP - Data'!Z15</f>
        <v>0.4545454545</v>
      </c>
      <c r="AA12" s="112">
        <f>'PP - Data'!AA15</f>
        <v>0.6629213483</v>
      </c>
      <c r="AB12" s="112">
        <f>'PP - Data'!AB15</f>
        <v>0.6805555556</v>
      </c>
      <c r="AC12" s="112">
        <f>'PP - Data'!AC15</f>
        <v>0.4363636364</v>
      </c>
      <c r="AD12" s="112">
        <f>'PP - Data'!AD15</f>
        <v>0.5970149254</v>
      </c>
      <c r="AE12" s="112">
        <f>'PP - Data'!AE15</f>
        <v>0.5625</v>
      </c>
      <c r="AF12" s="335"/>
    </row>
    <row r="13">
      <c r="A13" s="2" t="s">
        <v>1700</v>
      </c>
      <c r="B13" s="711">
        <f>'PP - Data'!B16</f>
        <v>0.3076923077</v>
      </c>
      <c r="C13" s="711">
        <f>'PP - Data'!C16</f>
        <v>0.2222222222</v>
      </c>
      <c r="D13" s="711">
        <f>'PP - Data'!D16</f>
        <v>0.2</v>
      </c>
      <c r="E13" s="112">
        <f>'PP - Data'!E16</f>
        <v>0.3333333333</v>
      </c>
      <c r="F13" s="112">
        <f>'PP - Data'!F16</f>
        <v>0.3636363636</v>
      </c>
      <c r="G13" s="112">
        <f>'PP - Data'!G16</f>
        <v>0.8333333333</v>
      </c>
      <c r="H13" s="112">
        <f>'PP - Data'!H16</f>
        <v>0.1666666667</v>
      </c>
      <c r="I13" s="112">
        <f>'PP - Data'!I16</f>
        <v>0.6</v>
      </c>
      <c r="J13" s="112">
        <f>'PP - Data'!J16</f>
        <v>0.2727272727</v>
      </c>
      <c r="K13" s="112">
        <f>'PP - Data'!K16</f>
        <v>0.625</v>
      </c>
      <c r="L13" s="112">
        <f>'PP - Data'!L16</f>
        <v>0.3</v>
      </c>
      <c r="M13" s="112">
        <f>'PP - Data'!M16</f>
        <v>0.2666666667</v>
      </c>
      <c r="N13" s="112">
        <f>'PP - Data'!N16</f>
        <v>0.2222222222</v>
      </c>
      <c r="O13" s="112">
        <f>'PP - Data'!O16</f>
        <v>0.2727272727</v>
      </c>
      <c r="P13" s="112">
        <f>'PP - Data'!P16</f>
        <v>0.7115384615</v>
      </c>
      <c r="Q13" s="112">
        <f>'PP - Data'!Q16</f>
        <v>0.7906976744</v>
      </c>
      <c r="R13" s="112">
        <f>'PP - Data'!R16</f>
        <v>0.6885245902</v>
      </c>
      <c r="S13" s="112">
        <f>'PP - Data'!S16</f>
        <v>0.6470588235</v>
      </c>
      <c r="T13" s="112">
        <f>'PP - Data'!T16</f>
        <v>0.7105263158</v>
      </c>
      <c r="U13" s="112">
        <f>'PP - Data'!U16</f>
        <v>0.7037037037</v>
      </c>
      <c r="V13" s="112">
        <f>'PP - Data'!V16</f>
        <v>0.4444444444</v>
      </c>
      <c r="W13" s="112">
        <f>'PP - Data'!W16</f>
        <v>0.6785714286</v>
      </c>
      <c r="X13" s="112">
        <f>'PP - Data'!X16</f>
        <v>0.56</v>
      </c>
      <c r="Y13" s="112">
        <f>'PP - Data'!Y16</f>
        <v>0.4871794872</v>
      </c>
      <c r="Z13" s="112">
        <f>'PP - Data'!Z16</f>
        <v>0.5454545455</v>
      </c>
      <c r="AA13" s="112">
        <f>'PP - Data'!AA16</f>
        <v>0.3370786517</v>
      </c>
      <c r="AB13" s="112">
        <f>'PP - Data'!AB16</f>
        <v>0.3194444444</v>
      </c>
      <c r="AC13" s="112">
        <f>'PP - Data'!AC16</f>
        <v>0.5636363636</v>
      </c>
      <c r="AD13" s="112">
        <f>'PP - Data'!AD16</f>
        <v>0.4029850746</v>
      </c>
      <c r="AE13" s="112">
        <f>'PP - Data'!AE16</f>
        <v>0.4375</v>
      </c>
      <c r="AF13" s="335"/>
    </row>
    <row r="15">
      <c r="A15" s="708" t="s">
        <v>1702</v>
      </c>
      <c r="B15" s="309"/>
      <c r="C15" s="309"/>
      <c r="D15" s="309"/>
      <c r="E15" s="309"/>
      <c r="F15" s="309"/>
      <c r="G15" s="309"/>
      <c r="H15" s="309"/>
      <c r="I15" s="309"/>
      <c r="J15" s="309"/>
      <c r="K15" s="309"/>
      <c r="L15" s="309"/>
      <c r="M15" s="309"/>
      <c r="N15" s="309"/>
      <c r="O15" s="309"/>
      <c r="P15" s="309"/>
      <c r="Q15" s="309"/>
      <c r="R15" s="309"/>
      <c r="S15" s="309"/>
      <c r="T15" s="309"/>
      <c r="U15" s="309"/>
      <c r="V15" s="309"/>
      <c r="W15" s="309"/>
      <c r="X15" s="309"/>
      <c r="Y15" s="309"/>
      <c r="Z15" s="710"/>
      <c r="AA15" s="309"/>
      <c r="AB15" s="309"/>
      <c r="AC15" s="309"/>
      <c r="AD15" s="309"/>
      <c r="AE15" s="309"/>
      <c r="AF15" s="309"/>
    </row>
    <row r="16">
      <c r="A16" s="2" t="s">
        <v>1703</v>
      </c>
      <c r="B16" s="112">
        <f>'PP - Data'!B23</f>
        <v>0.4615384615</v>
      </c>
      <c r="C16" s="112">
        <f>'PP - Data'!C23</f>
        <v>0.8888888889</v>
      </c>
      <c r="D16" s="112">
        <f>'PP - Data'!D23</f>
        <v>0.4</v>
      </c>
      <c r="E16" s="112">
        <f>'PP - Data'!E23</f>
        <v>0.5555555556</v>
      </c>
      <c r="F16" s="112">
        <f>'PP - Data'!F23</f>
        <v>0.8181818182</v>
      </c>
      <c r="G16" s="112">
        <f>'PP - Data'!G23</f>
        <v>0.3333333333</v>
      </c>
      <c r="H16" s="112">
        <f>'PP - Data'!H23</f>
        <v>0.6666666667</v>
      </c>
      <c r="I16" s="112">
        <f>'PP - Data'!I23</f>
        <v>0.5</v>
      </c>
      <c r="J16" s="112">
        <f>'PP - Data'!J23</f>
        <v>0.6363636364</v>
      </c>
      <c r="K16" s="112">
        <f>'PP - Data'!K23</f>
        <v>0.5625</v>
      </c>
      <c r="L16" s="112">
        <f>'PP - Data'!L23</f>
        <v>0.4</v>
      </c>
      <c r="M16" s="112">
        <f>'PP - Data'!M23</f>
        <v>0.5333333333</v>
      </c>
      <c r="N16" s="112">
        <f>'PP - Data'!N23</f>
        <v>0.4444444444</v>
      </c>
      <c r="O16" s="112">
        <f>'PP - Data'!O23</f>
        <v>0.4545454545</v>
      </c>
      <c r="P16" s="112">
        <f>'PP - Data'!P23</f>
        <v>0.03846153846</v>
      </c>
      <c r="Q16" s="112">
        <f>'PP - Data'!Q23</f>
        <v>0.1162790698</v>
      </c>
      <c r="R16" s="112">
        <f>'PP - Data'!R23</f>
        <v>0.1967213115</v>
      </c>
      <c r="S16" s="112">
        <f>'PP - Data'!S23</f>
        <v>0.3137254902</v>
      </c>
      <c r="T16" s="112">
        <f>'PP - Data'!T23</f>
        <v>0.2894736842</v>
      </c>
      <c r="U16" s="112">
        <f>'PP - Data'!U23</f>
        <v>0.1481481481</v>
      </c>
      <c r="V16" s="112">
        <f>'PP - Data'!V23</f>
        <v>0.3703703704</v>
      </c>
      <c r="W16" s="112">
        <f>'PP - Data'!W23</f>
        <v>0.1428571429</v>
      </c>
      <c r="X16" s="112">
        <f>'PP - Data'!X23</f>
        <v>0.4</v>
      </c>
      <c r="Y16" s="112">
        <f>'PP - Data'!Y23</f>
        <v>0.3846153846</v>
      </c>
      <c r="Z16" s="112">
        <f>'PP - Data'!Z23</f>
        <v>0.4909090909</v>
      </c>
      <c r="AA16" s="112">
        <f>'PP - Data'!AA23</f>
        <v>0.6966292135</v>
      </c>
      <c r="AB16" s="112">
        <f>'PP - Data'!AB23</f>
        <v>0.6388888889</v>
      </c>
      <c r="AC16" s="112">
        <f>'PP - Data'!AC23</f>
        <v>0.5272727273</v>
      </c>
      <c r="AD16" s="112">
        <f>'PP - Data'!AD23</f>
        <v>0.5970149254</v>
      </c>
      <c r="AE16" s="112">
        <f>'PP - Data'!AE23</f>
        <v>0.6125</v>
      </c>
    </row>
    <row r="17">
      <c r="A17" s="2" t="s">
        <v>1704</v>
      </c>
      <c r="B17" s="112">
        <f>'PP - Data'!B24</f>
        <v>0.5384615385</v>
      </c>
      <c r="C17" s="112">
        <f>'PP - Data'!C24</f>
        <v>0.1111111111</v>
      </c>
      <c r="D17" s="112">
        <f>'PP - Data'!D24</f>
        <v>0.6</v>
      </c>
      <c r="E17" s="112">
        <f>'PP - Data'!E24</f>
        <v>0.4444444444</v>
      </c>
      <c r="F17" s="112">
        <f>'PP - Data'!F24</f>
        <v>0.1818181818</v>
      </c>
      <c r="G17" s="112">
        <f>'PP - Data'!G24</f>
        <v>0.6666666667</v>
      </c>
      <c r="H17" s="112">
        <f>'PP - Data'!H24</f>
        <v>0.3333333333</v>
      </c>
      <c r="I17" s="112">
        <f>'PP - Data'!I24</f>
        <v>0.5</v>
      </c>
      <c r="J17" s="112">
        <f>'PP - Data'!J24</f>
        <v>0.3636363636</v>
      </c>
      <c r="K17" s="112">
        <f>'PP - Data'!K24</f>
        <v>0.4375</v>
      </c>
      <c r="L17" s="112">
        <f>'PP - Data'!L24</f>
        <v>0.6</v>
      </c>
      <c r="M17" s="112">
        <f>'PP - Data'!M24</f>
        <v>0.4666666667</v>
      </c>
      <c r="N17" s="112">
        <f>'PP - Data'!N24</f>
        <v>0.5555555556</v>
      </c>
      <c r="O17" s="112">
        <f>'PP - Data'!O24</f>
        <v>0.5454545455</v>
      </c>
      <c r="P17" s="112">
        <f>'PP - Data'!P24</f>
        <v>0.9615384615</v>
      </c>
      <c r="Q17" s="112">
        <f>'PP - Data'!Q24</f>
        <v>0.8837209302</v>
      </c>
      <c r="R17" s="112">
        <f>'PP - Data'!R24</f>
        <v>0.8032786885</v>
      </c>
      <c r="S17" s="112">
        <f>'PP - Data'!S24</f>
        <v>0.6862745098</v>
      </c>
      <c r="T17" s="112">
        <f>'PP - Data'!T24</f>
        <v>0.7105263158</v>
      </c>
      <c r="U17" s="112">
        <f>'PP - Data'!U24</f>
        <v>0.8518518519</v>
      </c>
      <c r="V17" s="112">
        <f>'PP - Data'!V24</f>
        <v>0.6296296296</v>
      </c>
      <c r="W17" s="112">
        <f>'PP - Data'!W24</f>
        <v>0.8571428571</v>
      </c>
      <c r="X17" s="112">
        <f>'PP - Data'!X24</f>
        <v>0.6</v>
      </c>
      <c r="Y17" s="112">
        <f>'PP - Data'!Y24</f>
        <v>0.6153846154</v>
      </c>
      <c r="Z17" s="112">
        <f>'PP - Data'!Z24</f>
        <v>0.5090909091</v>
      </c>
      <c r="AA17" s="112">
        <f>'PP - Data'!AA24</f>
        <v>0.3033707865</v>
      </c>
      <c r="AB17" s="112">
        <f>'PP - Data'!AB24</f>
        <v>0.3611111111</v>
      </c>
      <c r="AC17" s="112">
        <f>'PP - Data'!AC24</f>
        <v>0.4727272727</v>
      </c>
      <c r="AD17" s="112">
        <f>'PP - Data'!AD24</f>
        <v>0.4029850746</v>
      </c>
      <c r="AE17" s="112">
        <f>'PP - Data'!AE24</f>
        <v>0.3875</v>
      </c>
    </row>
    <row r="18">
      <c r="A18" s="714"/>
      <c r="Z18" s="87"/>
    </row>
    <row r="19">
      <c r="A19" s="715" t="s">
        <v>1705</v>
      </c>
      <c r="B19" s="309"/>
      <c r="C19" s="309"/>
      <c r="D19" s="309"/>
      <c r="E19" s="309"/>
      <c r="F19" s="309"/>
      <c r="G19" s="309"/>
      <c r="H19" s="309"/>
      <c r="I19" s="309"/>
      <c r="J19" s="309"/>
      <c r="K19" s="309"/>
      <c r="L19" s="309"/>
      <c r="M19" s="309"/>
      <c r="N19" s="309"/>
      <c r="O19" s="309"/>
      <c r="P19" s="309"/>
      <c r="Q19" s="309"/>
      <c r="R19" s="309"/>
      <c r="S19" s="309"/>
      <c r="T19" s="309"/>
      <c r="U19" s="309"/>
      <c r="V19" s="309"/>
      <c r="W19" s="309"/>
      <c r="X19" s="309"/>
      <c r="Y19" s="309"/>
      <c r="Z19" s="710"/>
      <c r="AA19" s="309"/>
      <c r="AB19" s="309"/>
      <c r="AC19" s="309"/>
      <c r="AD19" s="309"/>
      <c r="AE19" s="309"/>
      <c r="AF19" s="309"/>
    </row>
    <row r="20">
      <c r="B20" s="309"/>
      <c r="C20" s="309"/>
      <c r="D20" s="309"/>
      <c r="E20" s="309"/>
      <c r="F20" s="309"/>
      <c r="G20" s="309"/>
      <c r="H20" s="309"/>
      <c r="I20" s="309"/>
      <c r="J20" s="309"/>
      <c r="K20" s="309"/>
      <c r="L20" s="309"/>
      <c r="M20" s="309"/>
      <c r="N20" s="309"/>
      <c r="O20" s="309"/>
      <c r="P20" s="309"/>
      <c r="Q20" s="309"/>
      <c r="R20" s="309"/>
      <c r="S20" s="309"/>
      <c r="T20" s="309"/>
      <c r="U20" s="309"/>
      <c r="V20" s="309"/>
      <c r="W20" s="309"/>
      <c r="X20" s="309"/>
      <c r="Y20" s="309"/>
      <c r="Z20" s="710"/>
      <c r="AA20" s="309"/>
      <c r="AB20" s="309"/>
      <c r="AC20" s="309"/>
      <c r="AD20" s="309"/>
      <c r="AE20" s="309"/>
      <c r="AF20" s="309"/>
    </row>
    <row r="21">
      <c r="A21" s="708" t="s">
        <v>1706</v>
      </c>
      <c r="B21" s="309"/>
      <c r="C21" s="309"/>
      <c r="D21" s="309"/>
      <c r="E21" s="309"/>
      <c r="F21" s="309"/>
      <c r="G21" s="309"/>
      <c r="H21" s="309"/>
      <c r="I21" s="309"/>
      <c r="J21" s="309"/>
      <c r="K21" s="309"/>
      <c r="L21" s="309"/>
      <c r="M21" s="309"/>
      <c r="N21" s="309"/>
      <c r="O21" s="309"/>
      <c r="P21" s="309"/>
      <c r="Q21" s="309"/>
      <c r="R21" s="309"/>
      <c r="S21" s="309"/>
      <c r="T21" s="309"/>
      <c r="U21" s="309"/>
      <c r="V21" s="309"/>
      <c r="W21" s="309"/>
      <c r="X21" s="309"/>
      <c r="Y21" s="309"/>
      <c r="Z21" s="710"/>
      <c r="AA21" s="309"/>
      <c r="AB21" s="309"/>
      <c r="AC21" s="309"/>
      <c r="AD21" s="309"/>
      <c r="AE21" s="309"/>
      <c r="AF21" s="309"/>
    </row>
    <row r="22">
      <c r="A22" s="2" t="s">
        <v>1707</v>
      </c>
      <c r="B22" s="112">
        <f>'PP - Data'!B35</f>
        <v>0</v>
      </c>
      <c r="C22" s="112">
        <f>'PP - Data'!C35</f>
        <v>0.25</v>
      </c>
      <c r="D22" s="112">
        <f>'PP - Data'!D35</f>
        <v>0</v>
      </c>
      <c r="E22" s="112">
        <f>'PP - Data'!E35</f>
        <v>0.2</v>
      </c>
      <c r="F22" s="112">
        <f>'PP - Data'!F35</f>
        <v>0.2222222222</v>
      </c>
      <c r="G22" s="112">
        <f>'PP - Data'!G35</f>
        <v>0</v>
      </c>
      <c r="H22" s="112">
        <f>'PP - Data'!H35</f>
        <v>0.25</v>
      </c>
      <c r="I22" s="112">
        <f>'PP - Data'!I35</f>
        <v>0</v>
      </c>
      <c r="J22" s="112">
        <f>'PP - Data'!J35</f>
        <v>0.1428571429</v>
      </c>
      <c r="K22" s="112">
        <f>'PP - Data'!K35</f>
        <v>0</v>
      </c>
      <c r="L22" s="112">
        <f>'PP - Data'!L35</f>
        <v>0</v>
      </c>
      <c r="M22" s="112">
        <f>'PP - Data'!M35</f>
        <v>0.125</v>
      </c>
      <c r="N22" s="112">
        <f>'PP - Data'!N35</f>
        <v>0</v>
      </c>
      <c r="O22" s="112">
        <f>'PP - Data'!O35</f>
        <v>0.2</v>
      </c>
      <c r="P22" s="112">
        <f>'PP - Data'!P35</f>
        <v>0</v>
      </c>
      <c r="Q22" s="112">
        <f>'PP - Data'!Q35</f>
        <v>0.2</v>
      </c>
      <c r="R22" s="112">
        <f>'PP - Data'!R35</f>
        <v>0.25</v>
      </c>
      <c r="S22" s="112">
        <f>'PP - Data'!S35</f>
        <v>0.25</v>
      </c>
      <c r="T22" s="112">
        <f>'PP - Data'!T35</f>
        <v>0.09090909091</v>
      </c>
      <c r="U22" s="112">
        <f>'PP - Data'!U35</f>
        <v>0</v>
      </c>
      <c r="V22" s="112">
        <f>'PP - Data'!V35</f>
        <v>0</v>
      </c>
      <c r="W22" s="112">
        <f>'PP - Data'!W35</f>
        <v>0</v>
      </c>
      <c r="X22" s="112">
        <f>'PP - Data'!X35</f>
        <v>0</v>
      </c>
      <c r="Y22" s="112">
        <f>'PP - Data'!Y35</f>
        <v>0.06666666667</v>
      </c>
      <c r="Z22" s="112">
        <f>'PP - Data'!Z35</f>
        <v>0.1111111111</v>
      </c>
      <c r="AA22" s="112">
        <f>'PP - Data'!AA35</f>
        <v>0.1451612903</v>
      </c>
      <c r="AB22" s="112">
        <f>'PP - Data'!AB35</f>
        <v>0.1086956522</v>
      </c>
      <c r="AC22" s="112">
        <f>'PP - Data'!AC35</f>
        <v>0.1379310345</v>
      </c>
      <c r="AD22" s="112">
        <f>'PP - Data'!AD35</f>
        <v>0.125</v>
      </c>
      <c r="AE22" s="112">
        <f>'PP - Data'!AE35</f>
        <v>0.08163265306</v>
      </c>
      <c r="AF22" s="112">
        <f>'PP - Data'!AF35</f>
        <v>0.09803921569</v>
      </c>
    </row>
    <row r="23">
      <c r="A23" s="2" t="s">
        <v>1708</v>
      </c>
      <c r="B23" s="112">
        <f>'PP - Data'!B36</f>
        <v>0.3333333333</v>
      </c>
      <c r="C23" s="112">
        <f>'PP - Data'!C36</f>
        <v>0.25</v>
      </c>
      <c r="D23" s="112">
        <f>'PP - Data'!D36</f>
        <v>0.5</v>
      </c>
      <c r="E23" s="112">
        <f>'PP - Data'!E36</f>
        <v>0.4</v>
      </c>
      <c r="F23" s="112">
        <f>'PP - Data'!F36</f>
        <v>0</v>
      </c>
      <c r="G23" s="112">
        <f>'PP - Data'!G36</f>
        <v>0</v>
      </c>
      <c r="H23" s="112">
        <f>'PP - Data'!H36</f>
        <v>0.25</v>
      </c>
      <c r="I23" s="112">
        <f>'PP - Data'!I36</f>
        <v>0.4</v>
      </c>
      <c r="J23" s="112">
        <f>'PP - Data'!J36</f>
        <v>0.4285714286</v>
      </c>
      <c r="K23" s="112">
        <f>'PP - Data'!K36</f>
        <v>0</v>
      </c>
      <c r="L23" s="112">
        <f>'PP - Data'!L36</f>
        <v>0.25</v>
      </c>
      <c r="M23" s="112">
        <f>'PP - Data'!M36</f>
        <v>0</v>
      </c>
      <c r="N23" s="112">
        <f>'PP - Data'!N36</f>
        <v>0.25</v>
      </c>
      <c r="O23" s="112">
        <f>'PP - Data'!O36</f>
        <v>0.4</v>
      </c>
      <c r="P23" s="112">
        <f>'PP - Data'!P36</f>
        <v>0</v>
      </c>
      <c r="Q23" s="112">
        <f>'PP - Data'!Q36</f>
        <v>0</v>
      </c>
      <c r="R23" s="112">
        <f>'PP - Data'!R36</f>
        <v>0.25</v>
      </c>
      <c r="S23" s="112">
        <f>'PP - Data'!S36</f>
        <v>0.375</v>
      </c>
      <c r="T23" s="112">
        <f>'PP - Data'!T36</f>
        <v>0.3636363636</v>
      </c>
      <c r="U23" s="112">
        <f>'PP - Data'!U36</f>
        <v>0.5</v>
      </c>
      <c r="V23" s="112">
        <f>'PP - Data'!V36</f>
        <v>0.4</v>
      </c>
      <c r="W23" s="112">
        <f>'PP - Data'!W36</f>
        <v>0.25</v>
      </c>
      <c r="X23" s="112">
        <f>'PP - Data'!X36</f>
        <v>0.8</v>
      </c>
      <c r="Y23" s="112">
        <f>'PP - Data'!Y36</f>
        <v>0.2</v>
      </c>
      <c r="Z23" s="112">
        <f>'PP - Data'!Z36</f>
        <v>0.2962962963</v>
      </c>
      <c r="AA23" s="112">
        <f>'PP - Data'!AA36</f>
        <v>0.2096774194</v>
      </c>
      <c r="AB23" s="112">
        <f>'PP - Data'!AB36</f>
        <v>0.3695652174</v>
      </c>
      <c r="AC23" s="112">
        <f>'PP - Data'!AC36</f>
        <v>0.2413793103</v>
      </c>
      <c r="AD23" s="112">
        <f>'PP - Data'!AD36</f>
        <v>0.35</v>
      </c>
      <c r="AE23" s="112">
        <f>'PP - Data'!AE36</f>
        <v>0.2448979592</v>
      </c>
      <c r="AF23" s="112">
        <f>'PP - Data'!AF36</f>
        <v>0.2941176471</v>
      </c>
    </row>
    <row r="24">
      <c r="A24" s="2" t="s">
        <v>1709</v>
      </c>
      <c r="B24" s="112">
        <f>'PP - Data'!B37</f>
        <v>0.5</v>
      </c>
      <c r="C24" s="112">
        <f>'PP - Data'!C37</f>
        <v>0.375</v>
      </c>
      <c r="D24" s="112">
        <f>'PP - Data'!D37</f>
        <v>0.5</v>
      </c>
      <c r="E24" s="112">
        <f>'PP - Data'!E37</f>
        <v>0.4</v>
      </c>
      <c r="F24" s="112">
        <f>'PP - Data'!F37</f>
        <v>0.2222222222</v>
      </c>
      <c r="G24" s="112">
        <f>'PP - Data'!G37</f>
        <v>0</v>
      </c>
      <c r="H24" s="112">
        <f>'PP - Data'!H37</f>
        <v>0.25</v>
      </c>
      <c r="I24" s="112">
        <f>'PP - Data'!I37</f>
        <v>0</v>
      </c>
      <c r="J24" s="112">
        <f>'PP - Data'!J37</f>
        <v>0.2857142857</v>
      </c>
      <c r="K24" s="112">
        <f>'PP - Data'!K37</f>
        <v>0.4444444444</v>
      </c>
      <c r="L24" s="112">
        <f>'PP - Data'!L37</f>
        <v>0.25</v>
      </c>
      <c r="M24" s="112">
        <f>'PP - Data'!M37</f>
        <v>0.625</v>
      </c>
      <c r="N24" s="112">
        <f>'PP - Data'!N37</f>
        <v>0.5</v>
      </c>
      <c r="O24" s="112">
        <f>'PP - Data'!O37</f>
        <v>0.4</v>
      </c>
      <c r="P24" s="112">
        <f>'PP - Data'!P37</f>
        <v>0</v>
      </c>
      <c r="Q24" s="112">
        <f>'PP - Data'!Q37</f>
        <v>0.4</v>
      </c>
      <c r="R24" s="112">
        <f>'PP - Data'!R37</f>
        <v>0.1666666667</v>
      </c>
      <c r="S24" s="112">
        <f>'PP - Data'!S37</f>
        <v>0.25</v>
      </c>
      <c r="T24" s="112">
        <f>'PP - Data'!T37</f>
        <v>0.1818181818</v>
      </c>
      <c r="U24" s="112">
        <f>'PP - Data'!U37</f>
        <v>0.5</v>
      </c>
      <c r="V24" s="112">
        <f>'PP - Data'!V37</f>
        <v>0.3</v>
      </c>
      <c r="W24" s="112">
        <f>'PP - Data'!W37</f>
        <v>0.5</v>
      </c>
      <c r="X24" s="112">
        <f>'PP - Data'!X37</f>
        <v>0.1</v>
      </c>
      <c r="Y24" s="112">
        <f>'PP - Data'!Y37</f>
        <v>0.2666666667</v>
      </c>
      <c r="Z24" s="112">
        <f>'PP - Data'!Z37</f>
        <v>0.2592592593</v>
      </c>
      <c r="AA24" s="112">
        <f>'PP - Data'!AA37</f>
        <v>0.3709677419</v>
      </c>
      <c r="AB24" s="112">
        <f>'PP - Data'!AB37</f>
        <v>0.2173913043</v>
      </c>
      <c r="AC24" s="112">
        <f>'PP - Data'!AC37</f>
        <v>0.275862069</v>
      </c>
      <c r="AD24" s="112">
        <f>'PP - Data'!AD37</f>
        <v>0.3</v>
      </c>
      <c r="AE24" s="112">
        <f>'PP - Data'!AE37</f>
        <v>0.3673469388</v>
      </c>
      <c r="AF24" s="112">
        <f>'PP - Data'!AF37</f>
        <v>0.2941176471</v>
      </c>
    </row>
    <row r="25">
      <c r="A25" s="2" t="s">
        <v>1710</v>
      </c>
      <c r="B25" s="112">
        <f>'PP - Data'!B38</f>
        <v>0.1666666667</v>
      </c>
      <c r="C25" s="112">
        <f>'PP - Data'!C38</f>
        <v>0.125</v>
      </c>
      <c r="D25" s="112">
        <f>'PP - Data'!D38</f>
        <v>0</v>
      </c>
      <c r="E25" s="112">
        <f>'PP - Data'!E38</f>
        <v>0</v>
      </c>
      <c r="F25" s="112">
        <f>'PP - Data'!F38</f>
        <v>0.5555555556</v>
      </c>
      <c r="G25" s="112">
        <f>'PP - Data'!G38</f>
        <v>1</v>
      </c>
      <c r="H25" s="112">
        <f>'PP - Data'!H38</f>
        <v>0.25</v>
      </c>
      <c r="I25" s="112">
        <f>'PP - Data'!I38</f>
        <v>0.6</v>
      </c>
      <c r="J25" s="112">
        <f>'PP - Data'!J38</f>
        <v>0.1428571429</v>
      </c>
      <c r="K25" s="112">
        <f>'PP - Data'!K38</f>
        <v>0.5555555556</v>
      </c>
      <c r="L25" s="112">
        <f>'PP - Data'!L38</f>
        <v>0.5</v>
      </c>
      <c r="M25" s="112">
        <f>'PP - Data'!M38</f>
        <v>0.25</v>
      </c>
      <c r="N25" s="112">
        <f>'PP - Data'!N38</f>
        <v>0.25</v>
      </c>
      <c r="O25" s="112">
        <f>'PP - Data'!O38</f>
        <v>0</v>
      </c>
      <c r="P25" s="112">
        <f>'PP - Data'!P38</f>
        <v>1</v>
      </c>
      <c r="Q25" s="112">
        <f>'PP - Data'!Q38</f>
        <v>0.4</v>
      </c>
      <c r="R25" s="112">
        <f>'PP - Data'!R38</f>
        <v>0.3333333333</v>
      </c>
      <c r="S25" s="112">
        <f>'PP - Data'!S38</f>
        <v>0.125</v>
      </c>
      <c r="T25" s="112">
        <f>'PP - Data'!T38</f>
        <v>0.3636363636</v>
      </c>
      <c r="U25" s="112">
        <f>'PP - Data'!U38</f>
        <v>0</v>
      </c>
      <c r="V25" s="112">
        <f>'PP - Data'!V38</f>
        <v>0.3</v>
      </c>
      <c r="W25" s="112">
        <f>'PP - Data'!W38</f>
        <v>0.25</v>
      </c>
      <c r="X25" s="112">
        <f>'PP - Data'!X38</f>
        <v>0.1</v>
      </c>
      <c r="Y25" s="112">
        <f>'PP - Data'!Y38</f>
        <v>0.4666666667</v>
      </c>
      <c r="Z25" s="112">
        <f>'PP - Data'!Z38</f>
        <v>0.3333333333</v>
      </c>
      <c r="AA25" s="112">
        <f>'PP - Data'!AA38</f>
        <v>0.2741935484</v>
      </c>
      <c r="AB25" s="112">
        <f>'PP - Data'!AB38</f>
        <v>0.3043478261</v>
      </c>
      <c r="AC25" s="112">
        <f>'PP - Data'!AC38</f>
        <v>0.3448275862</v>
      </c>
      <c r="AD25" s="112">
        <f>'PP - Data'!AD38</f>
        <v>0.225</v>
      </c>
      <c r="AE25" s="112">
        <f>'PP - Data'!AE38</f>
        <v>0.306122449</v>
      </c>
      <c r="AF25" s="112">
        <f>'PP - Data'!AF38</f>
        <v>0.3137254902</v>
      </c>
    </row>
    <row r="26">
      <c r="A26" s="708" t="s">
        <v>1711</v>
      </c>
      <c r="B26" s="309"/>
      <c r="C26" s="309"/>
      <c r="D26" s="309"/>
      <c r="E26" s="309"/>
      <c r="F26" s="309"/>
      <c r="G26" s="309"/>
      <c r="H26" s="309"/>
      <c r="I26" s="309"/>
      <c r="J26" s="309"/>
      <c r="K26" s="309"/>
      <c r="L26" s="309"/>
      <c r="M26" s="309"/>
      <c r="N26" s="309"/>
      <c r="O26" s="309"/>
      <c r="P26" s="309"/>
      <c r="Q26" s="309"/>
      <c r="R26" s="309"/>
      <c r="S26" s="309"/>
      <c r="T26" s="309"/>
      <c r="U26" s="309"/>
      <c r="V26" s="309"/>
      <c r="W26" s="309"/>
      <c r="X26" s="309"/>
      <c r="Y26" s="309"/>
      <c r="Z26" s="710"/>
      <c r="AA26" s="309"/>
      <c r="AB26" s="309"/>
      <c r="AC26" s="309"/>
      <c r="AD26" s="309"/>
      <c r="AE26" s="309"/>
      <c r="AF26" s="309"/>
    </row>
    <row r="27">
      <c r="A27" s="2" t="s">
        <v>1712</v>
      </c>
      <c r="B27" s="112">
        <f>'PP - Data'!B50</f>
        <v>0</v>
      </c>
      <c r="C27" s="112">
        <f>'PP - Data'!C50</f>
        <v>0.25</v>
      </c>
      <c r="D27" s="112">
        <f>'PP - Data'!D50</f>
        <v>0.5</v>
      </c>
      <c r="E27" s="112">
        <f>'PP - Data'!E50</f>
        <v>0.4</v>
      </c>
      <c r="F27" s="112">
        <f>'PP - Data'!F50</f>
        <v>0.4444444444</v>
      </c>
      <c r="G27" s="112">
        <f>'PP - Data'!G50</f>
        <v>0</v>
      </c>
      <c r="H27" s="112">
        <f>'PP - Data'!H50</f>
        <v>0.25</v>
      </c>
      <c r="I27" s="112">
        <f>'PP - Data'!I50</f>
        <v>0.2</v>
      </c>
      <c r="J27" s="112">
        <f>'PP - Data'!J50</f>
        <v>0.2857142857</v>
      </c>
      <c r="K27" s="112">
        <f>'PP - Data'!K50</f>
        <v>0.4444444444</v>
      </c>
      <c r="L27" s="112">
        <f>'PP - Data'!L50</f>
        <v>0.5</v>
      </c>
      <c r="M27" s="112">
        <f>'PP - Data'!M50</f>
        <v>0.375</v>
      </c>
      <c r="N27" s="112">
        <f>'PP - Data'!N50</f>
        <v>0.75</v>
      </c>
      <c r="O27" s="112">
        <f>'PP - Data'!O50</f>
        <v>0.4</v>
      </c>
      <c r="P27" s="112">
        <f>'PP - Data'!P50</f>
        <v>0</v>
      </c>
      <c r="Q27" s="112">
        <f>'PP - Data'!Q50</f>
        <v>0.5</v>
      </c>
      <c r="R27" s="112">
        <f>'PP - Data'!R50</f>
        <v>0.08333333333</v>
      </c>
      <c r="S27" s="112">
        <f>'PP - Data'!S50</f>
        <v>0.0625</v>
      </c>
      <c r="T27" s="112">
        <f>'PP - Data'!T50</f>
        <v>0.1818181818</v>
      </c>
      <c r="U27" s="112">
        <f>'PP - Data'!U50</f>
        <v>0.25</v>
      </c>
      <c r="V27" s="112">
        <f>'PP - Data'!V50</f>
        <v>0.2</v>
      </c>
      <c r="W27" s="112">
        <f>'PP - Data'!W50</f>
        <v>0</v>
      </c>
      <c r="X27" s="112">
        <f>'PP - Data'!X50</f>
        <v>0.3</v>
      </c>
      <c r="Y27" s="112">
        <f>'PP - Data'!Y50</f>
        <v>0.4</v>
      </c>
      <c r="Z27" s="112">
        <f>'PP - Data'!Z50</f>
        <v>0.4814814815</v>
      </c>
      <c r="AA27" s="112">
        <f>'PP - Data'!AA50</f>
        <v>0.5806451613</v>
      </c>
      <c r="AB27" s="112">
        <f>'PP - Data'!AB50</f>
        <v>0.5869565217</v>
      </c>
      <c r="AC27" s="112">
        <f>'PP - Data'!AC50</f>
        <v>0.4827586207</v>
      </c>
      <c r="AD27" s="112">
        <f>'PP - Data'!AD50</f>
        <v>0.6</v>
      </c>
      <c r="AE27" s="112">
        <f>'PP - Data'!AE50</f>
        <v>0.5714285714</v>
      </c>
      <c r="AF27" s="112">
        <f>'PP - Data'!AF50</f>
        <v>0.7843137255</v>
      </c>
    </row>
    <row r="28" outlineLevel="1">
      <c r="A28" s="716"/>
      <c r="B28" s="309"/>
      <c r="C28" s="309"/>
      <c r="D28" s="309"/>
      <c r="E28" s="309"/>
      <c r="F28" s="309"/>
      <c r="G28" s="309"/>
      <c r="H28" s="309"/>
      <c r="I28" s="309"/>
      <c r="J28" s="309"/>
      <c r="K28" s="717"/>
      <c r="L28" s="717"/>
      <c r="M28" s="717"/>
      <c r="N28" s="717"/>
      <c r="O28" s="717"/>
      <c r="P28" s="717"/>
      <c r="Q28" s="717"/>
      <c r="R28" s="717"/>
      <c r="S28" s="717"/>
      <c r="T28" s="717"/>
      <c r="U28" s="717"/>
      <c r="V28" s="717"/>
      <c r="W28" s="717"/>
      <c r="X28" s="717"/>
      <c r="Y28" s="717"/>
      <c r="Z28" s="717"/>
      <c r="AA28" s="717"/>
      <c r="AB28" s="717"/>
      <c r="AC28" s="717"/>
      <c r="AD28" s="717"/>
      <c r="AE28" s="717"/>
      <c r="AF28" s="717"/>
    </row>
    <row r="29" outlineLevel="1">
      <c r="A29" s="718" t="s">
        <v>1713</v>
      </c>
      <c r="B29" s="719" t="str">
        <f>'PP - Data'!B64</f>
        <v/>
      </c>
      <c r="C29" s="719">
        <f>'PP - Data'!C64</f>
        <v>1</v>
      </c>
      <c r="D29" s="719">
        <f>'PP - Data'!D64</f>
        <v>1</v>
      </c>
      <c r="E29" s="719">
        <f>'PP - Data'!E64</f>
        <v>0.5</v>
      </c>
      <c r="F29" s="719">
        <f>'PP - Data'!F64</f>
        <v>0.75</v>
      </c>
      <c r="G29" s="719" t="str">
        <f>'PP - Data'!G64</f>
        <v/>
      </c>
      <c r="H29" s="719">
        <f>'PP - Data'!H64</f>
        <v>1</v>
      </c>
      <c r="I29" s="719">
        <f>'PP - Data'!I64</f>
        <v>1</v>
      </c>
      <c r="J29" s="719">
        <f>'PP - Data'!J64</f>
        <v>0.5</v>
      </c>
      <c r="K29" s="719">
        <f>'PP - Data'!K64</f>
        <v>1</v>
      </c>
      <c r="L29" s="719">
        <f>'PP - Data'!L64</f>
        <v>1</v>
      </c>
      <c r="M29" s="719">
        <f>'PP - Data'!M64</f>
        <v>0.6666666667</v>
      </c>
      <c r="N29" s="719">
        <f>'PP - Data'!N64</f>
        <v>0.6666666667</v>
      </c>
      <c r="O29" s="719">
        <f>'PP - Data'!O64</f>
        <v>1</v>
      </c>
      <c r="P29" s="719" t="str">
        <f>'PP - Data'!P64</f>
        <v/>
      </c>
      <c r="Q29" s="719">
        <f>'PP - Data'!Q64</f>
        <v>0.6</v>
      </c>
      <c r="R29" s="719">
        <f>'PP - Data'!R64</f>
        <v>0</v>
      </c>
      <c r="S29" s="719">
        <f>'PP - Data'!S64</f>
        <v>1</v>
      </c>
      <c r="T29" s="719">
        <f>'PP - Data'!T64</f>
        <v>0.5</v>
      </c>
      <c r="U29" s="719">
        <f>'PP - Data'!U64</f>
        <v>1</v>
      </c>
      <c r="V29" s="719">
        <f>'PP - Data'!V64</f>
        <v>1</v>
      </c>
      <c r="W29" s="719" t="str">
        <f>'PP - Data'!W64</f>
        <v/>
      </c>
      <c r="X29" s="719">
        <f>'PP - Data'!X64</f>
        <v>1</v>
      </c>
      <c r="Y29" s="719">
        <f>'PP - Data'!Y64</f>
        <v>0.8333333333</v>
      </c>
      <c r="Z29" s="719">
        <f>'PP - Data'!Z64</f>
        <v>0.8461538462</v>
      </c>
      <c r="AA29" s="719">
        <f>'PP - Data'!AA64</f>
        <v>0.9444444444</v>
      </c>
      <c r="AB29" s="719">
        <f>'PP - Data'!AB64</f>
        <v>0.8888888889</v>
      </c>
      <c r="AC29" s="719">
        <f>'PP - Data'!AC64</f>
        <v>0.7857142857</v>
      </c>
      <c r="AD29" s="719">
        <f>'PP - Data'!AD64</f>
        <v>0.8333333333</v>
      </c>
      <c r="AE29" s="719">
        <f>'PP - Data'!AE64</f>
        <v>0.8571428571</v>
      </c>
      <c r="AF29" s="719">
        <f>'PP - Data'!AF64</f>
        <v>0.9722222222</v>
      </c>
    </row>
    <row r="30" outlineLevel="1">
      <c r="A30" s="720" t="s">
        <v>1714</v>
      </c>
      <c r="B30" s="112" t="str">
        <f>'PP - Data'!B65</f>
        <v/>
      </c>
      <c r="C30" s="112">
        <f>'PP - Data'!C65</f>
        <v>0</v>
      </c>
      <c r="D30" s="112">
        <f>'PP - Data'!D65</f>
        <v>0</v>
      </c>
      <c r="E30" s="112">
        <f>'PP - Data'!E65</f>
        <v>0</v>
      </c>
      <c r="F30" s="112">
        <f>'PP - Data'!F65</f>
        <v>0</v>
      </c>
      <c r="G30" s="112" t="str">
        <f>'PP - Data'!G65</f>
        <v/>
      </c>
      <c r="H30" s="112">
        <f>'PP - Data'!H65</f>
        <v>0</v>
      </c>
      <c r="I30" s="112">
        <f>'PP - Data'!I65</f>
        <v>0</v>
      </c>
      <c r="J30" s="112">
        <f>'PP - Data'!J65</f>
        <v>0.5</v>
      </c>
      <c r="K30" s="112">
        <f>'PP - Data'!K65</f>
        <v>0</v>
      </c>
      <c r="L30" s="112">
        <f>'PP - Data'!L65</f>
        <v>0</v>
      </c>
      <c r="M30" s="112">
        <f>'PP - Data'!M65</f>
        <v>0.3333333333</v>
      </c>
      <c r="N30" s="112">
        <f>'PP - Data'!N65</f>
        <v>0</v>
      </c>
      <c r="O30" s="112">
        <f>'PP - Data'!O65</f>
        <v>0</v>
      </c>
      <c r="P30" s="112" t="str">
        <f>'PP - Data'!P65</f>
        <v/>
      </c>
      <c r="Q30" s="112">
        <f>'PP - Data'!Q65</f>
        <v>0.2</v>
      </c>
      <c r="R30" s="112">
        <f>'PP - Data'!R65</f>
        <v>0</v>
      </c>
      <c r="S30" s="112">
        <f>'PP - Data'!S65</f>
        <v>0</v>
      </c>
      <c r="T30" s="112">
        <f>'PP - Data'!T65</f>
        <v>0.5</v>
      </c>
      <c r="U30" s="112">
        <f>'PP - Data'!U65</f>
        <v>0</v>
      </c>
      <c r="V30" s="112">
        <f>'PP - Data'!V65</f>
        <v>0</v>
      </c>
      <c r="W30" s="112" t="str">
        <f>'PP - Data'!W65</f>
        <v/>
      </c>
      <c r="X30" s="112">
        <f>'PP - Data'!X65</f>
        <v>0</v>
      </c>
      <c r="Y30" s="112">
        <f>'PP - Data'!Y65</f>
        <v>0</v>
      </c>
      <c r="Z30" s="112">
        <f>'PP - Data'!Z65</f>
        <v>0</v>
      </c>
      <c r="AA30" s="112">
        <f>'PP - Data'!AA65</f>
        <v>0</v>
      </c>
      <c r="AB30" s="112">
        <f>'PP - Data'!AB65</f>
        <v>0</v>
      </c>
      <c r="AC30" s="112">
        <f>'PP - Data'!AC65</f>
        <v>0</v>
      </c>
      <c r="AD30" s="112">
        <f>'PP - Data'!AD65</f>
        <v>0.08333333333</v>
      </c>
      <c r="AE30" s="112">
        <f>'PP - Data'!AE65</f>
        <v>0.03571428571</v>
      </c>
      <c r="AF30" s="112">
        <f>'PP - Data'!AF65</f>
        <v>0.02777777778</v>
      </c>
    </row>
    <row r="31" outlineLevel="1">
      <c r="A31" s="721" t="s">
        <v>1715</v>
      </c>
      <c r="B31" s="722" t="str">
        <f>'PP - Data'!B66</f>
        <v/>
      </c>
      <c r="C31" s="722">
        <f>'PP - Data'!C66</f>
        <v>0</v>
      </c>
      <c r="D31" s="722">
        <f>'PP - Data'!D66</f>
        <v>0</v>
      </c>
      <c r="E31" s="722">
        <f>'PP - Data'!E66</f>
        <v>0.5</v>
      </c>
      <c r="F31" s="722">
        <f>'PP - Data'!F66</f>
        <v>0.25</v>
      </c>
      <c r="G31" s="722" t="str">
        <f>'PP - Data'!G66</f>
        <v/>
      </c>
      <c r="H31" s="722">
        <f>'PP - Data'!H66</f>
        <v>0</v>
      </c>
      <c r="I31" s="722">
        <f>'PP - Data'!I66</f>
        <v>0</v>
      </c>
      <c r="J31" s="722">
        <f>'PP - Data'!J66</f>
        <v>0</v>
      </c>
      <c r="K31" s="722">
        <f>'PP - Data'!K66</f>
        <v>0</v>
      </c>
      <c r="L31" s="722">
        <f>'PP - Data'!L66</f>
        <v>0</v>
      </c>
      <c r="M31" s="722">
        <f>'PP - Data'!M66</f>
        <v>0</v>
      </c>
      <c r="N31" s="722">
        <f>'PP - Data'!N66</f>
        <v>0.3333333333</v>
      </c>
      <c r="O31" s="722">
        <f>'PP - Data'!O66</f>
        <v>0</v>
      </c>
      <c r="P31" s="722" t="str">
        <f>'PP - Data'!P66</f>
        <v/>
      </c>
      <c r="Q31" s="722">
        <f>'PP - Data'!Q66</f>
        <v>0.2</v>
      </c>
      <c r="R31" s="722">
        <f>'PP - Data'!R66</f>
        <v>1</v>
      </c>
      <c r="S31" s="722">
        <f>'PP - Data'!S66</f>
        <v>0</v>
      </c>
      <c r="T31" s="722">
        <f>'PP - Data'!T66</f>
        <v>0</v>
      </c>
      <c r="U31" s="722">
        <f>'PP - Data'!U66</f>
        <v>0</v>
      </c>
      <c r="V31" s="722">
        <f>'PP - Data'!V66</f>
        <v>0</v>
      </c>
      <c r="W31" s="722" t="str">
        <f>'PP - Data'!W66</f>
        <v/>
      </c>
      <c r="X31" s="722">
        <f>'PP - Data'!X66</f>
        <v>0</v>
      </c>
      <c r="Y31" s="722">
        <f>'PP - Data'!Y66</f>
        <v>0.1666666667</v>
      </c>
      <c r="Z31" s="722">
        <f>'PP - Data'!Z66</f>
        <v>0.1538461538</v>
      </c>
      <c r="AA31" s="722">
        <f>'PP - Data'!AA66</f>
        <v>0.05555555556</v>
      </c>
      <c r="AB31" s="722">
        <f>'PP - Data'!AB66</f>
        <v>0.1111111111</v>
      </c>
      <c r="AC31" s="722">
        <f>'PP - Data'!AC66</f>
        <v>0.2142857143</v>
      </c>
      <c r="AD31" s="722">
        <f>'PP - Data'!AD66</f>
        <v>0.08333333333</v>
      </c>
      <c r="AE31" s="722">
        <f>'PP - Data'!AE66</f>
        <v>0.1071428571</v>
      </c>
      <c r="AF31" s="722">
        <f>'PP - Data'!AF66</f>
        <v>0.1111111111</v>
      </c>
    </row>
    <row r="32">
      <c r="A32" s="2" t="s">
        <v>1716</v>
      </c>
      <c r="B32" s="112">
        <f>'PP - Data'!B51</f>
        <v>0.6666666667</v>
      </c>
      <c r="C32" s="112">
        <f>'PP - Data'!C51</f>
        <v>0.375</v>
      </c>
      <c r="D32" s="112">
        <f>'PP - Data'!D51</f>
        <v>0.5</v>
      </c>
      <c r="E32" s="112">
        <f>'PP - Data'!E51</f>
        <v>0.4</v>
      </c>
      <c r="F32" s="112">
        <f>'PP - Data'!F51</f>
        <v>0.4444444444</v>
      </c>
      <c r="G32" s="112">
        <f>'PP - Data'!G51</f>
        <v>1</v>
      </c>
      <c r="H32" s="112">
        <f>'PP - Data'!H51</f>
        <v>0.5</v>
      </c>
      <c r="I32" s="112">
        <f>'PP - Data'!I51</f>
        <v>0.4</v>
      </c>
      <c r="J32" s="112">
        <f>'PP - Data'!J51</f>
        <v>0.5714285714</v>
      </c>
      <c r="K32" s="112">
        <f>'PP - Data'!K51</f>
        <v>0.3333333333</v>
      </c>
      <c r="L32" s="112">
        <f>'PP - Data'!L51</f>
        <v>0.5</v>
      </c>
      <c r="M32" s="112">
        <f>'PP - Data'!M51</f>
        <v>0.5</v>
      </c>
      <c r="N32" s="112">
        <f>'PP - Data'!N51</f>
        <v>0.25</v>
      </c>
      <c r="O32" s="112">
        <f>'PP - Data'!O51</f>
        <v>0.4</v>
      </c>
      <c r="P32" s="112">
        <f>'PP - Data'!P51</f>
        <v>0.75</v>
      </c>
      <c r="Q32" s="112">
        <f>'PP - Data'!Q51</f>
        <v>0.3</v>
      </c>
      <c r="R32" s="112">
        <f>'PP - Data'!R51</f>
        <v>0.4166666667</v>
      </c>
      <c r="S32" s="112">
        <f>'PP - Data'!S51</f>
        <v>0.625</v>
      </c>
      <c r="T32" s="112">
        <f>'PP - Data'!T51</f>
        <v>0.2727272727</v>
      </c>
      <c r="U32" s="112">
        <f>'PP - Data'!U51</f>
        <v>0.5</v>
      </c>
      <c r="V32" s="112">
        <f>'PP - Data'!V51</f>
        <v>0.6</v>
      </c>
      <c r="W32" s="112">
        <f>'PP - Data'!W51</f>
        <v>0.25</v>
      </c>
      <c r="X32" s="112">
        <f>'PP - Data'!X51</f>
        <v>0.5</v>
      </c>
      <c r="Y32" s="112">
        <f>'PP - Data'!Y51</f>
        <v>0.4</v>
      </c>
      <c r="Z32" s="112">
        <f>'PP - Data'!Z51</f>
        <v>0.3333333333</v>
      </c>
      <c r="AA32" s="112">
        <f>'PP - Data'!AA51</f>
        <v>0.1129032258</v>
      </c>
      <c r="AB32" s="112">
        <f>'PP - Data'!AB51</f>
        <v>0.3043478261</v>
      </c>
      <c r="AC32" s="112">
        <f>'PP - Data'!AC51</f>
        <v>0.275862069</v>
      </c>
      <c r="AD32" s="112">
        <f>'PP - Data'!AD51</f>
        <v>0.3</v>
      </c>
      <c r="AE32" s="112">
        <f>'PP - Data'!AE51</f>
        <v>0.2857142857</v>
      </c>
      <c r="AF32" s="112">
        <f>'PP - Data'!AF51</f>
        <v>0.137254902</v>
      </c>
    </row>
    <row r="33">
      <c r="A33" s="2" t="s">
        <v>150</v>
      </c>
      <c r="B33" s="112">
        <f>'PP - Data'!B52</f>
        <v>0</v>
      </c>
      <c r="C33" s="112">
        <f>'PP - Data'!C52</f>
        <v>0.125</v>
      </c>
      <c r="D33" s="112">
        <f>'PP - Data'!D52</f>
        <v>0</v>
      </c>
      <c r="E33" s="112">
        <f>'PP - Data'!E52</f>
        <v>0</v>
      </c>
      <c r="F33" s="112">
        <f>'PP - Data'!F52</f>
        <v>0</v>
      </c>
      <c r="G33" s="112">
        <f>'PP - Data'!G52</f>
        <v>0</v>
      </c>
      <c r="H33" s="112">
        <f>'PP - Data'!H52</f>
        <v>0</v>
      </c>
      <c r="I33" s="112">
        <f>'PP - Data'!I52</f>
        <v>0</v>
      </c>
      <c r="J33" s="112">
        <f>'PP - Data'!J52</f>
        <v>0</v>
      </c>
      <c r="K33" s="112">
        <f>'PP - Data'!K52</f>
        <v>0</v>
      </c>
      <c r="L33" s="112">
        <f>'PP - Data'!L52</f>
        <v>0</v>
      </c>
      <c r="M33" s="112">
        <f>'PP - Data'!M52</f>
        <v>0</v>
      </c>
      <c r="N33" s="112">
        <f>'PP - Data'!N52</f>
        <v>0</v>
      </c>
      <c r="O33" s="112">
        <f>'PP - Data'!O52</f>
        <v>0.2</v>
      </c>
      <c r="P33" s="112">
        <f>'PP - Data'!P52</f>
        <v>0</v>
      </c>
      <c r="Q33" s="112">
        <f>'PP - Data'!Q52</f>
        <v>0</v>
      </c>
      <c r="R33" s="112">
        <f>'PP - Data'!R52</f>
        <v>0</v>
      </c>
      <c r="S33" s="112">
        <f>'PP - Data'!S52</f>
        <v>0</v>
      </c>
      <c r="T33" s="112">
        <f>'PP - Data'!T52</f>
        <v>0</v>
      </c>
      <c r="U33" s="112">
        <f>'PP - Data'!U52</f>
        <v>0</v>
      </c>
      <c r="V33" s="112">
        <f>'PP - Data'!V52</f>
        <v>0</v>
      </c>
      <c r="W33" s="112">
        <f>'PP - Data'!W52</f>
        <v>0</v>
      </c>
      <c r="X33" s="112">
        <f>'PP - Data'!X52</f>
        <v>0</v>
      </c>
      <c r="Y33" s="112">
        <f>'PP - Data'!Y52</f>
        <v>0.06666666667</v>
      </c>
      <c r="Z33" s="112">
        <f>'PP - Data'!Z52</f>
        <v>0.03703703704</v>
      </c>
      <c r="AA33" s="112">
        <f>'PP - Data'!AA52</f>
        <v>0</v>
      </c>
      <c r="AB33" s="112">
        <f>'PP - Data'!AB52</f>
        <v>0</v>
      </c>
      <c r="AC33" s="112">
        <f>'PP - Data'!AC52</f>
        <v>0</v>
      </c>
      <c r="AD33" s="112">
        <f>'PP - Data'!AD52</f>
        <v>0</v>
      </c>
      <c r="AE33" s="112">
        <f>'PP - Data'!AE52</f>
        <v>0.02040816327</v>
      </c>
      <c r="AF33" s="112">
        <f>'PP - Data'!AF52</f>
        <v>0</v>
      </c>
    </row>
    <row r="34">
      <c r="A34" s="2" t="s">
        <v>1717</v>
      </c>
      <c r="B34" s="112">
        <f>'PP - Data'!B53</f>
        <v>0</v>
      </c>
      <c r="C34" s="112">
        <f>'PP - Data'!C53</f>
        <v>0</v>
      </c>
      <c r="D34" s="112">
        <f>'PP - Data'!D53</f>
        <v>0</v>
      </c>
      <c r="E34" s="112">
        <f>'PP - Data'!E53</f>
        <v>0</v>
      </c>
      <c r="F34" s="112">
        <f>'PP - Data'!F53</f>
        <v>0.1111111111</v>
      </c>
      <c r="G34" s="112">
        <f>'PP - Data'!G53</f>
        <v>0</v>
      </c>
      <c r="H34" s="112">
        <f>'PP - Data'!H53</f>
        <v>0</v>
      </c>
      <c r="I34" s="112">
        <f>'PP - Data'!I53</f>
        <v>0</v>
      </c>
      <c r="J34" s="112">
        <f>'PP - Data'!J53</f>
        <v>0</v>
      </c>
      <c r="K34" s="112">
        <f>'PP - Data'!K53</f>
        <v>0.1111111111</v>
      </c>
      <c r="L34" s="112">
        <f>'PP - Data'!L53</f>
        <v>0</v>
      </c>
      <c r="M34" s="112">
        <f>'PP - Data'!M53</f>
        <v>0.125</v>
      </c>
      <c r="N34" s="112">
        <f>'PP - Data'!N53</f>
        <v>0</v>
      </c>
      <c r="O34" s="112">
        <f>'PP - Data'!O53</f>
        <v>0</v>
      </c>
      <c r="P34" s="112">
        <f>'PP - Data'!P53</f>
        <v>0</v>
      </c>
      <c r="Q34" s="112">
        <f>'PP - Data'!Q53</f>
        <v>0.1</v>
      </c>
      <c r="R34" s="112">
        <f>'PP - Data'!R53</f>
        <v>0.08333333333</v>
      </c>
      <c r="S34" s="112">
        <f>'PP - Data'!S53</f>
        <v>0.0625</v>
      </c>
      <c r="T34" s="112">
        <f>'PP - Data'!T53</f>
        <v>0</v>
      </c>
      <c r="U34" s="112">
        <f>'PP - Data'!U53</f>
        <v>0</v>
      </c>
      <c r="V34" s="112">
        <f>'PP - Data'!V53</f>
        <v>0</v>
      </c>
      <c r="W34" s="112">
        <f>'PP - Data'!W53</f>
        <v>0</v>
      </c>
      <c r="X34" s="112">
        <f>'PP - Data'!X53</f>
        <v>0</v>
      </c>
      <c r="Y34" s="112">
        <f>'PP - Data'!Y53</f>
        <v>0</v>
      </c>
      <c r="Z34" s="112">
        <f>'PP - Data'!Z53</f>
        <v>0.03703703704</v>
      </c>
      <c r="AA34" s="112">
        <f>'PP - Data'!AA53</f>
        <v>0.2419354839</v>
      </c>
      <c r="AB34" s="112">
        <f>'PP - Data'!AB53</f>
        <v>0</v>
      </c>
      <c r="AC34" s="112">
        <f>'PP - Data'!AC53</f>
        <v>0.1034482759</v>
      </c>
      <c r="AD34" s="112">
        <f>'PP - Data'!AD53</f>
        <v>0</v>
      </c>
      <c r="AE34" s="112">
        <f>'PP - Data'!AE53</f>
        <v>0</v>
      </c>
      <c r="AF34" s="112">
        <f>'PP - Data'!AF53</f>
        <v>0.01960784314</v>
      </c>
    </row>
    <row r="35">
      <c r="A35" s="2" t="s">
        <v>1718</v>
      </c>
      <c r="B35" s="112">
        <f>'PP - Data'!B54</f>
        <v>0</v>
      </c>
      <c r="C35" s="112">
        <f>'PP - Data'!C54</f>
        <v>0.125</v>
      </c>
      <c r="D35" s="112">
        <f>'PP - Data'!D54</f>
        <v>0</v>
      </c>
      <c r="E35" s="112">
        <f>'PP - Data'!E54</f>
        <v>0.2</v>
      </c>
      <c r="F35" s="112">
        <f>'PP - Data'!F54</f>
        <v>0</v>
      </c>
      <c r="G35" s="112">
        <f>'PP - Data'!G54</f>
        <v>0</v>
      </c>
      <c r="H35" s="112">
        <f>'PP - Data'!H54</f>
        <v>0</v>
      </c>
      <c r="I35" s="112">
        <f>'PP - Data'!I54</f>
        <v>0.2</v>
      </c>
      <c r="J35" s="112">
        <f>'PP - Data'!J54</f>
        <v>0</v>
      </c>
      <c r="K35" s="112">
        <f>'PP - Data'!K54</f>
        <v>0.1111111111</v>
      </c>
      <c r="L35" s="112">
        <f>'PP - Data'!L54</f>
        <v>0</v>
      </c>
      <c r="M35" s="112">
        <f>'PP - Data'!M54</f>
        <v>0</v>
      </c>
      <c r="N35" s="112">
        <f>'PP - Data'!N54</f>
        <v>0</v>
      </c>
      <c r="O35" s="112">
        <f>'PP - Data'!O54</f>
        <v>0</v>
      </c>
      <c r="P35" s="112">
        <f>'PP - Data'!P54</f>
        <v>0</v>
      </c>
      <c r="Q35" s="112">
        <f>'PP - Data'!Q54</f>
        <v>0</v>
      </c>
      <c r="R35" s="112">
        <f>'PP - Data'!R54</f>
        <v>0.08333333333</v>
      </c>
      <c r="S35" s="112">
        <f>'PP - Data'!S54</f>
        <v>0.125</v>
      </c>
      <c r="T35" s="112">
        <f>'PP - Data'!T54</f>
        <v>0.1818181818</v>
      </c>
      <c r="U35" s="112">
        <f>'PP - Data'!U54</f>
        <v>0</v>
      </c>
      <c r="V35" s="112">
        <f>'PP - Data'!V54</f>
        <v>0.2</v>
      </c>
      <c r="W35" s="112">
        <f>'PP - Data'!W54</f>
        <v>0.25</v>
      </c>
      <c r="X35" s="112">
        <f>'PP - Data'!X54</f>
        <v>0</v>
      </c>
      <c r="Y35" s="112">
        <f>'PP - Data'!Y54</f>
        <v>0.06666666667</v>
      </c>
      <c r="Z35" s="112">
        <f>'PP - Data'!Z54</f>
        <v>0.03703703704</v>
      </c>
      <c r="AA35" s="112">
        <f>'PP - Data'!AA54</f>
        <v>0</v>
      </c>
      <c r="AB35" s="112">
        <f>'PP - Data'!AB54</f>
        <v>0.02173913043</v>
      </c>
      <c r="AC35" s="112">
        <f>'PP - Data'!AC54</f>
        <v>0.03448275862</v>
      </c>
      <c r="AD35" s="112">
        <f>'PP - Data'!AD54</f>
        <v>0</v>
      </c>
      <c r="AE35" s="112">
        <f>'PP - Data'!AE54</f>
        <v>0.04081632653</v>
      </c>
      <c r="AF35" s="112">
        <f>'PP - Data'!AF54</f>
        <v>0</v>
      </c>
    </row>
    <row r="36">
      <c r="A36" s="2" t="s">
        <v>1719</v>
      </c>
      <c r="B36" s="112">
        <f>'PP - Data'!B55</f>
        <v>0</v>
      </c>
      <c r="C36" s="112">
        <f>'PP - Data'!C55</f>
        <v>0</v>
      </c>
      <c r="D36" s="112">
        <f>'PP - Data'!D55</f>
        <v>0</v>
      </c>
      <c r="E36" s="112">
        <f>'PP - Data'!E55</f>
        <v>0</v>
      </c>
      <c r="F36" s="112">
        <f>'PP - Data'!F55</f>
        <v>0</v>
      </c>
      <c r="G36" s="112">
        <f>'PP - Data'!G55</f>
        <v>0</v>
      </c>
      <c r="H36" s="112">
        <f>'PP - Data'!H55</f>
        <v>0</v>
      </c>
      <c r="I36" s="112">
        <f>'PP - Data'!I55</f>
        <v>0</v>
      </c>
      <c r="J36" s="112">
        <f>'PP - Data'!J55</f>
        <v>0</v>
      </c>
      <c r="K36" s="112">
        <f>'PP - Data'!K55</f>
        <v>0</v>
      </c>
      <c r="L36" s="112">
        <f>'PP - Data'!L55</f>
        <v>0</v>
      </c>
      <c r="M36" s="112">
        <f>'PP - Data'!M55</f>
        <v>0</v>
      </c>
      <c r="N36" s="112">
        <f>'PP - Data'!N55</f>
        <v>0</v>
      </c>
      <c r="O36" s="112">
        <f>'PP - Data'!O55</f>
        <v>0</v>
      </c>
      <c r="P36" s="112">
        <f>'PP - Data'!P55</f>
        <v>0</v>
      </c>
      <c r="Q36" s="112">
        <f>'PP - Data'!Q55</f>
        <v>0</v>
      </c>
      <c r="R36" s="112">
        <f>'PP - Data'!R55</f>
        <v>0</v>
      </c>
      <c r="S36" s="112">
        <f>'PP - Data'!S55</f>
        <v>0</v>
      </c>
      <c r="T36" s="112">
        <f>'PP - Data'!T55</f>
        <v>0</v>
      </c>
      <c r="U36" s="112">
        <f>'PP - Data'!U55</f>
        <v>0</v>
      </c>
      <c r="V36" s="112">
        <f>'PP - Data'!V55</f>
        <v>0</v>
      </c>
      <c r="W36" s="112">
        <f>'PP - Data'!W55</f>
        <v>0</v>
      </c>
      <c r="X36" s="112">
        <f>'PP - Data'!X55</f>
        <v>0.1</v>
      </c>
      <c r="Y36" s="112">
        <f>'PP - Data'!Y55</f>
        <v>0</v>
      </c>
      <c r="Z36" s="112">
        <f>'PP - Data'!Z55</f>
        <v>0</v>
      </c>
      <c r="AA36" s="112">
        <f>'PP - Data'!AA55</f>
        <v>0</v>
      </c>
      <c r="AB36" s="112">
        <f>'PP - Data'!AB55</f>
        <v>0</v>
      </c>
      <c r="AC36" s="112">
        <f>'PP - Data'!AC55</f>
        <v>0</v>
      </c>
      <c r="AD36" s="112">
        <f>'PP - Data'!AD55</f>
        <v>0</v>
      </c>
      <c r="AE36" s="112">
        <f>'PP - Data'!AE55</f>
        <v>0</v>
      </c>
      <c r="AF36" s="112">
        <f>'PP - Data'!AF55</f>
        <v>0</v>
      </c>
    </row>
    <row r="37">
      <c r="A37" s="2" t="s">
        <v>1720</v>
      </c>
      <c r="B37" s="112">
        <f>'PP - Data'!B56</f>
        <v>0.3333333333</v>
      </c>
      <c r="C37" s="112">
        <f>'PP - Data'!C56</f>
        <v>0.125</v>
      </c>
      <c r="D37" s="112">
        <f>'PP - Data'!D56</f>
        <v>0</v>
      </c>
      <c r="E37" s="112">
        <f>'PP - Data'!E56</f>
        <v>0</v>
      </c>
      <c r="F37" s="112">
        <f>'PP - Data'!F56</f>
        <v>0</v>
      </c>
      <c r="G37" s="112">
        <f>'PP - Data'!G56</f>
        <v>0</v>
      </c>
      <c r="H37" s="112">
        <f>'PP - Data'!H56</f>
        <v>0.25</v>
      </c>
      <c r="I37" s="112">
        <f>'PP - Data'!I56</f>
        <v>0.2</v>
      </c>
      <c r="J37" s="112">
        <f>'PP - Data'!J56</f>
        <v>0.1428571429</v>
      </c>
      <c r="K37" s="112">
        <f>'PP - Data'!K56</f>
        <v>0</v>
      </c>
      <c r="L37" s="112">
        <f>'PP - Data'!L56</f>
        <v>0</v>
      </c>
      <c r="M37" s="112">
        <f>'PP - Data'!M56</f>
        <v>0</v>
      </c>
      <c r="N37" s="112">
        <f>'PP - Data'!N56</f>
        <v>0</v>
      </c>
      <c r="O37" s="112">
        <f>'PP - Data'!O56</f>
        <v>0</v>
      </c>
      <c r="P37" s="112">
        <f>'PP - Data'!P56</f>
        <v>0.25</v>
      </c>
      <c r="Q37" s="112">
        <f>'PP - Data'!Q56</f>
        <v>0.1</v>
      </c>
      <c r="R37" s="112">
        <f>'PP - Data'!R56</f>
        <v>0.3333333333</v>
      </c>
      <c r="S37" s="112">
        <f>'PP - Data'!S56</f>
        <v>0.125</v>
      </c>
      <c r="T37" s="112">
        <f>'PP - Data'!T56</f>
        <v>0.3636363636</v>
      </c>
      <c r="U37" s="112">
        <f>'PP - Data'!U56</f>
        <v>0.25</v>
      </c>
      <c r="V37" s="112">
        <f>'PP - Data'!V56</f>
        <v>0</v>
      </c>
      <c r="W37" s="112">
        <f>'PP - Data'!W56</f>
        <v>0.5</v>
      </c>
      <c r="X37" s="112">
        <f>'PP - Data'!X56</f>
        <v>0.1</v>
      </c>
      <c r="Y37" s="112">
        <f>'PP - Data'!Y56</f>
        <v>0.06666666667</v>
      </c>
      <c r="Z37" s="112">
        <f>'PP - Data'!Z56</f>
        <v>0.07407407407</v>
      </c>
      <c r="AA37" s="112">
        <f>'PP - Data'!AA56</f>
        <v>0.06451612903</v>
      </c>
      <c r="AB37" s="112">
        <f>'PP - Data'!AB56</f>
        <v>0.08695652174</v>
      </c>
      <c r="AC37" s="112">
        <f>'PP - Data'!AC56</f>
        <v>0.1034482759</v>
      </c>
      <c r="AD37" s="112">
        <f>'PP - Data'!AD56</f>
        <v>0.075</v>
      </c>
      <c r="AE37" s="112">
        <f>'PP - Data'!AE56</f>
        <v>0.08163265306</v>
      </c>
      <c r="AF37" s="112">
        <f>'PP - Data'!AF56</f>
        <v>0.05882352941</v>
      </c>
    </row>
    <row r="38">
      <c r="A38" s="723" t="s">
        <v>1721</v>
      </c>
      <c r="B38" s="724">
        <f>'PP - Data'!B57</f>
        <v>0</v>
      </c>
      <c r="C38" s="724">
        <f>'PP - Data'!C57</f>
        <v>0</v>
      </c>
      <c r="D38" s="724">
        <f>'PP - Data'!D57</f>
        <v>0</v>
      </c>
      <c r="E38" s="724">
        <f>'PP - Data'!E57</f>
        <v>0</v>
      </c>
      <c r="F38" s="724">
        <f>'PP - Data'!F57</f>
        <v>0</v>
      </c>
      <c r="G38" s="724">
        <f>'PP - Data'!G57</f>
        <v>0</v>
      </c>
      <c r="H38" s="724">
        <f>'PP - Data'!H57</f>
        <v>0</v>
      </c>
      <c r="I38" s="724">
        <f>'PP - Data'!I57</f>
        <v>0</v>
      </c>
      <c r="J38" s="724">
        <f>'PP - Data'!J57</f>
        <v>0</v>
      </c>
      <c r="K38" s="724">
        <f>'PP - Data'!K57</f>
        <v>0</v>
      </c>
      <c r="L38" s="724">
        <f>'PP - Data'!L57</f>
        <v>0</v>
      </c>
      <c r="M38" s="724">
        <f>'PP - Data'!M57</f>
        <v>0</v>
      </c>
      <c r="N38" s="724">
        <f>'PP - Data'!N57</f>
        <v>0</v>
      </c>
      <c r="O38" s="724">
        <f>'PP - Data'!O57</f>
        <v>0</v>
      </c>
      <c r="P38" s="724">
        <f>'PP - Data'!P57</f>
        <v>0</v>
      </c>
      <c r="Q38" s="724">
        <f>'PP - Data'!Q57</f>
        <v>0</v>
      </c>
      <c r="R38" s="724">
        <f>'PP - Data'!R57</f>
        <v>0</v>
      </c>
      <c r="S38" s="724">
        <f>'PP - Data'!S57</f>
        <v>0</v>
      </c>
      <c r="T38" s="724">
        <f>'PP - Data'!T57</f>
        <v>0</v>
      </c>
      <c r="U38" s="724">
        <f>'PP - Data'!U57</f>
        <v>0</v>
      </c>
      <c r="V38" s="724">
        <f>'PP - Data'!V57</f>
        <v>0</v>
      </c>
      <c r="W38" s="724">
        <f>'PP - Data'!W57</f>
        <v>0</v>
      </c>
      <c r="X38" s="724">
        <f>'PP - Data'!X57</f>
        <v>0</v>
      </c>
      <c r="Y38" s="724">
        <f>'PP - Data'!Y57</f>
        <v>0</v>
      </c>
      <c r="Z38" s="724">
        <f>'PP - Data'!Z57</f>
        <v>0</v>
      </c>
      <c r="AA38" s="724">
        <f>'PP - Data'!AA57</f>
        <v>0</v>
      </c>
      <c r="AB38" s="724">
        <f>'PP - Data'!AB57</f>
        <v>0</v>
      </c>
      <c r="AC38" s="724">
        <f>'PP - Data'!AC57</f>
        <v>0</v>
      </c>
      <c r="AD38" s="724">
        <f>'PP - Data'!AD57</f>
        <v>0.025</v>
      </c>
      <c r="AE38" s="724">
        <f>'PP - Data'!AE57</f>
        <v>0</v>
      </c>
      <c r="AF38" s="724">
        <f>'PP - Data'!AF57</f>
        <v>0</v>
      </c>
    </row>
    <row r="39">
      <c r="G39" s="122"/>
    </row>
    <row r="40">
      <c r="A40" s="715" t="s">
        <v>1722</v>
      </c>
      <c r="B40" s="309"/>
      <c r="C40" s="309"/>
      <c r="D40" s="309"/>
      <c r="E40" s="309"/>
      <c r="F40" s="309"/>
      <c r="G40" s="309"/>
      <c r="H40" s="309"/>
      <c r="I40" s="309"/>
      <c r="J40" s="309"/>
      <c r="K40" s="309"/>
      <c r="L40" s="309"/>
      <c r="M40" s="309"/>
      <c r="N40" s="309"/>
      <c r="O40" s="309"/>
      <c r="P40" s="309"/>
      <c r="Q40" s="309"/>
      <c r="R40" s="309"/>
      <c r="S40" s="309"/>
      <c r="T40" s="309"/>
      <c r="U40" s="309"/>
      <c r="V40" s="309"/>
      <c r="W40" s="309"/>
      <c r="X40" s="309"/>
      <c r="Y40" s="309"/>
      <c r="Z40" s="710"/>
      <c r="AA40" s="309"/>
      <c r="AB40" s="309"/>
      <c r="AC40" s="309"/>
      <c r="AD40" s="309"/>
      <c r="AE40" s="309"/>
      <c r="AF40" s="309"/>
    </row>
    <row r="41">
      <c r="B41" s="309"/>
      <c r="C41" s="309"/>
      <c r="D41" s="309"/>
      <c r="E41" s="309"/>
      <c r="F41" s="309"/>
      <c r="G41" s="309"/>
      <c r="H41" s="309"/>
      <c r="I41" s="309"/>
      <c r="J41" s="309"/>
      <c r="K41" s="309"/>
      <c r="L41" s="309"/>
      <c r="M41" s="309"/>
      <c r="N41" s="309"/>
      <c r="O41" s="309"/>
      <c r="P41" s="309"/>
      <c r="Q41" s="309"/>
      <c r="R41" s="309"/>
      <c r="S41" s="309"/>
      <c r="T41" s="309"/>
      <c r="U41" s="309"/>
      <c r="V41" s="309"/>
      <c r="W41" s="309"/>
      <c r="X41" s="309"/>
      <c r="Y41" s="309"/>
      <c r="Z41" s="710"/>
      <c r="AA41" s="309"/>
      <c r="AB41" s="309"/>
      <c r="AC41" s="309"/>
      <c r="AD41" s="309"/>
      <c r="AE41" s="309"/>
      <c r="AF41" s="309"/>
    </row>
    <row r="42">
      <c r="A42" s="708" t="s">
        <v>1706</v>
      </c>
      <c r="B42" s="309"/>
      <c r="C42" s="309"/>
      <c r="D42" s="309"/>
      <c r="E42" s="309"/>
      <c r="F42" s="309"/>
      <c r="G42" s="309"/>
      <c r="H42" s="309"/>
      <c r="I42" s="309"/>
      <c r="J42" s="309"/>
      <c r="K42" s="309"/>
      <c r="L42" s="309"/>
      <c r="M42" s="309"/>
      <c r="N42" s="309"/>
      <c r="O42" s="309"/>
      <c r="P42" s="309"/>
      <c r="Q42" s="309"/>
      <c r="R42" s="309"/>
      <c r="S42" s="309"/>
      <c r="T42" s="309"/>
      <c r="U42" s="309"/>
      <c r="V42" s="309"/>
      <c r="W42" s="309"/>
      <c r="X42" s="309"/>
      <c r="Y42" s="309"/>
      <c r="Z42" s="710"/>
      <c r="AA42" s="309"/>
      <c r="AB42" s="309"/>
      <c r="AC42" s="309"/>
      <c r="AD42" s="309"/>
      <c r="AE42" s="309"/>
      <c r="AF42" s="309"/>
    </row>
    <row r="43">
      <c r="A43" s="2" t="s">
        <v>1707</v>
      </c>
      <c r="B43" s="112">
        <f>'PP - Data'!B77</f>
        <v>0.2857142857</v>
      </c>
      <c r="C43" s="112">
        <f>'PP - Data'!C77</f>
        <v>0</v>
      </c>
      <c r="D43" s="112">
        <f>'PP - Data'!D77</f>
        <v>0</v>
      </c>
      <c r="E43" s="112">
        <f>'PP - Data'!E77</f>
        <v>0.75</v>
      </c>
      <c r="F43" s="112">
        <f>'PP - Data'!F77</f>
        <v>0.5</v>
      </c>
      <c r="G43" s="112">
        <f>'PP - Data'!G77</f>
        <v>0.5</v>
      </c>
      <c r="H43" s="112">
        <f>'PP - Data'!H77</f>
        <v>0</v>
      </c>
      <c r="I43" s="112">
        <f>'PP - Data'!I77</f>
        <v>0</v>
      </c>
      <c r="J43" s="112">
        <f>'PP - Data'!J77</f>
        <v>0.5</v>
      </c>
      <c r="K43" s="112">
        <f>'PP - Data'!K77</f>
        <v>0.5714285714</v>
      </c>
      <c r="L43" s="112">
        <f>'PP - Data'!L77</f>
        <v>0</v>
      </c>
      <c r="M43" s="112">
        <f>'PP - Data'!M77</f>
        <v>0.2857142857</v>
      </c>
      <c r="N43" s="112">
        <f>'PP - Data'!N77</f>
        <v>0.2</v>
      </c>
      <c r="O43" s="112">
        <f>'PP - Data'!O77</f>
        <v>0</v>
      </c>
      <c r="P43" s="112">
        <f>'PP - Data'!P77</f>
        <v>0.34</v>
      </c>
      <c r="Q43" s="112">
        <f>'PP - Data'!Q77</f>
        <v>0.4868421053</v>
      </c>
      <c r="R43" s="112">
        <f>'PP - Data'!R77</f>
        <v>0.3673469388</v>
      </c>
      <c r="S43" s="112">
        <f>'PP - Data'!S77</f>
        <v>0.3714285714</v>
      </c>
      <c r="T43" s="112">
        <f>'PP - Data'!T77</f>
        <v>0.2962962963</v>
      </c>
      <c r="U43" s="112">
        <f>'PP - Data'!U77</f>
        <v>0.3043478261</v>
      </c>
      <c r="V43" s="112">
        <f>'PP - Data'!V77</f>
        <v>0.2941176471</v>
      </c>
      <c r="W43" s="112">
        <f>'PP - Data'!W77</f>
        <v>0.5416666667</v>
      </c>
      <c r="X43" s="112">
        <f>'PP - Data'!X77</f>
        <v>0.3333333333</v>
      </c>
      <c r="Y43" s="112">
        <f>'PP - Data'!Y77</f>
        <v>0.375</v>
      </c>
      <c r="Z43" s="112">
        <f>'PP - Data'!Z77</f>
        <v>0.3571428571</v>
      </c>
      <c r="AA43" s="112">
        <f>'PP - Data'!AA77</f>
        <v>0.3333333333</v>
      </c>
      <c r="AB43" s="112">
        <f>'PP - Data'!AB77</f>
        <v>0.3076923077</v>
      </c>
      <c r="AC43" s="112">
        <f>'PP - Data'!AC77</f>
        <v>0.6153846154</v>
      </c>
      <c r="AD43" s="112">
        <f>'PP - Data'!AD77</f>
        <v>0.5555555556</v>
      </c>
      <c r="AE43" s="112">
        <f>'PP - Data'!AE77</f>
        <v>0.3870967742</v>
      </c>
      <c r="AF43" s="112">
        <f>'PP - Data'!AF77</f>
        <v>0.4</v>
      </c>
    </row>
    <row r="44">
      <c r="A44" s="2" t="s">
        <v>1708</v>
      </c>
      <c r="B44" s="112">
        <f>'PP - Data'!B78</f>
        <v>0</v>
      </c>
      <c r="C44" s="112">
        <f>'PP - Data'!C78</f>
        <v>0</v>
      </c>
      <c r="D44" s="112">
        <f>'PP - Data'!D78</f>
        <v>0.6666666667</v>
      </c>
      <c r="E44" s="112">
        <f>'PP - Data'!E78</f>
        <v>0.25</v>
      </c>
      <c r="F44" s="112">
        <f>'PP - Data'!F78</f>
        <v>0.5</v>
      </c>
      <c r="G44" s="112">
        <f>'PP - Data'!G78</f>
        <v>0</v>
      </c>
      <c r="H44" s="112">
        <f>'PP - Data'!H78</f>
        <v>0</v>
      </c>
      <c r="I44" s="112">
        <f>'PP - Data'!I78</f>
        <v>0</v>
      </c>
      <c r="J44" s="112">
        <f>'PP - Data'!J78</f>
        <v>0</v>
      </c>
      <c r="K44" s="112">
        <f>'PP - Data'!K78</f>
        <v>0</v>
      </c>
      <c r="L44" s="112">
        <f>'PP - Data'!L78</f>
        <v>0.1666666667</v>
      </c>
      <c r="M44" s="112">
        <f>'PP - Data'!M78</f>
        <v>0.1428571429</v>
      </c>
      <c r="N44" s="112">
        <f>'PP - Data'!N78</f>
        <v>0.2</v>
      </c>
      <c r="O44" s="112">
        <f>'PP - Data'!O78</f>
        <v>0</v>
      </c>
      <c r="P44" s="112">
        <f>'PP - Data'!P78</f>
        <v>0.06</v>
      </c>
      <c r="Q44" s="112">
        <f>'PP - Data'!Q78</f>
        <v>0.03947368421</v>
      </c>
      <c r="R44" s="112">
        <f>'PP - Data'!R78</f>
        <v>0.02040816327</v>
      </c>
      <c r="S44" s="112">
        <f>'PP - Data'!S78</f>
        <v>0.08571428571</v>
      </c>
      <c r="T44" s="112">
        <f>'PP - Data'!T78</f>
        <v>0.07407407407</v>
      </c>
      <c r="U44" s="112">
        <f>'PP - Data'!U78</f>
        <v>0.08695652174</v>
      </c>
      <c r="V44" s="112">
        <f>'PP - Data'!V78</f>
        <v>0.1764705882</v>
      </c>
      <c r="W44" s="112">
        <f>'PP - Data'!W78</f>
        <v>0.04166666667</v>
      </c>
      <c r="X44" s="112">
        <f>'PP - Data'!X78</f>
        <v>0.06666666667</v>
      </c>
      <c r="Y44" s="112">
        <f>'PP - Data'!Y78</f>
        <v>0.08333333333</v>
      </c>
      <c r="Z44" s="112">
        <f>'PP - Data'!Z78</f>
        <v>0.03571428571</v>
      </c>
      <c r="AA44" s="112">
        <f>'PP - Data'!AA78</f>
        <v>0</v>
      </c>
      <c r="AB44" s="112">
        <f>'PP - Data'!AB78</f>
        <v>0.1538461538</v>
      </c>
      <c r="AC44" s="112">
        <f>'PP - Data'!AC78</f>
        <v>0.03846153846</v>
      </c>
      <c r="AD44" s="112">
        <f>'PP - Data'!AD78</f>
        <v>0.07407407407</v>
      </c>
      <c r="AE44" s="112">
        <f>'PP - Data'!AE78</f>
        <v>0.03225806452</v>
      </c>
      <c r="AF44" s="112">
        <f>'PP - Data'!AF78</f>
        <v>0</v>
      </c>
    </row>
    <row r="45">
      <c r="A45" s="2" t="s">
        <v>1709</v>
      </c>
      <c r="B45" s="112">
        <f>'PP - Data'!B79</f>
        <v>0.2857142857</v>
      </c>
      <c r="C45" s="112">
        <f>'PP - Data'!C79</f>
        <v>0</v>
      </c>
      <c r="D45" s="112">
        <f>'PP - Data'!D79</f>
        <v>0</v>
      </c>
      <c r="E45" s="112">
        <f>'PP - Data'!E79</f>
        <v>0</v>
      </c>
      <c r="F45" s="112">
        <f>'PP - Data'!F79</f>
        <v>0</v>
      </c>
      <c r="G45" s="112">
        <f>'PP - Data'!G79</f>
        <v>0.25</v>
      </c>
      <c r="H45" s="112">
        <f>'PP - Data'!H79</f>
        <v>0.5</v>
      </c>
      <c r="I45" s="112">
        <f>'PP - Data'!I79</f>
        <v>0.2</v>
      </c>
      <c r="J45" s="112">
        <f>'PP - Data'!J79</f>
        <v>0.25</v>
      </c>
      <c r="K45" s="112">
        <f>'PP - Data'!K79</f>
        <v>0.2857142857</v>
      </c>
      <c r="L45" s="112">
        <f>'PP - Data'!L79</f>
        <v>0.3333333333</v>
      </c>
      <c r="M45" s="112">
        <f>'PP - Data'!M79</f>
        <v>0.2857142857</v>
      </c>
      <c r="N45" s="112">
        <f>'PP - Data'!N79</f>
        <v>0</v>
      </c>
      <c r="O45" s="112">
        <f>'PP - Data'!O79</f>
        <v>0.3333333333</v>
      </c>
      <c r="P45" s="112">
        <f>'PP - Data'!P79</f>
        <v>0.17</v>
      </c>
      <c r="Q45" s="112">
        <f>'PP - Data'!Q79</f>
        <v>0.07894736842</v>
      </c>
      <c r="R45" s="112">
        <f>'PP - Data'!R79</f>
        <v>0.1632653061</v>
      </c>
      <c r="S45" s="112">
        <f>'PP - Data'!S79</f>
        <v>0.1142857143</v>
      </c>
      <c r="T45" s="112">
        <f>'PP - Data'!T79</f>
        <v>0.1481481481</v>
      </c>
      <c r="U45" s="112">
        <f>'PP - Data'!U79</f>
        <v>0.08695652174</v>
      </c>
      <c r="V45" s="112">
        <f>'PP - Data'!V79</f>
        <v>0.1176470588</v>
      </c>
      <c r="W45" s="112">
        <f>'PP - Data'!W79</f>
        <v>0.1666666667</v>
      </c>
      <c r="X45" s="112">
        <f>'PP - Data'!X79</f>
        <v>0</v>
      </c>
      <c r="Y45" s="112">
        <f>'PP - Data'!Y79</f>
        <v>0.2083333333</v>
      </c>
      <c r="Z45" s="112">
        <f>'PP - Data'!Z79</f>
        <v>0.07142857143</v>
      </c>
      <c r="AA45" s="112">
        <f>'PP - Data'!AA79</f>
        <v>0.3333333333</v>
      </c>
      <c r="AB45" s="112">
        <f>'PP - Data'!AB79</f>
        <v>0.3076923077</v>
      </c>
      <c r="AC45" s="112">
        <f>'PP - Data'!AC79</f>
        <v>0.03846153846</v>
      </c>
      <c r="AD45" s="112">
        <f>'PP - Data'!AD79</f>
        <v>0.1851851852</v>
      </c>
      <c r="AE45" s="112">
        <f>'PP - Data'!AE79</f>
        <v>0.1290322581</v>
      </c>
      <c r="AF45" s="112">
        <f>'PP - Data'!AF79</f>
        <v>0.15</v>
      </c>
    </row>
    <row r="46">
      <c r="A46" s="2" t="s">
        <v>1710</v>
      </c>
      <c r="B46" s="112">
        <f>'PP - Data'!B80</f>
        <v>0.4285714286</v>
      </c>
      <c r="C46" s="112">
        <f>'PP - Data'!C80</f>
        <v>1</v>
      </c>
      <c r="D46" s="112">
        <f>'PP - Data'!D80</f>
        <v>0.3333333333</v>
      </c>
      <c r="E46" s="112">
        <f>'PP - Data'!E80</f>
        <v>0</v>
      </c>
      <c r="F46" s="112">
        <f>'PP - Data'!F80</f>
        <v>0</v>
      </c>
      <c r="G46" s="112">
        <f>'PP - Data'!G80</f>
        <v>0.25</v>
      </c>
      <c r="H46" s="112">
        <f>'PP - Data'!H80</f>
        <v>0.5</v>
      </c>
      <c r="I46" s="112">
        <f>'PP - Data'!I80</f>
        <v>0.8</v>
      </c>
      <c r="J46" s="112">
        <f>'PP - Data'!J80</f>
        <v>0.25</v>
      </c>
      <c r="K46" s="112">
        <f>'PP - Data'!K80</f>
        <v>0.1428571429</v>
      </c>
      <c r="L46" s="112">
        <f>'PP - Data'!L80</f>
        <v>0.5</v>
      </c>
      <c r="M46" s="112">
        <f>'PP - Data'!M80</f>
        <v>0.2857142857</v>
      </c>
      <c r="N46" s="112">
        <f>'PP - Data'!N80</f>
        <v>0.6</v>
      </c>
      <c r="O46" s="112">
        <f>'PP - Data'!O80</f>
        <v>0.6666666667</v>
      </c>
      <c r="P46" s="112">
        <f>'PP - Data'!P80</f>
        <v>0.43</v>
      </c>
      <c r="Q46" s="112">
        <f>'PP - Data'!Q80</f>
        <v>0.3947368421</v>
      </c>
      <c r="R46" s="112">
        <f>'PP - Data'!R80</f>
        <v>0.4489795918</v>
      </c>
      <c r="S46" s="112">
        <f>'PP - Data'!S80</f>
        <v>0.4285714286</v>
      </c>
      <c r="T46" s="112">
        <f>'PP - Data'!T80</f>
        <v>0.4814814815</v>
      </c>
      <c r="U46" s="112">
        <f>'PP - Data'!U80</f>
        <v>0.5217391304</v>
      </c>
      <c r="V46" s="112">
        <f>'PP - Data'!V80</f>
        <v>0.4117647059</v>
      </c>
      <c r="W46" s="112">
        <f>'PP - Data'!W80</f>
        <v>0.25</v>
      </c>
      <c r="X46" s="112">
        <f>'PP - Data'!X80</f>
        <v>0.6</v>
      </c>
      <c r="Y46" s="112">
        <f>'PP - Data'!Y80</f>
        <v>0.3333333333</v>
      </c>
      <c r="Z46" s="112">
        <f>'PP - Data'!Z80</f>
        <v>0.5357142857</v>
      </c>
      <c r="AA46" s="112">
        <f>'PP - Data'!AA80</f>
        <v>0.3333333333</v>
      </c>
      <c r="AB46" s="112">
        <f>'PP - Data'!AB80</f>
        <v>0.2307692308</v>
      </c>
      <c r="AC46" s="112">
        <f>'PP - Data'!AC80</f>
        <v>0.3076923077</v>
      </c>
      <c r="AD46" s="112">
        <f>'PP - Data'!AD80</f>
        <v>0.1851851852</v>
      </c>
      <c r="AE46" s="112">
        <f>'PP - Data'!AE80</f>
        <v>0.4516129032</v>
      </c>
      <c r="AF46" s="112">
        <f>'PP - Data'!AF80</f>
        <v>0.45</v>
      </c>
    </row>
    <row r="47">
      <c r="A47" s="708" t="s">
        <v>1711</v>
      </c>
      <c r="B47" s="309"/>
      <c r="C47" s="309"/>
      <c r="D47" s="309"/>
      <c r="E47" s="309"/>
      <c r="F47" s="309"/>
      <c r="G47" s="309"/>
      <c r="H47" s="309"/>
      <c r="I47" s="309"/>
      <c r="J47" s="309"/>
      <c r="K47" s="309"/>
      <c r="L47" s="309"/>
      <c r="M47" s="309"/>
      <c r="N47" s="309"/>
      <c r="O47" s="309"/>
      <c r="P47" s="309"/>
      <c r="Q47" s="309"/>
      <c r="R47" s="309"/>
      <c r="S47" s="309"/>
      <c r="T47" s="309"/>
      <c r="U47" s="309"/>
      <c r="V47" s="309"/>
      <c r="W47" s="309"/>
      <c r="X47" s="309"/>
      <c r="Y47" s="309"/>
      <c r="Z47" s="710"/>
      <c r="AA47" s="309"/>
      <c r="AB47" s="309"/>
      <c r="AC47" s="309"/>
      <c r="AD47" s="309"/>
      <c r="AE47" s="309"/>
      <c r="AF47" s="309"/>
    </row>
    <row r="48" collapsed="1">
      <c r="A48" s="2" t="s">
        <v>1712</v>
      </c>
      <c r="B48" s="112">
        <f>'PP - Data'!B92</f>
        <v>0.1428571429</v>
      </c>
      <c r="C48" s="112">
        <f>'PP - Data'!C92</f>
        <v>0</v>
      </c>
      <c r="D48" s="112">
        <f>'PP - Data'!D92</f>
        <v>0.3333333333</v>
      </c>
      <c r="E48" s="112">
        <f>'PP - Data'!E92</f>
        <v>0</v>
      </c>
      <c r="F48" s="112">
        <f>'PP - Data'!F92</f>
        <v>0</v>
      </c>
      <c r="G48" s="112">
        <f>'PP - Data'!G92</f>
        <v>0.25</v>
      </c>
      <c r="H48" s="112">
        <f>'PP - Data'!H92</f>
        <v>0.5</v>
      </c>
      <c r="I48" s="112">
        <f>'PP - Data'!I92</f>
        <v>0.4</v>
      </c>
      <c r="J48" s="112">
        <f>'PP - Data'!J92</f>
        <v>0</v>
      </c>
      <c r="K48" s="112">
        <f>'PP - Data'!K92</f>
        <v>0.4285714286</v>
      </c>
      <c r="L48" s="112">
        <f>'PP - Data'!L92</f>
        <v>0.3333333333</v>
      </c>
      <c r="M48" s="112">
        <f>'PP - Data'!M92</f>
        <v>0.2857142857</v>
      </c>
      <c r="N48" s="112">
        <f>'PP - Data'!N92</f>
        <v>0.4</v>
      </c>
      <c r="O48" s="112">
        <f>'PP - Data'!O92</f>
        <v>0.1666666667</v>
      </c>
      <c r="P48" s="112">
        <f>'PP - Data'!P92</f>
        <v>0.31</v>
      </c>
      <c r="Q48" s="112">
        <f>'PP - Data'!Q92</f>
        <v>0.2763157895</v>
      </c>
      <c r="R48" s="112">
        <f>'PP - Data'!R92</f>
        <v>0.306122449</v>
      </c>
      <c r="S48" s="112">
        <f>'PP - Data'!S92</f>
        <v>0.3142857143</v>
      </c>
      <c r="T48" s="112">
        <f>'PP - Data'!T92</f>
        <v>0.4074074074</v>
      </c>
      <c r="U48" s="112">
        <f>'PP - Data'!U92</f>
        <v>0.3043478261</v>
      </c>
      <c r="V48" s="112">
        <f>'PP - Data'!V92</f>
        <v>0.2941176471</v>
      </c>
      <c r="W48" s="112">
        <f>'PP - Data'!W92</f>
        <v>0.5833333333</v>
      </c>
      <c r="X48" s="112">
        <f>'PP - Data'!X92</f>
        <v>0.2666666667</v>
      </c>
      <c r="Y48" s="112">
        <f>'PP - Data'!Y92</f>
        <v>0.3333333333</v>
      </c>
      <c r="Z48" s="112">
        <f>'PP - Data'!Z92</f>
        <v>0.25</v>
      </c>
      <c r="AA48" s="112">
        <f>'PP - Data'!AA92</f>
        <v>0.3333333333</v>
      </c>
      <c r="AB48" s="112">
        <f>'PP - Data'!AB92</f>
        <v>0.2692307692</v>
      </c>
      <c r="AC48" s="112">
        <f>'PP - Data'!AC92</f>
        <v>0.4230769231</v>
      </c>
      <c r="AD48" s="112">
        <f>'PP - Data'!AD92</f>
        <v>0.4444444444</v>
      </c>
      <c r="AE48" s="112">
        <f>'PP - Data'!AE92</f>
        <v>0.4838709677</v>
      </c>
      <c r="AF48" s="112">
        <f>'PP - Data'!AF92</f>
        <v>0.4</v>
      </c>
    </row>
    <row r="49" hidden="1" outlineLevel="1">
      <c r="A49" s="716"/>
      <c r="B49" s="309"/>
      <c r="C49" s="309"/>
      <c r="D49" s="309"/>
      <c r="E49" s="309"/>
      <c r="F49" s="309"/>
      <c r="G49" s="309"/>
      <c r="H49" s="309"/>
      <c r="I49" s="309"/>
      <c r="J49" s="309"/>
      <c r="K49" s="717"/>
      <c r="L49" s="717"/>
      <c r="M49" s="717"/>
      <c r="N49" s="717"/>
      <c r="O49" s="717"/>
      <c r="P49" s="717"/>
      <c r="Q49" s="717"/>
      <c r="R49" s="717"/>
      <c r="S49" s="717"/>
      <c r="T49" s="717"/>
      <c r="U49" s="717"/>
      <c r="V49" s="717"/>
      <c r="W49" s="717"/>
      <c r="X49" s="717"/>
      <c r="Y49" s="717"/>
      <c r="Z49" s="717"/>
      <c r="AA49" s="717"/>
      <c r="AB49" s="717"/>
      <c r="AC49" s="717"/>
      <c r="AD49" s="717"/>
      <c r="AE49" s="717"/>
      <c r="AF49" s="717"/>
    </row>
    <row r="50" hidden="1" outlineLevel="1">
      <c r="A50" s="718" t="s">
        <v>1713</v>
      </c>
      <c r="B50" s="719">
        <f>'PP - Data'!B106</f>
        <v>1</v>
      </c>
      <c r="C50" s="719" t="str">
        <f>'PP - Data'!C106</f>
        <v/>
      </c>
      <c r="D50" s="719">
        <f>'PP - Data'!D106</f>
        <v>0</v>
      </c>
      <c r="E50" s="719" t="str">
        <f>'PP - Data'!E106</f>
        <v/>
      </c>
      <c r="F50" s="719" t="str">
        <f>'PP - Data'!F106</f>
        <v/>
      </c>
      <c r="G50" s="719">
        <f>'PP - Data'!G106</f>
        <v>0</v>
      </c>
      <c r="H50" s="719">
        <f>'PP - Data'!H106</f>
        <v>1</v>
      </c>
      <c r="I50" s="719">
        <f>'PP - Data'!I106</f>
        <v>1</v>
      </c>
      <c r="J50" s="719" t="str">
        <f>'PP - Data'!J106</f>
        <v/>
      </c>
      <c r="K50" s="719">
        <f>'PP - Data'!K106</f>
        <v>0.6666666667</v>
      </c>
      <c r="L50" s="719">
        <f>'PP - Data'!L106</f>
        <v>1</v>
      </c>
      <c r="M50" s="719">
        <f>'PP - Data'!M106</f>
        <v>1</v>
      </c>
      <c r="N50" s="719">
        <f>'PP - Data'!N106</f>
        <v>0.5</v>
      </c>
      <c r="O50" s="719">
        <f>'PP - Data'!O106</f>
        <v>1</v>
      </c>
      <c r="P50" s="719">
        <f>'PP - Data'!P106</f>
        <v>0.7741935484</v>
      </c>
      <c r="Q50" s="719">
        <f>'PP - Data'!Q106</f>
        <v>0.8095238095</v>
      </c>
      <c r="R50" s="719">
        <f>'PP - Data'!R106</f>
        <v>0.6666666667</v>
      </c>
      <c r="S50" s="719">
        <f>'PP - Data'!S106</f>
        <v>0.7272727273</v>
      </c>
      <c r="T50" s="719">
        <f>'PP - Data'!T106</f>
        <v>0.3636363636</v>
      </c>
      <c r="U50" s="719">
        <f>'PP - Data'!U106</f>
        <v>0.7142857143</v>
      </c>
      <c r="V50" s="719">
        <f>'PP - Data'!V106</f>
        <v>0.8</v>
      </c>
      <c r="W50" s="719">
        <f>'PP - Data'!W106</f>
        <v>0.5</v>
      </c>
      <c r="X50" s="719">
        <f>'PP - Data'!X106</f>
        <v>0.5</v>
      </c>
      <c r="Y50" s="719">
        <f>'PP - Data'!Y106</f>
        <v>0.625</v>
      </c>
      <c r="Z50" s="719">
        <f>'PP - Data'!Z106</f>
        <v>0.5714285714</v>
      </c>
      <c r="AA50" s="719">
        <f>'PP - Data'!AA106</f>
        <v>0.4444444444</v>
      </c>
      <c r="AB50" s="719">
        <f>'PP - Data'!AB106</f>
        <v>0.7142857143</v>
      </c>
      <c r="AC50" s="719">
        <f>'PP - Data'!AC106</f>
        <v>0.3636363636</v>
      </c>
      <c r="AD50" s="719">
        <f>'PP - Data'!AD106</f>
        <v>0.5833333333</v>
      </c>
      <c r="AE50" s="719">
        <f>'PP - Data'!AE106</f>
        <v>0.6666666667</v>
      </c>
      <c r="AF50" s="719">
        <f>'PP - Data'!AF106</f>
        <v>0.75</v>
      </c>
    </row>
    <row r="51" hidden="1" outlineLevel="1">
      <c r="A51" s="720" t="s">
        <v>1714</v>
      </c>
      <c r="B51" s="112">
        <f>'PP - Data'!B107</f>
        <v>0</v>
      </c>
      <c r="C51" s="112" t="str">
        <f>'PP - Data'!C107</f>
        <v/>
      </c>
      <c r="D51" s="112">
        <f>'PP - Data'!D107</f>
        <v>1</v>
      </c>
      <c r="E51" s="112" t="str">
        <f>'PP - Data'!E107</f>
        <v/>
      </c>
      <c r="F51" s="112" t="str">
        <f>'PP - Data'!F107</f>
        <v/>
      </c>
      <c r="G51" s="112">
        <f>'PP - Data'!G107</f>
        <v>0</v>
      </c>
      <c r="H51" s="112">
        <f>'PP - Data'!H107</f>
        <v>0</v>
      </c>
      <c r="I51" s="112">
        <f>'PP - Data'!I107</f>
        <v>0</v>
      </c>
      <c r="J51" s="112" t="str">
        <f>'PP - Data'!J107</f>
        <v/>
      </c>
      <c r="K51" s="112">
        <f>'PP - Data'!K107</f>
        <v>0</v>
      </c>
      <c r="L51" s="112">
        <f>'PP - Data'!L107</f>
        <v>0</v>
      </c>
      <c r="M51" s="112">
        <f>'PP - Data'!M107</f>
        <v>0</v>
      </c>
      <c r="N51" s="112">
        <f>'PP - Data'!N107</f>
        <v>0</v>
      </c>
      <c r="O51" s="112">
        <f>'PP - Data'!O107</f>
        <v>0</v>
      </c>
      <c r="P51" s="112">
        <f>'PP - Data'!P107</f>
        <v>0.03225806452</v>
      </c>
      <c r="Q51" s="112">
        <f>'PP - Data'!Q107</f>
        <v>0.04761904762</v>
      </c>
      <c r="R51" s="112">
        <f>'PP - Data'!R107</f>
        <v>0.1333333333</v>
      </c>
      <c r="S51" s="112">
        <f>'PP - Data'!S107</f>
        <v>0.09090909091</v>
      </c>
      <c r="T51" s="112">
        <f>'PP - Data'!T107</f>
        <v>0.09090909091</v>
      </c>
      <c r="U51" s="112">
        <f>'PP - Data'!U107</f>
        <v>0.1428571429</v>
      </c>
      <c r="V51" s="112">
        <f>'PP - Data'!V107</f>
        <v>0</v>
      </c>
      <c r="W51" s="112">
        <f>'PP - Data'!W107</f>
        <v>0.2142857143</v>
      </c>
      <c r="X51" s="112">
        <f>'PP - Data'!X107</f>
        <v>0.25</v>
      </c>
      <c r="Y51" s="112">
        <f>'PP - Data'!Y107</f>
        <v>0</v>
      </c>
      <c r="Z51" s="112">
        <f>'PP - Data'!Z107</f>
        <v>0</v>
      </c>
      <c r="AA51" s="112">
        <f>'PP - Data'!AA107</f>
        <v>0.1111111111</v>
      </c>
      <c r="AB51" s="112">
        <f>'PP - Data'!AB107</f>
        <v>0.1428571429</v>
      </c>
      <c r="AC51" s="112">
        <f>'PP - Data'!AC107</f>
        <v>0.2727272727</v>
      </c>
      <c r="AD51" s="112">
        <f>'PP - Data'!AD107</f>
        <v>0.08333333333</v>
      </c>
      <c r="AE51" s="112">
        <f>'PP - Data'!AE107</f>
        <v>0.06666666667</v>
      </c>
      <c r="AF51" s="112">
        <f>'PP - Data'!AF107</f>
        <v>0.25</v>
      </c>
    </row>
    <row r="52" hidden="1" outlineLevel="1">
      <c r="A52" s="721" t="s">
        <v>1715</v>
      </c>
      <c r="B52" s="722">
        <f>'PP - Data'!B108</f>
        <v>0</v>
      </c>
      <c r="C52" s="722" t="str">
        <f>'PP - Data'!C108</f>
        <v/>
      </c>
      <c r="D52" s="722">
        <f>'PP - Data'!D108</f>
        <v>0</v>
      </c>
      <c r="E52" s="722" t="str">
        <f>'PP - Data'!E108</f>
        <v/>
      </c>
      <c r="F52" s="722" t="str">
        <f>'PP - Data'!F108</f>
        <v/>
      </c>
      <c r="G52" s="722">
        <f>'PP - Data'!G108</f>
        <v>1</v>
      </c>
      <c r="H52" s="722">
        <f>'PP - Data'!H108</f>
        <v>0</v>
      </c>
      <c r="I52" s="722">
        <f>'PP - Data'!I108</f>
        <v>0</v>
      </c>
      <c r="J52" s="722" t="str">
        <f>'PP - Data'!J108</f>
        <v/>
      </c>
      <c r="K52" s="722">
        <f>'PP - Data'!K108</f>
        <v>0.3333333333</v>
      </c>
      <c r="L52" s="722">
        <f>'PP - Data'!L108</f>
        <v>0</v>
      </c>
      <c r="M52" s="722">
        <f>'PP - Data'!M108</f>
        <v>0</v>
      </c>
      <c r="N52" s="722">
        <f>'PP - Data'!N108</f>
        <v>0.5</v>
      </c>
      <c r="O52" s="722">
        <f>'PP - Data'!O108</f>
        <v>0</v>
      </c>
      <c r="P52" s="722">
        <f>'PP - Data'!P108</f>
        <v>0.1935483871</v>
      </c>
      <c r="Q52" s="722">
        <f>'PP - Data'!Q108</f>
        <v>0.1428571429</v>
      </c>
      <c r="R52" s="722">
        <f>'PP - Data'!R108</f>
        <v>0.2</v>
      </c>
      <c r="S52" s="722">
        <f>'PP - Data'!S108</f>
        <v>0.1818181818</v>
      </c>
      <c r="T52" s="722">
        <f>'PP - Data'!T108</f>
        <v>0.5454545455</v>
      </c>
      <c r="U52" s="722">
        <f>'PP - Data'!U108</f>
        <v>0.1428571429</v>
      </c>
      <c r="V52" s="722">
        <f>'PP - Data'!V108</f>
        <v>0.2</v>
      </c>
      <c r="W52" s="722">
        <f>'PP - Data'!W108</f>
        <v>0.2857142857</v>
      </c>
      <c r="X52" s="722">
        <f>'PP - Data'!X108</f>
        <v>0.25</v>
      </c>
      <c r="Y52" s="722">
        <f>'PP - Data'!Y108</f>
        <v>0.375</v>
      </c>
      <c r="Z52" s="722">
        <f>'PP - Data'!Z108</f>
        <v>0.4285714286</v>
      </c>
      <c r="AA52" s="722">
        <f>'PP - Data'!AA108</f>
        <v>0.4444444444</v>
      </c>
      <c r="AB52" s="722">
        <f>'PP - Data'!AB108</f>
        <v>0.1428571429</v>
      </c>
      <c r="AC52" s="722">
        <f>'PP - Data'!AC108</f>
        <v>0.3636363636</v>
      </c>
      <c r="AD52" s="722">
        <f>'PP - Data'!AD108</f>
        <v>0.3333333333</v>
      </c>
      <c r="AE52" s="722">
        <f>'PP - Data'!AE108</f>
        <v>0.2666666667</v>
      </c>
      <c r="AF52" s="722">
        <f>'PP - Data'!AF108</f>
        <v>0</v>
      </c>
    </row>
    <row r="53">
      <c r="A53" s="2" t="s">
        <v>1716</v>
      </c>
      <c r="B53" s="112">
        <f>'PP - Data'!B93</f>
        <v>0.7142857143</v>
      </c>
      <c r="C53" s="112">
        <f>'PP - Data'!C93</f>
        <v>1</v>
      </c>
      <c r="D53" s="112">
        <f>'PP - Data'!D93</f>
        <v>0.3333333333</v>
      </c>
      <c r="E53" s="112">
        <f>'PP - Data'!E93</f>
        <v>1</v>
      </c>
      <c r="F53" s="112">
        <f>'PP - Data'!F93</f>
        <v>1</v>
      </c>
      <c r="G53" s="112">
        <f>'PP - Data'!G93</f>
        <v>0.5</v>
      </c>
      <c r="H53" s="112">
        <f>'PP - Data'!H93</f>
        <v>0.5</v>
      </c>
      <c r="I53" s="112">
        <f>'PP - Data'!I93</f>
        <v>0.6</v>
      </c>
      <c r="J53" s="112">
        <f>'PP - Data'!J93</f>
        <v>0.75</v>
      </c>
      <c r="K53" s="112">
        <f>'PP - Data'!K93</f>
        <v>0.4285714286</v>
      </c>
      <c r="L53" s="112">
        <f>'PP - Data'!L93</f>
        <v>0.3333333333</v>
      </c>
      <c r="M53" s="112">
        <f>'PP - Data'!M93</f>
        <v>0.4285714286</v>
      </c>
      <c r="N53" s="112">
        <f>'PP - Data'!N93</f>
        <v>0.6</v>
      </c>
      <c r="O53" s="112">
        <f>'PP - Data'!O93</f>
        <v>0.6666666667</v>
      </c>
      <c r="P53" s="112">
        <f>'PP - Data'!P93</f>
        <v>0.3</v>
      </c>
      <c r="Q53" s="112">
        <f>'PP - Data'!Q93</f>
        <v>0.4210526316</v>
      </c>
      <c r="R53" s="112">
        <f>'PP - Data'!R93</f>
        <v>0.4081632653</v>
      </c>
      <c r="S53" s="112">
        <f>'PP - Data'!S93</f>
        <v>0.3428571429</v>
      </c>
      <c r="T53" s="112">
        <f>'PP - Data'!T93</f>
        <v>0.2222222222</v>
      </c>
      <c r="U53" s="112">
        <f>'PP - Data'!U93</f>
        <v>0.3913043478</v>
      </c>
      <c r="V53" s="112">
        <f>'PP - Data'!V93</f>
        <v>0.3529411765</v>
      </c>
      <c r="W53" s="112">
        <f>'PP - Data'!W93</f>
        <v>0.2916666667</v>
      </c>
      <c r="X53" s="112">
        <f>'PP - Data'!X93</f>
        <v>0.4</v>
      </c>
      <c r="Y53" s="112">
        <f>'PP - Data'!Y93</f>
        <v>0.375</v>
      </c>
      <c r="Z53" s="112">
        <f>'PP - Data'!Z93</f>
        <v>0.3571428571</v>
      </c>
      <c r="AA53" s="112">
        <f>'PP - Data'!AA93</f>
        <v>0.4444444444</v>
      </c>
      <c r="AB53" s="112">
        <f>'PP - Data'!AB93</f>
        <v>0.3461538462</v>
      </c>
      <c r="AC53" s="112">
        <f>'PP - Data'!AC93</f>
        <v>0.3846153846</v>
      </c>
      <c r="AD53" s="112">
        <f>'PP - Data'!AD93</f>
        <v>0.3333333333</v>
      </c>
      <c r="AE53" s="112">
        <f>'PP - Data'!AE93</f>
        <v>0.4193548387</v>
      </c>
      <c r="AF53" s="112">
        <f>'PP - Data'!AF93</f>
        <v>0.2</v>
      </c>
    </row>
    <row r="54">
      <c r="A54" s="2" t="s">
        <v>150</v>
      </c>
      <c r="B54" s="112">
        <f>'PP - Data'!B94</f>
        <v>0</v>
      </c>
      <c r="C54" s="112">
        <f>'PP - Data'!C94</f>
        <v>0</v>
      </c>
      <c r="D54" s="112">
        <f>'PP - Data'!D94</f>
        <v>0</v>
      </c>
      <c r="E54" s="112">
        <f>'PP - Data'!E94</f>
        <v>0</v>
      </c>
      <c r="F54" s="112">
        <f>'PP - Data'!F94</f>
        <v>0</v>
      </c>
      <c r="G54" s="112">
        <f>'PP - Data'!G94</f>
        <v>0</v>
      </c>
      <c r="H54" s="112">
        <f>'PP - Data'!H94</f>
        <v>0</v>
      </c>
      <c r="I54" s="112">
        <f>'PP - Data'!I94</f>
        <v>0</v>
      </c>
      <c r="J54" s="112">
        <f>'PP - Data'!J94</f>
        <v>0</v>
      </c>
      <c r="K54" s="112">
        <f>'PP - Data'!K94</f>
        <v>0</v>
      </c>
      <c r="L54" s="112">
        <f>'PP - Data'!L94</f>
        <v>0.1666666667</v>
      </c>
      <c r="M54" s="112">
        <f>'PP - Data'!M94</f>
        <v>0</v>
      </c>
      <c r="N54" s="112">
        <f>'PP - Data'!N94</f>
        <v>0</v>
      </c>
      <c r="O54" s="112">
        <f>'PP - Data'!O94</f>
        <v>0</v>
      </c>
      <c r="P54" s="112">
        <f>'PP - Data'!P94</f>
        <v>0</v>
      </c>
      <c r="Q54" s="112">
        <f>'PP - Data'!Q94</f>
        <v>0</v>
      </c>
      <c r="R54" s="112">
        <f>'PP - Data'!R94</f>
        <v>0</v>
      </c>
      <c r="S54" s="112">
        <f>'PP - Data'!S94</f>
        <v>0</v>
      </c>
      <c r="T54" s="112">
        <f>'PP - Data'!T94</f>
        <v>0</v>
      </c>
      <c r="U54" s="112">
        <f>'PP - Data'!U94</f>
        <v>0</v>
      </c>
      <c r="V54" s="112">
        <f>'PP - Data'!V94</f>
        <v>0</v>
      </c>
      <c r="W54" s="112">
        <f>'PP - Data'!W94</f>
        <v>0</v>
      </c>
      <c r="X54" s="112">
        <f>'PP - Data'!X94</f>
        <v>0</v>
      </c>
      <c r="Y54" s="112">
        <f>'PP - Data'!Y94</f>
        <v>0</v>
      </c>
      <c r="Z54" s="112">
        <f>'PP - Data'!Z94</f>
        <v>0</v>
      </c>
      <c r="AA54" s="112">
        <f>'PP - Data'!AA94</f>
        <v>0</v>
      </c>
      <c r="AB54" s="112">
        <f>'PP - Data'!AB94</f>
        <v>0</v>
      </c>
      <c r="AC54" s="112">
        <f>'PP - Data'!AC94</f>
        <v>0</v>
      </c>
      <c r="AD54" s="112">
        <f>'PP - Data'!AD94</f>
        <v>0</v>
      </c>
      <c r="AE54" s="112">
        <f>'PP - Data'!AE94</f>
        <v>0</v>
      </c>
      <c r="AF54" s="112">
        <f>'PP - Data'!AF94</f>
        <v>0</v>
      </c>
    </row>
    <row r="55">
      <c r="A55" s="2" t="s">
        <v>1717</v>
      </c>
      <c r="B55" s="112">
        <f>'PP - Data'!B95</f>
        <v>0</v>
      </c>
      <c r="C55" s="112">
        <f>'PP - Data'!C95</f>
        <v>0</v>
      </c>
      <c r="D55" s="112">
        <f>'PP - Data'!D95</f>
        <v>0.3333333333</v>
      </c>
      <c r="E55" s="112">
        <f>'PP - Data'!E95</f>
        <v>0</v>
      </c>
      <c r="F55" s="112">
        <f>'PP - Data'!F95</f>
        <v>0</v>
      </c>
      <c r="G55" s="112">
        <f>'PP - Data'!G95</f>
        <v>0</v>
      </c>
      <c r="H55" s="112">
        <f>'PP - Data'!H95</f>
        <v>0</v>
      </c>
      <c r="I55" s="112">
        <f>'PP - Data'!I95</f>
        <v>0</v>
      </c>
      <c r="J55" s="112">
        <f>'PP - Data'!J95</f>
        <v>0</v>
      </c>
      <c r="K55" s="112">
        <f>'PP - Data'!K95</f>
        <v>0</v>
      </c>
      <c r="L55" s="112">
        <f>'PP - Data'!L95</f>
        <v>0</v>
      </c>
      <c r="M55" s="112">
        <f>'PP - Data'!M95</f>
        <v>0</v>
      </c>
      <c r="N55" s="112">
        <f>'PP - Data'!N95</f>
        <v>0</v>
      </c>
      <c r="O55" s="112">
        <f>'PP - Data'!O95</f>
        <v>0</v>
      </c>
      <c r="P55" s="112">
        <f>'PP - Data'!P95</f>
        <v>0.01</v>
      </c>
      <c r="Q55" s="112">
        <f>'PP - Data'!Q95</f>
        <v>0</v>
      </c>
      <c r="R55" s="112">
        <f>'PP - Data'!R95</f>
        <v>0.04081632653</v>
      </c>
      <c r="S55" s="112">
        <f>'PP - Data'!S95</f>
        <v>0.02857142857</v>
      </c>
      <c r="T55" s="112">
        <f>'PP - Data'!T95</f>
        <v>0.03703703704</v>
      </c>
      <c r="U55" s="112">
        <f>'PP - Data'!U95</f>
        <v>0</v>
      </c>
      <c r="V55" s="112">
        <f>'PP - Data'!V95</f>
        <v>0</v>
      </c>
      <c r="W55" s="112">
        <f>'PP - Data'!W95</f>
        <v>0</v>
      </c>
      <c r="X55" s="112">
        <f>'PP - Data'!X95</f>
        <v>0</v>
      </c>
      <c r="Y55" s="112">
        <f>'PP - Data'!Y95</f>
        <v>0.04166666667</v>
      </c>
      <c r="Z55" s="112">
        <f>'PP - Data'!Z95</f>
        <v>0</v>
      </c>
      <c r="AA55" s="112">
        <f>'PP - Data'!AA95</f>
        <v>0</v>
      </c>
      <c r="AB55" s="112">
        <f>'PP - Data'!AB95</f>
        <v>0.03846153846</v>
      </c>
      <c r="AC55" s="112">
        <f>'PP - Data'!AC95</f>
        <v>0</v>
      </c>
      <c r="AD55" s="112">
        <f>'PP - Data'!AD95</f>
        <v>0</v>
      </c>
      <c r="AE55" s="112">
        <f>'PP - Data'!AE95</f>
        <v>0.03225806452</v>
      </c>
      <c r="AF55" s="112">
        <f>'PP - Data'!AF95</f>
        <v>0.05</v>
      </c>
    </row>
    <row r="56">
      <c r="A56" s="2" t="s">
        <v>1718</v>
      </c>
      <c r="B56" s="112">
        <f>'PP - Data'!B96</f>
        <v>0</v>
      </c>
      <c r="C56" s="112">
        <f>'PP - Data'!C96</f>
        <v>0</v>
      </c>
      <c r="D56" s="112">
        <f>'PP - Data'!D96</f>
        <v>0</v>
      </c>
      <c r="E56" s="112">
        <f>'PP - Data'!E96</f>
        <v>0</v>
      </c>
      <c r="F56" s="112">
        <f>'PP - Data'!F96</f>
        <v>0</v>
      </c>
      <c r="G56" s="112">
        <f>'PP - Data'!G96</f>
        <v>0</v>
      </c>
      <c r="H56" s="112">
        <f>'PP - Data'!H96</f>
        <v>0</v>
      </c>
      <c r="I56" s="112">
        <f>'PP - Data'!I96</f>
        <v>0</v>
      </c>
      <c r="J56" s="112">
        <f>'PP - Data'!J96</f>
        <v>0</v>
      </c>
      <c r="K56" s="112">
        <f>'PP - Data'!K96</f>
        <v>0.1428571429</v>
      </c>
      <c r="L56" s="112">
        <f>'PP - Data'!L96</f>
        <v>0.1666666667</v>
      </c>
      <c r="M56" s="112">
        <f>'PP - Data'!M96</f>
        <v>0.1428571429</v>
      </c>
      <c r="N56" s="112">
        <f>'PP - Data'!N96</f>
        <v>0</v>
      </c>
      <c r="O56" s="112">
        <f>'PP - Data'!O96</f>
        <v>0</v>
      </c>
      <c r="P56" s="112">
        <f>'PP - Data'!P96</f>
        <v>0.23</v>
      </c>
      <c r="Q56" s="112">
        <f>'PP - Data'!Q96</f>
        <v>0.1973684211</v>
      </c>
      <c r="R56" s="112">
        <f>'PP - Data'!R96</f>
        <v>0.1020408163</v>
      </c>
      <c r="S56" s="112">
        <f>'PP - Data'!S96</f>
        <v>0.1714285714</v>
      </c>
      <c r="T56" s="112">
        <f>'PP - Data'!T96</f>
        <v>0.1851851852</v>
      </c>
      <c r="U56" s="112">
        <f>'PP - Data'!U96</f>
        <v>0.2173913043</v>
      </c>
      <c r="V56" s="112">
        <f>'PP - Data'!V96</f>
        <v>0.1764705882</v>
      </c>
      <c r="W56" s="112">
        <f>'PP - Data'!W96</f>
        <v>0.04166666667</v>
      </c>
      <c r="X56" s="112">
        <f>'PP - Data'!X96</f>
        <v>0.3333333333</v>
      </c>
      <c r="Y56" s="112">
        <f>'PP - Data'!Y96</f>
        <v>0.08333333333</v>
      </c>
      <c r="Z56" s="112">
        <f>'PP - Data'!Z96</f>
        <v>0.2142857143</v>
      </c>
      <c r="AA56" s="112">
        <f>'PP - Data'!AA96</f>
        <v>0.1111111111</v>
      </c>
      <c r="AB56" s="112">
        <f>'PP - Data'!AB96</f>
        <v>0.2307692308</v>
      </c>
      <c r="AC56" s="112">
        <f>'PP - Data'!AC96</f>
        <v>0.1538461538</v>
      </c>
      <c r="AD56" s="112">
        <f>'PP - Data'!AD96</f>
        <v>0.03703703704</v>
      </c>
      <c r="AE56" s="112">
        <f>'PP - Data'!AE96</f>
        <v>0.03225806452</v>
      </c>
      <c r="AF56" s="112">
        <f>'PP - Data'!AF96</f>
        <v>0.2</v>
      </c>
    </row>
    <row r="57">
      <c r="A57" s="2" t="s">
        <v>1719</v>
      </c>
      <c r="B57" s="112">
        <f>'PP - Data'!B97</f>
        <v>0</v>
      </c>
      <c r="C57" s="112">
        <f>'PP - Data'!C97</f>
        <v>0</v>
      </c>
      <c r="D57" s="112">
        <f>'PP - Data'!D97</f>
        <v>0</v>
      </c>
      <c r="E57" s="112">
        <f>'PP - Data'!E97</f>
        <v>0</v>
      </c>
      <c r="F57" s="112">
        <f>'PP - Data'!F97</f>
        <v>0</v>
      </c>
      <c r="G57" s="112">
        <f>'PP - Data'!G97</f>
        <v>0</v>
      </c>
      <c r="H57" s="112">
        <f>'PP - Data'!H97</f>
        <v>0</v>
      </c>
      <c r="I57" s="112">
        <f>'PP - Data'!I97</f>
        <v>0</v>
      </c>
      <c r="J57" s="112">
        <f>'PP - Data'!J97</f>
        <v>0</v>
      </c>
      <c r="K57" s="112">
        <f>'PP - Data'!K97</f>
        <v>0</v>
      </c>
      <c r="L57" s="112">
        <f>'PP - Data'!L97</f>
        <v>0</v>
      </c>
      <c r="M57" s="112">
        <f>'PP - Data'!M97</f>
        <v>0.1428571429</v>
      </c>
      <c r="N57" s="112">
        <f>'PP - Data'!N97</f>
        <v>0</v>
      </c>
      <c r="O57" s="112">
        <f>'PP - Data'!O97</f>
        <v>0</v>
      </c>
      <c r="P57" s="112">
        <f>'PP - Data'!P97</f>
        <v>0.01</v>
      </c>
      <c r="Q57" s="112">
        <f>'PP - Data'!Q97</f>
        <v>0.02631578947</v>
      </c>
      <c r="R57" s="112">
        <f>'PP - Data'!R97</f>
        <v>0</v>
      </c>
      <c r="S57" s="112">
        <f>'PP - Data'!S97</f>
        <v>0.02857142857</v>
      </c>
      <c r="T57" s="112">
        <f>'PP - Data'!T97</f>
        <v>0</v>
      </c>
      <c r="U57" s="112">
        <f>'PP - Data'!U97</f>
        <v>0</v>
      </c>
      <c r="V57" s="112">
        <f>'PP - Data'!V97</f>
        <v>0</v>
      </c>
      <c r="W57" s="112">
        <f>'PP - Data'!W97</f>
        <v>0</v>
      </c>
      <c r="X57" s="112">
        <f>'PP - Data'!X97</f>
        <v>0</v>
      </c>
      <c r="Y57" s="112">
        <f>'PP - Data'!Y97</f>
        <v>0</v>
      </c>
      <c r="Z57" s="112">
        <f>'PP - Data'!Z97</f>
        <v>0</v>
      </c>
      <c r="AA57" s="112">
        <f>'PP - Data'!AA97</f>
        <v>0</v>
      </c>
      <c r="AB57" s="112">
        <f>'PP - Data'!AB97</f>
        <v>0</v>
      </c>
      <c r="AC57" s="112">
        <f>'PP - Data'!AC97</f>
        <v>0</v>
      </c>
      <c r="AD57" s="112">
        <f>'PP - Data'!AD97</f>
        <v>0.03703703704</v>
      </c>
      <c r="AE57" s="112">
        <f>'PP - Data'!AE97</f>
        <v>0</v>
      </c>
      <c r="AF57" s="112">
        <f>'PP - Data'!AF97</f>
        <v>0</v>
      </c>
    </row>
    <row r="58">
      <c r="A58" s="2" t="s">
        <v>1720</v>
      </c>
      <c r="B58" s="112">
        <f>'PP - Data'!B98</f>
        <v>0.1428571429</v>
      </c>
      <c r="C58" s="112">
        <f>'PP - Data'!C98</f>
        <v>0</v>
      </c>
      <c r="D58" s="112">
        <f>'PP - Data'!D98</f>
        <v>0</v>
      </c>
      <c r="E58" s="112">
        <f>'PP - Data'!E98</f>
        <v>0</v>
      </c>
      <c r="F58" s="112">
        <f>'PP - Data'!F98</f>
        <v>0</v>
      </c>
      <c r="G58" s="112">
        <f>'PP - Data'!G98</f>
        <v>0.25</v>
      </c>
      <c r="H58" s="112">
        <f>'PP - Data'!H98</f>
        <v>0</v>
      </c>
      <c r="I58" s="112">
        <f>'PP - Data'!I98</f>
        <v>0</v>
      </c>
      <c r="J58" s="112">
        <f>'PP - Data'!J98</f>
        <v>0.25</v>
      </c>
      <c r="K58" s="112">
        <f>'PP - Data'!K98</f>
        <v>0</v>
      </c>
      <c r="L58" s="112">
        <f>'PP - Data'!L98</f>
        <v>0</v>
      </c>
      <c r="M58" s="112">
        <f>'PP - Data'!M98</f>
        <v>0</v>
      </c>
      <c r="N58" s="112">
        <f>'PP - Data'!N98</f>
        <v>0</v>
      </c>
      <c r="O58" s="112">
        <f>'PP - Data'!O98</f>
        <v>0.1666666667</v>
      </c>
      <c r="P58" s="112">
        <f>'PP - Data'!P98</f>
        <v>0.14</v>
      </c>
      <c r="Q58" s="112">
        <f>'PP - Data'!Q98</f>
        <v>0.07894736842</v>
      </c>
      <c r="R58" s="112">
        <f>'PP - Data'!R98</f>
        <v>0.1224489796</v>
      </c>
      <c r="S58" s="112">
        <f>'PP - Data'!S98</f>
        <v>0.1142857143</v>
      </c>
      <c r="T58" s="112">
        <f>'PP - Data'!T98</f>
        <v>0.1481481481</v>
      </c>
      <c r="U58" s="112">
        <f>'PP - Data'!U98</f>
        <v>0.08695652174</v>
      </c>
      <c r="V58" s="112">
        <f>'PP - Data'!V98</f>
        <v>0.1764705882</v>
      </c>
      <c r="W58" s="112">
        <f>'PP - Data'!W98</f>
        <v>0.08333333333</v>
      </c>
      <c r="X58" s="112">
        <f>'PP - Data'!X98</f>
        <v>0</v>
      </c>
      <c r="Y58" s="112">
        <f>'PP - Data'!Y98</f>
        <v>0.1666666667</v>
      </c>
      <c r="Z58" s="112">
        <f>'PP - Data'!Z98</f>
        <v>0.1785714286</v>
      </c>
      <c r="AA58" s="112">
        <f>'PP - Data'!AA98</f>
        <v>0.03703703704</v>
      </c>
      <c r="AB58" s="112">
        <f>'PP - Data'!AB98</f>
        <v>0.1153846154</v>
      </c>
      <c r="AC58" s="112">
        <f>'PP - Data'!AC98</f>
        <v>0.03846153846</v>
      </c>
      <c r="AD58" s="112">
        <f>'PP - Data'!AD98</f>
        <v>0.07407407407</v>
      </c>
      <c r="AE58" s="112">
        <f>'PP - Data'!AE98</f>
        <v>0.03225806452</v>
      </c>
      <c r="AF58" s="112">
        <f>'PP - Data'!AF98</f>
        <v>0.15</v>
      </c>
    </row>
    <row r="59">
      <c r="A59" s="725" t="s">
        <v>1721</v>
      </c>
      <c r="B59" s="722">
        <f>'PP - Data'!B99</f>
        <v>0</v>
      </c>
      <c r="C59" s="722">
        <f>'PP - Data'!C99</f>
        <v>0</v>
      </c>
      <c r="D59" s="722">
        <f>'PP - Data'!D99</f>
        <v>0</v>
      </c>
      <c r="E59" s="722">
        <f>'PP - Data'!E99</f>
        <v>0</v>
      </c>
      <c r="F59" s="722">
        <f>'PP - Data'!F99</f>
        <v>0</v>
      </c>
      <c r="G59" s="722">
        <f>'PP - Data'!G99</f>
        <v>0</v>
      </c>
      <c r="H59" s="722">
        <f>'PP - Data'!H99</f>
        <v>0</v>
      </c>
      <c r="I59" s="722">
        <f>'PP - Data'!I99</f>
        <v>0</v>
      </c>
      <c r="J59" s="722">
        <f>'PP - Data'!J99</f>
        <v>0</v>
      </c>
      <c r="K59" s="722">
        <f>'PP - Data'!K99</f>
        <v>0</v>
      </c>
      <c r="L59" s="722">
        <f>'PP - Data'!L99</f>
        <v>0</v>
      </c>
      <c r="M59" s="722">
        <f>'PP - Data'!M99</f>
        <v>0</v>
      </c>
      <c r="N59" s="722">
        <f>'PP - Data'!N99</f>
        <v>0</v>
      </c>
      <c r="O59" s="722">
        <f>'PP - Data'!O99</f>
        <v>0</v>
      </c>
      <c r="P59" s="722">
        <f>'PP - Data'!P99</f>
        <v>0</v>
      </c>
      <c r="Q59" s="722">
        <f>'PP - Data'!Q99</f>
        <v>0</v>
      </c>
      <c r="R59" s="722">
        <f>'PP - Data'!R99</f>
        <v>0.02040816327</v>
      </c>
      <c r="S59" s="722">
        <f>'PP - Data'!S99</f>
        <v>0</v>
      </c>
      <c r="T59" s="722">
        <f>'PP - Data'!T99</f>
        <v>0</v>
      </c>
      <c r="U59" s="722">
        <f>'PP - Data'!U99</f>
        <v>0</v>
      </c>
      <c r="V59" s="722">
        <f>'PP - Data'!V99</f>
        <v>0</v>
      </c>
      <c r="W59" s="722">
        <f>'PP - Data'!W99</f>
        <v>0</v>
      </c>
      <c r="X59" s="722">
        <f>'PP - Data'!X99</f>
        <v>0</v>
      </c>
      <c r="Y59" s="722">
        <f>'PP - Data'!Y99</f>
        <v>0</v>
      </c>
      <c r="Z59" s="722">
        <f>'PP - Data'!Z99</f>
        <v>0</v>
      </c>
      <c r="AA59" s="722">
        <f>'PP - Data'!AA99</f>
        <v>0.07407407407</v>
      </c>
      <c r="AB59" s="722">
        <f>'PP - Data'!AB99</f>
        <v>0</v>
      </c>
      <c r="AC59" s="722">
        <f>'PP - Data'!AC99</f>
        <v>0</v>
      </c>
      <c r="AD59" s="722">
        <f>'PP - Data'!AD99</f>
        <v>0.07407407407</v>
      </c>
      <c r="AE59" s="722">
        <f>'PP - Data'!AE99</f>
        <v>0</v>
      </c>
      <c r="AF59" s="722">
        <f>'PP - Data'!AF99</f>
        <v>0</v>
      </c>
    </row>
  </sheetData>
  <mergeCells count="2">
    <mergeCell ref="A19:A20"/>
    <mergeCell ref="A40:A41"/>
  </mergeCells>
  <conditionalFormatting sqref="B43:AF46">
    <cfRule type="colorScale" priority="1">
      <colorScale>
        <cfvo type="min"/>
        <cfvo type="max"/>
        <color rgb="FFFFFFFF"/>
        <color rgb="FF57BB8A"/>
      </colorScale>
    </cfRule>
  </conditionalFormatting>
  <conditionalFormatting sqref="B29:AF31 B50:AF52">
    <cfRule type="colorScale" priority="2">
      <colorScale>
        <cfvo type="min"/>
        <cfvo type="max"/>
        <color rgb="FFFFFFFF"/>
        <color rgb="FF57BB8A"/>
      </colorScale>
    </cfRule>
  </conditionalFormatting>
  <conditionalFormatting sqref="B8:AE9 B12:AE13 B16:AE17">
    <cfRule type="colorScale" priority="3">
      <colorScale>
        <cfvo type="min"/>
        <cfvo type="max"/>
        <color rgb="FF57BB8A"/>
        <color rgb="FFFFFFFF"/>
      </colorScale>
    </cfRule>
  </conditionalFormatting>
  <conditionalFormatting sqref="B27:AF27 B32:AF38">
    <cfRule type="colorScale" priority="4">
      <colorScale>
        <cfvo type="min"/>
        <cfvo type="max"/>
        <color rgb="FFFFFFFF"/>
        <color rgb="FF34A853"/>
      </colorScale>
    </cfRule>
  </conditionalFormatting>
  <conditionalFormatting sqref="B48:AF48 B53:AF59">
    <cfRule type="colorScale" priority="5">
      <colorScale>
        <cfvo type="min"/>
        <cfvo type="max"/>
        <color rgb="FFFFFFFF"/>
        <color rgb="FF34A853"/>
      </colorScale>
    </cfRule>
  </conditionalFormatting>
  <conditionalFormatting sqref="B22:AF25">
    <cfRule type="colorScale" priority="6">
      <colorScale>
        <cfvo type="min"/>
        <cfvo type="max"/>
        <color rgb="FFFFFFFF"/>
        <color rgb="FF34A853"/>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726" t="s">
        <v>1723</v>
      </c>
      <c r="B1" s="727">
        <v>45566.0</v>
      </c>
      <c r="C1" s="727">
        <v>45567.0</v>
      </c>
      <c r="D1" s="727">
        <v>45568.0</v>
      </c>
      <c r="E1" s="727">
        <v>45569.0</v>
      </c>
      <c r="F1" s="727">
        <v>45570.0</v>
      </c>
      <c r="G1" s="727">
        <v>45571.0</v>
      </c>
      <c r="H1" s="727">
        <v>45572.0</v>
      </c>
      <c r="I1" s="727">
        <v>45573.0</v>
      </c>
      <c r="J1" s="727">
        <v>45574.0</v>
      </c>
      <c r="K1" s="727">
        <v>45575.0</v>
      </c>
      <c r="L1" s="727">
        <v>45576.0</v>
      </c>
      <c r="M1" s="727">
        <v>45577.0</v>
      </c>
      <c r="N1" s="727">
        <v>45578.0</v>
      </c>
      <c r="O1" s="727">
        <v>45579.0</v>
      </c>
      <c r="P1" s="727">
        <v>45580.0</v>
      </c>
      <c r="Q1" s="727">
        <v>45581.0</v>
      </c>
      <c r="R1" s="727">
        <v>45582.0</v>
      </c>
      <c r="S1" s="727">
        <v>45583.0</v>
      </c>
      <c r="T1" s="727">
        <v>45584.0</v>
      </c>
      <c r="U1" s="727">
        <v>45585.0</v>
      </c>
      <c r="V1" s="727">
        <v>45586.0</v>
      </c>
      <c r="W1" s="727">
        <v>45587.0</v>
      </c>
      <c r="X1" s="727">
        <v>45588.0</v>
      </c>
      <c r="Y1" s="727">
        <v>45589.0</v>
      </c>
      <c r="Z1" s="727">
        <v>45590.0</v>
      </c>
      <c r="AA1" s="727">
        <v>45591.0</v>
      </c>
      <c r="AB1" s="727">
        <v>45592.0</v>
      </c>
      <c r="AC1" s="727">
        <v>45593.0</v>
      </c>
      <c r="AD1" s="727">
        <v>45594.0</v>
      </c>
      <c r="AE1" s="727">
        <v>45595.0</v>
      </c>
      <c r="AF1" s="727">
        <v>45596.0</v>
      </c>
      <c r="AG1" s="728" t="s">
        <v>1724</v>
      </c>
      <c r="AH1" s="729" t="s">
        <v>1725</v>
      </c>
    </row>
    <row r="2">
      <c r="A2" s="730" t="s">
        <v>1698</v>
      </c>
      <c r="B2" s="731"/>
      <c r="C2" s="731"/>
      <c r="D2" s="731"/>
      <c r="E2" s="731"/>
      <c r="F2" s="731"/>
      <c r="G2" s="731"/>
      <c r="H2" s="731"/>
      <c r="I2" s="731"/>
      <c r="J2" s="731"/>
      <c r="K2" s="731"/>
      <c r="L2" s="731"/>
      <c r="M2" s="731"/>
      <c r="N2" s="731"/>
      <c r="O2" s="731"/>
      <c r="P2" s="731"/>
      <c r="Q2" s="731"/>
      <c r="R2" s="731"/>
      <c r="S2" s="731"/>
      <c r="T2" s="731"/>
      <c r="U2" s="731"/>
      <c r="V2" s="731"/>
      <c r="W2" s="731"/>
      <c r="X2" s="731"/>
      <c r="Y2" s="731"/>
      <c r="Z2" s="731"/>
      <c r="AA2" s="731"/>
      <c r="AB2" s="731"/>
      <c r="AC2" s="731"/>
      <c r="AD2" s="731"/>
      <c r="AE2" s="731"/>
      <c r="AF2" s="731"/>
      <c r="AG2" s="732"/>
      <c r="AH2" s="733"/>
    </row>
    <row r="3">
      <c r="A3" s="734" t="s">
        <v>1699</v>
      </c>
      <c r="B3" s="735">
        <v>11.0</v>
      </c>
      <c r="C3" s="735">
        <v>6.0</v>
      </c>
      <c r="D3" s="735">
        <v>3.0</v>
      </c>
      <c r="E3" s="735">
        <v>8.0</v>
      </c>
      <c r="F3" s="735">
        <v>6.0</v>
      </c>
      <c r="G3" s="735">
        <v>5.0</v>
      </c>
      <c r="H3" s="735">
        <v>3.0</v>
      </c>
      <c r="I3" s="735">
        <v>7.0</v>
      </c>
      <c r="J3" s="735">
        <v>6.0</v>
      </c>
      <c r="K3" s="735">
        <v>13.0</v>
      </c>
      <c r="L3" s="735">
        <v>8.0</v>
      </c>
      <c r="M3" s="735">
        <v>12.0</v>
      </c>
      <c r="N3" s="735">
        <v>6.0</v>
      </c>
      <c r="O3" s="735">
        <v>8.0</v>
      </c>
      <c r="P3" s="735">
        <v>98.0</v>
      </c>
      <c r="Q3" s="735">
        <v>81.0</v>
      </c>
      <c r="R3" s="735">
        <v>58.0</v>
      </c>
      <c r="S3" s="735">
        <v>42.0</v>
      </c>
      <c r="T3" s="735">
        <v>31.0</v>
      </c>
      <c r="U3" s="735">
        <v>23.0</v>
      </c>
      <c r="V3" s="735">
        <v>19.0</v>
      </c>
      <c r="W3" s="735">
        <v>22.0</v>
      </c>
      <c r="X3" s="735">
        <v>19.0</v>
      </c>
      <c r="Y3" s="735">
        <v>31.0</v>
      </c>
      <c r="Z3" s="735">
        <v>39.0</v>
      </c>
      <c r="AA3" s="735">
        <v>71.0</v>
      </c>
      <c r="AB3" s="735">
        <v>49.0</v>
      </c>
      <c r="AC3" s="735">
        <v>44.0</v>
      </c>
      <c r="AD3" s="735">
        <v>50.0</v>
      </c>
      <c r="AE3" s="735">
        <v>59.0</v>
      </c>
      <c r="AF3" s="735">
        <v>52.0</v>
      </c>
      <c r="AG3" s="736">
        <f t="shared" ref="AG3:AG5" si="1">SUM(B3:AF3)</f>
        <v>890</v>
      </c>
      <c r="AH3" s="737">
        <f t="shared" ref="AH3:AH4" si="2">iferror(AG3/AG$5,"")</f>
        <v>0.7974910394</v>
      </c>
    </row>
    <row r="4">
      <c r="A4" s="738" t="s">
        <v>1700</v>
      </c>
      <c r="B4" s="735">
        <v>2.0</v>
      </c>
      <c r="C4" s="735">
        <v>3.0</v>
      </c>
      <c r="D4" s="735">
        <v>2.0</v>
      </c>
      <c r="E4" s="735">
        <v>1.0</v>
      </c>
      <c r="F4" s="735">
        <v>5.0</v>
      </c>
      <c r="G4" s="735">
        <v>1.0</v>
      </c>
      <c r="H4" s="735">
        <v>3.0</v>
      </c>
      <c r="I4" s="735">
        <v>3.0</v>
      </c>
      <c r="J4" s="735">
        <v>5.0</v>
      </c>
      <c r="K4" s="735">
        <v>3.0</v>
      </c>
      <c r="L4" s="735">
        <v>2.0</v>
      </c>
      <c r="M4" s="735">
        <v>3.0</v>
      </c>
      <c r="N4" s="735">
        <v>3.0</v>
      </c>
      <c r="O4" s="735">
        <v>3.0</v>
      </c>
      <c r="P4" s="735">
        <v>6.0</v>
      </c>
      <c r="Q4" s="735">
        <v>5.0</v>
      </c>
      <c r="R4" s="735">
        <v>3.0</v>
      </c>
      <c r="S4" s="735">
        <v>9.0</v>
      </c>
      <c r="T4" s="735">
        <v>7.0</v>
      </c>
      <c r="U4" s="735">
        <v>4.0</v>
      </c>
      <c r="V4" s="735">
        <v>8.0</v>
      </c>
      <c r="W4" s="735">
        <v>6.0</v>
      </c>
      <c r="X4" s="735">
        <v>6.0</v>
      </c>
      <c r="Y4" s="735">
        <v>8.0</v>
      </c>
      <c r="Z4" s="735">
        <v>16.0</v>
      </c>
      <c r="AA4" s="735">
        <v>18.0</v>
      </c>
      <c r="AB4" s="735">
        <v>23.0</v>
      </c>
      <c r="AC4" s="735">
        <v>11.0</v>
      </c>
      <c r="AD4" s="735">
        <v>17.0</v>
      </c>
      <c r="AE4" s="735">
        <v>21.0</v>
      </c>
      <c r="AF4" s="735">
        <v>19.0</v>
      </c>
      <c r="AG4" s="736">
        <f t="shared" si="1"/>
        <v>226</v>
      </c>
      <c r="AH4" s="737">
        <f t="shared" si="2"/>
        <v>0.2025089606</v>
      </c>
    </row>
    <row r="5">
      <c r="A5" s="739" t="s">
        <v>1726</v>
      </c>
      <c r="B5" s="740">
        <f t="shared" ref="B5:AF5" si="3">SUM(B3:B4)</f>
        <v>13</v>
      </c>
      <c r="C5" s="740">
        <f t="shared" si="3"/>
        <v>9</v>
      </c>
      <c r="D5" s="740">
        <f t="shared" si="3"/>
        <v>5</v>
      </c>
      <c r="E5" s="740">
        <f t="shared" si="3"/>
        <v>9</v>
      </c>
      <c r="F5" s="740">
        <f t="shared" si="3"/>
        <v>11</v>
      </c>
      <c r="G5" s="740">
        <f t="shared" si="3"/>
        <v>6</v>
      </c>
      <c r="H5" s="740">
        <f t="shared" si="3"/>
        <v>6</v>
      </c>
      <c r="I5" s="740">
        <f t="shared" si="3"/>
        <v>10</v>
      </c>
      <c r="J5" s="740">
        <f t="shared" si="3"/>
        <v>11</v>
      </c>
      <c r="K5" s="740">
        <f t="shared" si="3"/>
        <v>16</v>
      </c>
      <c r="L5" s="740">
        <f t="shared" si="3"/>
        <v>10</v>
      </c>
      <c r="M5" s="740">
        <f t="shared" si="3"/>
        <v>15</v>
      </c>
      <c r="N5" s="740">
        <f t="shared" si="3"/>
        <v>9</v>
      </c>
      <c r="O5" s="740">
        <f t="shared" si="3"/>
        <v>11</v>
      </c>
      <c r="P5" s="740">
        <f t="shared" si="3"/>
        <v>104</v>
      </c>
      <c r="Q5" s="740">
        <f t="shared" si="3"/>
        <v>86</v>
      </c>
      <c r="R5" s="740">
        <f t="shared" si="3"/>
        <v>61</v>
      </c>
      <c r="S5" s="740">
        <f t="shared" si="3"/>
        <v>51</v>
      </c>
      <c r="T5" s="740">
        <f t="shared" si="3"/>
        <v>38</v>
      </c>
      <c r="U5" s="740">
        <f t="shared" si="3"/>
        <v>27</v>
      </c>
      <c r="V5" s="740">
        <f t="shared" si="3"/>
        <v>27</v>
      </c>
      <c r="W5" s="740">
        <f t="shared" si="3"/>
        <v>28</v>
      </c>
      <c r="X5" s="740">
        <f t="shared" si="3"/>
        <v>25</v>
      </c>
      <c r="Y5" s="740">
        <f t="shared" si="3"/>
        <v>39</v>
      </c>
      <c r="Z5" s="740">
        <f t="shared" si="3"/>
        <v>55</v>
      </c>
      <c r="AA5" s="740">
        <f t="shared" si="3"/>
        <v>89</v>
      </c>
      <c r="AB5" s="740">
        <f t="shared" si="3"/>
        <v>72</v>
      </c>
      <c r="AC5" s="740">
        <f t="shared" si="3"/>
        <v>55</v>
      </c>
      <c r="AD5" s="740">
        <f t="shared" si="3"/>
        <v>67</v>
      </c>
      <c r="AE5" s="740">
        <f t="shared" si="3"/>
        <v>80</v>
      </c>
      <c r="AF5" s="740">
        <f t="shared" si="3"/>
        <v>71</v>
      </c>
      <c r="AG5" s="741">
        <f t="shared" si="1"/>
        <v>1116</v>
      </c>
      <c r="AH5" s="742">
        <f>SUM(AH3:AH4)</f>
        <v>1</v>
      </c>
    </row>
    <row r="6">
      <c r="A6" s="743" t="s">
        <v>1727</v>
      </c>
      <c r="B6" s="744"/>
      <c r="C6" s="744"/>
      <c r="D6" s="744"/>
      <c r="E6" s="744"/>
      <c r="F6" s="744"/>
      <c r="G6" s="744"/>
      <c r="H6" s="744"/>
      <c r="I6" s="744"/>
      <c r="J6" s="744"/>
      <c r="K6" s="744"/>
      <c r="L6" s="744"/>
      <c r="M6" s="744"/>
      <c r="N6" s="744"/>
      <c r="O6" s="744"/>
      <c r="P6" s="744"/>
      <c r="Q6" s="744"/>
      <c r="R6" s="744"/>
      <c r="S6" s="744"/>
      <c r="T6" s="744"/>
      <c r="U6" s="744"/>
      <c r="V6" s="744"/>
      <c r="W6" s="744"/>
      <c r="X6" s="744"/>
      <c r="Y6" s="744"/>
      <c r="Z6" s="744"/>
      <c r="AA6" s="744"/>
      <c r="AB6" s="744"/>
      <c r="AC6" s="744"/>
      <c r="AD6" s="744"/>
      <c r="AE6" s="744"/>
      <c r="AF6" s="744"/>
      <c r="AG6" s="745"/>
      <c r="AH6" s="746"/>
    </row>
    <row r="7">
      <c r="A7" s="747" t="s">
        <v>1699</v>
      </c>
      <c r="B7" s="748">
        <f t="shared" ref="B7:AF7" si="4">iferror(B3/B$5,"")</f>
        <v>0.8461538462</v>
      </c>
      <c r="C7" s="748">
        <f t="shared" si="4"/>
        <v>0.6666666667</v>
      </c>
      <c r="D7" s="748">
        <f t="shared" si="4"/>
        <v>0.6</v>
      </c>
      <c r="E7" s="748">
        <f t="shared" si="4"/>
        <v>0.8888888889</v>
      </c>
      <c r="F7" s="748">
        <f t="shared" si="4"/>
        <v>0.5454545455</v>
      </c>
      <c r="G7" s="748">
        <f t="shared" si="4"/>
        <v>0.8333333333</v>
      </c>
      <c r="H7" s="748">
        <f t="shared" si="4"/>
        <v>0.5</v>
      </c>
      <c r="I7" s="748">
        <f t="shared" si="4"/>
        <v>0.7</v>
      </c>
      <c r="J7" s="748">
        <f t="shared" si="4"/>
        <v>0.5454545455</v>
      </c>
      <c r="K7" s="748">
        <f t="shared" si="4"/>
        <v>0.8125</v>
      </c>
      <c r="L7" s="748">
        <f t="shared" si="4"/>
        <v>0.8</v>
      </c>
      <c r="M7" s="748">
        <f t="shared" si="4"/>
        <v>0.8</v>
      </c>
      <c r="N7" s="748">
        <f t="shared" si="4"/>
        <v>0.6666666667</v>
      </c>
      <c r="O7" s="748">
        <f t="shared" si="4"/>
        <v>0.7272727273</v>
      </c>
      <c r="P7" s="748">
        <f t="shared" si="4"/>
        <v>0.9423076923</v>
      </c>
      <c r="Q7" s="748">
        <f t="shared" si="4"/>
        <v>0.9418604651</v>
      </c>
      <c r="R7" s="748">
        <f t="shared" si="4"/>
        <v>0.9508196721</v>
      </c>
      <c r="S7" s="748">
        <f t="shared" si="4"/>
        <v>0.8235294118</v>
      </c>
      <c r="T7" s="748">
        <f t="shared" si="4"/>
        <v>0.8157894737</v>
      </c>
      <c r="U7" s="748">
        <f t="shared" si="4"/>
        <v>0.8518518519</v>
      </c>
      <c r="V7" s="748">
        <f t="shared" si="4"/>
        <v>0.7037037037</v>
      </c>
      <c r="W7" s="748">
        <f t="shared" si="4"/>
        <v>0.7857142857</v>
      </c>
      <c r="X7" s="748">
        <f t="shared" si="4"/>
        <v>0.76</v>
      </c>
      <c r="Y7" s="748">
        <f t="shared" si="4"/>
        <v>0.7948717949</v>
      </c>
      <c r="Z7" s="748">
        <f t="shared" si="4"/>
        <v>0.7090909091</v>
      </c>
      <c r="AA7" s="748">
        <f t="shared" si="4"/>
        <v>0.797752809</v>
      </c>
      <c r="AB7" s="748">
        <f t="shared" si="4"/>
        <v>0.6805555556</v>
      </c>
      <c r="AC7" s="748">
        <f t="shared" si="4"/>
        <v>0.8</v>
      </c>
      <c r="AD7" s="748">
        <f t="shared" si="4"/>
        <v>0.7462686567</v>
      </c>
      <c r="AE7" s="748">
        <f t="shared" si="4"/>
        <v>0.7375</v>
      </c>
      <c r="AF7" s="748">
        <f t="shared" si="4"/>
        <v>0.7323943662</v>
      </c>
      <c r="AG7" s="732"/>
      <c r="AH7" s="733"/>
    </row>
    <row r="8">
      <c r="A8" s="747" t="s">
        <v>1700</v>
      </c>
      <c r="B8" s="748">
        <f t="shared" ref="B8:AF8" si="5">iferror(B4/B$5,"")</f>
        <v>0.1538461538</v>
      </c>
      <c r="C8" s="748">
        <f t="shared" si="5"/>
        <v>0.3333333333</v>
      </c>
      <c r="D8" s="748">
        <f t="shared" si="5"/>
        <v>0.4</v>
      </c>
      <c r="E8" s="748">
        <f t="shared" si="5"/>
        <v>0.1111111111</v>
      </c>
      <c r="F8" s="748">
        <f t="shared" si="5"/>
        <v>0.4545454545</v>
      </c>
      <c r="G8" s="748">
        <f t="shared" si="5"/>
        <v>0.1666666667</v>
      </c>
      <c r="H8" s="748">
        <f t="shared" si="5"/>
        <v>0.5</v>
      </c>
      <c r="I8" s="748">
        <f t="shared" si="5"/>
        <v>0.3</v>
      </c>
      <c r="J8" s="748">
        <f t="shared" si="5"/>
        <v>0.4545454545</v>
      </c>
      <c r="K8" s="748">
        <f t="shared" si="5"/>
        <v>0.1875</v>
      </c>
      <c r="L8" s="748">
        <f t="shared" si="5"/>
        <v>0.2</v>
      </c>
      <c r="M8" s="748">
        <f t="shared" si="5"/>
        <v>0.2</v>
      </c>
      <c r="N8" s="748">
        <f t="shared" si="5"/>
        <v>0.3333333333</v>
      </c>
      <c r="O8" s="748">
        <f t="shared" si="5"/>
        <v>0.2727272727</v>
      </c>
      <c r="P8" s="748">
        <f t="shared" si="5"/>
        <v>0.05769230769</v>
      </c>
      <c r="Q8" s="748">
        <f t="shared" si="5"/>
        <v>0.05813953488</v>
      </c>
      <c r="R8" s="748">
        <f t="shared" si="5"/>
        <v>0.04918032787</v>
      </c>
      <c r="S8" s="748">
        <f t="shared" si="5"/>
        <v>0.1764705882</v>
      </c>
      <c r="T8" s="748">
        <f t="shared" si="5"/>
        <v>0.1842105263</v>
      </c>
      <c r="U8" s="748">
        <f t="shared" si="5"/>
        <v>0.1481481481</v>
      </c>
      <c r="V8" s="748">
        <f t="shared" si="5"/>
        <v>0.2962962963</v>
      </c>
      <c r="W8" s="748">
        <f t="shared" si="5"/>
        <v>0.2142857143</v>
      </c>
      <c r="X8" s="748">
        <f t="shared" si="5"/>
        <v>0.24</v>
      </c>
      <c r="Y8" s="748">
        <f t="shared" si="5"/>
        <v>0.2051282051</v>
      </c>
      <c r="Z8" s="748">
        <f t="shared" si="5"/>
        <v>0.2909090909</v>
      </c>
      <c r="AA8" s="748">
        <f t="shared" si="5"/>
        <v>0.202247191</v>
      </c>
      <c r="AB8" s="748">
        <f t="shared" si="5"/>
        <v>0.3194444444</v>
      </c>
      <c r="AC8" s="748">
        <f t="shared" si="5"/>
        <v>0.2</v>
      </c>
      <c r="AD8" s="748">
        <f t="shared" si="5"/>
        <v>0.2537313433</v>
      </c>
      <c r="AE8" s="748">
        <f t="shared" si="5"/>
        <v>0.2625</v>
      </c>
      <c r="AF8" s="748">
        <f t="shared" si="5"/>
        <v>0.2676056338</v>
      </c>
      <c r="AG8" s="749"/>
      <c r="AH8" s="733"/>
    </row>
    <row r="9">
      <c r="A9" s="750"/>
      <c r="B9" s="751"/>
      <c r="C9" s="751"/>
      <c r="D9" s="751"/>
      <c r="E9" s="751"/>
      <c r="F9" s="751"/>
      <c r="G9" s="751"/>
      <c r="H9" s="751"/>
      <c r="I9" s="751"/>
      <c r="J9" s="751"/>
      <c r="K9" s="751"/>
      <c r="L9" s="751"/>
      <c r="M9" s="751"/>
      <c r="N9" s="751"/>
      <c r="O9" s="751"/>
      <c r="P9" s="751"/>
      <c r="Q9" s="751"/>
      <c r="R9" s="751"/>
      <c r="S9" s="751"/>
      <c r="T9" s="751"/>
      <c r="U9" s="751"/>
      <c r="V9" s="751"/>
      <c r="W9" s="751"/>
      <c r="X9" s="751"/>
      <c r="Y9" s="751"/>
      <c r="Z9" s="751"/>
      <c r="AA9" s="751"/>
      <c r="AB9" s="751"/>
      <c r="AC9" s="751"/>
      <c r="AD9" s="751"/>
      <c r="AE9" s="751"/>
      <c r="AF9" s="751"/>
      <c r="AG9" s="732"/>
      <c r="AH9" s="733"/>
    </row>
    <row r="10">
      <c r="A10" s="730" t="s">
        <v>1701</v>
      </c>
      <c r="B10" s="752"/>
      <c r="C10" s="752"/>
      <c r="D10" s="752"/>
      <c r="E10" s="752"/>
      <c r="F10" s="752"/>
      <c r="G10" s="752"/>
      <c r="H10" s="752"/>
      <c r="I10" s="752"/>
      <c r="J10" s="752"/>
      <c r="K10" s="752"/>
      <c r="L10" s="752"/>
      <c r="M10" s="752"/>
      <c r="N10" s="752"/>
      <c r="O10" s="752"/>
      <c r="P10" s="752"/>
      <c r="Q10" s="752"/>
      <c r="R10" s="752"/>
      <c r="S10" s="752"/>
      <c r="T10" s="752"/>
      <c r="U10" s="752"/>
      <c r="V10" s="752"/>
      <c r="W10" s="752"/>
      <c r="X10" s="752"/>
      <c r="Y10" s="752"/>
      <c r="Z10" s="752"/>
      <c r="AA10" s="752"/>
      <c r="AB10" s="752"/>
      <c r="AC10" s="752"/>
      <c r="AD10" s="752"/>
      <c r="AE10" s="752"/>
      <c r="AF10" s="752"/>
      <c r="AG10" s="749"/>
      <c r="AH10" s="733"/>
    </row>
    <row r="11">
      <c r="A11" s="734" t="s">
        <v>1699</v>
      </c>
      <c r="B11" s="735">
        <v>9.0</v>
      </c>
      <c r="C11" s="735">
        <v>7.0</v>
      </c>
      <c r="D11" s="735">
        <v>4.0</v>
      </c>
      <c r="E11" s="735">
        <v>6.0</v>
      </c>
      <c r="F11" s="735">
        <v>7.0</v>
      </c>
      <c r="G11" s="735">
        <v>1.0</v>
      </c>
      <c r="H11" s="735">
        <v>5.0</v>
      </c>
      <c r="I11" s="735">
        <v>4.0</v>
      </c>
      <c r="J11" s="735">
        <v>8.0</v>
      </c>
      <c r="K11" s="735">
        <v>6.0</v>
      </c>
      <c r="L11" s="735">
        <v>7.0</v>
      </c>
      <c r="M11" s="735">
        <v>11.0</v>
      </c>
      <c r="N11" s="735">
        <v>7.0</v>
      </c>
      <c r="O11" s="735">
        <v>8.0</v>
      </c>
      <c r="P11" s="735">
        <v>30.0</v>
      </c>
      <c r="Q11" s="735">
        <v>18.0</v>
      </c>
      <c r="R11" s="735">
        <v>19.0</v>
      </c>
      <c r="S11" s="735">
        <v>18.0</v>
      </c>
      <c r="T11" s="735">
        <v>11.0</v>
      </c>
      <c r="U11" s="735">
        <v>8.0</v>
      </c>
      <c r="V11" s="735">
        <v>15.0</v>
      </c>
      <c r="W11" s="735">
        <v>9.0</v>
      </c>
      <c r="X11" s="735">
        <v>11.0</v>
      </c>
      <c r="Y11" s="735">
        <v>20.0</v>
      </c>
      <c r="Z11" s="735">
        <v>25.0</v>
      </c>
      <c r="AA11" s="735">
        <v>59.0</v>
      </c>
      <c r="AB11" s="735">
        <v>49.0</v>
      </c>
      <c r="AC11" s="735">
        <v>24.0</v>
      </c>
      <c r="AD11" s="735">
        <v>40.0</v>
      </c>
      <c r="AE11" s="735">
        <v>45.0</v>
      </c>
      <c r="AF11" s="735">
        <v>48.0</v>
      </c>
      <c r="AG11" s="736">
        <f t="shared" ref="AG11:AG13" si="6">SUM(B11:AF11)</f>
        <v>539</v>
      </c>
      <c r="AH11" s="737">
        <f t="shared" ref="AH11:AH12" si="7">iferror(AG11/AG$13,"")</f>
        <v>0.4829749104</v>
      </c>
    </row>
    <row r="12">
      <c r="A12" s="738" t="s">
        <v>1700</v>
      </c>
      <c r="B12" s="735">
        <v>4.0</v>
      </c>
      <c r="C12" s="735">
        <v>2.0</v>
      </c>
      <c r="D12" s="735">
        <v>1.0</v>
      </c>
      <c r="E12" s="735">
        <v>3.0</v>
      </c>
      <c r="F12" s="735">
        <v>4.0</v>
      </c>
      <c r="G12" s="735">
        <v>5.0</v>
      </c>
      <c r="H12" s="735">
        <v>1.0</v>
      </c>
      <c r="I12" s="735">
        <v>6.0</v>
      </c>
      <c r="J12" s="735">
        <v>3.0</v>
      </c>
      <c r="K12" s="735">
        <v>10.0</v>
      </c>
      <c r="L12" s="735">
        <v>3.0</v>
      </c>
      <c r="M12" s="735">
        <v>4.0</v>
      </c>
      <c r="N12" s="735">
        <v>2.0</v>
      </c>
      <c r="O12" s="735">
        <v>3.0</v>
      </c>
      <c r="P12" s="735">
        <v>74.0</v>
      </c>
      <c r="Q12" s="735">
        <v>68.0</v>
      </c>
      <c r="R12" s="735">
        <v>42.0</v>
      </c>
      <c r="S12" s="735">
        <v>33.0</v>
      </c>
      <c r="T12" s="735">
        <v>27.0</v>
      </c>
      <c r="U12" s="735">
        <v>19.0</v>
      </c>
      <c r="V12" s="735">
        <v>12.0</v>
      </c>
      <c r="W12" s="735">
        <v>19.0</v>
      </c>
      <c r="X12" s="735">
        <v>14.0</v>
      </c>
      <c r="Y12" s="735">
        <v>19.0</v>
      </c>
      <c r="Z12" s="735">
        <v>30.0</v>
      </c>
      <c r="AA12" s="735">
        <v>30.0</v>
      </c>
      <c r="AB12" s="735">
        <v>23.0</v>
      </c>
      <c r="AC12" s="735">
        <v>31.0</v>
      </c>
      <c r="AD12" s="735">
        <v>27.0</v>
      </c>
      <c r="AE12" s="735">
        <v>35.0</v>
      </c>
      <c r="AF12" s="735">
        <v>23.0</v>
      </c>
      <c r="AG12" s="736">
        <f t="shared" si="6"/>
        <v>577</v>
      </c>
      <c r="AH12" s="737">
        <f t="shared" si="7"/>
        <v>0.5170250896</v>
      </c>
    </row>
    <row r="13">
      <c r="A13" s="739" t="s">
        <v>1726</v>
      </c>
      <c r="B13" s="740">
        <f t="shared" ref="B13:AF13" si="8">SUM(B11:B12)</f>
        <v>13</v>
      </c>
      <c r="C13" s="740">
        <f t="shared" si="8"/>
        <v>9</v>
      </c>
      <c r="D13" s="740">
        <f t="shared" si="8"/>
        <v>5</v>
      </c>
      <c r="E13" s="740">
        <f t="shared" si="8"/>
        <v>9</v>
      </c>
      <c r="F13" s="740">
        <f t="shared" si="8"/>
        <v>11</v>
      </c>
      <c r="G13" s="740">
        <f t="shared" si="8"/>
        <v>6</v>
      </c>
      <c r="H13" s="740">
        <f t="shared" si="8"/>
        <v>6</v>
      </c>
      <c r="I13" s="740">
        <f t="shared" si="8"/>
        <v>10</v>
      </c>
      <c r="J13" s="740">
        <f t="shared" si="8"/>
        <v>11</v>
      </c>
      <c r="K13" s="740">
        <f t="shared" si="8"/>
        <v>16</v>
      </c>
      <c r="L13" s="740">
        <f t="shared" si="8"/>
        <v>10</v>
      </c>
      <c r="M13" s="740">
        <f t="shared" si="8"/>
        <v>15</v>
      </c>
      <c r="N13" s="740">
        <f t="shared" si="8"/>
        <v>9</v>
      </c>
      <c r="O13" s="740">
        <f t="shared" si="8"/>
        <v>11</v>
      </c>
      <c r="P13" s="740">
        <f t="shared" si="8"/>
        <v>104</v>
      </c>
      <c r="Q13" s="740">
        <f t="shared" si="8"/>
        <v>86</v>
      </c>
      <c r="R13" s="740">
        <f t="shared" si="8"/>
        <v>61</v>
      </c>
      <c r="S13" s="740">
        <f t="shared" si="8"/>
        <v>51</v>
      </c>
      <c r="T13" s="740">
        <f t="shared" si="8"/>
        <v>38</v>
      </c>
      <c r="U13" s="740">
        <f t="shared" si="8"/>
        <v>27</v>
      </c>
      <c r="V13" s="740">
        <f t="shared" si="8"/>
        <v>27</v>
      </c>
      <c r="W13" s="740">
        <f t="shared" si="8"/>
        <v>28</v>
      </c>
      <c r="X13" s="740">
        <f t="shared" si="8"/>
        <v>25</v>
      </c>
      <c r="Y13" s="740">
        <f t="shared" si="8"/>
        <v>39</v>
      </c>
      <c r="Z13" s="740">
        <f t="shared" si="8"/>
        <v>55</v>
      </c>
      <c r="AA13" s="740">
        <f t="shared" si="8"/>
        <v>89</v>
      </c>
      <c r="AB13" s="740">
        <f t="shared" si="8"/>
        <v>72</v>
      </c>
      <c r="AC13" s="740">
        <f t="shared" si="8"/>
        <v>55</v>
      </c>
      <c r="AD13" s="740">
        <f t="shared" si="8"/>
        <v>67</v>
      </c>
      <c r="AE13" s="740">
        <f t="shared" si="8"/>
        <v>80</v>
      </c>
      <c r="AF13" s="740">
        <f t="shared" si="8"/>
        <v>71</v>
      </c>
      <c r="AG13" s="753">
        <f t="shared" si="6"/>
        <v>1116</v>
      </c>
      <c r="AH13" s="742">
        <f>SUM(AH11:AH12)</f>
        <v>1</v>
      </c>
    </row>
    <row r="14">
      <c r="A14" s="743" t="s">
        <v>1728</v>
      </c>
      <c r="B14" s="744"/>
      <c r="C14" s="744"/>
      <c r="D14" s="744"/>
      <c r="E14" s="744"/>
      <c r="F14" s="744"/>
      <c r="G14" s="744"/>
      <c r="H14" s="744"/>
      <c r="I14" s="744"/>
      <c r="J14" s="744"/>
      <c r="K14" s="744"/>
      <c r="L14" s="744"/>
      <c r="M14" s="744"/>
      <c r="N14" s="744"/>
      <c r="O14" s="744"/>
      <c r="P14" s="744"/>
      <c r="Q14" s="744"/>
      <c r="R14" s="744"/>
      <c r="S14" s="744"/>
      <c r="T14" s="744"/>
      <c r="U14" s="744"/>
      <c r="V14" s="744"/>
      <c r="W14" s="744"/>
      <c r="X14" s="744"/>
      <c r="Y14" s="744"/>
      <c r="Z14" s="744"/>
      <c r="AA14" s="744"/>
      <c r="AB14" s="744"/>
      <c r="AC14" s="744"/>
      <c r="AD14" s="744"/>
      <c r="AE14" s="744"/>
      <c r="AF14" s="744"/>
      <c r="AG14" s="745"/>
      <c r="AH14" s="746"/>
    </row>
    <row r="15">
      <c r="A15" s="747" t="s">
        <v>1699</v>
      </c>
      <c r="B15" s="748">
        <f t="shared" ref="B15:AF15" si="9">iferror(B11/B$13,"")</f>
        <v>0.6923076923</v>
      </c>
      <c r="C15" s="748">
        <f t="shared" si="9"/>
        <v>0.7777777778</v>
      </c>
      <c r="D15" s="748">
        <f t="shared" si="9"/>
        <v>0.8</v>
      </c>
      <c r="E15" s="748">
        <f t="shared" si="9"/>
        <v>0.6666666667</v>
      </c>
      <c r="F15" s="748">
        <f t="shared" si="9"/>
        <v>0.6363636364</v>
      </c>
      <c r="G15" s="748">
        <f t="shared" si="9"/>
        <v>0.1666666667</v>
      </c>
      <c r="H15" s="748">
        <f t="shared" si="9"/>
        <v>0.8333333333</v>
      </c>
      <c r="I15" s="748">
        <f t="shared" si="9"/>
        <v>0.4</v>
      </c>
      <c r="J15" s="748">
        <f t="shared" si="9"/>
        <v>0.7272727273</v>
      </c>
      <c r="K15" s="748">
        <f t="shared" si="9"/>
        <v>0.375</v>
      </c>
      <c r="L15" s="748">
        <f t="shared" si="9"/>
        <v>0.7</v>
      </c>
      <c r="M15" s="748">
        <f t="shared" si="9"/>
        <v>0.7333333333</v>
      </c>
      <c r="N15" s="748">
        <f t="shared" si="9"/>
        <v>0.7777777778</v>
      </c>
      <c r="O15" s="748">
        <f t="shared" si="9"/>
        <v>0.7272727273</v>
      </c>
      <c r="P15" s="748">
        <f t="shared" si="9"/>
        <v>0.2884615385</v>
      </c>
      <c r="Q15" s="748">
        <f t="shared" si="9"/>
        <v>0.2093023256</v>
      </c>
      <c r="R15" s="748">
        <f t="shared" si="9"/>
        <v>0.3114754098</v>
      </c>
      <c r="S15" s="748">
        <f t="shared" si="9"/>
        <v>0.3529411765</v>
      </c>
      <c r="T15" s="748">
        <f t="shared" si="9"/>
        <v>0.2894736842</v>
      </c>
      <c r="U15" s="748">
        <f t="shared" si="9"/>
        <v>0.2962962963</v>
      </c>
      <c r="V15" s="748">
        <f t="shared" si="9"/>
        <v>0.5555555556</v>
      </c>
      <c r="W15" s="748">
        <f t="shared" si="9"/>
        <v>0.3214285714</v>
      </c>
      <c r="X15" s="748">
        <f t="shared" si="9"/>
        <v>0.44</v>
      </c>
      <c r="Y15" s="748">
        <f t="shared" si="9"/>
        <v>0.5128205128</v>
      </c>
      <c r="Z15" s="748">
        <f t="shared" si="9"/>
        <v>0.4545454545</v>
      </c>
      <c r="AA15" s="748">
        <f t="shared" si="9"/>
        <v>0.6629213483</v>
      </c>
      <c r="AB15" s="748">
        <f t="shared" si="9"/>
        <v>0.6805555556</v>
      </c>
      <c r="AC15" s="748">
        <f t="shared" si="9"/>
        <v>0.4363636364</v>
      </c>
      <c r="AD15" s="748">
        <f t="shared" si="9"/>
        <v>0.5970149254</v>
      </c>
      <c r="AE15" s="748">
        <f t="shared" si="9"/>
        <v>0.5625</v>
      </c>
      <c r="AF15" s="748">
        <f t="shared" si="9"/>
        <v>0.676056338</v>
      </c>
      <c r="AG15" s="732"/>
      <c r="AH15" s="733"/>
    </row>
    <row r="16">
      <c r="A16" s="747" t="s">
        <v>1700</v>
      </c>
      <c r="B16" s="748">
        <f t="shared" ref="B16:AF16" si="10">iferror(B12/B$13,"")</f>
        <v>0.3076923077</v>
      </c>
      <c r="C16" s="748">
        <f t="shared" si="10"/>
        <v>0.2222222222</v>
      </c>
      <c r="D16" s="748">
        <f t="shared" si="10"/>
        <v>0.2</v>
      </c>
      <c r="E16" s="748">
        <f t="shared" si="10"/>
        <v>0.3333333333</v>
      </c>
      <c r="F16" s="748">
        <f t="shared" si="10"/>
        <v>0.3636363636</v>
      </c>
      <c r="G16" s="748">
        <f t="shared" si="10"/>
        <v>0.8333333333</v>
      </c>
      <c r="H16" s="748">
        <f t="shared" si="10"/>
        <v>0.1666666667</v>
      </c>
      <c r="I16" s="748">
        <f t="shared" si="10"/>
        <v>0.6</v>
      </c>
      <c r="J16" s="748">
        <f t="shared" si="10"/>
        <v>0.2727272727</v>
      </c>
      <c r="K16" s="748">
        <f t="shared" si="10"/>
        <v>0.625</v>
      </c>
      <c r="L16" s="748">
        <f t="shared" si="10"/>
        <v>0.3</v>
      </c>
      <c r="M16" s="748">
        <f t="shared" si="10"/>
        <v>0.2666666667</v>
      </c>
      <c r="N16" s="748">
        <f t="shared" si="10"/>
        <v>0.2222222222</v>
      </c>
      <c r="O16" s="748">
        <f t="shared" si="10"/>
        <v>0.2727272727</v>
      </c>
      <c r="P16" s="748">
        <f t="shared" si="10"/>
        <v>0.7115384615</v>
      </c>
      <c r="Q16" s="748">
        <f t="shared" si="10"/>
        <v>0.7906976744</v>
      </c>
      <c r="R16" s="748">
        <f t="shared" si="10"/>
        <v>0.6885245902</v>
      </c>
      <c r="S16" s="748">
        <f t="shared" si="10"/>
        <v>0.6470588235</v>
      </c>
      <c r="T16" s="748">
        <f t="shared" si="10"/>
        <v>0.7105263158</v>
      </c>
      <c r="U16" s="748">
        <f t="shared" si="10"/>
        <v>0.7037037037</v>
      </c>
      <c r="V16" s="748">
        <f t="shared" si="10"/>
        <v>0.4444444444</v>
      </c>
      <c r="W16" s="748">
        <f t="shared" si="10"/>
        <v>0.6785714286</v>
      </c>
      <c r="X16" s="748">
        <f t="shared" si="10"/>
        <v>0.56</v>
      </c>
      <c r="Y16" s="748">
        <f t="shared" si="10"/>
        <v>0.4871794872</v>
      </c>
      <c r="Z16" s="748">
        <f t="shared" si="10"/>
        <v>0.5454545455</v>
      </c>
      <c r="AA16" s="748">
        <f t="shared" si="10"/>
        <v>0.3370786517</v>
      </c>
      <c r="AB16" s="748">
        <f t="shared" si="10"/>
        <v>0.3194444444</v>
      </c>
      <c r="AC16" s="748">
        <f t="shared" si="10"/>
        <v>0.5636363636</v>
      </c>
      <c r="AD16" s="748">
        <f t="shared" si="10"/>
        <v>0.4029850746</v>
      </c>
      <c r="AE16" s="748">
        <f t="shared" si="10"/>
        <v>0.4375</v>
      </c>
      <c r="AF16" s="748">
        <f t="shared" si="10"/>
        <v>0.323943662</v>
      </c>
      <c r="AG16" s="749"/>
      <c r="AH16" s="733"/>
    </row>
    <row r="17">
      <c r="A17" s="750"/>
      <c r="B17" s="754"/>
      <c r="C17" s="754"/>
      <c r="D17" s="754"/>
      <c r="E17" s="754"/>
      <c r="F17" s="754"/>
      <c r="G17" s="754"/>
      <c r="H17" s="754"/>
      <c r="I17" s="754"/>
      <c r="J17" s="754"/>
      <c r="K17" s="754"/>
      <c r="L17" s="754"/>
      <c r="M17" s="754"/>
      <c r="N17" s="754"/>
      <c r="O17" s="754"/>
      <c r="P17" s="754"/>
      <c r="Q17" s="754"/>
      <c r="R17" s="754"/>
      <c r="S17" s="754"/>
      <c r="T17" s="754"/>
      <c r="U17" s="754"/>
      <c r="V17" s="754"/>
      <c r="W17" s="754"/>
      <c r="X17" s="754"/>
      <c r="Y17" s="754"/>
      <c r="Z17" s="754"/>
      <c r="AA17" s="754"/>
      <c r="AB17" s="754"/>
      <c r="AC17" s="754"/>
      <c r="AD17" s="754"/>
      <c r="AE17" s="754"/>
      <c r="AF17" s="754"/>
      <c r="AG17" s="749"/>
      <c r="AH17" s="733"/>
    </row>
    <row r="18">
      <c r="A18" s="730" t="s">
        <v>1702</v>
      </c>
      <c r="B18" s="752"/>
      <c r="C18" s="752"/>
      <c r="D18" s="752"/>
      <c r="E18" s="752"/>
      <c r="F18" s="752"/>
      <c r="G18" s="752"/>
      <c r="H18" s="752"/>
      <c r="I18" s="752"/>
      <c r="J18" s="752"/>
      <c r="K18" s="752"/>
      <c r="L18" s="752"/>
      <c r="M18" s="752"/>
      <c r="N18" s="752"/>
      <c r="O18" s="752"/>
      <c r="P18" s="752"/>
      <c r="Q18" s="752"/>
      <c r="R18" s="752"/>
      <c r="S18" s="752"/>
      <c r="T18" s="752"/>
      <c r="U18" s="752"/>
      <c r="V18" s="752"/>
      <c r="W18" s="752"/>
      <c r="X18" s="752"/>
      <c r="Y18" s="752"/>
      <c r="Z18" s="752"/>
      <c r="AA18" s="752"/>
      <c r="AB18" s="752"/>
      <c r="AC18" s="752"/>
      <c r="AD18" s="752"/>
      <c r="AE18" s="752"/>
      <c r="AF18" s="752"/>
      <c r="AG18" s="732"/>
      <c r="AH18" s="733"/>
    </row>
    <row r="19">
      <c r="A19" s="696" t="s">
        <v>1703</v>
      </c>
      <c r="B19" s="755">
        <v>6.0</v>
      </c>
      <c r="C19" s="755">
        <v>8.0</v>
      </c>
      <c r="D19" s="755">
        <v>2.0</v>
      </c>
      <c r="E19" s="755">
        <v>5.0</v>
      </c>
      <c r="F19" s="755">
        <v>9.0</v>
      </c>
      <c r="G19" s="755">
        <v>2.0</v>
      </c>
      <c r="H19" s="755">
        <v>4.0</v>
      </c>
      <c r="I19" s="755">
        <v>5.0</v>
      </c>
      <c r="J19" s="755">
        <v>7.0</v>
      </c>
      <c r="K19" s="755">
        <v>9.0</v>
      </c>
      <c r="L19" s="755">
        <v>4.0</v>
      </c>
      <c r="M19" s="755">
        <v>8.0</v>
      </c>
      <c r="N19" s="756">
        <v>4.0</v>
      </c>
      <c r="O19" s="756">
        <v>5.0</v>
      </c>
      <c r="P19" s="756">
        <v>4.0</v>
      </c>
      <c r="Q19" s="756">
        <v>10.0</v>
      </c>
      <c r="R19" s="756">
        <v>12.0</v>
      </c>
      <c r="S19" s="756">
        <v>16.0</v>
      </c>
      <c r="T19" s="756">
        <v>11.0</v>
      </c>
      <c r="U19" s="756">
        <v>4.0</v>
      </c>
      <c r="V19" s="755">
        <v>10.0</v>
      </c>
      <c r="W19" s="755">
        <v>4.0</v>
      </c>
      <c r="X19" s="755">
        <v>10.0</v>
      </c>
      <c r="Y19" s="756">
        <v>15.0</v>
      </c>
      <c r="Z19" s="756">
        <v>27.0</v>
      </c>
      <c r="AA19" s="756">
        <v>62.0</v>
      </c>
      <c r="AB19" s="756">
        <v>46.0</v>
      </c>
      <c r="AC19" s="756">
        <v>29.0</v>
      </c>
      <c r="AD19" s="756">
        <v>40.0</v>
      </c>
      <c r="AE19" s="756">
        <v>49.0</v>
      </c>
      <c r="AF19" s="756">
        <v>51.0</v>
      </c>
      <c r="AG19" s="757">
        <f t="shared" ref="AG19:AG21" si="11">SUM(B19:AF19)</f>
        <v>478</v>
      </c>
      <c r="AH19" s="737">
        <f t="shared" ref="AH19:AH20" si="12">iferror(AG19/AG$21,"")</f>
        <v>0.4283154122</v>
      </c>
    </row>
    <row r="20">
      <c r="A20" s="758" t="s">
        <v>1704</v>
      </c>
      <c r="B20" s="756">
        <v>7.0</v>
      </c>
      <c r="C20" s="756">
        <v>1.0</v>
      </c>
      <c r="D20" s="756">
        <v>3.0</v>
      </c>
      <c r="E20" s="756">
        <v>4.0</v>
      </c>
      <c r="F20" s="756">
        <v>2.0</v>
      </c>
      <c r="G20" s="756">
        <v>4.0</v>
      </c>
      <c r="H20" s="756">
        <v>2.0</v>
      </c>
      <c r="I20" s="756">
        <v>5.0</v>
      </c>
      <c r="J20" s="756">
        <v>4.0</v>
      </c>
      <c r="K20" s="756">
        <v>7.0</v>
      </c>
      <c r="L20" s="756">
        <v>6.0</v>
      </c>
      <c r="M20" s="759">
        <v>7.0</v>
      </c>
      <c r="N20" s="756">
        <v>5.0</v>
      </c>
      <c r="O20" s="756">
        <v>6.0</v>
      </c>
      <c r="P20" s="756">
        <v>100.0</v>
      </c>
      <c r="Q20" s="756">
        <v>76.0</v>
      </c>
      <c r="R20" s="756">
        <v>49.0</v>
      </c>
      <c r="S20" s="756">
        <v>35.0</v>
      </c>
      <c r="T20" s="756">
        <v>27.0</v>
      </c>
      <c r="U20" s="756">
        <v>23.0</v>
      </c>
      <c r="V20" s="756">
        <v>17.0</v>
      </c>
      <c r="W20" s="756">
        <v>24.0</v>
      </c>
      <c r="X20" s="756">
        <v>15.0</v>
      </c>
      <c r="Y20" s="756">
        <v>24.0</v>
      </c>
      <c r="Z20" s="756">
        <v>28.0</v>
      </c>
      <c r="AA20" s="756">
        <v>27.0</v>
      </c>
      <c r="AB20" s="756">
        <v>26.0</v>
      </c>
      <c r="AC20" s="756">
        <v>26.0</v>
      </c>
      <c r="AD20" s="756">
        <v>27.0</v>
      </c>
      <c r="AE20" s="756">
        <v>31.0</v>
      </c>
      <c r="AF20" s="756">
        <v>20.0</v>
      </c>
      <c r="AG20" s="757">
        <f t="shared" si="11"/>
        <v>638</v>
      </c>
      <c r="AH20" s="737">
        <f t="shared" si="12"/>
        <v>0.5716845878</v>
      </c>
    </row>
    <row r="21">
      <c r="A21" s="760" t="s">
        <v>1726</v>
      </c>
      <c r="B21" s="761">
        <f t="shared" ref="B21:AF21" si="13">SUM(B19:B20)</f>
        <v>13</v>
      </c>
      <c r="C21" s="761">
        <f t="shared" si="13"/>
        <v>9</v>
      </c>
      <c r="D21" s="761">
        <f t="shared" si="13"/>
        <v>5</v>
      </c>
      <c r="E21" s="761">
        <f t="shared" si="13"/>
        <v>9</v>
      </c>
      <c r="F21" s="761">
        <f t="shared" si="13"/>
        <v>11</v>
      </c>
      <c r="G21" s="761">
        <f t="shared" si="13"/>
        <v>6</v>
      </c>
      <c r="H21" s="761">
        <f t="shared" si="13"/>
        <v>6</v>
      </c>
      <c r="I21" s="761">
        <f t="shared" si="13"/>
        <v>10</v>
      </c>
      <c r="J21" s="761">
        <f t="shared" si="13"/>
        <v>11</v>
      </c>
      <c r="K21" s="761">
        <f t="shared" si="13"/>
        <v>16</v>
      </c>
      <c r="L21" s="761">
        <f t="shared" si="13"/>
        <v>10</v>
      </c>
      <c r="M21" s="761">
        <f t="shared" si="13"/>
        <v>15</v>
      </c>
      <c r="N21" s="761">
        <f t="shared" si="13"/>
        <v>9</v>
      </c>
      <c r="O21" s="761">
        <f t="shared" si="13"/>
        <v>11</v>
      </c>
      <c r="P21" s="761">
        <f t="shared" si="13"/>
        <v>104</v>
      </c>
      <c r="Q21" s="761">
        <f t="shared" si="13"/>
        <v>86</v>
      </c>
      <c r="R21" s="761">
        <f t="shared" si="13"/>
        <v>61</v>
      </c>
      <c r="S21" s="761">
        <f t="shared" si="13"/>
        <v>51</v>
      </c>
      <c r="T21" s="761">
        <f t="shared" si="13"/>
        <v>38</v>
      </c>
      <c r="U21" s="761">
        <f t="shared" si="13"/>
        <v>27</v>
      </c>
      <c r="V21" s="761">
        <f t="shared" si="13"/>
        <v>27</v>
      </c>
      <c r="W21" s="761">
        <f t="shared" si="13"/>
        <v>28</v>
      </c>
      <c r="X21" s="761">
        <f t="shared" si="13"/>
        <v>25</v>
      </c>
      <c r="Y21" s="761">
        <f t="shared" si="13"/>
        <v>39</v>
      </c>
      <c r="Z21" s="761">
        <f t="shared" si="13"/>
        <v>55</v>
      </c>
      <c r="AA21" s="761">
        <f t="shared" si="13"/>
        <v>89</v>
      </c>
      <c r="AB21" s="761">
        <f t="shared" si="13"/>
        <v>72</v>
      </c>
      <c r="AC21" s="761">
        <f t="shared" si="13"/>
        <v>55</v>
      </c>
      <c r="AD21" s="761">
        <f t="shared" si="13"/>
        <v>67</v>
      </c>
      <c r="AE21" s="761">
        <f t="shared" si="13"/>
        <v>80</v>
      </c>
      <c r="AF21" s="761">
        <f t="shared" si="13"/>
        <v>71</v>
      </c>
      <c r="AG21" s="741">
        <f t="shared" si="11"/>
        <v>1116</v>
      </c>
      <c r="AH21" s="742">
        <f>SUM(AH19:AH20)</f>
        <v>1</v>
      </c>
    </row>
    <row r="22">
      <c r="A22" s="743" t="s">
        <v>1729</v>
      </c>
      <c r="B22" s="744"/>
      <c r="C22" s="744"/>
      <c r="D22" s="744"/>
      <c r="E22" s="744"/>
      <c r="F22" s="744"/>
      <c r="G22" s="744"/>
      <c r="H22" s="744"/>
      <c r="I22" s="744"/>
      <c r="J22" s="744"/>
      <c r="K22" s="744"/>
      <c r="L22" s="744"/>
      <c r="M22" s="744"/>
      <c r="N22" s="744"/>
      <c r="O22" s="744"/>
      <c r="P22" s="744"/>
      <c r="Q22" s="744"/>
      <c r="R22" s="744"/>
      <c r="S22" s="744"/>
      <c r="T22" s="744"/>
      <c r="U22" s="744"/>
      <c r="V22" s="744"/>
      <c r="W22" s="744"/>
      <c r="X22" s="744"/>
      <c r="Y22" s="744"/>
      <c r="Z22" s="744"/>
      <c r="AA22" s="744"/>
      <c r="AB22" s="744"/>
      <c r="AC22" s="744"/>
      <c r="AD22" s="744"/>
      <c r="AE22" s="744"/>
      <c r="AF22" s="744"/>
      <c r="AG22" s="749"/>
      <c r="AH22" s="733"/>
    </row>
    <row r="23">
      <c r="A23" s="747" t="s">
        <v>1703</v>
      </c>
      <c r="B23" s="748">
        <f t="shared" ref="B23:AF23" si="14">iferror(B19/B$21,"")</f>
        <v>0.4615384615</v>
      </c>
      <c r="C23" s="748">
        <f t="shared" si="14"/>
        <v>0.8888888889</v>
      </c>
      <c r="D23" s="748">
        <f t="shared" si="14"/>
        <v>0.4</v>
      </c>
      <c r="E23" s="748">
        <f t="shared" si="14"/>
        <v>0.5555555556</v>
      </c>
      <c r="F23" s="748">
        <f t="shared" si="14"/>
        <v>0.8181818182</v>
      </c>
      <c r="G23" s="748">
        <f t="shared" si="14"/>
        <v>0.3333333333</v>
      </c>
      <c r="H23" s="748">
        <f t="shared" si="14"/>
        <v>0.6666666667</v>
      </c>
      <c r="I23" s="748">
        <f t="shared" si="14"/>
        <v>0.5</v>
      </c>
      <c r="J23" s="748">
        <f t="shared" si="14"/>
        <v>0.6363636364</v>
      </c>
      <c r="K23" s="748">
        <f t="shared" si="14"/>
        <v>0.5625</v>
      </c>
      <c r="L23" s="748">
        <f t="shared" si="14"/>
        <v>0.4</v>
      </c>
      <c r="M23" s="748">
        <f t="shared" si="14"/>
        <v>0.5333333333</v>
      </c>
      <c r="N23" s="748">
        <f t="shared" si="14"/>
        <v>0.4444444444</v>
      </c>
      <c r="O23" s="748">
        <f t="shared" si="14"/>
        <v>0.4545454545</v>
      </c>
      <c r="P23" s="748">
        <f t="shared" si="14"/>
        <v>0.03846153846</v>
      </c>
      <c r="Q23" s="748">
        <f t="shared" si="14"/>
        <v>0.1162790698</v>
      </c>
      <c r="R23" s="748">
        <f t="shared" si="14"/>
        <v>0.1967213115</v>
      </c>
      <c r="S23" s="748">
        <f t="shared" si="14"/>
        <v>0.3137254902</v>
      </c>
      <c r="T23" s="748">
        <f t="shared" si="14"/>
        <v>0.2894736842</v>
      </c>
      <c r="U23" s="748">
        <f t="shared" si="14"/>
        <v>0.1481481481</v>
      </c>
      <c r="V23" s="748">
        <f t="shared" si="14"/>
        <v>0.3703703704</v>
      </c>
      <c r="W23" s="748">
        <f t="shared" si="14"/>
        <v>0.1428571429</v>
      </c>
      <c r="X23" s="748">
        <f t="shared" si="14"/>
        <v>0.4</v>
      </c>
      <c r="Y23" s="748">
        <f t="shared" si="14"/>
        <v>0.3846153846</v>
      </c>
      <c r="Z23" s="748">
        <f t="shared" si="14"/>
        <v>0.4909090909</v>
      </c>
      <c r="AA23" s="748">
        <f t="shared" si="14"/>
        <v>0.6966292135</v>
      </c>
      <c r="AB23" s="748">
        <f t="shared" si="14"/>
        <v>0.6388888889</v>
      </c>
      <c r="AC23" s="748">
        <f t="shared" si="14"/>
        <v>0.5272727273</v>
      </c>
      <c r="AD23" s="748">
        <f t="shared" si="14"/>
        <v>0.5970149254</v>
      </c>
      <c r="AE23" s="748">
        <f t="shared" si="14"/>
        <v>0.6125</v>
      </c>
      <c r="AF23" s="748">
        <f t="shared" si="14"/>
        <v>0.7183098592</v>
      </c>
      <c r="AG23" s="732"/>
      <c r="AH23" s="733"/>
    </row>
    <row r="24">
      <c r="A24" s="747" t="s">
        <v>1704</v>
      </c>
      <c r="B24" s="748">
        <f t="shared" ref="B24:AF24" si="15">iferror(B20/B$21,"")</f>
        <v>0.5384615385</v>
      </c>
      <c r="C24" s="748">
        <f t="shared" si="15"/>
        <v>0.1111111111</v>
      </c>
      <c r="D24" s="748">
        <f t="shared" si="15"/>
        <v>0.6</v>
      </c>
      <c r="E24" s="748">
        <f t="shared" si="15"/>
        <v>0.4444444444</v>
      </c>
      <c r="F24" s="748">
        <f t="shared" si="15"/>
        <v>0.1818181818</v>
      </c>
      <c r="G24" s="748">
        <f t="shared" si="15"/>
        <v>0.6666666667</v>
      </c>
      <c r="H24" s="748">
        <f t="shared" si="15"/>
        <v>0.3333333333</v>
      </c>
      <c r="I24" s="748">
        <f t="shared" si="15"/>
        <v>0.5</v>
      </c>
      <c r="J24" s="748">
        <f t="shared" si="15"/>
        <v>0.3636363636</v>
      </c>
      <c r="K24" s="748">
        <f t="shared" si="15"/>
        <v>0.4375</v>
      </c>
      <c r="L24" s="748">
        <f t="shared" si="15"/>
        <v>0.6</v>
      </c>
      <c r="M24" s="748">
        <f t="shared" si="15"/>
        <v>0.4666666667</v>
      </c>
      <c r="N24" s="748">
        <f t="shared" si="15"/>
        <v>0.5555555556</v>
      </c>
      <c r="O24" s="748">
        <f t="shared" si="15"/>
        <v>0.5454545455</v>
      </c>
      <c r="P24" s="748">
        <f t="shared" si="15"/>
        <v>0.9615384615</v>
      </c>
      <c r="Q24" s="748">
        <f t="shared" si="15"/>
        <v>0.8837209302</v>
      </c>
      <c r="R24" s="748">
        <f t="shared" si="15"/>
        <v>0.8032786885</v>
      </c>
      <c r="S24" s="748">
        <f t="shared" si="15"/>
        <v>0.6862745098</v>
      </c>
      <c r="T24" s="748">
        <f t="shared" si="15"/>
        <v>0.7105263158</v>
      </c>
      <c r="U24" s="748">
        <f t="shared" si="15"/>
        <v>0.8518518519</v>
      </c>
      <c r="V24" s="748">
        <f t="shared" si="15"/>
        <v>0.6296296296</v>
      </c>
      <c r="W24" s="748">
        <f t="shared" si="15"/>
        <v>0.8571428571</v>
      </c>
      <c r="X24" s="748">
        <f t="shared" si="15"/>
        <v>0.6</v>
      </c>
      <c r="Y24" s="748">
        <f t="shared" si="15"/>
        <v>0.6153846154</v>
      </c>
      <c r="Z24" s="748">
        <f t="shared" si="15"/>
        <v>0.5090909091</v>
      </c>
      <c r="AA24" s="748">
        <f t="shared" si="15"/>
        <v>0.3033707865</v>
      </c>
      <c r="AB24" s="748">
        <f t="shared" si="15"/>
        <v>0.3611111111</v>
      </c>
      <c r="AC24" s="748">
        <f t="shared" si="15"/>
        <v>0.4727272727</v>
      </c>
      <c r="AD24" s="748">
        <f t="shared" si="15"/>
        <v>0.4029850746</v>
      </c>
      <c r="AE24" s="748">
        <f t="shared" si="15"/>
        <v>0.3875</v>
      </c>
      <c r="AF24" s="748">
        <f t="shared" si="15"/>
        <v>0.2816901408</v>
      </c>
      <c r="AG24" s="749"/>
      <c r="AH24" s="733"/>
    </row>
    <row r="25">
      <c r="A25" s="750"/>
      <c r="B25" s="762"/>
      <c r="C25" s="762"/>
      <c r="D25" s="762"/>
      <c r="E25" s="762"/>
      <c r="F25" s="762"/>
      <c r="G25" s="762"/>
      <c r="H25" s="762"/>
      <c r="I25" s="762"/>
      <c r="J25" s="762"/>
      <c r="K25" s="762"/>
      <c r="L25" s="762"/>
      <c r="M25" s="762"/>
      <c r="N25" s="762"/>
      <c r="O25" s="762"/>
      <c r="P25" s="762"/>
      <c r="Q25" s="762"/>
      <c r="R25" s="762"/>
      <c r="S25" s="762"/>
      <c r="T25" s="762"/>
      <c r="U25" s="762"/>
      <c r="V25" s="762"/>
      <c r="W25" s="762"/>
      <c r="X25" s="762"/>
      <c r="Y25" s="762"/>
      <c r="Z25" s="762"/>
      <c r="AA25" s="762"/>
      <c r="AB25" s="762"/>
      <c r="AC25" s="762"/>
      <c r="AD25" s="762"/>
      <c r="AE25" s="762"/>
      <c r="AF25" s="762"/>
      <c r="AG25" s="763"/>
      <c r="AH25" s="764"/>
    </row>
    <row r="26">
      <c r="A26" s="765" t="s">
        <v>1705</v>
      </c>
      <c r="B26" s="766"/>
      <c r="C26" s="766"/>
      <c r="D26" s="766"/>
      <c r="E26" s="766"/>
      <c r="F26" s="766"/>
      <c r="G26" s="766"/>
      <c r="H26" s="766"/>
      <c r="I26" s="766"/>
      <c r="J26" s="766"/>
      <c r="K26" s="766"/>
      <c r="L26" s="766"/>
      <c r="M26" s="766"/>
      <c r="N26" s="766"/>
      <c r="O26" s="766"/>
      <c r="P26" s="766"/>
      <c r="Q26" s="766"/>
      <c r="R26" s="766"/>
      <c r="S26" s="766"/>
      <c r="T26" s="766"/>
      <c r="U26" s="766"/>
      <c r="V26" s="766"/>
      <c r="W26" s="766"/>
      <c r="X26" s="766"/>
      <c r="Y26" s="766"/>
      <c r="Z26" s="766"/>
      <c r="AA26" s="766"/>
      <c r="AB26" s="766"/>
      <c r="AC26" s="766"/>
      <c r="AD26" s="766"/>
      <c r="AE26" s="766"/>
      <c r="AF26" s="766"/>
      <c r="AG26" s="733"/>
      <c r="AH26" s="733"/>
    </row>
    <row r="27">
      <c r="B27" s="766"/>
      <c r="C27" s="766"/>
      <c r="D27" s="766"/>
      <c r="E27" s="766"/>
      <c r="F27" s="766"/>
      <c r="G27" s="766"/>
      <c r="H27" s="766"/>
      <c r="I27" s="766"/>
      <c r="J27" s="766"/>
      <c r="K27" s="766"/>
      <c r="L27" s="766"/>
      <c r="M27" s="766"/>
      <c r="N27" s="766"/>
      <c r="O27" s="766"/>
      <c r="P27" s="766"/>
      <c r="Q27" s="766"/>
      <c r="R27" s="766"/>
      <c r="S27" s="766"/>
      <c r="T27" s="766"/>
      <c r="U27" s="766"/>
      <c r="V27" s="766"/>
      <c r="W27" s="766"/>
      <c r="X27" s="766"/>
      <c r="Y27" s="766"/>
      <c r="Z27" s="766"/>
      <c r="AA27" s="766"/>
      <c r="AB27" s="766"/>
      <c r="AC27" s="766"/>
      <c r="AD27" s="766"/>
      <c r="AE27" s="766"/>
      <c r="AF27" s="766"/>
      <c r="AG27" s="733"/>
      <c r="AH27" s="733"/>
    </row>
    <row r="28" outlineLevel="1">
      <c r="A28" s="730" t="s">
        <v>1706</v>
      </c>
      <c r="B28" s="731"/>
      <c r="C28" s="731"/>
      <c r="D28" s="731"/>
      <c r="E28" s="731"/>
      <c r="F28" s="731"/>
      <c r="G28" s="731"/>
      <c r="H28" s="731"/>
      <c r="I28" s="731"/>
      <c r="J28" s="731"/>
      <c r="K28" s="731"/>
      <c r="L28" s="731"/>
      <c r="M28" s="731"/>
      <c r="N28" s="731"/>
      <c r="O28" s="731"/>
      <c r="P28" s="731"/>
      <c r="Q28" s="731"/>
      <c r="R28" s="731"/>
      <c r="S28" s="731"/>
      <c r="T28" s="731"/>
      <c r="U28" s="731"/>
      <c r="V28" s="731"/>
      <c r="W28" s="731"/>
      <c r="X28" s="731"/>
      <c r="Y28" s="731"/>
      <c r="Z28" s="731"/>
      <c r="AA28" s="731"/>
      <c r="AB28" s="731"/>
      <c r="AC28" s="731"/>
      <c r="AD28" s="731"/>
      <c r="AE28" s="731"/>
      <c r="AF28" s="731"/>
      <c r="AG28" s="767"/>
      <c r="AH28" s="768"/>
    </row>
    <row r="29" outlineLevel="1">
      <c r="A29" s="2" t="s">
        <v>1707</v>
      </c>
      <c r="B29" s="755">
        <v>0.0</v>
      </c>
      <c r="C29" s="755">
        <v>2.0</v>
      </c>
      <c r="D29" s="755">
        <v>0.0</v>
      </c>
      <c r="E29" s="755">
        <v>1.0</v>
      </c>
      <c r="F29" s="755">
        <v>2.0</v>
      </c>
      <c r="G29" s="755">
        <v>0.0</v>
      </c>
      <c r="H29" s="755">
        <v>1.0</v>
      </c>
      <c r="I29" s="755">
        <v>0.0</v>
      </c>
      <c r="J29" s="755">
        <v>1.0</v>
      </c>
      <c r="K29" s="755">
        <v>0.0</v>
      </c>
      <c r="L29" s="755">
        <v>0.0</v>
      </c>
      <c r="M29" s="755">
        <v>1.0</v>
      </c>
      <c r="N29" s="755">
        <v>0.0</v>
      </c>
      <c r="O29" s="755">
        <v>1.0</v>
      </c>
      <c r="P29" s="755">
        <v>0.0</v>
      </c>
      <c r="Q29" s="755">
        <v>2.0</v>
      </c>
      <c r="R29" s="755">
        <v>3.0</v>
      </c>
      <c r="S29" s="755">
        <v>4.0</v>
      </c>
      <c r="T29" s="755">
        <v>1.0</v>
      </c>
      <c r="U29" s="755">
        <v>0.0</v>
      </c>
      <c r="V29" s="755">
        <v>0.0</v>
      </c>
      <c r="W29" s="755">
        <v>0.0</v>
      </c>
      <c r="X29" s="755">
        <v>0.0</v>
      </c>
      <c r="Y29" s="756">
        <v>1.0</v>
      </c>
      <c r="Z29" s="756">
        <v>3.0</v>
      </c>
      <c r="AA29" s="756">
        <v>9.0</v>
      </c>
      <c r="AB29" s="756">
        <v>5.0</v>
      </c>
      <c r="AC29" s="756">
        <v>4.0</v>
      </c>
      <c r="AD29" s="756">
        <v>5.0</v>
      </c>
      <c r="AE29" s="756">
        <v>4.0</v>
      </c>
      <c r="AF29" s="756">
        <v>5.0</v>
      </c>
      <c r="AG29" s="757">
        <f t="shared" ref="AG29:AG33" si="16">SUM(B29:AF29)</f>
        <v>55</v>
      </c>
      <c r="AH29" s="737">
        <f t="shared" ref="AH29:AH32" si="17">iferror(AG29/AG$33,"")</f>
        <v>0.1150627615</v>
      </c>
    </row>
    <row r="30" outlineLevel="1">
      <c r="A30" s="696" t="s">
        <v>1708</v>
      </c>
      <c r="B30" s="756">
        <v>2.0</v>
      </c>
      <c r="C30" s="756">
        <v>2.0</v>
      </c>
      <c r="D30" s="756">
        <v>1.0</v>
      </c>
      <c r="E30" s="756">
        <v>2.0</v>
      </c>
      <c r="F30" s="756">
        <v>0.0</v>
      </c>
      <c r="G30" s="756">
        <v>0.0</v>
      </c>
      <c r="H30" s="756">
        <v>1.0</v>
      </c>
      <c r="I30" s="756">
        <v>2.0</v>
      </c>
      <c r="J30" s="756">
        <v>3.0</v>
      </c>
      <c r="K30" s="756">
        <v>0.0</v>
      </c>
      <c r="L30" s="756">
        <v>1.0</v>
      </c>
      <c r="M30" s="756">
        <v>0.0</v>
      </c>
      <c r="N30" s="756">
        <v>1.0</v>
      </c>
      <c r="O30" s="756">
        <v>2.0</v>
      </c>
      <c r="P30" s="756">
        <v>0.0</v>
      </c>
      <c r="Q30" s="756">
        <v>0.0</v>
      </c>
      <c r="R30" s="756">
        <v>3.0</v>
      </c>
      <c r="S30" s="756">
        <v>6.0</v>
      </c>
      <c r="T30" s="756">
        <v>4.0</v>
      </c>
      <c r="U30" s="756">
        <v>2.0</v>
      </c>
      <c r="V30" s="756">
        <v>4.0</v>
      </c>
      <c r="W30" s="756">
        <v>1.0</v>
      </c>
      <c r="X30" s="756">
        <v>8.0</v>
      </c>
      <c r="Y30" s="756">
        <v>3.0</v>
      </c>
      <c r="Z30" s="756">
        <v>8.0</v>
      </c>
      <c r="AA30" s="756">
        <v>13.0</v>
      </c>
      <c r="AB30" s="756">
        <v>17.0</v>
      </c>
      <c r="AC30" s="756">
        <v>7.0</v>
      </c>
      <c r="AD30" s="756">
        <v>14.0</v>
      </c>
      <c r="AE30" s="756">
        <v>12.0</v>
      </c>
      <c r="AF30" s="756">
        <v>15.0</v>
      </c>
      <c r="AG30" s="757">
        <f t="shared" si="16"/>
        <v>134</v>
      </c>
      <c r="AH30" s="737">
        <f t="shared" si="17"/>
        <v>0.280334728</v>
      </c>
    </row>
    <row r="31" outlineLevel="1">
      <c r="A31" s="696" t="s">
        <v>1709</v>
      </c>
      <c r="B31" s="756">
        <v>3.0</v>
      </c>
      <c r="C31" s="756">
        <v>3.0</v>
      </c>
      <c r="D31" s="756">
        <v>1.0</v>
      </c>
      <c r="E31" s="756">
        <v>2.0</v>
      </c>
      <c r="F31" s="756">
        <v>2.0</v>
      </c>
      <c r="G31" s="756">
        <v>0.0</v>
      </c>
      <c r="H31" s="756">
        <v>1.0</v>
      </c>
      <c r="I31" s="756">
        <v>0.0</v>
      </c>
      <c r="J31" s="756">
        <v>2.0</v>
      </c>
      <c r="K31" s="756">
        <v>4.0</v>
      </c>
      <c r="L31" s="756">
        <v>1.0</v>
      </c>
      <c r="M31" s="756">
        <v>5.0</v>
      </c>
      <c r="N31" s="756">
        <v>2.0</v>
      </c>
      <c r="O31" s="756">
        <v>2.0</v>
      </c>
      <c r="P31" s="756">
        <v>0.0</v>
      </c>
      <c r="Q31" s="756">
        <v>4.0</v>
      </c>
      <c r="R31" s="756">
        <v>2.0</v>
      </c>
      <c r="S31" s="756">
        <v>4.0</v>
      </c>
      <c r="T31" s="756">
        <v>2.0</v>
      </c>
      <c r="U31" s="756">
        <v>2.0</v>
      </c>
      <c r="V31" s="756">
        <v>3.0</v>
      </c>
      <c r="W31" s="756">
        <v>2.0</v>
      </c>
      <c r="X31" s="756">
        <v>1.0</v>
      </c>
      <c r="Y31" s="756">
        <v>4.0</v>
      </c>
      <c r="Z31" s="756">
        <v>7.0</v>
      </c>
      <c r="AA31" s="756">
        <v>23.0</v>
      </c>
      <c r="AB31" s="756">
        <v>10.0</v>
      </c>
      <c r="AC31" s="756">
        <v>8.0</v>
      </c>
      <c r="AD31" s="756">
        <v>12.0</v>
      </c>
      <c r="AE31" s="756">
        <v>18.0</v>
      </c>
      <c r="AF31" s="756">
        <v>15.0</v>
      </c>
      <c r="AG31" s="757">
        <f t="shared" si="16"/>
        <v>145</v>
      </c>
      <c r="AH31" s="737">
        <f t="shared" si="17"/>
        <v>0.3033472803</v>
      </c>
    </row>
    <row r="32" outlineLevel="1">
      <c r="A32" s="696" t="s">
        <v>1710</v>
      </c>
      <c r="B32" s="756">
        <v>1.0</v>
      </c>
      <c r="C32" s="756">
        <v>1.0</v>
      </c>
      <c r="D32" s="756">
        <v>0.0</v>
      </c>
      <c r="E32" s="756">
        <v>0.0</v>
      </c>
      <c r="F32" s="756">
        <v>5.0</v>
      </c>
      <c r="G32" s="756">
        <v>2.0</v>
      </c>
      <c r="H32" s="756">
        <v>1.0</v>
      </c>
      <c r="I32" s="756">
        <v>3.0</v>
      </c>
      <c r="J32" s="756">
        <v>1.0</v>
      </c>
      <c r="K32" s="756">
        <v>5.0</v>
      </c>
      <c r="L32" s="756">
        <v>2.0</v>
      </c>
      <c r="M32" s="756">
        <v>2.0</v>
      </c>
      <c r="N32" s="756">
        <v>1.0</v>
      </c>
      <c r="O32" s="756">
        <v>0.0</v>
      </c>
      <c r="P32" s="756">
        <v>4.0</v>
      </c>
      <c r="Q32" s="756">
        <v>4.0</v>
      </c>
      <c r="R32" s="756">
        <v>4.0</v>
      </c>
      <c r="S32" s="756">
        <v>2.0</v>
      </c>
      <c r="T32" s="756">
        <v>4.0</v>
      </c>
      <c r="U32" s="756">
        <v>0.0</v>
      </c>
      <c r="V32" s="756">
        <v>3.0</v>
      </c>
      <c r="W32" s="756">
        <v>1.0</v>
      </c>
      <c r="X32" s="756">
        <v>1.0</v>
      </c>
      <c r="Y32" s="756">
        <v>7.0</v>
      </c>
      <c r="Z32" s="756">
        <v>9.0</v>
      </c>
      <c r="AA32" s="756">
        <v>17.0</v>
      </c>
      <c r="AB32" s="756">
        <v>14.0</v>
      </c>
      <c r="AC32" s="756">
        <v>10.0</v>
      </c>
      <c r="AD32" s="756">
        <v>9.0</v>
      </c>
      <c r="AE32" s="756">
        <v>15.0</v>
      </c>
      <c r="AF32" s="756">
        <v>16.0</v>
      </c>
      <c r="AG32" s="757">
        <f t="shared" si="16"/>
        <v>144</v>
      </c>
      <c r="AH32" s="737">
        <f t="shared" si="17"/>
        <v>0.3012552301</v>
      </c>
    </row>
    <row r="33" outlineLevel="1">
      <c r="A33" s="769" t="s">
        <v>1726</v>
      </c>
      <c r="B33" s="770">
        <f t="shared" ref="B33:AF33" si="18">SUM(B29:B32)</f>
        <v>6</v>
      </c>
      <c r="C33" s="770">
        <f t="shared" si="18"/>
        <v>8</v>
      </c>
      <c r="D33" s="770">
        <f t="shared" si="18"/>
        <v>2</v>
      </c>
      <c r="E33" s="770">
        <f t="shared" si="18"/>
        <v>5</v>
      </c>
      <c r="F33" s="770">
        <f t="shared" si="18"/>
        <v>9</v>
      </c>
      <c r="G33" s="770">
        <f t="shared" si="18"/>
        <v>2</v>
      </c>
      <c r="H33" s="770">
        <f t="shared" si="18"/>
        <v>4</v>
      </c>
      <c r="I33" s="770">
        <f t="shared" si="18"/>
        <v>5</v>
      </c>
      <c r="J33" s="770">
        <f t="shared" si="18"/>
        <v>7</v>
      </c>
      <c r="K33" s="770">
        <f t="shared" si="18"/>
        <v>9</v>
      </c>
      <c r="L33" s="770">
        <f t="shared" si="18"/>
        <v>4</v>
      </c>
      <c r="M33" s="770">
        <f t="shared" si="18"/>
        <v>8</v>
      </c>
      <c r="N33" s="770">
        <f t="shared" si="18"/>
        <v>4</v>
      </c>
      <c r="O33" s="770">
        <f t="shared" si="18"/>
        <v>5</v>
      </c>
      <c r="P33" s="770">
        <f t="shared" si="18"/>
        <v>4</v>
      </c>
      <c r="Q33" s="770">
        <f t="shared" si="18"/>
        <v>10</v>
      </c>
      <c r="R33" s="770">
        <f t="shared" si="18"/>
        <v>12</v>
      </c>
      <c r="S33" s="770">
        <f t="shared" si="18"/>
        <v>16</v>
      </c>
      <c r="T33" s="770">
        <f t="shared" si="18"/>
        <v>11</v>
      </c>
      <c r="U33" s="770">
        <f t="shared" si="18"/>
        <v>4</v>
      </c>
      <c r="V33" s="770">
        <f t="shared" si="18"/>
        <v>10</v>
      </c>
      <c r="W33" s="770">
        <f t="shared" si="18"/>
        <v>4</v>
      </c>
      <c r="X33" s="770">
        <f t="shared" si="18"/>
        <v>10</v>
      </c>
      <c r="Y33" s="770">
        <f t="shared" si="18"/>
        <v>15</v>
      </c>
      <c r="Z33" s="770">
        <f t="shared" si="18"/>
        <v>27</v>
      </c>
      <c r="AA33" s="770">
        <f t="shared" si="18"/>
        <v>62</v>
      </c>
      <c r="AB33" s="770">
        <f t="shared" si="18"/>
        <v>46</v>
      </c>
      <c r="AC33" s="770">
        <f t="shared" si="18"/>
        <v>29</v>
      </c>
      <c r="AD33" s="770">
        <f t="shared" si="18"/>
        <v>40</v>
      </c>
      <c r="AE33" s="770">
        <f t="shared" si="18"/>
        <v>49</v>
      </c>
      <c r="AF33" s="770">
        <f t="shared" si="18"/>
        <v>51</v>
      </c>
      <c r="AG33" s="771">
        <f t="shared" si="16"/>
        <v>478</v>
      </c>
      <c r="AH33" s="772">
        <f>SUM(AH29:AH32)</f>
        <v>1</v>
      </c>
    </row>
    <row r="34" outlineLevel="1">
      <c r="A34" s="743" t="s">
        <v>1730</v>
      </c>
      <c r="B34" s="744"/>
      <c r="C34" s="744"/>
      <c r="D34" s="744"/>
      <c r="E34" s="744"/>
      <c r="F34" s="744"/>
      <c r="G34" s="744"/>
      <c r="H34" s="744"/>
      <c r="I34" s="744"/>
      <c r="J34" s="744"/>
      <c r="K34" s="744"/>
      <c r="L34" s="744"/>
      <c r="M34" s="744"/>
      <c r="N34" s="744"/>
      <c r="O34" s="744"/>
      <c r="P34" s="744"/>
      <c r="Q34" s="744"/>
      <c r="R34" s="744"/>
      <c r="S34" s="744"/>
      <c r="T34" s="744"/>
      <c r="U34" s="744"/>
      <c r="V34" s="744"/>
      <c r="W34" s="744"/>
      <c r="X34" s="744"/>
      <c r="Y34" s="744"/>
      <c r="Z34" s="744"/>
      <c r="AA34" s="744"/>
      <c r="AB34" s="744"/>
      <c r="AC34" s="744"/>
      <c r="AD34" s="744"/>
      <c r="AE34" s="744"/>
      <c r="AF34" s="744"/>
      <c r="AG34" s="732"/>
      <c r="AH34" s="733"/>
    </row>
    <row r="35" outlineLevel="1">
      <c r="A35" s="747" t="s">
        <v>1707</v>
      </c>
      <c r="B35" s="748">
        <f t="shared" ref="B35:AF35" si="19">iferror(B29/B$33,"")</f>
        <v>0</v>
      </c>
      <c r="C35" s="748">
        <f t="shared" si="19"/>
        <v>0.25</v>
      </c>
      <c r="D35" s="748">
        <f t="shared" si="19"/>
        <v>0</v>
      </c>
      <c r="E35" s="748">
        <f t="shared" si="19"/>
        <v>0.2</v>
      </c>
      <c r="F35" s="748">
        <f t="shared" si="19"/>
        <v>0.2222222222</v>
      </c>
      <c r="G35" s="748">
        <f t="shared" si="19"/>
        <v>0</v>
      </c>
      <c r="H35" s="748">
        <f t="shared" si="19"/>
        <v>0.25</v>
      </c>
      <c r="I35" s="748">
        <f t="shared" si="19"/>
        <v>0</v>
      </c>
      <c r="J35" s="748">
        <f t="shared" si="19"/>
        <v>0.1428571429</v>
      </c>
      <c r="K35" s="748">
        <f t="shared" si="19"/>
        <v>0</v>
      </c>
      <c r="L35" s="748">
        <f t="shared" si="19"/>
        <v>0</v>
      </c>
      <c r="M35" s="748">
        <f t="shared" si="19"/>
        <v>0.125</v>
      </c>
      <c r="N35" s="748">
        <f t="shared" si="19"/>
        <v>0</v>
      </c>
      <c r="O35" s="748">
        <f t="shared" si="19"/>
        <v>0.2</v>
      </c>
      <c r="P35" s="748">
        <f t="shared" si="19"/>
        <v>0</v>
      </c>
      <c r="Q35" s="748">
        <f t="shared" si="19"/>
        <v>0.2</v>
      </c>
      <c r="R35" s="748">
        <f t="shared" si="19"/>
        <v>0.25</v>
      </c>
      <c r="S35" s="748">
        <f t="shared" si="19"/>
        <v>0.25</v>
      </c>
      <c r="T35" s="748">
        <f t="shared" si="19"/>
        <v>0.09090909091</v>
      </c>
      <c r="U35" s="748">
        <f t="shared" si="19"/>
        <v>0</v>
      </c>
      <c r="V35" s="748">
        <f t="shared" si="19"/>
        <v>0</v>
      </c>
      <c r="W35" s="748">
        <f t="shared" si="19"/>
        <v>0</v>
      </c>
      <c r="X35" s="748">
        <f t="shared" si="19"/>
        <v>0</v>
      </c>
      <c r="Y35" s="748">
        <f t="shared" si="19"/>
        <v>0.06666666667</v>
      </c>
      <c r="Z35" s="748">
        <f t="shared" si="19"/>
        <v>0.1111111111</v>
      </c>
      <c r="AA35" s="748">
        <f t="shared" si="19"/>
        <v>0.1451612903</v>
      </c>
      <c r="AB35" s="748">
        <f t="shared" si="19"/>
        <v>0.1086956522</v>
      </c>
      <c r="AC35" s="748">
        <f t="shared" si="19"/>
        <v>0.1379310345</v>
      </c>
      <c r="AD35" s="748">
        <f t="shared" si="19"/>
        <v>0.125</v>
      </c>
      <c r="AE35" s="748">
        <f t="shared" si="19"/>
        <v>0.08163265306</v>
      </c>
      <c r="AF35" s="748">
        <f t="shared" si="19"/>
        <v>0.09803921569</v>
      </c>
      <c r="AG35" s="732"/>
      <c r="AH35" s="733"/>
    </row>
    <row r="36" outlineLevel="1">
      <c r="A36" s="747" t="s">
        <v>1708</v>
      </c>
      <c r="B36" s="748">
        <f t="shared" ref="B36:AF36" si="20">iferror(B30/B$33,"")</f>
        <v>0.3333333333</v>
      </c>
      <c r="C36" s="748">
        <f t="shared" si="20"/>
        <v>0.25</v>
      </c>
      <c r="D36" s="748">
        <f t="shared" si="20"/>
        <v>0.5</v>
      </c>
      <c r="E36" s="748">
        <f t="shared" si="20"/>
        <v>0.4</v>
      </c>
      <c r="F36" s="748">
        <f t="shared" si="20"/>
        <v>0</v>
      </c>
      <c r="G36" s="748">
        <f t="shared" si="20"/>
        <v>0</v>
      </c>
      <c r="H36" s="748">
        <f t="shared" si="20"/>
        <v>0.25</v>
      </c>
      <c r="I36" s="748">
        <f t="shared" si="20"/>
        <v>0.4</v>
      </c>
      <c r="J36" s="748">
        <f t="shared" si="20"/>
        <v>0.4285714286</v>
      </c>
      <c r="K36" s="748">
        <f t="shared" si="20"/>
        <v>0</v>
      </c>
      <c r="L36" s="748">
        <f t="shared" si="20"/>
        <v>0.25</v>
      </c>
      <c r="M36" s="748">
        <f t="shared" si="20"/>
        <v>0</v>
      </c>
      <c r="N36" s="748">
        <f t="shared" si="20"/>
        <v>0.25</v>
      </c>
      <c r="O36" s="748">
        <f t="shared" si="20"/>
        <v>0.4</v>
      </c>
      <c r="P36" s="748">
        <f t="shared" si="20"/>
        <v>0</v>
      </c>
      <c r="Q36" s="748">
        <f t="shared" si="20"/>
        <v>0</v>
      </c>
      <c r="R36" s="748">
        <f t="shared" si="20"/>
        <v>0.25</v>
      </c>
      <c r="S36" s="748">
        <f t="shared" si="20"/>
        <v>0.375</v>
      </c>
      <c r="T36" s="748">
        <f t="shared" si="20"/>
        <v>0.3636363636</v>
      </c>
      <c r="U36" s="748">
        <f t="shared" si="20"/>
        <v>0.5</v>
      </c>
      <c r="V36" s="748">
        <f t="shared" si="20"/>
        <v>0.4</v>
      </c>
      <c r="W36" s="748">
        <f t="shared" si="20"/>
        <v>0.25</v>
      </c>
      <c r="X36" s="748">
        <f t="shared" si="20"/>
        <v>0.8</v>
      </c>
      <c r="Y36" s="748">
        <f t="shared" si="20"/>
        <v>0.2</v>
      </c>
      <c r="Z36" s="748">
        <f t="shared" si="20"/>
        <v>0.2962962963</v>
      </c>
      <c r="AA36" s="748">
        <f t="shared" si="20"/>
        <v>0.2096774194</v>
      </c>
      <c r="AB36" s="748">
        <f t="shared" si="20"/>
        <v>0.3695652174</v>
      </c>
      <c r="AC36" s="748">
        <f t="shared" si="20"/>
        <v>0.2413793103</v>
      </c>
      <c r="AD36" s="748">
        <f t="shared" si="20"/>
        <v>0.35</v>
      </c>
      <c r="AE36" s="748">
        <f t="shared" si="20"/>
        <v>0.2448979592</v>
      </c>
      <c r="AF36" s="748">
        <f t="shared" si="20"/>
        <v>0.2941176471</v>
      </c>
      <c r="AG36" s="732"/>
      <c r="AH36" s="733"/>
    </row>
    <row r="37" outlineLevel="1">
      <c r="A37" s="747" t="s">
        <v>1709</v>
      </c>
      <c r="B37" s="748">
        <f t="shared" ref="B37:AF37" si="21">iferror(B31/B$33,"")</f>
        <v>0.5</v>
      </c>
      <c r="C37" s="748">
        <f t="shared" si="21"/>
        <v>0.375</v>
      </c>
      <c r="D37" s="748">
        <f t="shared" si="21"/>
        <v>0.5</v>
      </c>
      <c r="E37" s="748">
        <f t="shared" si="21"/>
        <v>0.4</v>
      </c>
      <c r="F37" s="748">
        <f t="shared" si="21"/>
        <v>0.2222222222</v>
      </c>
      <c r="G37" s="748">
        <f t="shared" si="21"/>
        <v>0</v>
      </c>
      <c r="H37" s="748">
        <f t="shared" si="21"/>
        <v>0.25</v>
      </c>
      <c r="I37" s="748">
        <f t="shared" si="21"/>
        <v>0</v>
      </c>
      <c r="J37" s="748">
        <f t="shared" si="21"/>
        <v>0.2857142857</v>
      </c>
      <c r="K37" s="748">
        <f t="shared" si="21"/>
        <v>0.4444444444</v>
      </c>
      <c r="L37" s="748">
        <f t="shared" si="21"/>
        <v>0.25</v>
      </c>
      <c r="M37" s="748">
        <f t="shared" si="21"/>
        <v>0.625</v>
      </c>
      <c r="N37" s="748">
        <f t="shared" si="21"/>
        <v>0.5</v>
      </c>
      <c r="O37" s="748">
        <f t="shared" si="21"/>
        <v>0.4</v>
      </c>
      <c r="P37" s="748">
        <f t="shared" si="21"/>
        <v>0</v>
      </c>
      <c r="Q37" s="748">
        <f t="shared" si="21"/>
        <v>0.4</v>
      </c>
      <c r="R37" s="748">
        <f t="shared" si="21"/>
        <v>0.1666666667</v>
      </c>
      <c r="S37" s="748">
        <f t="shared" si="21"/>
        <v>0.25</v>
      </c>
      <c r="T37" s="748">
        <f t="shared" si="21"/>
        <v>0.1818181818</v>
      </c>
      <c r="U37" s="748">
        <f t="shared" si="21"/>
        <v>0.5</v>
      </c>
      <c r="V37" s="748">
        <f t="shared" si="21"/>
        <v>0.3</v>
      </c>
      <c r="W37" s="748">
        <f t="shared" si="21"/>
        <v>0.5</v>
      </c>
      <c r="X37" s="748">
        <f t="shared" si="21"/>
        <v>0.1</v>
      </c>
      <c r="Y37" s="748">
        <f t="shared" si="21"/>
        <v>0.2666666667</v>
      </c>
      <c r="Z37" s="748">
        <f t="shared" si="21"/>
        <v>0.2592592593</v>
      </c>
      <c r="AA37" s="748">
        <f t="shared" si="21"/>
        <v>0.3709677419</v>
      </c>
      <c r="AB37" s="748">
        <f t="shared" si="21"/>
        <v>0.2173913043</v>
      </c>
      <c r="AC37" s="748">
        <f t="shared" si="21"/>
        <v>0.275862069</v>
      </c>
      <c r="AD37" s="748">
        <f t="shared" si="21"/>
        <v>0.3</v>
      </c>
      <c r="AE37" s="748">
        <f t="shared" si="21"/>
        <v>0.3673469388</v>
      </c>
      <c r="AF37" s="748">
        <f t="shared" si="21"/>
        <v>0.2941176471</v>
      </c>
      <c r="AG37" s="732"/>
      <c r="AH37" s="733"/>
    </row>
    <row r="38" outlineLevel="1">
      <c r="A38" s="747" t="s">
        <v>1710</v>
      </c>
      <c r="B38" s="748">
        <f t="shared" ref="B38:AF38" si="22">iferror(B32/B$33,"")</f>
        <v>0.1666666667</v>
      </c>
      <c r="C38" s="748">
        <f t="shared" si="22"/>
        <v>0.125</v>
      </c>
      <c r="D38" s="748">
        <f t="shared" si="22"/>
        <v>0</v>
      </c>
      <c r="E38" s="748">
        <f t="shared" si="22"/>
        <v>0</v>
      </c>
      <c r="F38" s="748">
        <f t="shared" si="22"/>
        <v>0.5555555556</v>
      </c>
      <c r="G38" s="748">
        <f t="shared" si="22"/>
        <v>1</v>
      </c>
      <c r="H38" s="748">
        <f t="shared" si="22"/>
        <v>0.25</v>
      </c>
      <c r="I38" s="748">
        <f t="shared" si="22"/>
        <v>0.6</v>
      </c>
      <c r="J38" s="748">
        <f t="shared" si="22"/>
        <v>0.1428571429</v>
      </c>
      <c r="K38" s="748">
        <f t="shared" si="22"/>
        <v>0.5555555556</v>
      </c>
      <c r="L38" s="748">
        <f t="shared" si="22"/>
        <v>0.5</v>
      </c>
      <c r="M38" s="748">
        <f t="shared" si="22"/>
        <v>0.25</v>
      </c>
      <c r="N38" s="748">
        <f t="shared" si="22"/>
        <v>0.25</v>
      </c>
      <c r="O38" s="748">
        <f t="shared" si="22"/>
        <v>0</v>
      </c>
      <c r="P38" s="748">
        <f t="shared" si="22"/>
        <v>1</v>
      </c>
      <c r="Q38" s="748">
        <f t="shared" si="22"/>
        <v>0.4</v>
      </c>
      <c r="R38" s="748">
        <f t="shared" si="22"/>
        <v>0.3333333333</v>
      </c>
      <c r="S38" s="748">
        <f t="shared" si="22"/>
        <v>0.125</v>
      </c>
      <c r="T38" s="748">
        <f t="shared" si="22"/>
        <v>0.3636363636</v>
      </c>
      <c r="U38" s="748">
        <f t="shared" si="22"/>
        <v>0</v>
      </c>
      <c r="V38" s="748">
        <f t="shared" si="22"/>
        <v>0.3</v>
      </c>
      <c r="W38" s="748">
        <f t="shared" si="22"/>
        <v>0.25</v>
      </c>
      <c r="X38" s="748">
        <f t="shared" si="22"/>
        <v>0.1</v>
      </c>
      <c r="Y38" s="748">
        <f t="shared" si="22"/>
        <v>0.4666666667</v>
      </c>
      <c r="Z38" s="748">
        <f t="shared" si="22"/>
        <v>0.3333333333</v>
      </c>
      <c r="AA38" s="748">
        <f t="shared" si="22"/>
        <v>0.2741935484</v>
      </c>
      <c r="AB38" s="748">
        <f t="shared" si="22"/>
        <v>0.3043478261</v>
      </c>
      <c r="AC38" s="748">
        <f t="shared" si="22"/>
        <v>0.3448275862</v>
      </c>
      <c r="AD38" s="748">
        <f t="shared" si="22"/>
        <v>0.225</v>
      </c>
      <c r="AE38" s="748">
        <f t="shared" si="22"/>
        <v>0.306122449</v>
      </c>
      <c r="AF38" s="748">
        <f t="shared" si="22"/>
        <v>0.3137254902</v>
      </c>
      <c r="AG38" s="732"/>
      <c r="AH38" s="733"/>
    </row>
    <row r="39" outlineLevel="1">
      <c r="A39" s="773" t="s">
        <v>1711</v>
      </c>
      <c r="B39" s="774"/>
      <c r="C39" s="774"/>
      <c r="D39" s="774"/>
      <c r="E39" s="774"/>
      <c r="F39" s="774"/>
      <c r="G39" s="774"/>
      <c r="H39" s="774"/>
      <c r="I39" s="774"/>
      <c r="J39" s="774"/>
      <c r="K39" s="774"/>
      <c r="L39" s="774"/>
      <c r="M39" s="774"/>
      <c r="N39" s="774"/>
      <c r="O39" s="774"/>
      <c r="P39" s="774"/>
      <c r="Q39" s="774"/>
      <c r="R39" s="774"/>
      <c r="S39" s="774"/>
      <c r="T39" s="774"/>
      <c r="U39" s="774"/>
      <c r="V39" s="774"/>
      <c r="W39" s="774"/>
      <c r="X39" s="774"/>
      <c r="Y39" s="774"/>
      <c r="Z39" s="774"/>
      <c r="AA39" s="774"/>
      <c r="AB39" s="774"/>
      <c r="AC39" s="774"/>
      <c r="AD39" s="774"/>
      <c r="AE39" s="774"/>
      <c r="AF39" s="774"/>
      <c r="AG39" s="775"/>
      <c r="AH39" s="776"/>
    </row>
    <row r="40" outlineLevel="1">
      <c r="A40" s="2" t="s">
        <v>1712</v>
      </c>
      <c r="B40" s="755">
        <v>0.0</v>
      </c>
      <c r="C40" s="755">
        <v>2.0</v>
      </c>
      <c r="D40" s="755">
        <v>1.0</v>
      </c>
      <c r="E40" s="755">
        <v>2.0</v>
      </c>
      <c r="F40" s="755">
        <v>4.0</v>
      </c>
      <c r="G40" s="755">
        <v>0.0</v>
      </c>
      <c r="H40" s="755">
        <v>1.0</v>
      </c>
      <c r="I40" s="755">
        <v>1.0</v>
      </c>
      <c r="J40" s="755">
        <v>2.0</v>
      </c>
      <c r="K40" s="755">
        <v>4.0</v>
      </c>
      <c r="L40" s="755">
        <v>2.0</v>
      </c>
      <c r="M40" s="755">
        <v>3.0</v>
      </c>
      <c r="N40" s="7">
        <v>3.0</v>
      </c>
      <c r="O40" s="756">
        <v>2.0</v>
      </c>
      <c r="P40" s="756">
        <v>0.0</v>
      </c>
      <c r="Q40" s="756">
        <v>5.0</v>
      </c>
      <c r="R40" s="756">
        <v>1.0</v>
      </c>
      <c r="S40" s="756">
        <v>1.0</v>
      </c>
      <c r="T40" s="756">
        <v>2.0</v>
      </c>
      <c r="U40" s="756">
        <v>1.0</v>
      </c>
      <c r="V40" s="755">
        <v>2.0</v>
      </c>
      <c r="W40" s="755">
        <v>0.0</v>
      </c>
      <c r="X40" s="755">
        <v>3.0</v>
      </c>
      <c r="Y40" s="756">
        <v>6.0</v>
      </c>
      <c r="Z40" s="756">
        <v>13.0</v>
      </c>
      <c r="AA40" s="756">
        <v>36.0</v>
      </c>
      <c r="AB40" s="756">
        <v>27.0</v>
      </c>
      <c r="AC40" s="756">
        <v>14.0</v>
      </c>
      <c r="AD40" s="756">
        <v>24.0</v>
      </c>
      <c r="AE40" s="756">
        <v>28.0</v>
      </c>
      <c r="AF40" s="756">
        <v>40.0</v>
      </c>
      <c r="AG40" s="757">
        <f t="shared" ref="AG40:AG48" si="23">SUM(B40:AF40)</f>
        <v>230</v>
      </c>
      <c r="AH40" s="737">
        <f t="shared" ref="AH40:AH47" si="24">iferror(AG40/AG$48,"")</f>
        <v>0.4811715481</v>
      </c>
    </row>
    <row r="41" outlineLevel="1">
      <c r="A41" s="696" t="s">
        <v>1716</v>
      </c>
      <c r="B41" s="756">
        <v>4.0</v>
      </c>
      <c r="C41" s="756">
        <v>3.0</v>
      </c>
      <c r="D41" s="756">
        <v>1.0</v>
      </c>
      <c r="E41" s="756">
        <v>2.0</v>
      </c>
      <c r="F41" s="756">
        <v>4.0</v>
      </c>
      <c r="G41" s="756">
        <v>2.0</v>
      </c>
      <c r="H41" s="756">
        <v>2.0</v>
      </c>
      <c r="I41" s="756">
        <v>2.0</v>
      </c>
      <c r="J41" s="756">
        <v>4.0</v>
      </c>
      <c r="K41" s="756">
        <v>3.0</v>
      </c>
      <c r="L41" s="756">
        <v>2.0</v>
      </c>
      <c r="M41" s="756">
        <v>4.0</v>
      </c>
      <c r="N41" s="7">
        <v>1.0</v>
      </c>
      <c r="O41" s="7">
        <v>2.0</v>
      </c>
      <c r="P41" s="7">
        <v>3.0</v>
      </c>
      <c r="Q41" s="756">
        <v>3.0</v>
      </c>
      <c r="R41" s="756">
        <v>5.0</v>
      </c>
      <c r="S41" s="756">
        <v>10.0</v>
      </c>
      <c r="T41" s="756">
        <v>3.0</v>
      </c>
      <c r="U41" s="756">
        <v>2.0</v>
      </c>
      <c r="V41" s="756">
        <v>6.0</v>
      </c>
      <c r="W41" s="756">
        <v>1.0</v>
      </c>
      <c r="X41" s="756">
        <v>5.0</v>
      </c>
      <c r="Y41" s="756">
        <v>6.0</v>
      </c>
      <c r="Z41" s="756">
        <v>9.0</v>
      </c>
      <c r="AA41" s="756">
        <v>7.0</v>
      </c>
      <c r="AB41" s="756">
        <v>14.0</v>
      </c>
      <c r="AC41" s="756">
        <v>8.0</v>
      </c>
      <c r="AD41" s="756">
        <v>12.0</v>
      </c>
      <c r="AE41" s="756">
        <v>14.0</v>
      </c>
      <c r="AF41" s="756">
        <v>7.0</v>
      </c>
      <c r="AG41" s="757">
        <f t="shared" si="23"/>
        <v>151</v>
      </c>
      <c r="AH41" s="737">
        <f t="shared" si="24"/>
        <v>0.3158995816</v>
      </c>
    </row>
    <row r="42" outlineLevel="1">
      <c r="A42" s="696" t="s">
        <v>150</v>
      </c>
      <c r="B42" s="756">
        <v>0.0</v>
      </c>
      <c r="C42" s="756">
        <v>1.0</v>
      </c>
      <c r="D42" s="756">
        <v>0.0</v>
      </c>
      <c r="E42" s="756">
        <v>0.0</v>
      </c>
      <c r="F42" s="756">
        <v>0.0</v>
      </c>
      <c r="G42" s="756">
        <v>0.0</v>
      </c>
      <c r="H42" s="756">
        <v>0.0</v>
      </c>
      <c r="I42" s="756">
        <v>0.0</v>
      </c>
      <c r="J42" s="756">
        <v>0.0</v>
      </c>
      <c r="K42" s="756">
        <v>0.0</v>
      </c>
      <c r="L42" s="756">
        <v>0.0</v>
      </c>
      <c r="M42" s="756">
        <v>0.0</v>
      </c>
      <c r="N42" s="7">
        <v>0.0</v>
      </c>
      <c r="O42" s="7">
        <v>1.0</v>
      </c>
      <c r="P42" s="7">
        <v>0.0</v>
      </c>
      <c r="Q42" s="756">
        <v>0.0</v>
      </c>
      <c r="R42" s="756">
        <v>0.0</v>
      </c>
      <c r="S42" s="756">
        <v>0.0</v>
      </c>
      <c r="T42" s="756">
        <v>0.0</v>
      </c>
      <c r="U42" s="756">
        <v>0.0</v>
      </c>
      <c r="V42" s="756">
        <v>0.0</v>
      </c>
      <c r="W42" s="756">
        <v>0.0</v>
      </c>
      <c r="X42" s="756">
        <v>0.0</v>
      </c>
      <c r="Y42" s="756">
        <v>1.0</v>
      </c>
      <c r="Z42" s="756">
        <v>1.0</v>
      </c>
      <c r="AA42" s="756">
        <v>0.0</v>
      </c>
      <c r="AB42" s="756">
        <v>0.0</v>
      </c>
      <c r="AC42" s="756">
        <v>0.0</v>
      </c>
      <c r="AD42" s="756">
        <v>0.0</v>
      </c>
      <c r="AE42" s="756">
        <v>1.0</v>
      </c>
      <c r="AF42" s="756">
        <v>0.0</v>
      </c>
      <c r="AG42" s="757">
        <f t="shared" si="23"/>
        <v>5</v>
      </c>
      <c r="AH42" s="737">
        <f t="shared" si="24"/>
        <v>0.01046025105</v>
      </c>
    </row>
    <row r="43" outlineLevel="1">
      <c r="A43" s="696" t="s">
        <v>1717</v>
      </c>
      <c r="B43" s="756">
        <v>0.0</v>
      </c>
      <c r="C43" s="756">
        <v>0.0</v>
      </c>
      <c r="D43" s="756">
        <v>0.0</v>
      </c>
      <c r="E43" s="756">
        <v>0.0</v>
      </c>
      <c r="F43" s="756">
        <v>1.0</v>
      </c>
      <c r="G43" s="756">
        <v>0.0</v>
      </c>
      <c r="H43" s="756">
        <v>0.0</v>
      </c>
      <c r="I43" s="756">
        <v>0.0</v>
      </c>
      <c r="J43" s="756">
        <v>0.0</v>
      </c>
      <c r="K43" s="756">
        <v>1.0</v>
      </c>
      <c r="L43" s="756">
        <v>0.0</v>
      </c>
      <c r="M43" s="756">
        <v>1.0</v>
      </c>
      <c r="N43" s="7">
        <v>0.0</v>
      </c>
      <c r="O43" s="7">
        <v>0.0</v>
      </c>
      <c r="P43" s="7">
        <v>0.0</v>
      </c>
      <c r="Q43" s="756">
        <v>1.0</v>
      </c>
      <c r="R43" s="756">
        <v>1.0</v>
      </c>
      <c r="S43" s="756">
        <v>1.0</v>
      </c>
      <c r="T43" s="756">
        <v>0.0</v>
      </c>
      <c r="U43" s="756">
        <v>0.0</v>
      </c>
      <c r="V43" s="756">
        <v>0.0</v>
      </c>
      <c r="W43" s="756">
        <v>0.0</v>
      </c>
      <c r="X43" s="756">
        <v>0.0</v>
      </c>
      <c r="Y43" s="756">
        <v>0.0</v>
      </c>
      <c r="Z43" s="756">
        <v>1.0</v>
      </c>
      <c r="AA43" s="756">
        <v>15.0</v>
      </c>
      <c r="AB43" s="756">
        <v>0.0</v>
      </c>
      <c r="AC43" s="756">
        <v>3.0</v>
      </c>
      <c r="AD43" s="756">
        <v>0.0</v>
      </c>
      <c r="AE43" s="756">
        <v>0.0</v>
      </c>
      <c r="AF43" s="756">
        <v>1.0</v>
      </c>
      <c r="AG43" s="757">
        <f t="shared" si="23"/>
        <v>26</v>
      </c>
      <c r="AH43" s="737">
        <f t="shared" si="24"/>
        <v>0.05439330544</v>
      </c>
    </row>
    <row r="44" outlineLevel="1">
      <c r="A44" s="696" t="s">
        <v>1718</v>
      </c>
      <c r="B44" s="756">
        <v>0.0</v>
      </c>
      <c r="C44" s="756">
        <v>1.0</v>
      </c>
      <c r="D44" s="756">
        <v>0.0</v>
      </c>
      <c r="E44" s="756">
        <v>1.0</v>
      </c>
      <c r="F44" s="756">
        <v>0.0</v>
      </c>
      <c r="G44" s="756">
        <v>0.0</v>
      </c>
      <c r="H44" s="756">
        <v>0.0</v>
      </c>
      <c r="I44" s="756">
        <v>1.0</v>
      </c>
      <c r="J44" s="756">
        <v>0.0</v>
      </c>
      <c r="K44" s="756">
        <v>1.0</v>
      </c>
      <c r="L44" s="756">
        <v>0.0</v>
      </c>
      <c r="M44" s="756">
        <v>0.0</v>
      </c>
      <c r="N44" s="7">
        <v>0.0</v>
      </c>
      <c r="O44" s="7">
        <v>0.0</v>
      </c>
      <c r="P44" s="7">
        <v>0.0</v>
      </c>
      <c r="Q44" s="756">
        <v>0.0</v>
      </c>
      <c r="R44" s="756">
        <v>1.0</v>
      </c>
      <c r="S44" s="756">
        <v>2.0</v>
      </c>
      <c r="T44" s="756">
        <v>2.0</v>
      </c>
      <c r="U44" s="756">
        <v>0.0</v>
      </c>
      <c r="V44" s="756">
        <v>2.0</v>
      </c>
      <c r="W44" s="756">
        <v>1.0</v>
      </c>
      <c r="X44" s="756">
        <v>0.0</v>
      </c>
      <c r="Y44" s="756">
        <v>1.0</v>
      </c>
      <c r="Z44" s="756">
        <v>1.0</v>
      </c>
      <c r="AA44" s="756">
        <v>0.0</v>
      </c>
      <c r="AB44" s="756">
        <v>1.0</v>
      </c>
      <c r="AC44" s="756">
        <v>1.0</v>
      </c>
      <c r="AD44" s="756">
        <v>0.0</v>
      </c>
      <c r="AE44" s="756">
        <v>2.0</v>
      </c>
      <c r="AF44" s="756">
        <v>0.0</v>
      </c>
      <c r="AG44" s="757">
        <f t="shared" si="23"/>
        <v>18</v>
      </c>
      <c r="AH44" s="737">
        <f t="shared" si="24"/>
        <v>0.03765690377</v>
      </c>
    </row>
    <row r="45" outlineLevel="1">
      <c r="A45" s="777" t="s">
        <v>1719</v>
      </c>
      <c r="B45" s="756">
        <v>0.0</v>
      </c>
      <c r="C45" s="7">
        <v>0.0</v>
      </c>
      <c r="D45" s="7">
        <v>0.0</v>
      </c>
      <c r="E45" s="7">
        <v>0.0</v>
      </c>
      <c r="F45" s="7">
        <v>0.0</v>
      </c>
      <c r="G45" s="7">
        <v>0.0</v>
      </c>
      <c r="H45" s="7">
        <v>0.0</v>
      </c>
      <c r="I45" s="7">
        <v>0.0</v>
      </c>
      <c r="J45" s="7">
        <v>0.0</v>
      </c>
      <c r="K45" s="7">
        <v>0.0</v>
      </c>
      <c r="L45" s="7">
        <v>0.0</v>
      </c>
      <c r="M45" s="7">
        <v>0.0</v>
      </c>
      <c r="N45" s="7">
        <v>0.0</v>
      </c>
      <c r="O45" s="7">
        <v>0.0</v>
      </c>
      <c r="P45" s="7">
        <v>0.0</v>
      </c>
      <c r="Q45" s="756">
        <v>0.0</v>
      </c>
      <c r="R45" s="756">
        <v>0.0</v>
      </c>
      <c r="S45" s="756">
        <v>0.0</v>
      </c>
      <c r="T45" s="756">
        <v>0.0</v>
      </c>
      <c r="U45" s="756">
        <v>0.0</v>
      </c>
      <c r="V45" s="756">
        <v>0.0</v>
      </c>
      <c r="W45" s="756">
        <v>0.0</v>
      </c>
      <c r="X45" s="756">
        <v>1.0</v>
      </c>
      <c r="Y45" s="756">
        <v>0.0</v>
      </c>
      <c r="Z45" s="756">
        <v>0.0</v>
      </c>
      <c r="AA45" s="756">
        <v>0.0</v>
      </c>
      <c r="AB45" s="756">
        <v>0.0</v>
      </c>
      <c r="AC45" s="756">
        <v>0.0</v>
      </c>
      <c r="AD45" s="756">
        <v>0.0</v>
      </c>
      <c r="AE45" s="756">
        <v>0.0</v>
      </c>
      <c r="AF45" s="756">
        <v>0.0</v>
      </c>
      <c r="AG45" s="757">
        <f t="shared" si="23"/>
        <v>1</v>
      </c>
      <c r="AH45" s="737">
        <f t="shared" si="24"/>
        <v>0.002092050209</v>
      </c>
    </row>
    <row r="46" outlineLevel="1">
      <c r="A46" s="777" t="s">
        <v>1720</v>
      </c>
      <c r="B46" s="7">
        <v>2.0</v>
      </c>
      <c r="C46" s="7">
        <v>1.0</v>
      </c>
      <c r="D46" s="7">
        <v>0.0</v>
      </c>
      <c r="E46" s="7">
        <v>0.0</v>
      </c>
      <c r="F46" s="7">
        <v>0.0</v>
      </c>
      <c r="G46" s="7">
        <v>0.0</v>
      </c>
      <c r="H46" s="7">
        <v>1.0</v>
      </c>
      <c r="I46" s="7">
        <v>1.0</v>
      </c>
      <c r="J46" s="7">
        <v>1.0</v>
      </c>
      <c r="K46" s="7">
        <v>0.0</v>
      </c>
      <c r="L46" s="7">
        <v>0.0</v>
      </c>
      <c r="M46" s="7">
        <v>0.0</v>
      </c>
      <c r="N46" s="7">
        <v>0.0</v>
      </c>
      <c r="O46" s="7">
        <v>0.0</v>
      </c>
      <c r="P46" s="7">
        <v>1.0</v>
      </c>
      <c r="Q46" s="756">
        <v>1.0</v>
      </c>
      <c r="R46" s="756">
        <v>4.0</v>
      </c>
      <c r="S46" s="756">
        <v>2.0</v>
      </c>
      <c r="T46" s="756">
        <v>4.0</v>
      </c>
      <c r="U46" s="756">
        <v>1.0</v>
      </c>
      <c r="V46" s="756">
        <v>0.0</v>
      </c>
      <c r="W46" s="756">
        <v>2.0</v>
      </c>
      <c r="X46" s="756">
        <v>1.0</v>
      </c>
      <c r="Y46" s="756">
        <v>1.0</v>
      </c>
      <c r="Z46" s="756">
        <v>2.0</v>
      </c>
      <c r="AA46" s="756">
        <v>4.0</v>
      </c>
      <c r="AB46" s="756">
        <v>4.0</v>
      </c>
      <c r="AC46" s="756">
        <v>3.0</v>
      </c>
      <c r="AD46" s="756">
        <v>3.0</v>
      </c>
      <c r="AE46" s="756">
        <v>4.0</v>
      </c>
      <c r="AF46" s="756">
        <v>3.0</v>
      </c>
      <c r="AG46" s="757">
        <f t="shared" si="23"/>
        <v>46</v>
      </c>
      <c r="AH46" s="737">
        <f t="shared" si="24"/>
        <v>0.09623430962</v>
      </c>
    </row>
    <row r="47" outlineLevel="1">
      <c r="A47" s="777" t="s">
        <v>1721</v>
      </c>
      <c r="B47" s="7">
        <v>0.0</v>
      </c>
      <c r="C47" s="7">
        <v>0.0</v>
      </c>
      <c r="D47" s="7">
        <v>0.0</v>
      </c>
      <c r="E47" s="7">
        <v>0.0</v>
      </c>
      <c r="F47" s="7">
        <v>0.0</v>
      </c>
      <c r="G47" s="7">
        <v>0.0</v>
      </c>
      <c r="H47" s="7">
        <v>0.0</v>
      </c>
      <c r="I47" s="7">
        <v>0.0</v>
      </c>
      <c r="J47" s="7">
        <v>0.0</v>
      </c>
      <c r="K47" s="7">
        <v>0.0</v>
      </c>
      <c r="L47" s="7">
        <v>0.0</v>
      </c>
      <c r="M47" s="7">
        <v>0.0</v>
      </c>
      <c r="N47" s="7">
        <v>0.0</v>
      </c>
      <c r="O47" s="7">
        <v>0.0</v>
      </c>
      <c r="P47" s="7">
        <v>0.0</v>
      </c>
      <c r="Q47" s="756">
        <v>0.0</v>
      </c>
      <c r="R47" s="756">
        <v>0.0</v>
      </c>
      <c r="S47" s="756">
        <v>0.0</v>
      </c>
      <c r="T47" s="756">
        <v>0.0</v>
      </c>
      <c r="U47" s="756">
        <v>0.0</v>
      </c>
      <c r="V47" s="756">
        <v>0.0</v>
      </c>
      <c r="W47" s="756">
        <v>0.0</v>
      </c>
      <c r="X47" s="756">
        <v>0.0</v>
      </c>
      <c r="Y47" s="756">
        <v>0.0</v>
      </c>
      <c r="Z47" s="756">
        <v>0.0</v>
      </c>
      <c r="AA47" s="756">
        <v>0.0</v>
      </c>
      <c r="AB47" s="756">
        <v>0.0</v>
      </c>
      <c r="AC47" s="756">
        <v>0.0</v>
      </c>
      <c r="AD47" s="756">
        <v>1.0</v>
      </c>
      <c r="AE47" s="756">
        <v>0.0</v>
      </c>
      <c r="AF47" s="756">
        <v>0.0</v>
      </c>
      <c r="AG47" s="757">
        <f t="shared" si="23"/>
        <v>1</v>
      </c>
      <c r="AH47" s="737">
        <f t="shared" si="24"/>
        <v>0.002092050209</v>
      </c>
    </row>
    <row r="48" outlineLevel="1">
      <c r="A48" s="769" t="s">
        <v>1726</v>
      </c>
      <c r="B48" s="770">
        <f t="shared" ref="B48:AF48" si="25">SUM(B40:B47)</f>
        <v>6</v>
      </c>
      <c r="C48" s="770">
        <f t="shared" si="25"/>
        <v>8</v>
      </c>
      <c r="D48" s="770">
        <f t="shared" si="25"/>
        <v>2</v>
      </c>
      <c r="E48" s="770">
        <f t="shared" si="25"/>
        <v>5</v>
      </c>
      <c r="F48" s="770">
        <f t="shared" si="25"/>
        <v>9</v>
      </c>
      <c r="G48" s="770">
        <f t="shared" si="25"/>
        <v>2</v>
      </c>
      <c r="H48" s="770">
        <f t="shared" si="25"/>
        <v>4</v>
      </c>
      <c r="I48" s="770">
        <f t="shared" si="25"/>
        <v>5</v>
      </c>
      <c r="J48" s="770">
        <f t="shared" si="25"/>
        <v>7</v>
      </c>
      <c r="K48" s="770">
        <f t="shared" si="25"/>
        <v>9</v>
      </c>
      <c r="L48" s="770">
        <f t="shared" si="25"/>
        <v>4</v>
      </c>
      <c r="M48" s="770">
        <f t="shared" si="25"/>
        <v>8</v>
      </c>
      <c r="N48" s="770">
        <f t="shared" si="25"/>
        <v>4</v>
      </c>
      <c r="O48" s="770">
        <f t="shared" si="25"/>
        <v>5</v>
      </c>
      <c r="P48" s="770">
        <f t="shared" si="25"/>
        <v>4</v>
      </c>
      <c r="Q48" s="770">
        <f t="shared" si="25"/>
        <v>10</v>
      </c>
      <c r="R48" s="770">
        <f t="shared" si="25"/>
        <v>12</v>
      </c>
      <c r="S48" s="770">
        <f t="shared" si="25"/>
        <v>16</v>
      </c>
      <c r="T48" s="770">
        <f t="shared" si="25"/>
        <v>11</v>
      </c>
      <c r="U48" s="770">
        <f t="shared" si="25"/>
        <v>4</v>
      </c>
      <c r="V48" s="770">
        <f t="shared" si="25"/>
        <v>10</v>
      </c>
      <c r="W48" s="770">
        <f t="shared" si="25"/>
        <v>4</v>
      </c>
      <c r="X48" s="770">
        <f t="shared" si="25"/>
        <v>10</v>
      </c>
      <c r="Y48" s="770">
        <f t="shared" si="25"/>
        <v>15</v>
      </c>
      <c r="Z48" s="770">
        <f t="shared" si="25"/>
        <v>27</v>
      </c>
      <c r="AA48" s="770">
        <f t="shared" si="25"/>
        <v>62</v>
      </c>
      <c r="AB48" s="770">
        <f t="shared" si="25"/>
        <v>46</v>
      </c>
      <c r="AC48" s="770">
        <f t="shared" si="25"/>
        <v>29</v>
      </c>
      <c r="AD48" s="770">
        <f t="shared" si="25"/>
        <v>40</v>
      </c>
      <c r="AE48" s="770">
        <f t="shared" si="25"/>
        <v>49</v>
      </c>
      <c r="AF48" s="770">
        <f t="shared" si="25"/>
        <v>51</v>
      </c>
      <c r="AG48" s="771">
        <f t="shared" si="23"/>
        <v>478</v>
      </c>
      <c r="AH48" s="772">
        <f>SUM(AH40:AH47)</f>
        <v>1</v>
      </c>
    </row>
    <row r="49" outlineLevel="1">
      <c r="A49" s="743" t="s">
        <v>1731</v>
      </c>
      <c r="B49" s="744"/>
      <c r="C49" s="744"/>
      <c r="D49" s="744"/>
      <c r="E49" s="744"/>
      <c r="F49" s="744"/>
      <c r="G49" s="744"/>
      <c r="H49" s="744"/>
      <c r="I49" s="744"/>
      <c r="J49" s="744"/>
      <c r="K49" s="744"/>
      <c r="L49" s="744"/>
      <c r="M49" s="744"/>
      <c r="N49" s="744"/>
      <c r="O49" s="744"/>
      <c r="P49" s="744"/>
      <c r="Q49" s="744"/>
      <c r="R49" s="744"/>
      <c r="S49" s="744"/>
      <c r="T49" s="744"/>
      <c r="U49" s="744"/>
      <c r="V49" s="744"/>
      <c r="W49" s="744"/>
      <c r="X49" s="744"/>
      <c r="Y49" s="744"/>
      <c r="Z49" s="744"/>
      <c r="AA49" s="744"/>
      <c r="AB49" s="744"/>
      <c r="AC49" s="744"/>
      <c r="AD49" s="744"/>
      <c r="AE49" s="744"/>
      <c r="AF49" s="744"/>
      <c r="AG49" s="732"/>
      <c r="AH49" s="733"/>
    </row>
    <row r="50" outlineLevel="1">
      <c r="A50" s="747" t="s">
        <v>1712</v>
      </c>
      <c r="B50" s="748">
        <f t="shared" ref="B50:AF50" si="26">iferror(B40/B$48,"")</f>
        <v>0</v>
      </c>
      <c r="C50" s="748">
        <f t="shared" si="26"/>
        <v>0.25</v>
      </c>
      <c r="D50" s="748">
        <f t="shared" si="26"/>
        <v>0.5</v>
      </c>
      <c r="E50" s="748">
        <f t="shared" si="26"/>
        <v>0.4</v>
      </c>
      <c r="F50" s="748">
        <f t="shared" si="26"/>
        <v>0.4444444444</v>
      </c>
      <c r="G50" s="748">
        <f t="shared" si="26"/>
        <v>0</v>
      </c>
      <c r="H50" s="748">
        <f t="shared" si="26"/>
        <v>0.25</v>
      </c>
      <c r="I50" s="748">
        <f t="shared" si="26"/>
        <v>0.2</v>
      </c>
      <c r="J50" s="748">
        <f t="shared" si="26"/>
        <v>0.2857142857</v>
      </c>
      <c r="K50" s="748">
        <f t="shared" si="26"/>
        <v>0.4444444444</v>
      </c>
      <c r="L50" s="748">
        <f t="shared" si="26"/>
        <v>0.5</v>
      </c>
      <c r="M50" s="748">
        <f t="shared" si="26"/>
        <v>0.375</v>
      </c>
      <c r="N50" s="748">
        <f t="shared" si="26"/>
        <v>0.75</v>
      </c>
      <c r="O50" s="748">
        <f t="shared" si="26"/>
        <v>0.4</v>
      </c>
      <c r="P50" s="748">
        <f t="shared" si="26"/>
        <v>0</v>
      </c>
      <c r="Q50" s="748">
        <f t="shared" si="26"/>
        <v>0.5</v>
      </c>
      <c r="R50" s="748">
        <f t="shared" si="26"/>
        <v>0.08333333333</v>
      </c>
      <c r="S50" s="748">
        <f t="shared" si="26"/>
        <v>0.0625</v>
      </c>
      <c r="T50" s="748">
        <f t="shared" si="26"/>
        <v>0.1818181818</v>
      </c>
      <c r="U50" s="748">
        <f t="shared" si="26"/>
        <v>0.25</v>
      </c>
      <c r="V50" s="748">
        <f t="shared" si="26"/>
        <v>0.2</v>
      </c>
      <c r="W50" s="748">
        <f t="shared" si="26"/>
        <v>0</v>
      </c>
      <c r="X50" s="748">
        <f t="shared" si="26"/>
        <v>0.3</v>
      </c>
      <c r="Y50" s="748">
        <f t="shared" si="26"/>
        <v>0.4</v>
      </c>
      <c r="Z50" s="748">
        <f t="shared" si="26"/>
        <v>0.4814814815</v>
      </c>
      <c r="AA50" s="748">
        <f t="shared" si="26"/>
        <v>0.5806451613</v>
      </c>
      <c r="AB50" s="748">
        <f t="shared" si="26"/>
        <v>0.5869565217</v>
      </c>
      <c r="AC50" s="748">
        <f t="shared" si="26"/>
        <v>0.4827586207</v>
      </c>
      <c r="AD50" s="748">
        <f t="shared" si="26"/>
        <v>0.6</v>
      </c>
      <c r="AE50" s="748">
        <f t="shared" si="26"/>
        <v>0.5714285714</v>
      </c>
      <c r="AF50" s="748">
        <f t="shared" si="26"/>
        <v>0.7843137255</v>
      </c>
      <c r="AG50" s="732"/>
      <c r="AH50" s="733"/>
    </row>
    <row r="51" outlineLevel="1">
      <c r="A51" s="747" t="s">
        <v>1716</v>
      </c>
      <c r="B51" s="748">
        <f t="shared" ref="B51:AF51" si="27">iferror(B41/B$48,"")</f>
        <v>0.6666666667</v>
      </c>
      <c r="C51" s="748">
        <f t="shared" si="27"/>
        <v>0.375</v>
      </c>
      <c r="D51" s="748">
        <f t="shared" si="27"/>
        <v>0.5</v>
      </c>
      <c r="E51" s="748">
        <f t="shared" si="27"/>
        <v>0.4</v>
      </c>
      <c r="F51" s="748">
        <f t="shared" si="27"/>
        <v>0.4444444444</v>
      </c>
      <c r="G51" s="748">
        <f t="shared" si="27"/>
        <v>1</v>
      </c>
      <c r="H51" s="748">
        <f t="shared" si="27"/>
        <v>0.5</v>
      </c>
      <c r="I51" s="748">
        <f t="shared" si="27"/>
        <v>0.4</v>
      </c>
      <c r="J51" s="748">
        <f t="shared" si="27"/>
        <v>0.5714285714</v>
      </c>
      <c r="K51" s="748">
        <f t="shared" si="27"/>
        <v>0.3333333333</v>
      </c>
      <c r="L51" s="748">
        <f t="shared" si="27"/>
        <v>0.5</v>
      </c>
      <c r="M51" s="748">
        <f t="shared" si="27"/>
        <v>0.5</v>
      </c>
      <c r="N51" s="748">
        <f t="shared" si="27"/>
        <v>0.25</v>
      </c>
      <c r="O51" s="748">
        <f t="shared" si="27"/>
        <v>0.4</v>
      </c>
      <c r="P51" s="748">
        <f t="shared" si="27"/>
        <v>0.75</v>
      </c>
      <c r="Q51" s="748">
        <f t="shared" si="27"/>
        <v>0.3</v>
      </c>
      <c r="R51" s="748">
        <f t="shared" si="27"/>
        <v>0.4166666667</v>
      </c>
      <c r="S51" s="748">
        <f t="shared" si="27"/>
        <v>0.625</v>
      </c>
      <c r="T51" s="748">
        <f t="shared" si="27"/>
        <v>0.2727272727</v>
      </c>
      <c r="U51" s="748">
        <f t="shared" si="27"/>
        <v>0.5</v>
      </c>
      <c r="V51" s="748">
        <f t="shared" si="27"/>
        <v>0.6</v>
      </c>
      <c r="W51" s="748">
        <f t="shared" si="27"/>
        <v>0.25</v>
      </c>
      <c r="X51" s="748">
        <f t="shared" si="27"/>
        <v>0.5</v>
      </c>
      <c r="Y51" s="748">
        <f t="shared" si="27"/>
        <v>0.4</v>
      </c>
      <c r="Z51" s="748">
        <f t="shared" si="27"/>
        <v>0.3333333333</v>
      </c>
      <c r="AA51" s="748">
        <f t="shared" si="27"/>
        <v>0.1129032258</v>
      </c>
      <c r="AB51" s="748">
        <f t="shared" si="27"/>
        <v>0.3043478261</v>
      </c>
      <c r="AC51" s="748">
        <f t="shared" si="27"/>
        <v>0.275862069</v>
      </c>
      <c r="AD51" s="748">
        <f t="shared" si="27"/>
        <v>0.3</v>
      </c>
      <c r="AE51" s="748">
        <f t="shared" si="27"/>
        <v>0.2857142857</v>
      </c>
      <c r="AF51" s="748">
        <f t="shared" si="27"/>
        <v>0.137254902</v>
      </c>
      <c r="AG51" s="732"/>
      <c r="AH51" s="733"/>
    </row>
    <row r="52" outlineLevel="1">
      <c r="A52" s="747" t="s">
        <v>150</v>
      </c>
      <c r="B52" s="748">
        <f t="shared" ref="B52:AF52" si="28">iferror(B42/B$48,"")</f>
        <v>0</v>
      </c>
      <c r="C52" s="748">
        <f t="shared" si="28"/>
        <v>0.125</v>
      </c>
      <c r="D52" s="748">
        <f t="shared" si="28"/>
        <v>0</v>
      </c>
      <c r="E52" s="748">
        <f t="shared" si="28"/>
        <v>0</v>
      </c>
      <c r="F52" s="748">
        <f t="shared" si="28"/>
        <v>0</v>
      </c>
      <c r="G52" s="748">
        <f t="shared" si="28"/>
        <v>0</v>
      </c>
      <c r="H52" s="748">
        <f t="shared" si="28"/>
        <v>0</v>
      </c>
      <c r="I52" s="748">
        <f t="shared" si="28"/>
        <v>0</v>
      </c>
      <c r="J52" s="748">
        <f t="shared" si="28"/>
        <v>0</v>
      </c>
      <c r="K52" s="748">
        <f t="shared" si="28"/>
        <v>0</v>
      </c>
      <c r="L52" s="748">
        <f t="shared" si="28"/>
        <v>0</v>
      </c>
      <c r="M52" s="748">
        <f t="shared" si="28"/>
        <v>0</v>
      </c>
      <c r="N52" s="748">
        <f t="shared" si="28"/>
        <v>0</v>
      </c>
      <c r="O52" s="748">
        <f t="shared" si="28"/>
        <v>0.2</v>
      </c>
      <c r="P52" s="748">
        <f t="shared" si="28"/>
        <v>0</v>
      </c>
      <c r="Q52" s="748">
        <f t="shared" si="28"/>
        <v>0</v>
      </c>
      <c r="R52" s="748">
        <f t="shared" si="28"/>
        <v>0</v>
      </c>
      <c r="S52" s="748">
        <f t="shared" si="28"/>
        <v>0</v>
      </c>
      <c r="T52" s="748">
        <f t="shared" si="28"/>
        <v>0</v>
      </c>
      <c r="U52" s="748">
        <f t="shared" si="28"/>
        <v>0</v>
      </c>
      <c r="V52" s="748">
        <f t="shared" si="28"/>
        <v>0</v>
      </c>
      <c r="W52" s="748">
        <f t="shared" si="28"/>
        <v>0</v>
      </c>
      <c r="X52" s="748">
        <f t="shared" si="28"/>
        <v>0</v>
      </c>
      <c r="Y52" s="748">
        <f t="shared" si="28"/>
        <v>0.06666666667</v>
      </c>
      <c r="Z52" s="748">
        <f t="shared" si="28"/>
        <v>0.03703703704</v>
      </c>
      <c r="AA52" s="748">
        <f t="shared" si="28"/>
        <v>0</v>
      </c>
      <c r="AB52" s="748">
        <f t="shared" si="28"/>
        <v>0</v>
      </c>
      <c r="AC52" s="748">
        <f t="shared" si="28"/>
        <v>0</v>
      </c>
      <c r="AD52" s="748">
        <f t="shared" si="28"/>
        <v>0</v>
      </c>
      <c r="AE52" s="748">
        <f t="shared" si="28"/>
        <v>0.02040816327</v>
      </c>
      <c r="AF52" s="748">
        <f t="shared" si="28"/>
        <v>0</v>
      </c>
      <c r="AG52" s="732"/>
      <c r="AH52" s="733"/>
    </row>
    <row r="53" outlineLevel="1">
      <c r="A53" s="747" t="s">
        <v>1717</v>
      </c>
      <c r="B53" s="748">
        <f t="shared" ref="B53:AF53" si="29">iferror(B43/B$48,"")</f>
        <v>0</v>
      </c>
      <c r="C53" s="748">
        <f t="shared" si="29"/>
        <v>0</v>
      </c>
      <c r="D53" s="748">
        <f t="shared" si="29"/>
        <v>0</v>
      </c>
      <c r="E53" s="748">
        <f t="shared" si="29"/>
        <v>0</v>
      </c>
      <c r="F53" s="748">
        <f t="shared" si="29"/>
        <v>0.1111111111</v>
      </c>
      <c r="G53" s="748">
        <f t="shared" si="29"/>
        <v>0</v>
      </c>
      <c r="H53" s="748">
        <f t="shared" si="29"/>
        <v>0</v>
      </c>
      <c r="I53" s="748">
        <f t="shared" si="29"/>
        <v>0</v>
      </c>
      <c r="J53" s="748">
        <f t="shared" si="29"/>
        <v>0</v>
      </c>
      <c r="K53" s="748">
        <f t="shared" si="29"/>
        <v>0.1111111111</v>
      </c>
      <c r="L53" s="748">
        <f t="shared" si="29"/>
        <v>0</v>
      </c>
      <c r="M53" s="748">
        <f t="shared" si="29"/>
        <v>0.125</v>
      </c>
      <c r="N53" s="748">
        <f t="shared" si="29"/>
        <v>0</v>
      </c>
      <c r="O53" s="748">
        <f t="shared" si="29"/>
        <v>0</v>
      </c>
      <c r="P53" s="748">
        <f t="shared" si="29"/>
        <v>0</v>
      </c>
      <c r="Q53" s="748">
        <f t="shared" si="29"/>
        <v>0.1</v>
      </c>
      <c r="R53" s="748">
        <f t="shared" si="29"/>
        <v>0.08333333333</v>
      </c>
      <c r="S53" s="748">
        <f t="shared" si="29"/>
        <v>0.0625</v>
      </c>
      <c r="T53" s="748">
        <f t="shared" si="29"/>
        <v>0</v>
      </c>
      <c r="U53" s="748">
        <f t="shared" si="29"/>
        <v>0</v>
      </c>
      <c r="V53" s="748">
        <f t="shared" si="29"/>
        <v>0</v>
      </c>
      <c r="W53" s="748">
        <f t="shared" si="29"/>
        <v>0</v>
      </c>
      <c r="X53" s="748">
        <f t="shared" si="29"/>
        <v>0</v>
      </c>
      <c r="Y53" s="748">
        <f t="shared" si="29"/>
        <v>0</v>
      </c>
      <c r="Z53" s="748">
        <f t="shared" si="29"/>
        <v>0.03703703704</v>
      </c>
      <c r="AA53" s="748">
        <f t="shared" si="29"/>
        <v>0.2419354839</v>
      </c>
      <c r="AB53" s="748">
        <f t="shared" si="29"/>
        <v>0</v>
      </c>
      <c r="AC53" s="748">
        <f t="shared" si="29"/>
        <v>0.1034482759</v>
      </c>
      <c r="AD53" s="748">
        <f t="shared" si="29"/>
        <v>0</v>
      </c>
      <c r="AE53" s="748">
        <f t="shared" si="29"/>
        <v>0</v>
      </c>
      <c r="AF53" s="748">
        <f t="shared" si="29"/>
        <v>0.01960784314</v>
      </c>
      <c r="AG53" s="732"/>
      <c r="AH53" s="733"/>
    </row>
    <row r="54" outlineLevel="1">
      <c r="A54" s="747" t="s">
        <v>1718</v>
      </c>
      <c r="B54" s="748">
        <f t="shared" ref="B54:AF54" si="30">iferror(B44/B$48,"")</f>
        <v>0</v>
      </c>
      <c r="C54" s="748">
        <f t="shared" si="30"/>
        <v>0.125</v>
      </c>
      <c r="D54" s="748">
        <f t="shared" si="30"/>
        <v>0</v>
      </c>
      <c r="E54" s="748">
        <f t="shared" si="30"/>
        <v>0.2</v>
      </c>
      <c r="F54" s="748">
        <f t="shared" si="30"/>
        <v>0</v>
      </c>
      <c r="G54" s="748">
        <f t="shared" si="30"/>
        <v>0</v>
      </c>
      <c r="H54" s="748">
        <f t="shared" si="30"/>
        <v>0</v>
      </c>
      <c r="I54" s="748">
        <f t="shared" si="30"/>
        <v>0.2</v>
      </c>
      <c r="J54" s="748">
        <f t="shared" si="30"/>
        <v>0</v>
      </c>
      <c r="K54" s="748">
        <f t="shared" si="30"/>
        <v>0.1111111111</v>
      </c>
      <c r="L54" s="748">
        <f t="shared" si="30"/>
        <v>0</v>
      </c>
      <c r="M54" s="748">
        <f t="shared" si="30"/>
        <v>0</v>
      </c>
      <c r="N54" s="748">
        <f t="shared" si="30"/>
        <v>0</v>
      </c>
      <c r="O54" s="748">
        <f t="shared" si="30"/>
        <v>0</v>
      </c>
      <c r="P54" s="748">
        <f t="shared" si="30"/>
        <v>0</v>
      </c>
      <c r="Q54" s="748">
        <f t="shared" si="30"/>
        <v>0</v>
      </c>
      <c r="R54" s="748">
        <f t="shared" si="30"/>
        <v>0.08333333333</v>
      </c>
      <c r="S54" s="748">
        <f t="shared" si="30"/>
        <v>0.125</v>
      </c>
      <c r="T54" s="748">
        <f t="shared" si="30"/>
        <v>0.1818181818</v>
      </c>
      <c r="U54" s="748">
        <f t="shared" si="30"/>
        <v>0</v>
      </c>
      <c r="V54" s="748">
        <f t="shared" si="30"/>
        <v>0.2</v>
      </c>
      <c r="W54" s="748">
        <f t="shared" si="30"/>
        <v>0.25</v>
      </c>
      <c r="X54" s="748">
        <f t="shared" si="30"/>
        <v>0</v>
      </c>
      <c r="Y54" s="748">
        <f t="shared" si="30"/>
        <v>0.06666666667</v>
      </c>
      <c r="Z54" s="748">
        <f t="shared" si="30"/>
        <v>0.03703703704</v>
      </c>
      <c r="AA54" s="748">
        <f t="shared" si="30"/>
        <v>0</v>
      </c>
      <c r="AB54" s="748">
        <f t="shared" si="30"/>
        <v>0.02173913043</v>
      </c>
      <c r="AC54" s="748">
        <f t="shared" si="30"/>
        <v>0.03448275862</v>
      </c>
      <c r="AD54" s="748">
        <f t="shared" si="30"/>
        <v>0</v>
      </c>
      <c r="AE54" s="748">
        <f t="shared" si="30"/>
        <v>0.04081632653</v>
      </c>
      <c r="AF54" s="748">
        <f t="shared" si="30"/>
        <v>0</v>
      </c>
      <c r="AG54" s="732"/>
      <c r="AH54" s="733"/>
    </row>
    <row r="55" outlineLevel="1">
      <c r="A55" s="778" t="s">
        <v>1719</v>
      </c>
      <c r="B55" s="748">
        <f t="shared" ref="B55:AF55" si="31">iferror(B45/B$48,"")</f>
        <v>0</v>
      </c>
      <c r="C55" s="748">
        <f t="shared" si="31"/>
        <v>0</v>
      </c>
      <c r="D55" s="748">
        <f t="shared" si="31"/>
        <v>0</v>
      </c>
      <c r="E55" s="748">
        <f t="shared" si="31"/>
        <v>0</v>
      </c>
      <c r="F55" s="748">
        <f t="shared" si="31"/>
        <v>0</v>
      </c>
      <c r="G55" s="748">
        <f t="shared" si="31"/>
        <v>0</v>
      </c>
      <c r="H55" s="748">
        <f t="shared" si="31"/>
        <v>0</v>
      </c>
      <c r="I55" s="748">
        <f t="shared" si="31"/>
        <v>0</v>
      </c>
      <c r="J55" s="748">
        <f t="shared" si="31"/>
        <v>0</v>
      </c>
      <c r="K55" s="748">
        <f t="shared" si="31"/>
        <v>0</v>
      </c>
      <c r="L55" s="748">
        <f t="shared" si="31"/>
        <v>0</v>
      </c>
      <c r="M55" s="748">
        <f t="shared" si="31"/>
        <v>0</v>
      </c>
      <c r="N55" s="748">
        <f t="shared" si="31"/>
        <v>0</v>
      </c>
      <c r="O55" s="748">
        <f t="shared" si="31"/>
        <v>0</v>
      </c>
      <c r="P55" s="748">
        <f t="shared" si="31"/>
        <v>0</v>
      </c>
      <c r="Q55" s="748">
        <f t="shared" si="31"/>
        <v>0</v>
      </c>
      <c r="R55" s="748">
        <f t="shared" si="31"/>
        <v>0</v>
      </c>
      <c r="S55" s="748">
        <f t="shared" si="31"/>
        <v>0</v>
      </c>
      <c r="T55" s="748">
        <f t="shared" si="31"/>
        <v>0</v>
      </c>
      <c r="U55" s="748">
        <f t="shared" si="31"/>
        <v>0</v>
      </c>
      <c r="V55" s="748">
        <f t="shared" si="31"/>
        <v>0</v>
      </c>
      <c r="W55" s="748">
        <f t="shared" si="31"/>
        <v>0</v>
      </c>
      <c r="X55" s="748">
        <f t="shared" si="31"/>
        <v>0.1</v>
      </c>
      <c r="Y55" s="748">
        <f t="shared" si="31"/>
        <v>0</v>
      </c>
      <c r="Z55" s="748">
        <f t="shared" si="31"/>
        <v>0</v>
      </c>
      <c r="AA55" s="748">
        <f t="shared" si="31"/>
        <v>0</v>
      </c>
      <c r="AB55" s="748">
        <f t="shared" si="31"/>
        <v>0</v>
      </c>
      <c r="AC55" s="748">
        <f t="shared" si="31"/>
        <v>0</v>
      </c>
      <c r="AD55" s="748">
        <f t="shared" si="31"/>
        <v>0</v>
      </c>
      <c r="AE55" s="748">
        <f t="shared" si="31"/>
        <v>0</v>
      </c>
      <c r="AF55" s="748">
        <f t="shared" si="31"/>
        <v>0</v>
      </c>
      <c r="AG55" s="732"/>
      <c r="AH55" s="733"/>
    </row>
    <row r="56" outlineLevel="1">
      <c r="A56" s="778" t="s">
        <v>1720</v>
      </c>
      <c r="B56" s="748">
        <f t="shared" ref="B56:AF56" si="32">iferror(B46/B$48,"")</f>
        <v>0.3333333333</v>
      </c>
      <c r="C56" s="748">
        <f t="shared" si="32"/>
        <v>0.125</v>
      </c>
      <c r="D56" s="748">
        <f t="shared" si="32"/>
        <v>0</v>
      </c>
      <c r="E56" s="748">
        <f t="shared" si="32"/>
        <v>0</v>
      </c>
      <c r="F56" s="748">
        <f t="shared" si="32"/>
        <v>0</v>
      </c>
      <c r="G56" s="748">
        <f t="shared" si="32"/>
        <v>0</v>
      </c>
      <c r="H56" s="748">
        <f t="shared" si="32"/>
        <v>0.25</v>
      </c>
      <c r="I56" s="748">
        <f t="shared" si="32"/>
        <v>0.2</v>
      </c>
      <c r="J56" s="748">
        <f t="shared" si="32"/>
        <v>0.1428571429</v>
      </c>
      <c r="K56" s="748">
        <f t="shared" si="32"/>
        <v>0</v>
      </c>
      <c r="L56" s="748">
        <f t="shared" si="32"/>
        <v>0</v>
      </c>
      <c r="M56" s="748">
        <f t="shared" si="32"/>
        <v>0</v>
      </c>
      <c r="N56" s="748">
        <f t="shared" si="32"/>
        <v>0</v>
      </c>
      <c r="O56" s="748">
        <f t="shared" si="32"/>
        <v>0</v>
      </c>
      <c r="P56" s="748">
        <f t="shared" si="32"/>
        <v>0.25</v>
      </c>
      <c r="Q56" s="748">
        <f t="shared" si="32"/>
        <v>0.1</v>
      </c>
      <c r="R56" s="748">
        <f t="shared" si="32"/>
        <v>0.3333333333</v>
      </c>
      <c r="S56" s="748">
        <f t="shared" si="32"/>
        <v>0.125</v>
      </c>
      <c r="T56" s="748">
        <f t="shared" si="32"/>
        <v>0.3636363636</v>
      </c>
      <c r="U56" s="748">
        <f t="shared" si="32"/>
        <v>0.25</v>
      </c>
      <c r="V56" s="748">
        <f t="shared" si="32"/>
        <v>0</v>
      </c>
      <c r="W56" s="748">
        <f t="shared" si="32"/>
        <v>0.5</v>
      </c>
      <c r="X56" s="748">
        <f t="shared" si="32"/>
        <v>0.1</v>
      </c>
      <c r="Y56" s="748">
        <f t="shared" si="32"/>
        <v>0.06666666667</v>
      </c>
      <c r="Z56" s="748">
        <f t="shared" si="32"/>
        <v>0.07407407407</v>
      </c>
      <c r="AA56" s="748">
        <f t="shared" si="32"/>
        <v>0.06451612903</v>
      </c>
      <c r="AB56" s="748">
        <f t="shared" si="32"/>
        <v>0.08695652174</v>
      </c>
      <c r="AC56" s="748">
        <f t="shared" si="32"/>
        <v>0.1034482759</v>
      </c>
      <c r="AD56" s="748">
        <f t="shared" si="32"/>
        <v>0.075</v>
      </c>
      <c r="AE56" s="748">
        <f t="shared" si="32"/>
        <v>0.08163265306</v>
      </c>
      <c r="AF56" s="748">
        <f t="shared" si="32"/>
        <v>0.05882352941</v>
      </c>
      <c r="AG56" s="732"/>
      <c r="AH56" s="733"/>
    </row>
    <row r="57" outlineLevel="1">
      <c r="A57" s="779" t="s">
        <v>1721</v>
      </c>
      <c r="B57" s="780">
        <f t="shared" ref="B57:AF57" si="33">iferror(B47/B$48,"")</f>
        <v>0</v>
      </c>
      <c r="C57" s="780">
        <f t="shared" si="33"/>
        <v>0</v>
      </c>
      <c r="D57" s="780">
        <f t="shared" si="33"/>
        <v>0</v>
      </c>
      <c r="E57" s="780">
        <f t="shared" si="33"/>
        <v>0</v>
      </c>
      <c r="F57" s="780">
        <f t="shared" si="33"/>
        <v>0</v>
      </c>
      <c r="G57" s="780">
        <f t="shared" si="33"/>
        <v>0</v>
      </c>
      <c r="H57" s="780">
        <f t="shared" si="33"/>
        <v>0</v>
      </c>
      <c r="I57" s="780">
        <f t="shared" si="33"/>
        <v>0</v>
      </c>
      <c r="J57" s="780">
        <f t="shared" si="33"/>
        <v>0</v>
      </c>
      <c r="K57" s="780">
        <f t="shared" si="33"/>
        <v>0</v>
      </c>
      <c r="L57" s="780">
        <f t="shared" si="33"/>
        <v>0</v>
      </c>
      <c r="M57" s="780">
        <f t="shared" si="33"/>
        <v>0</v>
      </c>
      <c r="N57" s="780">
        <f t="shared" si="33"/>
        <v>0</v>
      </c>
      <c r="O57" s="780">
        <f t="shared" si="33"/>
        <v>0</v>
      </c>
      <c r="P57" s="780">
        <f t="shared" si="33"/>
        <v>0</v>
      </c>
      <c r="Q57" s="780">
        <f t="shared" si="33"/>
        <v>0</v>
      </c>
      <c r="R57" s="780">
        <f t="shared" si="33"/>
        <v>0</v>
      </c>
      <c r="S57" s="780">
        <f t="shared" si="33"/>
        <v>0</v>
      </c>
      <c r="T57" s="780">
        <f t="shared" si="33"/>
        <v>0</v>
      </c>
      <c r="U57" s="780">
        <f t="shared" si="33"/>
        <v>0</v>
      </c>
      <c r="V57" s="780">
        <f t="shared" si="33"/>
        <v>0</v>
      </c>
      <c r="W57" s="780">
        <f t="shared" si="33"/>
        <v>0</v>
      </c>
      <c r="X57" s="780">
        <f t="shared" si="33"/>
        <v>0</v>
      </c>
      <c r="Y57" s="780">
        <f t="shared" si="33"/>
        <v>0</v>
      </c>
      <c r="Z57" s="780">
        <f t="shared" si="33"/>
        <v>0</v>
      </c>
      <c r="AA57" s="780">
        <f t="shared" si="33"/>
        <v>0</v>
      </c>
      <c r="AB57" s="780">
        <f t="shared" si="33"/>
        <v>0</v>
      </c>
      <c r="AC57" s="780">
        <f t="shared" si="33"/>
        <v>0</v>
      </c>
      <c r="AD57" s="780">
        <f t="shared" si="33"/>
        <v>0.025</v>
      </c>
      <c r="AE57" s="780">
        <f t="shared" si="33"/>
        <v>0</v>
      </c>
      <c r="AF57" s="780">
        <f t="shared" si="33"/>
        <v>0</v>
      </c>
      <c r="AG57" s="767"/>
      <c r="AH57" s="781"/>
    </row>
    <row r="58" outlineLevel="1">
      <c r="A58" s="773" t="s">
        <v>1732</v>
      </c>
      <c r="B58" s="774"/>
      <c r="C58" s="774"/>
      <c r="D58" s="774"/>
      <c r="E58" s="774"/>
      <c r="F58" s="774"/>
      <c r="G58" s="774"/>
      <c r="H58" s="774"/>
      <c r="I58" s="774"/>
      <c r="J58" s="774"/>
      <c r="K58" s="774"/>
      <c r="L58" s="774"/>
      <c r="M58" s="774"/>
      <c r="N58" s="774"/>
      <c r="O58" s="774"/>
      <c r="P58" s="774"/>
      <c r="Q58" s="774"/>
      <c r="R58" s="774"/>
      <c r="S58" s="774"/>
      <c r="T58" s="774"/>
      <c r="U58" s="774"/>
      <c r="V58" s="774"/>
      <c r="W58" s="774"/>
      <c r="X58" s="774"/>
      <c r="Y58" s="774"/>
      <c r="Z58" s="774"/>
      <c r="AA58" s="774"/>
      <c r="AB58" s="774"/>
      <c r="AC58" s="774"/>
      <c r="AD58" s="774"/>
      <c r="AE58" s="774"/>
      <c r="AF58" s="774"/>
      <c r="AG58" s="775"/>
      <c r="AH58" s="776"/>
    </row>
    <row r="59" outlineLevel="1">
      <c r="A59" s="696" t="s">
        <v>1713</v>
      </c>
      <c r="B59" s="755">
        <v>0.0</v>
      </c>
      <c r="C59" s="755">
        <v>2.0</v>
      </c>
      <c r="D59" s="755">
        <v>1.0</v>
      </c>
      <c r="E59" s="755">
        <v>1.0</v>
      </c>
      <c r="F59" s="755">
        <v>3.0</v>
      </c>
      <c r="G59" s="755">
        <v>0.0</v>
      </c>
      <c r="H59" s="755">
        <v>1.0</v>
      </c>
      <c r="I59" s="755">
        <v>1.0</v>
      </c>
      <c r="J59" s="755">
        <v>1.0</v>
      </c>
      <c r="K59" s="755">
        <v>4.0</v>
      </c>
      <c r="L59" s="755">
        <v>2.0</v>
      </c>
      <c r="M59" s="755">
        <v>2.0</v>
      </c>
      <c r="N59" s="756">
        <v>2.0</v>
      </c>
      <c r="O59" s="756">
        <v>2.0</v>
      </c>
      <c r="P59" s="756">
        <v>0.0</v>
      </c>
      <c r="Q59" s="756">
        <v>3.0</v>
      </c>
      <c r="R59" s="756">
        <v>0.0</v>
      </c>
      <c r="S59" s="756">
        <v>1.0</v>
      </c>
      <c r="T59" s="756">
        <v>1.0</v>
      </c>
      <c r="U59" s="756">
        <v>1.0</v>
      </c>
      <c r="V59" s="755">
        <v>2.0</v>
      </c>
      <c r="W59" s="755">
        <v>0.0</v>
      </c>
      <c r="X59" s="755">
        <v>3.0</v>
      </c>
      <c r="Y59" s="756">
        <v>5.0</v>
      </c>
      <c r="Z59" s="756">
        <v>11.0</v>
      </c>
      <c r="AA59" s="756">
        <v>34.0</v>
      </c>
      <c r="AB59" s="756">
        <v>24.0</v>
      </c>
      <c r="AC59" s="756">
        <v>11.0</v>
      </c>
      <c r="AD59" s="756">
        <v>20.0</v>
      </c>
      <c r="AE59" s="756">
        <v>24.0</v>
      </c>
      <c r="AF59" s="756">
        <v>35.0</v>
      </c>
      <c r="AG59" s="757">
        <f t="shared" ref="AG59:AG62" si="34">SUM(B59:AF59)</f>
        <v>197</v>
      </c>
      <c r="AH59" s="737">
        <f t="shared" ref="AH59:AH61" si="35">iferror(AG59/AG$62,"")</f>
        <v>0.8716814159</v>
      </c>
    </row>
    <row r="60" outlineLevel="1">
      <c r="A60" s="758" t="s">
        <v>1714</v>
      </c>
      <c r="B60" s="756">
        <v>0.0</v>
      </c>
      <c r="C60" s="756">
        <v>0.0</v>
      </c>
      <c r="D60" s="756">
        <v>0.0</v>
      </c>
      <c r="E60" s="756">
        <v>0.0</v>
      </c>
      <c r="F60" s="756">
        <v>0.0</v>
      </c>
      <c r="G60" s="756">
        <v>0.0</v>
      </c>
      <c r="H60" s="756">
        <v>0.0</v>
      </c>
      <c r="I60" s="756">
        <v>0.0</v>
      </c>
      <c r="J60" s="756">
        <v>1.0</v>
      </c>
      <c r="K60" s="756">
        <v>0.0</v>
      </c>
      <c r="L60" s="756">
        <v>0.0</v>
      </c>
      <c r="M60" s="756">
        <v>1.0</v>
      </c>
      <c r="N60" s="756">
        <v>0.0</v>
      </c>
      <c r="O60" s="756">
        <v>0.0</v>
      </c>
      <c r="P60" s="756">
        <v>0.0</v>
      </c>
      <c r="Q60" s="756">
        <v>1.0</v>
      </c>
      <c r="R60" s="756">
        <v>0.0</v>
      </c>
      <c r="S60" s="756">
        <v>0.0</v>
      </c>
      <c r="T60" s="756">
        <v>1.0</v>
      </c>
      <c r="U60" s="756">
        <v>0.0</v>
      </c>
      <c r="V60" s="756">
        <v>0.0</v>
      </c>
      <c r="W60" s="756">
        <v>0.0</v>
      </c>
      <c r="X60" s="756">
        <v>0.0</v>
      </c>
      <c r="Y60" s="756">
        <v>0.0</v>
      </c>
      <c r="Z60" s="756">
        <v>0.0</v>
      </c>
      <c r="AA60" s="756">
        <v>0.0</v>
      </c>
      <c r="AB60" s="756">
        <v>0.0</v>
      </c>
      <c r="AC60" s="756">
        <v>0.0</v>
      </c>
      <c r="AD60" s="756">
        <v>2.0</v>
      </c>
      <c r="AE60" s="756">
        <v>1.0</v>
      </c>
      <c r="AF60" s="756">
        <v>1.0</v>
      </c>
      <c r="AG60" s="757">
        <f t="shared" si="34"/>
        <v>8</v>
      </c>
      <c r="AH60" s="737">
        <f t="shared" si="35"/>
        <v>0.03539823009</v>
      </c>
    </row>
    <row r="61" outlineLevel="1">
      <c r="A61" s="666" t="s">
        <v>1715</v>
      </c>
      <c r="B61" s="756">
        <v>0.0</v>
      </c>
      <c r="C61" s="756">
        <v>0.0</v>
      </c>
      <c r="D61" s="756">
        <v>0.0</v>
      </c>
      <c r="E61" s="756">
        <v>1.0</v>
      </c>
      <c r="F61" s="756">
        <v>1.0</v>
      </c>
      <c r="G61" s="756">
        <v>0.0</v>
      </c>
      <c r="H61" s="756">
        <v>0.0</v>
      </c>
      <c r="I61" s="756">
        <v>0.0</v>
      </c>
      <c r="J61" s="756">
        <v>0.0</v>
      </c>
      <c r="K61" s="756">
        <v>0.0</v>
      </c>
      <c r="L61" s="756">
        <v>0.0</v>
      </c>
      <c r="M61" s="756">
        <v>0.0</v>
      </c>
      <c r="N61" s="756">
        <v>1.0</v>
      </c>
      <c r="O61" s="756">
        <v>0.0</v>
      </c>
      <c r="P61" s="756">
        <v>0.0</v>
      </c>
      <c r="Q61" s="756">
        <v>1.0</v>
      </c>
      <c r="R61" s="756">
        <v>1.0</v>
      </c>
      <c r="S61" s="756">
        <v>0.0</v>
      </c>
      <c r="T61" s="756">
        <v>0.0</v>
      </c>
      <c r="U61" s="756">
        <v>0.0</v>
      </c>
      <c r="V61" s="756">
        <v>0.0</v>
      </c>
      <c r="W61" s="756">
        <v>0.0</v>
      </c>
      <c r="X61" s="756">
        <v>0.0</v>
      </c>
      <c r="Y61" s="756">
        <v>1.0</v>
      </c>
      <c r="Z61" s="756">
        <v>2.0</v>
      </c>
      <c r="AA61" s="756">
        <v>2.0</v>
      </c>
      <c r="AB61" s="756">
        <v>3.0</v>
      </c>
      <c r="AC61" s="756">
        <v>3.0</v>
      </c>
      <c r="AD61" s="756">
        <v>2.0</v>
      </c>
      <c r="AE61" s="756">
        <v>3.0</v>
      </c>
      <c r="AF61" s="756">
        <v>4.0</v>
      </c>
      <c r="AG61" s="757">
        <f t="shared" si="34"/>
        <v>25</v>
      </c>
      <c r="AH61" s="737">
        <f t="shared" si="35"/>
        <v>0.110619469</v>
      </c>
    </row>
    <row r="62" outlineLevel="1">
      <c r="A62" s="782" t="s">
        <v>1726</v>
      </c>
      <c r="B62" s="752">
        <f t="shared" ref="B62:AE62" si="36">SUM(B59:B61)</f>
        <v>0</v>
      </c>
      <c r="C62" s="752">
        <f t="shared" si="36"/>
        <v>2</v>
      </c>
      <c r="D62" s="752">
        <f t="shared" si="36"/>
        <v>1</v>
      </c>
      <c r="E62" s="752">
        <f t="shared" si="36"/>
        <v>2</v>
      </c>
      <c r="F62" s="752">
        <f t="shared" si="36"/>
        <v>4</v>
      </c>
      <c r="G62" s="752">
        <f t="shared" si="36"/>
        <v>0</v>
      </c>
      <c r="H62" s="752">
        <f t="shared" si="36"/>
        <v>1</v>
      </c>
      <c r="I62" s="752">
        <f t="shared" si="36"/>
        <v>1</v>
      </c>
      <c r="J62" s="752">
        <f t="shared" si="36"/>
        <v>2</v>
      </c>
      <c r="K62" s="752">
        <f t="shared" si="36"/>
        <v>4</v>
      </c>
      <c r="L62" s="752">
        <f t="shared" si="36"/>
        <v>2</v>
      </c>
      <c r="M62" s="752">
        <f t="shared" si="36"/>
        <v>3</v>
      </c>
      <c r="N62" s="752">
        <f t="shared" si="36"/>
        <v>3</v>
      </c>
      <c r="O62" s="752">
        <f t="shared" si="36"/>
        <v>2</v>
      </c>
      <c r="P62" s="752">
        <f t="shared" si="36"/>
        <v>0</v>
      </c>
      <c r="Q62" s="752">
        <f t="shared" si="36"/>
        <v>5</v>
      </c>
      <c r="R62" s="752">
        <f t="shared" si="36"/>
        <v>1</v>
      </c>
      <c r="S62" s="752">
        <f t="shared" si="36"/>
        <v>1</v>
      </c>
      <c r="T62" s="752">
        <f t="shared" si="36"/>
        <v>2</v>
      </c>
      <c r="U62" s="752">
        <f t="shared" si="36"/>
        <v>1</v>
      </c>
      <c r="V62" s="752">
        <f t="shared" si="36"/>
        <v>2</v>
      </c>
      <c r="W62" s="752">
        <f t="shared" si="36"/>
        <v>0</v>
      </c>
      <c r="X62" s="752">
        <f t="shared" si="36"/>
        <v>3</v>
      </c>
      <c r="Y62" s="752">
        <f t="shared" si="36"/>
        <v>6</v>
      </c>
      <c r="Z62" s="752">
        <f t="shared" si="36"/>
        <v>13</v>
      </c>
      <c r="AA62" s="752">
        <f t="shared" si="36"/>
        <v>36</v>
      </c>
      <c r="AB62" s="752">
        <f t="shared" si="36"/>
        <v>27</v>
      </c>
      <c r="AC62" s="752">
        <f t="shared" si="36"/>
        <v>14</v>
      </c>
      <c r="AD62" s="752">
        <f t="shared" si="36"/>
        <v>24</v>
      </c>
      <c r="AE62" s="752">
        <f t="shared" si="36"/>
        <v>28</v>
      </c>
      <c r="AF62" s="752">
        <f>SUM(AF59:AF60)</f>
        <v>36</v>
      </c>
      <c r="AG62" s="783">
        <f t="shared" si="34"/>
        <v>226</v>
      </c>
      <c r="AH62" s="784">
        <f>SUM(AH59:AH61)</f>
        <v>1.017699115</v>
      </c>
    </row>
    <row r="63" outlineLevel="1">
      <c r="A63" s="743" t="s">
        <v>1733</v>
      </c>
      <c r="B63" s="744"/>
      <c r="C63" s="744"/>
      <c r="D63" s="744"/>
      <c r="E63" s="744"/>
      <c r="F63" s="744"/>
      <c r="G63" s="744"/>
      <c r="H63" s="744"/>
      <c r="I63" s="744"/>
      <c r="J63" s="744"/>
      <c r="K63" s="744"/>
      <c r="L63" s="744"/>
      <c r="M63" s="744"/>
      <c r="N63" s="744"/>
      <c r="O63" s="744"/>
      <c r="P63" s="744"/>
      <c r="Q63" s="744"/>
      <c r="R63" s="744"/>
      <c r="S63" s="744"/>
      <c r="T63" s="744"/>
      <c r="U63" s="744"/>
      <c r="V63" s="744"/>
      <c r="W63" s="744"/>
      <c r="X63" s="744"/>
      <c r="Y63" s="744"/>
      <c r="Z63" s="744"/>
      <c r="AA63" s="744"/>
      <c r="AB63" s="744"/>
      <c r="AC63" s="744"/>
      <c r="AD63" s="744"/>
      <c r="AE63" s="744"/>
      <c r="AF63" s="744"/>
      <c r="AG63" s="745"/>
      <c r="AH63" s="746"/>
    </row>
    <row r="64" outlineLevel="1">
      <c r="A64" s="747" t="s">
        <v>1713</v>
      </c>
      <c r="B64" s="748" t="str">
        <f t="shared" ref="B64:AF64" si="37">iferror(B59/B$62,"")</f>
        <v/>
      </c>
      <c r="C64" s="748">
        <f t="shared" si="37"/>
        <v>1</v>
      </c>
      <c r="D64" s="748">
        <f t="shared" si="37"/>
        <v>1</v>
      </c>
      <c r="E64" s="748">
        <f t="shared" si="37"/>
        <v>0.5</v>
      </c>
      <c r="F64" s="748">
        <f t="shared" si="37"/>
        <v>0.75</v>
      </c>
      <c r="G64" s="748" t="str">
        <f t="shared" si="37"/>
        <v/>
      </c>
      <c r="H64" s="748">
        <f t="shared" si="37"/>
        <v>1</v>
      </c>
      <c r="I64" s="748">
        <f t="shared" si="37"/>
        <v>1</v>
      </c>
      <c r="J64" s="748">
        <f t="shared" si="37"/>
        <v>0.5</v>
      </c>
      <c r="K64" s="748">
        <f t="shared" si="37"/>
        <v>1</v>
      </c>
      <c r="L64" s="748">
        <f t="shared" si="37"/>
        <v>1</v>
      </c>
      <c r="M64" s="748">
        <f t="shared" si="37"/>
        <v>0.6666666667</v>
      </c>
      <c r="N64" s="748">
        <f t="shared" si="37"/>
        <v>0.6666666667</v>
      </c>
      <c r="O64" s="748">
        <f t="shared" si="37"/>
        <v>1</v>
      </c>
      <c r="P64" s="748" t="str">
        <f t="shared" si="37"/>
        <v/>
      </c>
      <c r="Q64" s="748">
        <f t="shared" si="37"/>
        <v>0.6</v>
      </c>
      <c r="R64" s="748">
        <f t="shared" si="37"/>
        <v>0</v>
      </c>
      <c r="S64" s="748">
        <f t="shared" si="37"/>
        <v>1</v>
      </c>
      <c r="T64" s="748">
        <f t="shared" si="37"/>
        <v>0.5</v>
      </c>
      <c r="U64" s="748">
        <f t="shared" si="37"/>
        <v>1</v>
      </c>
      <c r="V64" s="748">
        <f t="shared" si="37"/>
        <v>1</v>
      </c>
      <c r="W64" s="748" t="str">
        <f t="shared" si="37"/>
        <v/>
      </c>
      <c r="X64" s="748">
        <f t="shared" si="37"/>
        <v>1</v>
      </c>
      <c r="Y64" s="748">
        <f t="shared" si="37"/>
        <v>0.8333333333</v>
      </c>
      <c r="Z64" s="748">
        <f t="shared" si="37"/>
        <v>0.8461538462</v>
      </c>
      <c r="AA64" s="748">
        <f t="shared" si="37"/>
        <v>0.9444444444</v>
      </c>
      <c r="AB64" s="748">
        <f t="shared" si="37"/>
        <v>0.8888888889</v>
      </c>
      <c r="AC64" s="748">
        <f t="shared" si="37"/>
        <v>0.7857142857</v>
      </c>
      <c r="AD64" s="748">
        <f t="shared" si="37"/>
        <v>0.8333333333</v>
      </c>
      <c r="AE64" s="748">
        <f t="shared" si="37"/>
        <v>0.8571428571</v>
      </c>
      <c r="AF64" s="748">
        <f t="shared" si="37"/>
        <v>0.9722222222</v>
      </c>
      <c r="AG64" s="732"/>
      <c r="AH64" s="733"/>
    </row>
    <row r="65" outlineLevel="1">
      <c r="A65" s="747" t="s">
        <v>1714</v>
      </c>
      <c r="B65" s="748" t="str">
        <f t="shared" ref="B65:AF65" si="38">iferror(B60/B$62,"")</f>
        <v/>
      </c>
      <c r="C65" s="748">
        <f t="shared" si="38"/>
        <v>0</v>
      </c>
      <c r="D65" s="748">
        <f t="shared" si="38"/>
        <v>0</v>
      </c>
      <c r="E65" s="748">
        <f t="shared" si="38"/>
        <v>0</v>
      </c>
      <c r="F65" s="748">
        <f t="shared" si="38"/>
        <v>0</v>
      </c>
      <c r="G65" s="748" t="str">
        <f t="shared" si="38"/>
        <v/>
      </c>
      <c r="H65" s="748">
        <f t="shared" si="38"/>
        <v>0</v>
      </c>
      <c r="I65" s="748">
        <f t="shared" si="38"/>
        <v>0</v>
      </c>
      <c r="J65" s="748">
        <f t="shared" si="38"/>
        <v>0.5</v>
      </c>
      <c r="K65" s="748">
        <f t="shared" si="38"/>
        <v>0</v>
      </c>
      <c r="L65" s="748">
        <f t="shared" si="38"/>
        <v>0</v>
      </c>
      <c r="M65" s="748">
        <f t="shared" si="38"/>
        <v>0.3333333333</v>
      </c>
      <c r="N65" s="748">
        <f t="shared" si="38"/>
        <v>0</v>
      </c>
      <c r="O65" s="748">
        <f t="shared" si="38"/>
        <v>0</v>
      </c>
      <c r="P65" s="748" t="str">
        <f t="shared" si="38"/>
        <v/>
      </c>
      <c r="Q65" s="748">
        <f t="shared" si="38"/>
        <v>0.2</v>
      </c>
      <c r="R65" s="748">
        <f t="shared" si="38"/>
        <v>0</v>
      </c>
      <c r="S65" s="748">
        <f t="shared" si="38"/>
        <v>0</v>
      </c>
      <c r="T65" s="748">
        <f t="shared" si="38"/>
        <v>0.5</v>
      </c>
      <c r="U65" s="748">
        <f t="shared" si="38"/>
        <v>0</v>
      </c>
      <c r="V65" s="748">
        <f t="shared" si="38"/>
        <v>0</v>
      </c>
      <c r="W65" s="748" t="str">
        <f t="shared" si="38"/>
        <v/>
      </c>
      <c r="X65" s="748">
        <f t="shared" si="38"/>
        <v>0</v>
      </c>
      <c r="Y65" s="748">
        <f t="shared" si="38"/>
        <v>0</v>
      </c>
      <c r="Z65" s="748">
        <f t="shared" si="38"/>
        <v>0</v>
      </c>
      <c r="AA65" s="748">
        <f t="shared" si="38"/>
        <v>0</v>
      </c>
      <c r="AB65" s="748">
        <f t="shared" si="38"/>
        <v>0</v>
      </c>
      <c r="AC65" s="748">
        <f t="shared" si="38"/>
        <v>0</v>
      </c>
      <c r="AD65" s="748">
        <f t="shared" si="38"/>
        <v>0.08333333333</v>
      </c>
      <c r="AE65" s="748">
        <f t="shared" si="38"/>
        <v>0.03571428571</v>
      </c>
      <c r="AF65" s="748">
        <f t="shared" si="38"/>
        <v>0.02777777778</v>
      </c>
      <c r="AG65" s="749"/>
      <c r="AH65" s="733"/>
    </row>
    <row r="66" outlineLevel="1">
      <c r="A66" s="785" t="s">
        <v>1715</v>
      </c>
      <c r="B66" s="748" t="str">
        <f t="shared" ref="B66:AF66" si="39">iferror(B61/B$62,"")</f>
        <v/>
      </c>
      <c r="C66" s="748">
        <f t="shared" si="39"/>
        <v>0</v>
      </c>
      <c r="D66" s="748">
        <f t="shared" si="39"/>
        <v>0</v>
      </c>
      <c r="E66" s="748">
        <f t="shared" si="39"/>
        <v>0.5</v>
      </c>
      <c r="F66" s="748">
        <f t="shared" si="39"/>
        <v>0.25</v>
      </c>
      <c r="G66" s="748" t="str">
        <f t="shared" si="39"/>
        <v/>
      </c>
      <c r="H66" s="748">
        <f t="shared" si="39"/>
        <v>0</v>
      </c>
      <c r="I66" s="748">
        <f t="shared" si="39"/>
        <v>0</v>
      </c>
      <c r="J66" s="748">
        <f t="shared" si="39"/>
        <v>0</v>
      </c>
      <c r="K66" s="748">
        <f t="shared" si="39"/>
        <v>0</v>
      </c>
      <c r="L66" s="748">
        <f t="shared" si="39"/>
        <v>0</v>
      </c>
      <c r="M66" s="748">
        <f t="shared" si="39"/>
        <v>0</v>
      </c>
      <c r="N66" s="748">
        <f t="shared" si="39"/>
        <v>0.3333333333</v>
      </c>
      <c r="O66" s="748">
        <f t="shared" si="39"/>
        <v>0</v>
      </c>
      <c r="P66" s="748" t="str">
        <f t="shared" si="39"/>
        <v/>
      </c>
      <c r="Q66" s="748">
        <f t="shared" si="39"/>
        <v>0.2</v>
      </c>
      <c r="R66" s="748">
        <f t="shared" si="39"/>
        <v>1</v>
      </c>
      <c r="S66" s="748">
        <f t="shared" si="39"/>
        <v>0</v>
      </c>
      <c r="T66" s="748">
        <f t="shared" si="39"/>
        <v>0</v>
      </c>
      <c r="U66" s="748">
        <f t="shared" si="39"/>
        <v>0</v>
      </c>
      <c r="V66" s="748">
        <f t="shared" si="39"/>
        <v>0</v>
      </c>
      <c r="W66" s="748" t="str">
        <f t="shared" si="39"/>
        <v/>
      </c>
      <c r="X66" s="748">
        <f t="shared" si="39"/>
        <v>0</v>
      </c>
      <c r="Y66" s="748">
        <f t="shared" si="39"/>
        <v>0.1666666667</v>
      </c>
      <c r="Z66" s="748">
        <f t="shared" si="39"/>
        <v>0.1538461538</v>
      </c>
      <c r="AA66" s="748">
        <f t="shared" si="39"/>
        <v>0.05555555556</v>
      </c>
      <c r="AB66" s="748">
        <f t="shared" si="39"/>
        <v>0.1111111111</v>
      </c>
      <c r="AC66" s="748">
        <f t="shared" si="39"/>
        <v>0.2142857143</v>
      </c>
      <c r="AD66" s="748">
        <f t="shared" si="39"/>
        <v>0.08333333333</v>
      </c>
      <c r="AE66" s="748">
        <f t="shared" si="39"/>
        <v>0.1071428571</v>
      </c>
      <c r="AF66" s="748">
        <f t="shared" si="39"/>
        <v>0.1111111111</v>
      </c>
      <c r="AG66" s="749"/>
      <c r="AH66" s="733"/>
    </row>
    <row r="67" ht="42.75" customHeight="1">
      <c r="A67" s="786"/>
      <c r="B67" s="787"/>
      <c r="C67" s="787"/>
      <c r="D67" s="787"/>
      <c r="E67" s="787"/>
      <c r="F67" s="787"/>
      <c r="G67" s="787"/>
      <c r="H67" s="787"/>
      <c r="I67" s="787"/>
      <c r="J67" s="787"/>
      <c r="K67" s="787"/>
      <c r="L67" s="787"/>
      <c r="M67" s="787"/>
      <c r="N67" s="787"/>
      <c r="O67" s="787"/>
      <c r="P67" s="787"/>
      <c r="Q67" s="787"/>
      <c r="R67" s="787"/>
      <c r="S67" s="787"/>
      <c r="T67" s="787"/>
      <c r="U67" s="787"/>
      <c r="V67" s="787"/>
      <c r="W67" s="787"/>
      <c r="X67" s="787"/>
      <c r="Y67" s="787"/>
      <c r="Z67" s="787"/>
      <c r="AA67" s="787"/>
      <c r="AB67" s="787"/>
      <c r="AC67" s="787"/>
      <c r="AD67" s="787"/>
      <c r="AE67" s="787"/>
      <c r="AF67" s="787"/>
      <c r="AG67" s="788"/>
      <c r="AH67" s="788"/>
    </row>
    <row r="68">
      <c r="A68" s="765" t="s">
        <v>1722</v>
      </c>
      <c r="B68" s="766"/>
      <c r="C68" s="766"/>
      <c r="D68" s="766"/>
      <c r="E68" s="766"/>
      <c r="F68" s="766"/>
      <c r="G68" s="766"/>
      <c r="H68" s="766"/>
      <c r="I68" s="766"/>
      <c r="J68" s="766"/>
      <c r="K68" s="766"/>
      <c r="L68" s="766"/>
      <c r="M68" s="766"/>
      <c r="N68" s="766"/>
      <c r="O68" s="766"/>
      <c r="P68" s="766"/>
      <c r="Q68" s="766"/>
      <c r="R68" s="766"/>
      <c r="S68" s="766"/>
      <c r="T68" s="766"/>
      <c r="U68" s="766"/>
      <c r="V68" s="766"/>
      <c r="W68" s="766"/>
      <c r="X68" s="766"/>
      <c r="Y68" s="766"/>
      <c r="Z68" s="766"/>
      <c r="AA68" s="766"/>
      <c r="AB68" s="766"/>
      <c r="AC68" s="766"/>
      <c r="AD68" s="766"/>
      <c r="AE68" s="766"/>
      <c r="AF68" s="766"/>
      <c r="AG68" s="733"/>
      <c r="AH68" s="733"/>
    </row>
    <row r="69">
      <c r="B69" s="766"/>
      <c r="C69" s="766"/>
      <c r="D69" s="766"/>
      <c r="E69" s="766"/>
      <c r="F69" s="766"/>
      <c r="G69" s="766"/>
      <c r="H69" s="766"/>
      <c r="I69" s="766"/>
      <c r="J69" s="766"/>
      <c r="K69" s="766"/>
      <c r="L69" s="766"/>
      <c r="M69" s="766"/>
      <c r="N69" s="766"/>
      <c r="O69" s="766"/>
      <c r="P69" s="766"/>
      <c r="Q69" s="766"/>
      <c r="R69" s="766"/>
      <c r="S69" s="766"/>
      <c r="T69" s="766"/>
      <c r="U69" s="766"/>
      <c r="V69" s="766"/>
      <c r="W69" s="766"/>
      <c r="X69" s="766"/>
      <c r="Y69" s="766"/>
      <c r="Z69" s="766"/>
      <c r="AA69" s="766"/>
      <c r="AB69" s="766"/>
      <c r="AC69" s="766"/>
      <c r="AD69" s="766"/>
      <c r="AE69" s="766"/>
      <c r="AF69" s="766"/>
      <c r="AG69" s="733"/>
      <c r="AH69" s="733"/>
    </row>
    <row r="70" outlineLevel="1">
      <c r="A70" s="773" t="s">
        <v>1706</v>
      </c>
      <c r="B70" s="774"/>
      <c r="C70" s="774"/>
      <c r="D70" s="774"/>
      <c r="E70" s="774"/>
      <c r="F70" s="774"/>
      <c r="G70" s="774"/>
      <c r="H70" s="774"/>
      <c r="I70" s="774"/>
      <c r="J70" s="774"/>
      <c r="K70" s="774"/>
      <c r="L70" s="774"/>
      <c r="M70" s="774"/>
      <c r="N70" s="774"/>
      <c r="O70" s="774"/>
      <c r="P70" s="774"/>
      <c r="Q70" s="774"/>
      <c r="R70" s="774"/>
      <c r="S70" s="774"/>
      <c r="T70" s="774"/>
      <c r="U70" s="774"/>
      <c r="V70" s="774"/>
      <c r="W70" s="774"/>
      <c r="X70" s="774"/>
      <c r="Y70" s="774"/>
      <c r="Z70" s="774"/>
      <c r="AA70" s="774"/>
      <c r="AB70" s="774"/>
      <c r="AC70" s="774"/>
      <c r="AD70" s="774"/>
      <c r="AE70" s="774"/>
      <c r="AF70" s="774"/>
      <c r="AG70" s="775"/>
      <c r="AH70" s="776"/>
    </row>
    <row r="71" outlineLevel="1">
      <c r="A71" s="2" t="s">
        <v>1707</v>
      </c>
      <c r="B71" s="755">
        <v>2.0</v>
      </c>
      <c r="C71" s="755">
        <v>0.0</v>
      </c>
      <c r="D71" s="755">
        <v>0.0</v>
      </c>
      <c r="E71" s="755">
        <v>3.0</v>
      </c>
      <c r="F71" s="755">
        <v>1.0</v>
      </c>
      <c r="G71" s="755">
        <v>2.0</v>
      </c>
      <c r="H71" s="755">
        <v>0.0</v>
      </c>
      <c r="I71" s="755">
        <v>0.0</v>
      </c>
      <c r="J71" s="755">
        <v>2.0</v>
      </c>
      <c r="K71" s="755">
        <v>4.0</v>
      </c>
      <c r="L71" s="755">
        <v>0.0</v>
      </c>
      <c r="M71" s="755">
        <v>2.0</v>
      </c>
      <c r="N71" s="755">
        <v>1.0</v>
      </c>
      <c r="O71" s="755">
        <v>0.0</v>
      </c>
      <c r="P71" s="755">
        <v>34.0</v>
      </c>
      <c r="Q71" s="755">
        <v>37.0</v>
      </c>
      <c r="R71" s="755">
        <v>18.0</v>
      </c>
      <c r="S71" s="755">
        <v>13.0</v>
      </c>
      <c r="T71" s="755">
        <v>8.0</v>
      </c>
      <c r="U71" s="755">
        <v>7.0</v>
      </c>
      <c r="V71" s="755">
        <v>5.0</v>
      </c>
      <c r="W71" s="755">
        <v>13.0</v>
      </c>
      <c r="X71" s="755">
        <v>5.0</v>
      </c>
      <c r="Y71" s="756">
        <v>9.0</v>
      </c>
      <c r="Z71" s="756">
        <v>10.0</v>
      </c>
      <c r="AA71" s="756">
        <v>9.0</v>
      </c>
      <c r="AB71" s="756">
        <v>8.0</v>
      </c>
      <c r="AC71" s="756">
        <v>16.0</v>
      </c>
      <c r="AD71" s="756">
        <v>15.0</v>
      </c>
      <c r="AE71" s="756">
        <v>12.0</v>
      </c>
      <c r="AF71" s="756">
        <v>8.0</v>
      </c>
      <c r="AG71" s="757">
        <f t="shared" ref="AG71:AG75" si="40">SUM(B71:AF71)</f>
        <v>244</v>
      </c>
      <c r="AH71" s="737">
        <f t="shared" ref="AH71:AH74" si="41">iferror(AG71/AG$75,"")</f>
        <v>0.3824451411</v>
      </c>
    </row>
    <row r="72" outlineLevel="1">
      <c r="A72" s="696" t="s">
        <v>1708</v>
      </c>
      <c r="B72" s="756">
        <v>0.0</v>
      </c>
      <c r="C72" s="756">
        <v>0.0</v>
      </c>
      <c r="D72" s="756">
        <v>2.0</v>
      </c>
      <c r="E72" s="756">
        <v>1.0</v>
      </c>
      <c r="F72" s="756">
        <v>1.0</v>
      </c>
      <c r="G72" s="756">
        <v>0.0</v>
      </c>
      <c r="H72" s="756">
        <v>0.0</v>
      </c>
      <c r="I72" s="756">
        <v>0.0</v>
      </c>
      <c r="J72" s="756">
        <v>0.0</v>
      </c>
      <c r="K72" s="756">
        <v>0.0</v>
      </c>
      <c r="L72" s="756">
        <v>1.0</v>
      </c>
      <c r="M72" s="756">
        <v>1.0</v>
      </c>
      <c r="N72" s="756">
        <v>1.0</v>
      </c>
      <c r="O72" s="756">
        <v>0.0</v>
      </c>
      <c r="P72" s="756">
        <v>6.0</v>
      </c>
      <c r="Q72" s="756">
        <v>3.0</v>
      </c>
      <c r="R72" s="756">
        <v>1.0</v>
      </c>
      <c r="S72" s="756">
        <v>3.0</v>
      </c>
      <c r="T72" s="756">
        <v>2.0</v>
      </c>
      <c r="U72" s="756">
        <v>2.0</v>
      </c>
      <c r="V72" s="756">
        <v>3.0</v>
      </c>
      <c r="W72" s="756">
        <v>1.0</v>
      </c>
      <c r="X72" s="756">
        <v>1.0</v>
      </c>
      <c r="Y72" s="756">
        <v>2.0</v>
      </c>
      <c r="Z72" s="756">
        <v>1.0</v>
      </c>
      <c r="AA72" s="756">
        <v>0.0</v>
      </c>
      <c r="AB72" s="756">
        <v>4.0</v>
      </c>
      <c r="AC72" s="756">
        <v>1.0</v>
      </c>
      <c r="AD72" s="756">
        <v>2.0</v>
      </c>
      <c r="AE72" s="756">
        <v>1.0</v>
      </c>
      <c r="AF72" s="756">
        <v>0.0</v>
      </c>
      <c r="AG72" s="757">
        <f t="shared" si="40"/>
        <v>40</v>
      </c>
      <c r="AH72" s="737">
        <f t="shared" si="41"/>
        <v>0.06269592476</v>
      </c>
    </row>
    <row r="73" outlineLevel="1">
      <c r="A73" s="696" t="s">
        <v>1709</v>
      </c>
      <c r="B73" s="756">
        <v>2.0</v>
      </c>
      <c r="C73" s="756">
        <v>0.0</v>
      </c>
      <c r="D73" s="756">
        <v>0.0</v>
      </c>
      <c r="E73" s="756">
        <v>0.0</v>
      </c>
      <c r="F73" s="756">
        <v>0.0</v>
      </c>
      <c r="G73" s="756">
        <v>1.0</v>
      </c>
      <c r="H73" s="756">
        <v>1.0</v>
      </c>
      <c r="I73" s="756">
        <v>1.0</v>
      </c>
      <c r="J73" s="756">
        <v>1.0</v>
      </c>
      <c r="K73" s="756">
        <v>2.0</v>
      </c>
      <c r="L73" s="756">
        <v>2.0</v>
      </c>
      <c r="M73" s="756">
        <v>2.0</v>
      </c>
      <c r="N73" s="756">
        <v>0.0</v>
      </c>
      <c r="O73" s="756">
        <v>2.0</v>
      </c>
      <c r="P73" s="756">
        <v>17.0</v>
      </c>
      <c r="Q73" s="756">
        <v>6.0</v>
      </c>
      <c r="R73" s="756">
        <v>8.0</v>
      </c>
      <c r="S73" s="756">
        <v>4.0</v>
      </c>
      <c r="T73" s="756">
        <v>4.0</v>
      </c>
      <c r="U73" s="756">
        <v>2.0</v>
      </c>
      <c r="V73" s="756">
        <v>2.0</v>
      </c>
      <c r="W73" s="756">
        <v>4.0</v>
      </c>
      <c r="X73" s="756">
        <v>0.0</v>
      </c>
      <c r="Y73" s="756">
        <v>5.0</v>
      </c>
      <c r="Z73" s="756">
        <v>2.0</v>
      </c>
      <c r="AA73" s="756">
        <v>9.0</v>
      </c>
      <c r="AB73" s="756">
        <v>8.0</v>
      </c>
      <c r="AC73" s="756">
        <v>1.0</v>
      </c>
      <c r="AD73" s="756">
        <v>5.0</v>
      </c>
      <c r="AE73" s="756">
        <v>4.0</v>
      </c>
      <c r="AF73" s="756">
        <v>3.0</v>
      </c>
      <c r="AG73" s="757">
        <f t="shared" si="40"/>
        <v>98</v>
      </c>
      <c r="AH73" s="737">
        <f t="shared" si="41"/>
        <v>0.1536050157</v>
      </c>
    </row>
    <row r="74" outlineLevel="1">
      <c r="A74" s="696" t="s">
        <v>1710</v>
      </c>
      <c r="B74" s="756">
        <v>3.0</v>
      </c>
      <c r="C74" s="756">
        <v>1.0</v>
      </c>
      <c r="D74" s="756">
        <v>1.0</v>
      </c>
      <c r="E74" s="756">
        <v>0.0</v>
      </c>
      <c r="F74" s="756">
        <v>0.0</v>
      </c>
      <c r="G74" s="756">
        <v>1.0</v>
      </c>
      <c r="H74" s="756">
        <v>1.0</v>
      </c>
      <c r="I74" s="756">
        <v>4.0</v>
      </c>
      <c r="J74" s="756">
        <v>1.0</v>
      </c>
      <c r="K74" s="756">
        <v>1.0</v>
      </c>
      <c r="L74" s="756">
        <v>3.0</v>
      </c>
      <c r="M74" s="756">
        <v>2.0</v>
      </c>
      <c r="N74" s="756">
        <v>3.0</v>
      </c>
      <c r="O74" s="756">
        <v>4.0</v>
      </c>
      <c r="P74" s="756">
        <v>43.0</v>
      </c>
      <c r="Q74" s="756">
        <v>30.0</v>
      </c>
      <c r="R74" s="756">
        <v>22.0</v>
      </c>
      <c r="S74" s="756">
        <v>15.0</v>
      </c>
      <c r="T74" s="756">
        <v>13.0</v>
      </c>
      <c r="U74" s="756">
        <v>12.0</v>
      </c>
      <c r="V74" s="756">
        <v>7.0</v>
      </c>
      <c r="W74" s="756">
        <v>6.0</v>
      </c>
      <c r="X74" s="756">
        <v>9.0</v>
      </c>
      <c r="Y74" s="756">
        <v>8.0</v>
      </c>
      <c r="Z74" s="756">
        <v>15.0</v>
      </c>
      <c r="AA74" s="756">
        <v>9.0</v>
      </c>
      <c r="AB74" s="756">
        <v>6.0</v>
      </c>
      <c r="AC74" s="756">
        <v>8.0</v>
      </c>
      <c r="AD74" s="756">
        <v>5.0</v>
      </c>
      <c r="AE74" s="756">
        <v>14.0</v>
      </c>
      <c r="AF74" s="756">
        <v>9.0</v>
      </c>
      <c r="AG74" s="757">
        <f t="shared" si="40"/>
        <v>256</v>
      </c>
      <c r="AH74" s="737">
        <f t="shared" si="41"/>
        <v>0.4012539185</v>
      </c>
    </row>
    <row r="75" outlineLevel="1">
      <c r="A75" s="769" t="s">
        <v>1726</v>
      </c>
      <c r="B75" s="770">
        <f t="shared" ref="B75:AF75" si="42">SUM(B71:B74)</f>
        <v>7</v>
      </c>
      <c r="C75" s="770">
        <f t="shared" si="42"/>
        <v>1</v>
      </c>
      <c r="D75" s="770">
        <f t="shared" si="42"/>
        <v>3</v>
      </c>
      <c r="E75" s="770">
        <f t="shared" si="42"/>
        <v>4</v>
      </c>
      <c r="F75" s="770">
        <f t="shared" si="42"/>
        <v>2</v>
      </c>
      <c r="G75" s="770">
        <f t="shared" si="42"/>
        <v>4</v>
      </c>
      <c r="H75" s="770">
        <f t="shared" si="42"/>
        <v>2</v>
      </c>
      <c r="I75" s="770">
        <f t="shared" si="42"/>
        <v>5</v>
      </c>
      <c r="J75" s="770">
        <f t="shared" si="42"/>
        <v>4</v>
      </c>
      <c r="K75" s="770">
        <f t="shared" si="42"/>
        <v>7</v>
      </c>
      <c r="L75" s="770">
        <f t="shared" si="42"/>
        <v>6</v>
      </c>
      <c r="M75" s="770">
        <f t="shared" si="42"/>
        <v>7</v>
      </c>
      <c r="N75" s="770">
        <f t="shared" si="42"/>
        <v>5</v>
      </c>
      <c r="O75" s="770">
        <f t="shared" si="42"/>
        <v>6</v>
      </c>
      <c r="P75" s="770">
        <f t="shared" si="42"/>
        <v>100</v>
      </c>
      <c r="Q75" s="770">
        <f t="shared" si="42"/>
        <v>76</v>
      </c>
      <c r="R75" s="770">
        <f t="shared" si="42"/>
        <v>49</v>
      </c>
      <c r="S75" s="770">
        <f t="shared" si="42"/>
        <v>35</v>
      </c>
      <c r="T75" s="770">
        <f t="shared" si="42"/>
        <v>27</v>
      </c>
      <c r="U75" s="770">
        <f t="shared" si="42"/>
        <v>23</v>
      </c>
      <c r="V75" s="770">
        <f t="shared" si="42"/>
        <v>17</v>
      </c>
      <c r="W75" s="770">
        <f t="shared" si="42"/>
        <v>24</v>
      </c>
      <c r="X75" s="770">
        <f t="shared" si="42"/>
        <v>15</v>
      </c>
      <c r="Y75" s="770">
        <f t="shared" si="42"/>
        <v>24</v>
      </c>
      <c r="Z75" s="770">
        <f t="shared" si="42"/>
        <v>28</v>
      </c>
      <c r="AA75" s="770">
        <f t="shared" si="42"/>
        <v>27</v>
      </c>
      <c r="AB75" s="770">
        <f t="shared" si="42"/>
        <v>26</v>
      </c>
      <c r="AC75" s="770">
        <f t="shared" si="42"/>
        <v>26</v>
      </c>
      <c r="AD75" s="770">
        <f t="shared" si="42"/>
        <v>27</v>
      </c>
      <c r="AE75" s="770">
        <f t="shared" si="42"/>
        <v>31</v>
      </c>
      <c r="AF75" s="770">
        <f t="shared" si="42"/>
        <v>20</v>
      </c>
      <c r="AG75" s="771">
        <f t="shared" si="40"/>
        <v>638</v>
      </c>
      <c r="AH75" s="772">
        <f>SUM(AH71:AH74)</f>
        <v>1</v>
      </c>
    </row>
    <row r="76" outlineLevel="1">
      <c r="A76" s="743" t="s">
        <v>1730</v>
      </c>
      <c r="B76" s="744"/>
      <c r="C76" s="744"/>
      <c r="D76" s="744"/>
      <c r="E76" s="744"/>
      <c r="F76" s="744"/>
      <c r="G76" s="744"/>
      <c r="H76" s="744"/>
      <c r="I76" s="744"/>
      <c r="J76" s="744"/>
      <c r="K76" s="744"/>
      <c r="L76" s="744"/>
      <c r="M76" s="744"/>
      <c r="N76" s="744"/>
      <c r="O76" s="744"/>
      <c r="P76" s="744"/>
      <c r="Q76" s="744"/>
      <c r="R76" s="744"/>
      <c r="S76" s="744"/>
      <c r="T76" s="744"/>
      <c r="U76" s="744"/>
      <c r="V76" s="744"/>
      <c r="W76" s="744"/>
      <c r="X76" s="744"/>
      <c r="Y76" s="744"/>
      <c r="Z76" s="744"/>
      <c r="AA76" s="744"/>
      <c r="AB76" s="744"/>
      <c r="AC76" s="744"/>
      <c r="AD76" s="744"/>
      <c r="AE76" s="744"/>
      <c r="AF76" s="744"/>
      <c r="AG76" s="732"/>
      <c r="AH76" s="733"/>
    </row>
    <row r="77" outlineLevel="1">
      <c r="A77" s="747" t="s">
        <v>1707</v>
      </c>
      <c r="B77" s="748">
        <f t="shared" ref="B77:AF77" si="43">iferror(B71/B$75,"")</f>
        <v>0.2857142857</v>
      </c>
      <c r="C77" s="748">
        <f t="shared" si="43"/>
        <v>0</v>
      </c>
      <c r="D77" s="748">
        <f t="shared" si="43"/>
        <v>0</v>
      </c>
      <c r="E77" s="748">
        <f t="shared" si="43"/>
        <v>0.75</v>
      </c>
      <c r="F77" s="748">
        <f t="shared" si="43"/>
        <v>0.5</v>
      </c>
      <c r="G77" s="748">
        <f t="shared" si="43"/>
        <v>0.5</v>
      </c>
      <c r="H77" s="748">
        <f t="shared" si="43"/>
        <v>0</v>
      </c>
      <c r="I77" s="748">
        <f t="shared" si="43"/>
        <v>0</v>
      </c>
      <c r="J77" s="748">
        <f t="shared" si="43"/>
        <v>0.5</v>
      </c>
      <c r="K77" s="748">
        <f t="shared" si="43"/>
        <v>0.5714285714</v>
      </c>
      <c r="L77" s="748">
        <f t="shared" si="43"/>
        <v>0</v>
      </c>
      <c r="M77" s="748">
        <f t="shared" si="43"/>
        <v>0.2857142857</v>
      </c>
      <c r="N77" s="748">
        <f t="shared" si="43"/>
        <v>0.2</v>
      </c>
      <c r="O77" s="748">
        <f t="shared" si="43"/>
        <v>0</v>
      </c>
      <c r="P77" s="748">
        <f t="shared" si="43"/>
        <v>0.34</v>
      </c>
      <c r="Q77" s="748">
        <f t="shared" si="43"/>
        <v>0.4868421053</v>
      </c>
      <c r="R77" s="748">
        <f t="shared" si="43"/>
        <v>0.3673469388</v>
      </c>
      <c r="S77" s="748">
        <f t="shared" si="43"/>
        <v>0.3714285714</v>
      </c>
      <c r="T77" s="748">
        <f t="shared" si="43"/>
        <v>0.2962962963</v>
      </c>
      <c r="U77" s="748">
        <f t="shared" si="43"/>
        <v>0.3043478261</v>
      </c>
      <c r="V77" s="748">
        <f t="shared" si="43"/>
        <v>0.2941176471</v>
      </c>
      <c r="W77" s="748">
        <f t="shared" si="43"/>
        <v>0.5416666667</v>
      </c>
      <c r="X77" s="748">
        <f t="shared" si="43"/>
        <v>0.3333333333</v>
      </c>
      <c r="Y77" s="748">
        <f t="shared" si="43"/>
        <v>0.375</v>
      </c>
      <c r="Z77" s="748">
        <f t="shared" si="43"/>
        <v>0.3571428571</v>
      </c>
      <c r="AA77" s="748">
        <f t="shared" si="43"/>
        <v>0.3333333333</v>
      </c>
      <c r="AB77" s="748">
        <f t="shared" si="43"/>
        <v>0.3076923077</v>
      </c>
      <c r="AC77" s="748">
        <f t="shared" si="43"/>
        <v>0.6153846154</v>
      </c>
      <c r="AD77" s="748">
        <f t="shared" si="43"/>
        <v>0.5555555556</v>
      </c>
      <c r="AE77" s="748">
        <f t="shared" si="43"/>
        <v>0.3870967742</v>
      </c>
      <c r="AF77" s="748">
        <f t="shared" si="43"/>
        <v>0.4</v>
      </c>
      <c r="AG77" s="732"/>
      <c r="AH77" s="733"/>
    </row>
    <row r="78" outlineLevel="1">
      <c r="A78" s="747" t="s">
        <v>1708</v>
      </c>
      <c r="B78" s="748">
        <f t="shared" ref="B78:AF78" si="44">iferror(B72/B$75,"")</f>
        <v>0</v>
      </c>
      <c r="C78" s="748">
        <f t="shared" si="44"/>
        <v>0</v>
      </c>
      <c r="D78" s="748">
        <f t="shared" si="44"/>
        <v>0.6666666667</v>
      </c>
      <c r="E78" s="748">
        <f t="shared" si="44"/>
        <v>0.25</v>
      </c>
      <c r="F78" s="748">
        <f t="shared" si="44"/>
        <v>0.5</v>
      </c>
      <c r="G78" s="748">
        <f t="shared" si="44"/>
        <v>0</v>
      </c>
      <c r="H78" s="748">
        <f t="shared" si="44"/>
        <v>0</v>
      </c>
      <c r="I78" s="748">
        <f t="shared" si="44"/>
        <v>0</v>
      </c>
      <c r="J78" s="748">
        <f t="shared" si="44"/>
        <v>0</v>
      </c>
      <c r="K78" s="748">
        <f t="shared" si="44"/>
        <v>0</v>
      </c>
      <c r="L78" s="748">
        <f t="shared" si="44"/>
        <v>0.1666666667</v>
      </c>
      <c r="M78" s="748">
        <f t="shared" si="44"/>
        <v>0.1428571429</v>
      </c>
      <c r="N78" s="748">
        <f t="shared" si="44"/>
        <v>0.2</v>
      </c>
      <c r="O78" s="748">
        <f t="shared" si="44"/>
        <v>0</v>
      </c>
      <c r="P78" s="748">
        <f t="shared" si="44"/>
        <v>0.06</v>
      </c>
      <c r="Q78" s="748">
        <f t="shared" si="44"/>
        <v>0.03947368421</v>
      </c>
      <c r="R78" s="748">
        <f t="shared" si="44"/>
        <v>0.02040816327</v>
      </c>
      <c r="S78" s="748">
        <f t="shared" si="44"/>
        <v>0.08571428571</v>
      </c>
      <c r="T78" s="748">
        <f t="shared" si="44"/>
        <v>0.07407407407</v>
      </c>
      <c r="U78" s="748">
        <f t="shared" si="44"/>
        <v>0.08695652174</v>
      </c>
      <c r="V78" s="748">
        <f t="shared" si="44"/>
        <v>0.1764705882</v>
      </c>
      <c r="W78" s="748">
        <f t="shared" si="44"/>
        <v>0.04166666667</v>
      </c>
      <c r="X78" s="748">
        <f t="shared" si="44"/>
        <v>0.06666666667</v>
      </c>
      <c r="Y78" s="748">
        <f t="shared" si="44"/>
        <v>0.08333333333</v>
      </c>
      <c r="Z78" s="748">
        <f t="shared" si="44"/>
        <v>0.03571428571</v>
      </c>
      <c r="AA78" s="748">
        <f t="shared" si="44"/>
        <v>0</v>
      </c>
      <c r="AB78" s="748">
        <f t="shared" si="44"/>
        <v>0.1538461538</v>
      </c>
      <c r="AC78" s="748">
        <f t="shared" si="44"/>
        <v>0.03846153846</v>
      </c>
      <c r="AD78" s="748">
        <f t="shared" si="44"/>
        <v>0.07407407407</v>
      </c>
      <c r="AE78" s="748">
        <f t="shared" si="44"/>
        <v>0.03225806452</v>
      </c>
      <c r="AF78" s="748">
        <f t="shared" si="44"/>
        <v>0</v>
      </c>
      <c r="AG78" s="732"/>
      <c r="AH78" s="733"/>
    </row>
    <row r="79" outlineLevel="1">
      <c r="A79" s="747" t="s">
        <v>1709</v>
      </c>
      <c r="B79" s="748">
        <f t="shared" ref="B79:AF79" si="45">iferror(B73/B$75,"")</f>
        <v>0.2857142857</v>
      </c>
      <c r="C79" s="748">
        <f t="shared" si="45"/>
        <v>0</v>
      </c>
      <c r="D79" s="748">
        <f t="shared" si="45"/>
        <v>0</v>
      </c>
      <c r="E79" s="748">
        <f t="shared" si="45"/>
        <v>0</v>
      </c>
      <c r="F79" s="748">
        <f t="shared" si="45"/>
        <v>0</v>
      </c>
      <c r="G79" s="748">
        <f t="shared" si="45"/>
        <v>0.25</v>
      </c>
      <c r="H79" s="748">
        <f t="shared" si="45"/>
        <v>0.5</v>
      </c>
      <c r="I79" s="748">
        <f t="shared" si="45"/>
        <v>0.2</v>
      </c>
      <c r="J79" s="748">
        <f t="shared" si="45"/>
        <v>0.25</v>
      </c>
      <c r="K79" s="748">
        <f t="shared" si="45"/>
        <v>0.2857142857</v>
      </c>
      <c r="L79" s="748">
        <f t="shared" si="45"/>
        <v>0.3333333333</v>
      </c>
      <c r="M79" s="748">
        <f t="shared" si="45"/>
        <v>0.2857142857</v>
      </c>
      <c r="N79" s="748">
        <f t="shared" si="45"/>
        <v>0</v>
      </c>
      <c r="O79" s="748">
        <f t="shared" si="45"/>
        <v>0.3333333333</v>
      </c>
      <c r="P79" s="748">
        <f t="shared" si="45"/>
        <v>0.17</v>
      </c>
      <c r="Q79" s="748">
        <f t="shared" si="45"/>
        <v>0.07894736842</v>
      </c>
      <c r="R79" s="748">
        <f t="shared" si="45"/>
        <v>0.1632653061</v>
      </c>
      <c r="S79" s="748">
        <f t="shared" si="45"/>
        <v>0.1142857143</v>
      </c>
      <c r="T79" s="748">
        <f t="shared" si="45"/>
        <v>0.1481481481</v>
      </c>
      <c r="U79" s="748">
        <f t="shared" si="45"/>
        <v>0.08695652174</v>
      </c>
      <c r="V79" s="748">
        <f t="shared" si="45"/>
        <v>0.1176470588</v>
      </c>
      <c r="W79" s="748">
        <f t="shared" si="45"/>
        <v>0.1666666667</v>
      </c>
      <c r="X79" s="748">
        <f t="shared" si="45"/>
        <v>0</v>
      </c>
      <c r="Y79" s="748">
        <f t="shared" si="45"/>
        <v>0.2083333333</v>
      </c>
      <c r="Z79" s="748">
        <f t="shared" si="45"/>
        <v>0.07142857143</v>
      </c>
      <c r="AA79" s="748">
        <f t="shared" si="45"/>
        <v>0.3333333333</v>
      </c>
      <c r="AB79" s="748">
        <f t="shared" si="45"/>
        <v>0.3076923077</v>
      </c>
      <c r="AC79" s="748">
        <f t="shared" si="45"/>
        <v>0.03846153846</v>
      </c>
      <c r="AD79" s="748">
        <f t="shared" si="45"/>
        <v>0.1851851852</v>
      </c>
      <c r="AE79" s="748">
        <f t="shared" si="45"/>
        <v>0.1290322581</v>
      </c>
      <c r="AF79" s="748">
        <f t="shared" si="45"/>
        <v>0.15</v>
      </c>
      <c r="AG79" s="732"/>
      <c r="AH79" s="733"/>
    </row>
    <row r="80" outlineLevel="1">
      <c r="A80" s="747" t="s">
        <v>1710</v>
      </c>
      <c r="B80" s="748">
        <f t="shared" ref="B80:AF80" si="46">iferror(B74/B$75,"")</f>
        <v>0.4285714286</v>
      </c>
      <c r="C80" s="748">
        <f t="shared" si="46"/>
        <v>1</v>
      </c>
      <c r="D80" s="748">
        <f t="shared" si="46"/>
        <v>0.3333333333</v>
      </c>
      <c r="E80" s="748">
        <f t="shared" si="46"/>
        <v>0</v>
      </c>
      <c r="F80" s="748">
        <f t="shared" si="46"/>
        <v>0</v>
      </c>
      <c r="G80" s="748">
        <f t="shared" si="46"/>
        <v>0.25</v>
      </c>
      <c r="H80" s="748">
        <f t="shared" si="46"/>
        <v>0.5</v>
      </c>
      <c r="I80" s="748">
        <f t="shared" si="46"/>
        <v>0.8</v>
      </c>
      <c r="J80" s="748">
        <f t="shared" si="46"/>
        <v>0.25</v>
      </c>
      <c r="K80" s="748">
        <f t="shared" si="46"/>
        <v>0.1428571429</v>
      </c>
      <c r="L80" s="748">
        <f t="shared" si="46"/>
        <v>0.5</v>
      </c>
      <c r="M80" s="748">
        <f t="shared" si="46"/>
        <v>0.2857142857</v>
      </c>
      <c r="N80" s="748">
        <f t="shared" si="46"/>
        <v>0.6</v>
      </c>
      <c r="O80" s="748">
        <f t="shared" si="46"/>
        <v>0.6666666667</v>
      </c>
      <c r="P80" s="748">
        <f t="shared" si="46"/>
        <v>0.43</v>
      </c>
      <c r="Q80" s="748">
        <f t="shared" si="46"/>
        <v>0.3947368421</v>
      </c>
      <c r="R80" s="748">
        <f t="shared" si="46"/>
        <v>0.4489795918</v>
      </c>
      <c r="S80" s="748">
        <f t="shared" si="46"/>
        <v>0.4285714286</v>
      </c>
      <c r="T80" s="748">
        <f t="shared" si="46"/>
        <v>0.4814814815</v>
      </c>
      <c r="U80" s="748">
        <f t="shared" si="46"/>
        <v>0.5217391304</v>
      </c>
      <c r="V80" s="748">
        <f t="shared" si="46"/>
        <v>0.4117647059</v>
      </c>
      <c r="W80" s="748">
        <f t="shared" si="46"/>
        <v>0.25</v>
      </c>
      <c r="X80" s="748">
        <f t="shared" si="46"/>
        <v>0.6</v>
      </c>
      <c r="Y80" s="748">
        <f t="shared" si="46"/>
        <v>0.3333333333</v>
      </c>
      <c r="Z80" s="748">
        <f t="shared" si="46"/>
        <v>0.5357142857</v>
      </c>
      <c r="AA80" s="748">
        <f t="shared" si="46"/>
        <v>0.3333333333</v>
      </c>
      <c r="AB80" s="748">
        <f t="shared" si="46"/>
        <v>0.2307692308</v>
      </c>
      <c r="AC80" s="748">
        <f t="shared" si="46"/>
        <v>0.3076923077</v>
      </c>
      <c r="AD80" s="748">
        <f t="shared" si="46"/>
        <v>0.1851851852</v>
      </c>
      <c r="AE80" s="748">
        <f t="shared" si="46"/>
        <v>0.4516129032</v>
      </c>
      <c r="AF80" s="748">
        <f t="shared" si="46"/>
        <v>0.45</v>
      </c>
      <c r="AG80" s="732"/>
      <c r="AH80" s="733"/>
    </row>
    <row r="81" outlineLevel="1">
      <c r="A81" s="773" t="s">
        <v>1711</v>
      </c>
      <c r="B81" s="774"/>
      <c r="C81" s="774"/>
      <c r="D81" s="774"/>
      <c r="E81" s="774"/>
      <c r="F81" s="774"/>
      <c r="G81" s="774"/>
      <c r="H81" s="774"/>
      <c r="I81" s="774"/>
      <c r="J81" s="774"/>
      <c r="K81" s="774"/>
      <c r="L81" s="774"/>
      <c r="M81" s="774"/>
      <c r="N81" s="774"/>
      <c r="O81" s="774"/>
      <c r="P81" s="774"/>
      <c r="Q81" s="774"/>
      <c r="R81" s="774"/>
      <c r="S81" s="774"/>
      <c r="T81" s="774"/>
      <c r="U81" s="774"/>
      <c r="V81" s="774"/>
      <c r="W81" s="774"/>
      <c r="X81" s="774"/>
      <c r="Y81" s="774"/>
      <c r="Z81" s="774"/>
      <c r="AA81" s="774"/>
      <c r="AB81" s="774"/>
      <c r="AC81" s="774"/>
      <c r="AD81" s="774"/>
      <c r="AE81" s="774"/>
      <c r="AF81" s="774"/>
      <c r="AG81" s="775"/>
      <c r="AH81" s="776"/>
    </row>
    <row r="82" outlineLevel="1">
      <c r="A82" s="2" t="s">
        <v>1712</v>
      </c>
      <c r="B82" s="755">
        <v>1.0</v>
      </c>
      <c r="C82" s="755">
        <v>0.0</v>
      </c>
      <c r="D82" s="755">
        <v>1.0</v>
      </c>
      <c r="E82" s="755">
        <v>0.0</v>
      </c>
      <c r="F82" s="755">
        <v>0.0</v>
      </c>
      <c r="G82" s="755">
        <v>1.0</v>
      </c>
      <c r="H82" s="755">
        <v>1.0</v>
      </c>
      <c r="I82" s="755">
        <v>2.0</v>
      </c>
      <c r="J82" s="755">
        <v>0.0</v>
      </c>
      <c r="K82" s="755">
        <v>3.0</v>
      </c>
      <c r="L82" s="755">
        <v>2.0</v>
      </c>
      <c r="M82" s="755">
        <v>2.0</v>
      </c>
      <c r="N82" s="7">
        <v>2.0</v>
      </c>
      <c r="O82" s="756">
        <v>1.0</v>
      </c>
      <c r="P82" s="756">
        <v>31.0</v>
      </c>
      <c r="Q82" s="756">
        <v>21.0</v>
      </c>
      <c r="R82" s="756">
        <v>15.0</v>
      </c>
      <c r="S82" s="756">
        <v>11.0</v>
      </c>
      <c r="T82" s="756">
        <v>11.0</v>
      </c>
      <c r="U82" s="756">
        <v>7.0</v>
      </c>
      <c r="V82" s="755">
        <v>5.0</v>
      </c>
      <c r="W82" s="755">
        <v>14.0</v>
      </c>
      <c r="X82" s="755">
        <v>4.0</v>
      </c>
      <c r="Y82" s="756">
        <v>8.0</v>
      </c>
      <c r="Z82" s="756">
        <v>7.0</v>
      </c>
      <c r="AA82" s="756">
        <v>9.0</v>
      </c>
      <c r="AB82" s="756">
        <v>7.0</v>
      </c>
      <c r="AC82" s="756">
        <v>11.0</v>
      </c>
      <c r="AD82" s="756">
        <v>12.0</v>
      </c>
      <c r="AE82" s="756">
        <v>15.0</v>
      </c>
      <c r="AF82" s="756">
        <v>8.0</v>
      </c>
      <c r="AG82" s="757">
        <f t="shared" ref="AG82:AG90" si="47">SUM(B82:AF82)</f>
        <v>212</v>
      </c>
      <c r="AH82" s="737">
        <f t="shared" ref="AH82:AH89" si="48">iferror(AG82/AG$90,"")</f>
        <v>0.3322884013</v>
      </c>
    </row>
    <row r="83" outlineLevel="1">
      <c r="A83" s="696" t="s">
        <v>1716</v>
      </c>
      <c r="B83" s="756">
        <v>5.0</v>
      </c>
      <c r="C83" s="756">
        <v>1.0</v>
      </c>
      <c r="D83" s="756">
        <v>1.0</v>
      </c>
      <c r="E83" s="756">
        <v>4.0</v>
      </c>
      <c r="F83" s="756">
        <v>2.0</v>
      </c>
      <c r="G83" s="756">
        <v>2.0</v>
      </c>
      <c r="H83" s="756">
        <v>1.0</v>
      </c>
      <c r="I83" s="756">
        <v>3.0</v>
      </c>
      <c r="J83" s="756">
        <v>3.0</v>
      </c>
      <c r="K83" s="756">
        <v>3.0</v>
      </c>
      <c r="L83" s="756">
        <v>2.0</v>
      </c>
      <c r="M83" s="756">
        <v>3.0</v>
      </c>
      <c r="N83" s="7">
        <v>3.0</v>
      </c>
      <c r="O83" s="7">
        <v>4.0</v>
      </c>
      <c r="P83" s="7">
        <v>30.0</v>
      </c>
      <c r="Q83" s="756">
        <v>32.0</v>
      </c>
      <c r="R83" s="756">
        <v>20.0</v>
      </c>
      <c r="S83" s="756">
        <v>12.0</v>
      </c>
      <c r="T83" s="756">
        <v>6.0</v>
      </c>
      <c r="U83" s="756">
        <v>9.0</v>
      </c>
      <c r="V83" s="756">
        <v>6.0</v>
      </c>
      <c r="W83" s="756">
        <v>7.0</v>
      </c>
      <c r="X83" s="756">
        <v>6.0</v>
      </c>
      <c r="Y83" s="756">
        <v>9.0</v>
      </c>
      <c r="Z83" s="756">
        <v>10.0</v>
      </c>
      <c r="AA83" s="756">
        <v>12.0</v>
      </c>
      <c r="AB83" s="756">
        <v>9.0</v>
      </c>
      <c r="AC83" s="756">
        <v>10.0</v>
      </c>
      <c r="AD83" s="756">
        <v>9.0</v>
      </c>
      <c r="AE83" s="756">
        <v>13.0</v>
      </c>
      <c r="AF83" s="756">
        <v>4.0</v>
      </c>
      <c r="AG83" s="757">
        <f t="shared" si="47"/>
        <v>241</v>
      </c>
      <c r="AH83" s="737">
        <f t="shared" si="48"/>
        <v>0.3777429467</v>
      </c>
    </row>
    <row r="84" outlineLevel="1">
      <c r="A84" s="696" t="s">
        <v>150</v>
      </c>
      <c r="B84" s="756">
        <v>0.0</v>
      </c>
      <c r="C84" s="756">
        <v>0.0</v>
      </c>
      <c r="D84" s="756">
        <v>0.0</v>
      </c>
      <c r="E84" s="756">
        <v>0.0</v>
      </c>
      <c r="F84" s="756">
        <v>0.0</v>
      </c>
      <c r="G84" s="756">
        <v>0.0</v>
      </c>
      <c r="H84" s="756">
        <v>0.0</v>
      </c>
      <c r="I84" s="756">
        <v>0.0</v>
      </c>
      <c r="J84" s="756">
        <v>0.0</v>
      </c>
      <c r="K84" s="756">
        <v>0.0</v>
      </c>
      <c r="L84" s="756">
        <v>1.0</v>
      </c>
      <c r="M84" s="756">
        <v>0.0</v>
      </c>
      <c r="N84" s="7">
        <v>0.0</v>
      </c>
      <c r="O84" s="7">
        <v>0.0</v>
      </c>
      <c r="P84" s="7">
        <v>0.0</v>
      </c>
      <c r="Q84" s="756">
        <v>0.0</v>
      </c>
      <c r="R84" s="756">
        <v>0.0</v>
      </c>
      <c r="S84" s="756">
        <v>0.0</v>
      </c>
      <c r="T84" s="756">
        <v>0.0</v>
      </c>
      <c r="U84" s="756">
        <v>0.0</v>
      </c>
      <c r="V84" s="756">
        <v>0.0</v>
      </c>
      <c r="W84" s="756">
        <v>0.0</v>
      </c>
      <c r="X84" s="756">
        <v>0.0</v>
      </c>
      <c r="Y84" s="756">
        <v>0.0</v>
      </c>
      <c r="Z84" s="756">
        <v>0.0</v>
      </c>
      <c r="AA84" s="756">
        <v>0.0</v>
      </c>
      <c r="AB84" s="756">
        <v>0.0</v>
      </c>
      <c r="AC84" s="756">
        <v>0.0</v>
      </c>
      <c r="AD84" s="756">
        <v>0.0</v>
      </c>
      <c r="AE84" s="756">
        <v>0.0</v>
      </c>
      <c r="AF84" s="756">
        <v>0.0</v>
      </c>
      <c r="AG84" s="757">
        <f t="shared" si="47"/>
        <v>1</v>
      </c>
      <c r="AH84" s="737">
        <f t="shared" si="48"/>
        <v>0.001567398119</v>
      </c>
    </row>
    <row r="85" outlineLevel="1">
      <c r="A85" s="696" t="s">
        <v>1717</v>
      </c>
      <c r="B85" s="756">
        <v>0.0</v>
      </c>
      <c r="C85" s="756">
        <v>0.0</v>
      </c>
      <c r="D85" s="756">
        <v>1.0</v>
      </c>
      <c r="E85" s="756">
        <v>0.0</v>
      </c>
      <c r="F85" s="756">
        <v>0.0</v>
      </c>
      <c r="G85" s="756">
        <v>0.0</v>
      </c>
      <c r="H85" s="756">
        <v>0.0</v>
      </c>
      <c r="I85" s="756">
        <v>0.0</v>
      </c>
      <c r="J85" s="756">
        <v>0.0</v>
      </c>
      <c r="K85" s="756">
        <v>0.0</v>
      </c>
      <c r="L85" s="756">
        <v>0.0</v>
      </c>
      <c r="M85" s="756">
        <v>0.0</v>
      </c>
      <c r="N85" s="7">
        <v>0.0</v>
      </c>
      <c r="O85" s="7">
        <v>0.0</v>
      </c>
      <c r="P85" s="7">
        <v>1.0</v>
      </c>
      <c r="Q85" s="756">
        <v>0.0</v>
      </c>
      <c r="R85" s="756">
        <v>2.0</v>
      </c>
      <c r="S85" s="756">
        <v>1.0</v>
      </c>
      <c r="T85" s="756">
        <v>1.0</v>
      </c>
      <c r="U85" s="756">
        <v>0.0</v>
      </c>
      <c r="V85" s="756">
        <v>0.0</v>
      </c>
      <c r="W85" s="756">
        <v>0.0</v>
      </c>
      <c r="X85" s="756">
        <v>0.0</v>
      </c>
      <c r="Y85" s="756">
        <v>1.0</v>
      </c>
      <c r="Z85" s="756">
        <v>0.0</v>
      </c>
      <c r="AA85" s="756">
        <v>0.0</v>
      </c>
      <c r="AB85" s="756">
        <v>1.0</v>
      </c>
      <c r="AC85" s="756">
        <v>0.0</v>
      </c>
      <c r="AD85" s="756">
        <v>0.0</v>
      </c>
      <c r="AE85" s="756">
        <v>1.0</v>
      </c>
      <c r="AF85" s="756">
        <v>1.0</v>
      </c>
      <c r="AG85" s="757">
        <f t="shared" si="47"/>
        <v>10</v>
      </c>
      <c r="AH85" s="737">
        <f t="shared" si="48"/>
        <v>0.01567398119</v>
      </c>
    </row>
    <row r="86" outlineLevel="1">
      <c r="A86" s="696" t="s">
        <v>1718</v>
      </c>
      <c r="B86" s="756">
        <v>0.0</v>
      </c>
      <c r="C86" s="756">
        <v>0.0</v>
      </c>
      <c r="D86" s="756">
        <v>0.0</v>
      </c>
      <c r="E86" s="756">
        <v>0.0</v>
      </c>
      <c r="F86" s="756">
        <v>0.0</v>
      </c>
      <c r="G86" s="756">
        <v>0.0</v>
      </c>
      <c r="H86" s="756">
        <v>0.0</v>
      </c>
      <c r="I86" s="756">
        <v>0.0</v>
      </c>
      <c r="J86" s="756">
        <v>0.0</v>
      </c>
      <c r="K86" s="756">
        <v>1.0</v>
      </c>
      <c r="L86" s="756">
        <v>1.0</v>
      </c>
      <c r="M86" s="756">
        <v>1.0</v>
      </c>
      <c r="N86" s="7">
        <v>0.0</v>
      </c>
      <c r="O86" s="7">
        <v>0.0</v>
      </c>
      <c r="P86" s="7">
        <v>23.0</v>
      </c>
      <c r="Q86" s="756">
        <v>15.0</v>
      </c>
      <c r="R86" s="756">
        <v>5.0</v>
      </c>
      <c r="S86" s="756">
        <v>6.0</v>
      </c>
      <c r="T86" s="756">
        <v>5.0</v>
      </c>
      <c r="U86" s="756">
        <v>5.0</v>
      </c>
      <c r="V86" s="756">
        <v>3.0</v>
      </c>
      <c r="W86" s="756">
        <v>1.0</v>
      </c>
      <c r="X86" s="756">
        <v>5.0</v>
      </c>
      <c r="Y86" s="756">
        <v>2.0</v>
      </c>
      <c r="Z86" s="756">
        <v>6.0</v>
      </c>
      <c r="AA86" s="756">
        <v>3.0</v>
      </c>
      <c r="AB86" s="756">
        <v>6.0</v>
      </c>
      <c r="AC86" s="756">
        <v>4.0</v>
      </c>
      <c r="AD86" s="756">
        <v>1.0</v>
      </c>
      <c r="AE86" s="756">
        <v>1.0</v>
      </c>
      <c r="AF86" s="756">
        <v>4.0</v>
      </c>
      <c r="AG86" s="757">
        <f t="shared" si="47"/>
        <v>98</v>
      </c>
      <c r="AH86" s="737">
        <f t="shared" si="48"/>
        <v>0.1536050157</v>
      </c>
    </row>
    <row r="87" outlineLevel="1">
      <c r="A87" s="777" t="s">
        <v>1719</v>
      </c>
      <c r="B87" s="756">
        <v>0.0</v>
      </c>
      <c r="C87" s="7">
        <v>0.0</v>
      </c>
      <c r="D87" s="7">
        <v>0.0</v>
      </c>
      <c r="E87" s="7">
        <v>0.0</v>
      </c>
      <c r="F87" s="7">
        <v>0.0</v>
      </c>
      <c r="G87" s="7">
        <v>0.0</v>
      </c>
      <c r="H87" s="7">
        <v>0.0</v>
      </c>
      <c r="I87" s="7">
        <v>0.0</v>
      </c>
      <c r="J87" s="7">
        <v>0.0</v>
      </c>
      <c r="K87" s="7">
        <v>0.0</v>
      </c>
      <c r="L87" s="7">
        <v>0.0</v>
      </c>
      <c r="M87" s="7">
        <v>1.0</v>
      </c>
      <c r="N87" s="7">
        <v>0.0</v>
      </c>
      <c r="O87" s="7">
        <v>0.0</v>
      </c>
      <c r="P87" s="7">
        <v>1.0</v>
      </c>
      <c r="Q87" s="756">
        <v>2.0</v>
      </c>
      <c r="R87" s="756">
        <v>0.0</v>
      </c>
      <c r="S87" s="756">
        <v>1.0</v>
      </c>
      <c r="T87" s="756">
        <v>0.0</v>
      </c>
      <c r="U87" s="756">
        <v>0.0</v>
      </c>
      <c r="V87" s="756">
        <v>0.0</v>
      </c>
      <c r="W87" s="756">
        <v>0.0</v>
      </c>
      <c r="X87" s="756">
        <v>0.0</v>
      </c>
      <c r="Y87" s="756">
        <v>0.0</v>
      </c>
      <c r="Z87" s="756">
        <v>0.0</v>
      </c>
      <c r="AA87" s="756">
        <v>0.0</v>
      </c>
      <c r="AB87" s="756">
        <v>0.0</v>
      </c>
      <c r="AC87" s="756">
        <v>0.0</v>
      </c>
      <c r="AD87" s="756">
        <v>1.0</v>
      </c>
      <c r="AE87" s="756">
        <v>0.0</v>
      </c>
      <c r="AF87" s="756">
        <v>0.0</v>
      </c>
      <c r="AG87" s="757">
        <f t="shared" si="47"/>
        <v>6</v>
      </c>
      <c r="AH87" s="737">
        <f t="shared" si="48"/>
        <v>0.009404388715</v>
      </c>
    </row>
    <row r="88" outlineLevel="1">
      <c r="A88" s="777" t="s">
        <v>1720</v>
      </c>
      <c r="B88" s="7">
        <v>1.0</v>
      </c>
      <c r="C88" s="7">
        <v>0.0</v>
      </c>
      <c r="D88" s="7">
        <v>0.0</v>
      </c>
      <c r="E88" s="7">
        <v>0.0</v>
      </c>
      <c r="F88" s="7">
        <v>0.0</v>
      </c>
      <c r="G88" s="7">
        <v>1.0</v>
      </c>
      <c r="H88" s="7">
        <v>0.0</v>
      </c>
      <c r="I88" s="7">
        <v>0.0</v>
      </c>
      <c r="J88" s="7">
        <v>1.0</v>
      </c>
      <c r="K88" s="7">
        <v>0.0</v>
      </c>
      <c r="L88" s="7">
        <v>0.0</v>
      </c>
      <c r="M88" s="7">
        <v>0.0</v>
      </c>
      <c r="N88" s="7">
        <v>0.0</v>
      </c>
      <c r="O88" s="7">
        <v>1.0</v>
      </c>
      <c r="P88" s="7">
        <v>14.0</v>
      </c>
      <c r="Q88" s="756">
        <v>6.0</v>
      </c>
      <c r="R88" s="756">
        <v>6.0</v>
      </c>
      <c r="S88" s="756">
        <v>4.0</v>
      </c>
      <c r="T88" s="756">
        <v>4.0</v>
      </c>
      <c r="U88" s="756">
        <v>2.0</v>
      </c>
      <c r="V88" s="756">
        <v>3.0</v>
      </c>
      <c r="W88" s="756">
        <v>2.0</v>
      </c>
      <c r="X88" s="756">
        <v>0.0</v>
      </c>
      <c r="Y88" s="756">
        <v>4.0</v>
      </c>
      <c r="Z88" s="756">
        <v>5.0</v>
      </c>
      <c r="AA88" s="756">
        <v>1.0</v>
      </c>
      <c r="AB88" s="756">
        <v>3.0</v>
      </c>
      <c r="AC88" s="756">
        <v>1.0</v>
      </c>
      <c r="AD88" s="756">
        <v>2.0</v>
      </c>
      <c r="AE88" s="756">
        <v>1.0</v>
      </c>
      <c r="AF88" s="756">
        <v>3.0</v>
      </c>
      <c r="AG88" s="757">
        <f t="shared" si="47"/>
        <v>65</v>
      </c>
      <c r="AH88" s="737">
        <f t="shared" si="48"/>
        <v>0.1018808777</v>
      </c>
    </row>
    <row r="89" outlineLevel="1">
      <c r="A89" s="777" t="s">
        <v>1721</v>
      </c>
      <c r="B89" s="7">
        <v>0.0</v>
      </c>
      <c r="C89" s="7">
        <v>0.0</v>
      </c>
      <c r="D89" s="7">
        <v>0.0</v>
      </c>
      <c r="E89" s="7">
        <v>0.0</v>
      </c>
      <c r="F89" s="7">
        <v>0.0</v>
      </c>
      <c r="G89" s="7">
        <v>0.0</v>
      </c>
      <c r="H89" s="7">
        <v>0.0</v>
      </c>
      <c r="I89" s="7">
        <v>0.0</v>
      </c>
      <c r="J89" s="7">
        <v>0.0</v>
      </c>
      <c r="K89" s="7">
        <v>0.0</v>
      </c>
      <c r="L89" s="7">
        <v>0.0</v>
      </c>
      <c r="M89" s="7">
        <v>0.0</v>
      </c>
      <c r="N89" s="7">
        <v>0.0</v>
      </c>
      <c r="O89" s="7">
        <v>0.0</v>
      </c>
      <c r="P89" s="7">
        <v>0.0</v>
      </c>
      <c r="Q89" s="756">
        <v>0.0</v>
      </c>
      <c r="R89" s="756">
        <v>1.0</v>
      </c>
      <c r="S89" s="756">
        <v>0.0</v>
      </c>
      <c r="T89" s="756">
        <v>0.0</v>
      </c>
      <c r="U89" s="756">
        <v>0.0</v>
      </c>
      <c r="V89" s="756">
        <v>0.0</v>
      </c>
      <c r="W89" s="756">
        <v>0.0</v>
      </c>
      <c r="X89" s="756">
        <v>0.0</v>
      </c>
      <c r="Y89" s="756">
        <v>0.0</v>
      </c>
      <c r="Z89" s="756">
        <v>0.0</v>
      </c>
      <c r="AA89" s="756">
        <v>2.0</v>
      </c>
      <c r="AB89" s="756">
        <v>0.0</v>
      </c>
      <c r="AC89" s="756">
        <v>0.0</v>
      </c>
      <c r="AD89" s="756">
        <v>2.0</v>
      </c>
      <c r="AE89" s="756">
        <v>0.0</v>
      </c>
      <c r="AF89" s="756">
        <v>0.0</v>
      </c>
      <c r="AG89" s="757">
        <f t="shared" si="47"/>
        <v>5</v>
      </c>
      <c r="AH89" s="737">
        <f t="shared" si="48"/>
        <v>0.007836990596</v>
      </c>
    </row>
    <row r="90" outlineLevel="1">
      <c r="A90" s="769" t="s">
        <v>1726</v>
      </c>
      <c r="B90" s="770">
        <f t="shared" ref="B90:AF90" si="49">SUM(B82:B89)</f>
        <v>7</v>
      </c>
      <c r="C90" s="770">
        <f t="shared" si="49"/>
        <v>1</v>
      </c>
      <c r="D90" s="770">
        <f t="shared" si="49"/>
        <v>3</v>
      </c>
      <c r="E90" s="770">
        <f t="shared" si="49"/>
        <v>4</v>
      </c>
      <c r="F90" s="770">
        <f t="shared" si="49"/>
        <v>2</v>
      </c>
      <c r="G90" s="770">
        <f t="shared" si="49"/>
        <v>4</v>
      </c>
      <c r="H90" s="770">
        <f t="shared" si="49"/>
        <v>2</v>
      </c>
      <c r="I90" s="770">
        <f t="shared" si="49"/>
        <v>5</v>
      </c>
      <c r="J90" s="770">
        <f t="shared" si="49"/>
        <v>4</v>
      </c>
      <c r="K90" s="770">
        <f t="shared" si="49"/>
        <v>7</v>
      </c>
      <c r="L90" s="770">
        <f t="shared" si="49"/>
        <v>6</v>
      </c>
      <c r="M90" s="770">
        <f t="shared" si="49"/>
        <v>7</v>
      </c>
      <c r="N90" s="770">
        <f t="shared" si="49"/>
        <v>5</v>
      </c>
      <c r="O90" s="770">
        <f t="shared" si="49"/>
        <v>6</v>
      </c>
      <c r="P90" s="770">
        <f t="shared" si="49"/>
        <v>100</v>
      </c>
      <c r="Q90" s="770">
        <f t="shared" si="49"/>
        <v>76</v>
      </c>
      <c r="R90" s="770">
        <f t="shared" si="49"/>
        <v>49</v>
      </c>
      <c r="S90" s="770">
        <f t="shared" si="49"/>
        <v>35</v>
      </c>
      <c r="T90" s="770">
        <f t="shared" si="49"/>
        <v>27</v>
      </c>
      <c r="U90" s="770">
        <f t="shared" si="49"/>
        <v>23</v>
      </c>
      <c r="V90" s="770">
        <f t="shared" si="49"/>
        <v>17</v>
      </c>
      <c r="W90" s="770">
        <f t="shared" si="49"/>
        <v>24</v>
      </c>
      <c r="X90" s="770">
        <f t="shared" si="49"/>
        <v>15</v>
      </c>
      <c r="Y90" s="770">
        <f t="shared" si="49"/>
        <v>24</v>
      </c>
      <c r="Z90" s="770">
        <f t="shared" si="49"/>
        <v>28</v>
      </c>
      <c r="AA90" s="770">
        <f t="shared" si="49"/>
        <v>27</v>
      </c>
      <c r="AB90" s="770">
        <f t="shared" si="49"/>
        <v>26</v>
      </c>
      <c r="AC90" s="770">
        <f t="shared" si="49"/>
        <v>26</v>
      </c>
      <c r="AD90" s="770">
        <f t="shared" si="49"/>
        <v>27</v>
      </c>
      <c r="AE90" s="770">
        <f t="shared" si="49"/>
        <v>31</v>
      </c>
      <c r="AF90" s="770">
        <f t="shared" si="49"/>
        <v>20</v>
      </c>
      <c r="AG90" s="771">
        <f t="shared" si="47"/>
        <v>638</v>
      </c>
      <c r="AH90" s="772">
        <f>SUM(AH82:AH89)</f>
        <v>1</v>
      </c>
    </row>
    <row r="91" outlineLevel="1">
      <c r="A91" s="743" t="s">
        <v>1731</v>
      </c>
      <c r="B91" s="744"/>
      <c r="C91" s="744"/>
      <c r="D91" s="744"/>
      <c r="E91" s="744"/>
      <c r="F91" s="744"/>
      <c r="G91" s="744"/>
      <c r="H91" s="744"/>
      <c r="I91" s="744"/>
      <c r="J91" s="744"/>
      <c r="K91" s="744"/>
      <c r="L91" s="744"/>
      <c r="M91" s="744"/>
      <c r="N91" s="744"/>
      <c r="O91" s="744"/>
      <c r="P91" s="744"/>
      <c r="Q91" s="744"/>
      <c r="R91" s="744"/>
      <c r="S91" s="744"/>
      <c r="T91" s="744"/>
      <c r="U91" s="744"/>
      <c r="V91" s="744"/>
      <c r="W91" s="744"/>
      <c r="X91" s="744"/>
      <c r="Y91" s="744"/>
      <c r="Z91" s="744"/>
      <c r="AA91" s="744"/>
      <c r="AB91" s="744"/>
      <c r="AC91" s="744"/>
      <c r="AD91" s="744"/>
      <c r="AE91" s="744"/>
      <c r="AF91" s="744"/>
      <c r="AG91" s="732"/>
      <c r="AH91" s="733"/>
    </row>
    <row r="92" outlineLevel="1">
      <c r="A92" s="747" t="s">
        <v>1712</v>
      </c>
      <c r="B92" s="748">
        <f t="shared" ref="B92:AF92" si="50">iferror(B82/B$90,"")</f>
        <v>0.1428571429</v>
      </c>
      <c r="C92" s="748">
        <f t="shared" si="50"/>
        <v>0</v>
      </c>
      <c r="D92" s="748">
        <f t="shared" si="50"/>
        <v>0.3333333333</v>
      </c>
      <c r="E92" s="748">
        <f t="shared" si="50"/>
        <v>0</v>
      </c>
      <c r="F92" s="748">
        <f t="shared" si="50"/>
        <v>0</v>
      </c>
      <c r="G92" s="748">
        <f t="shared" si="50"/>
        <v>0.25</v>
      </c>
      <c r="H92" s="748">
        <f t="shared" si="50"/>
        <v>0.5</v>
      </c>
      <c r="I92" s="748">
        <f t="shared" si="50"/>
        <v>0.4</v>
      </c>
      <c r="J92" s="748">
        <f t="shared" si="50"/>
        <v>0</v>
      </c>
      <c r="K92" s="748">
        <f t="shared" si="50"/>
        <v>0.4285714286</v>
      </c>
      <c r="L92" s="748">
        <f t="shared" si="50"/>
        <v>0.3333333333</v>
      </c>
      <c r="M92" s="748">
        <f t="shared" si="50"/>
        <v>0.2857142857</v>
      </c>
      <c r="N92" s="748">
        <f t="shared" si="50"/>
        <v>0.4</v>
      </c>
      <c r="O92" s="748">
        <f t="shared" si="50"/>
        <v>0.1666666667</v>
      </c>
      <c r="P92" s="748">
        <f t="shared" si="50"/>
        <v>0.31</v>
      </c>
      <c r="Q92" s="748">
        <f t="shared" si="50"/>
        <v>0.2763157895</v>
      </c>
      <c r="R92" s="748">
        <f t="shared" si="50"/>
        <v>0.306122449</v>
      </c>
      <c r="S92" s="748">
        <f t="shared" si="50"/>
        <v>0.3142857143</v>
      </c>
      <c r="T92" s="748">
        <f t="shared" si="50"/>
        <v>0.4074074074</v>
      </c>
      <c r="U92" s="748">
        <f t="shared" si="50"/>
        <v>0.3043478261</v>
      </c>
      <c r="V92" s="748">
        <f t="shared" si="50"/>
        <v>0.2941176471</v>
      </c>
      <c r="W92" s="748">
        <f t="shared" si="50"/>
        <v>0.5833333333</v>
      </c>
      <c r="X92" s="748">
        <f t="shared" si="50"/>
        <v>0.2666666667</v>
      </c>
      <c r="Y92" s="748">
        <f t="shared" si="50"/>
        <v>0.3333333333</v>
      </c>
      <c r="Z92" s="748">
        <f t="shared" si="50"/>
        <v>0.25</v>
      </c>
      <c r="AA92" s="748">
        <f t="shared" si="50"/>
        <v>0.3333333333</v>
      </c>
      <c r="AB92" s="748">
        <f t="shared" si="50"/>
        <v>0.2692307692</v>
      </c>
      <c r="AC92" s="748">
        <f t="shared" si="50"/>
        <v>0.4230769231</v>
      </c>
      <c r="AD92" s="748">
        <f t="shared" si="50"/>
        <v>0.4444444444</v>
      </c>
      <c r="AE92" s="748">
        <f t="shared" si="50"/>
        <v>0.4838709677</v>
      </c>
      <c r="AF92" s="748">
        <f t="shared" si="50"/>
        <v>0.4</v>
      </c>
      <c r="AG92" s="732"/>
      <c r="AH92" s="733"/>
    </row>
    <row r="93" outlineLevel="1">
      <c r="A93" s="747" t="s">
        <v>1716</v>
      </c>
      <c r="B93" s="748">
        <f t="shared" ref="B93:AF93" si="51">iferror(B83/B$90,"")</f>
        <v>0.7142857143</v>
      </c>
      <c r="C93" s="748">
        <f t="shared" si="51"/>
        <v>1</v>
      </c>
      <c r="D93" s="748">
        <f t="shared" si="51"/>
        <v>0.3333333333</v>
      </c>
      <c r="E93" s="748">
        <f t="shared" si="51"/>
        <v>1</v>
      </c>
      <c r="F93" s="748">
        <f t="shared" si="51"/>
        <v>1</v>
      </c>
      <c r="G93" s="748">
        <f t="shared" si="51"/>
        <v>0.5</v>
      </c>
      <c r="H93" s="748">
        <f t="shared" si="51"/>
        <v>0.5</v>
      </c>
      <c r="I93" s="748">
        <f t="shared" si="51"/>
        <v>0.6</v>
      </c>
      <c r="J93" s="748">
        <f t="shared" si="51"/>
        <v>0.75</v>
      </c>
      <c r="K93" s="748">
        <f t="shared" si="51"/>
        <v>0.4285714286</v>
      </c>
      <c r="L93" s="748">
        <f t="shared" si="51"/>
        <v>0.3333333333</v>
      </c>
      <c r="M93" s="748">
        <f t="shared" si="51"/>
        <v>0.4285714286</v>
      </c>
      <c r="N93" s="748">
        <f t="shared" si="51"/>
        <v>0.6</v>
      </c>
      <c r="O93" s="748">
        <f t="shared" si="51"/>
        <v>0.6666666667</v>
      </c>
      <c r="P93" s="748">
        <f t="shared" si="51"/>
        <v>0.3</v>
      </c>
      <c r="Q93" s="748">
        <f t="shared" si="51"/>
        <v>0.4210526316</v>
      </c>
      <c r="R93" s="748">
        <f t="shared" si="51"/>
        <v>0.4081632653</v>
      </c>
      <c r="S93" s="748">
        <f t="shared" si="51"/>
        <v>0.3428571429</v>
      </c>
      <c r="T93" s="748">
        <f t="shared" si="51"/>
        <v>0.2222222222</v>
      </c>
      <c r="U93" s="748">
        <f t="shared" si="51"/>
        <v>0.3913043478</v>
      </c>
      <c r="V93" s="748">
        <f t="shared" si="51"/>
        <v>0.3529411765</v>
      </c>
      <c r="W93" s="748">
        <f t="shared" si="51"/>
        <v>0.2916666667</v>
      </c>
      <c r="X93" s="748">
        <f t="shared" si="51"/>
        <v>0.4</v>
      </c>
      <c r="Y93" s="748">
        <f t="shared" si="51"/>
        <v>0.375</v>
      </c>
      <c r="Z93" s="748">
        <f t="shared" si="51"/>
        <v>0.3571428571</v>
      </c>
      <c r="AA93" s="748">
        <f t="shared" si="51"/>
        <v>0.4444444444</v>
      </c>
      <c r="AB93" s="748">
        <f t="shared" si="51"/>
        <v>0.3461538462</v>
      </c>
      <c r="AC93" s="748">
        <f t="shared" si="51"/>
        <v>0.3846153846</v>
      </c>
      <c r="AD93" s="748">
        <f t="shared" si="51"/>
        <v>0.3333333333</v>
      </c>
      <c r="AE93" s="748">
        <f t="shared" si="51"/>
        <v>0.4193548387</v>
      </c>
      <c r="AF93" s="748">
        <f t="shared" si="51"/>
        <v>0.2</v>
      </c>
      <c r="AG93" s="732"/>
      <c r="AH93" s="733"/>
    </row>
    <row r="94" outlineLevel="1">
      <c r="A94" s="747" t="s">
        <v>150</v>
      </c>
      <c r="B94" s="748">
        <f t="shared" ref="B94:AF94" si="52">iferror(B84/B$90,"")</f>
        <v>0</v>
      </c>
      <c r="C94" s="748">
        <f t="shared" si="52"/>
        <v>0</v>
      </c>
      <c r="D94" s="748">
        <f t="shared" si="52"/>
        <v>0</v>
      </c>
      <c r="E94" s="748">
        <f t="shared" si="52"/>
        <v>0</v>
      </c>
      <c r="F94" s="748">
        <f t="shared" si="52"/>
        <v>0</v>
      </c>
      <c r="G94" s="748">
        <f t="shared" si="52"/>
        <v>0</v>
      </c>
      <c r="H94" s="748">
        <f t="shared" si="52"/>
        <v>0</v>
      </c>
      <c r="I94" s="748">
        <f t="shared" si="52"/>
        <v>0</v>
      </c>
      <c r="J94" s="748">
        <f t="shared" si="52"/>
        <v>0</v>
      </c>
      <c r="K94" s="748">
        <f t="shared" si="52"/>
        <v>0</v>
      </c>
      <c r="L94" s="748">
        <f t="shared" si="52"/>
        <v>0.1666666667</v>
      </c>
      <c r="M94" s="748">
        <f t="shared" si="52"/>
        <v>0</v>
      </c>
      <c r="N94" s="748">
        <f t="shared" si="52"/>
        <v>0</v>
      </c>
      <c r="O94" s="748">
        <f t="shared" si="52"/>
        <v>0</v>
      </c>
      <c r="P94" s="748">
        <f t="shared" si="52"/>
        <v>0</v>
      </c>
      <c r="Q94" s="748">
        <f t="shared" si="52"/>
        <v>0</v>
      </c>
      <c r="R94" s="748">
        <f t="shared" si="52"/>
        <v>0</v>
      </c>
      <c r="S94" s="748">
        <f t="shared" si="52"/>
        <v>0</v>
      </c>
      <c r="T94" s="748">
        <f t="shared" si="52"/>
        <v>0</v>
      </c>
      <c r="U94" s="748">
        <f t="shared" si="52"/>
        <v>0</v>
      </c>
      <c r="V94" s="748">
        <f t="shared" si="52"/>
        <v>0</v>
      </c>
      <c r="W94" s="748">
        <f t="shared" si="52"/>
        <v>0</v>
      </c>
      <c r="X94" s="748">
        <f t="shared" si="52"/>
        <v>0</v>
      </c>
      <c r="Y94" s="748">
        <f t="shared" si="52"/>
        <v>0</v>
      </c>
      <c r="Z94" s="748">
        <f t="shared" si="52"/>
        <v>0</v>
      </c>
      <c r="AA94" s="748">
        <f t="shared" si="52"/>
        <v>0</v>
      </c>
      <c r="AB94" s="748">
        <f t="shared" si="52"/>
        <v>0</v>
      </c>
      <c r="AC94" s="748">
        <f t="shared" si="52"/>
        <v>0</v>
      </c>
      <c r="AD94" s="748">
        <f t="shared" si="52"/>
        <v>0</v>
      </c>
      <c r="AE94" s="748">
        <f t="shared" si="52"/>
        <v>0</v>
      </c>
      <c r="AF94" s="748">
        <f t="shared" si="52"/>
        <v>0</v>
      </c>
      <c r="AG94" s="732"/>
      <c r="AH94" s="733"/>
    </row>
    <row r="95" outlineLevel="1">
      <c r="A95" s="747" t="s">
        <v>1717</v>
      </c>
      <c r="B95" s="748">
        <f t="shared" ref="B95:AF95" si="53">iferror(B85/B$90,"")</f>
        <v>0</v>
      </c>
      <c r="C95" s="748">
        <f t="shared" si="53"/>
        <v>0</v>
      </c>
      <c r="D95" s="748">
        <f t="shared" si="53"/>
        <v>0.3333333333</v>
      </c>
      <c r="E95" s="748">
        <f t="shared" si="53"/>
        <v>0</v>
      </c>
      <c r="F95" s="748">
        <f t="shared" si="53"/>
        <v>0</v>
      </c>
      <c r="G95" s="748">
        <f t="shared" si="53"/>
        <v>0</v>
      </c>
      <c r="H95" s="748">
        <f t="shared" si="53"/>
        <v>0</v>
      </c>
      <c r="I95" s="748">
        <f t="shared" si="53"/>
        <v>0</v>
      </c>
      <c r="J95" s="748">
        <f t="shared" si="53"/>
        <v>0</v>
      </c>
      <c r="K95" s="748">
        <f t="shared" si="53"/>
        <v>0</v>
      </c>
      <c r="L95" s="748">
        <f t="shared" si="53"/>
        <v>0</v>
      </c>
      <c r="M95" s="748">
        <f t="shared" si="53"/>
        <v>0</v>
      </c>
      <c r="N95" s="748">
        <f t="shared" si="53"/>
        <v>0</v>
      </c>
      <c r="O95" s="748">
        <f t="shared" si="53"/>
        <v>0</v>
      </c>
      <c r="P95" s="748">
        <f t="shared" si="53"/>
        <v>0.01</v>
      </c>
      <c r="Q95" s="748">
        <f t="shared" si="53"/>
        <v>0</v>
      </c>
      <c r="R95" s="748">
        <f t="shared" si="53"/>
        <v>0.04081632653</v>
      </c>
      <c r="S95" s="748">
        <f t="shared" si="53"/>
        <v>0.02857142857</v>
      </c>
      <c r="T95" s="748">
        <f t="shared" si="53"/>
        <v>0.03703703704</v>
      </c>
      <c r="U95" s="748">
        <f t="shared" si="53"/>
        <v>0</v>
      </c>
      <c r="V95" s="748">
        <f t="shared" si="53"/>
        <v>0</v>
      </c>
      <c r="W95" s="748">
        <f t="shared" si="53"/>
        <v>0</v>
      </c>
      <c r="X95" s="748">
        <f t="shared" si="53"/>
        <v>0</v>
      </c>
      <c r="Y95" s="748">
        <f t="shared" si="53"/>
        <v>0.04166666667</v>
      </c>
      <c r="Z95" s="748">
        <f t="shared" si="53"/>
        <v>0</v>
      </c>
      <c r="AA95" s="748">
        <f t="shared" si="53"/>
        <v>0</v>
      </c>
      <c r="AB95" s="748">
        <f t="shared" si="53"/>
        <v>0.03846153846</v>
      </c>
      <c r="AC95" s="748">
        <f t="shared" si="53"/>
        <v>0</v>
      </c>
      <c r="AD95" s="748">
        <f t="shared" si="53"/>
        <v>0</v>
      </c>
      <c r="AE95" s="748">
        <f t="shared" si="53"/>
        <v>0.03225806452</v>
      </c>
      <c r="AF95" s="748">
        <f t="shared" si="53"/>
        <v>0.05</v>
      </c>
      <c r="AG95" s="732"/>
      <c r="AH95" s="733"/>
    </row>
    <row r="96" outlineLevel="1">
      <c r="A96" s="747" t="s">
        <v>1718</v>
      </c>
      <c r="B96" s="748">
        <f t="shared" ref="B96:AF96" si="54">iferror(B86/B$90,"")</f>
        <v>0</v>
      </c>
      <c r="C96" s="748">
        <f t="shared" si="54"/>
        <v>0</v>
      </c>
      <c r="D96" s="748">
        <f t="shared" si="54"/>
        <v>0</v>
      </c>
      <c r="E96" s="748">
        <f t="shared" si="54"/>
        <v>0</v>
      </c>
      <c r="F96" s="748">
        <f t="shared" si="54"/>
        <v>0</v>
      </c>
      <c r="G96" s="748">
        <f t="shared" si="54"/>
        <v>0</v>
      </c>
      <c r="H96" s="748">
        <f t="shared" si="54"/>
        <v>0</v>
      </c>
      <c r="I96" s="748">
        <f t="shared" si="54"/>
        <v>0</v>
      </c>
      <c r="J96" s="748">
        <f t="shared" si="54"/>
        <v>0</v>
      </c>
      <c r="K96" s="748">
        <f t="shared" si="54"/>
        <v>0.1428571429</v>
      </c>
      <c r="L96" s="748">
        <f t="shared" si="54"/>
        <v>0.1666666667</v>
      </c>
      <c r="M96" s="748">
        <f t="shared" si="54"/>
        <v>0.1428571429</v>
      </c>
      <c r="N96" s="748">
        <f t="shared" si="54"/>
        <v>0</v>
      </c>
      <c r="O96" s="748">
        <f t="shared" si="54"/>
        <v>0</v>
      </c>
      <c r="P96" s="748">
        <f t="shared" si="54"/>
        <v>0.23</v>
      </c>
      <c r="Q96" s="748">
        <f t="shared" si="54"/>
        <v>0.1973684211</v>
      </c>
      <c r="R96" s="748">
        <f t="shared" si="54"/>
        <v>0.1020408163</v>
      </c>
      <c r="S96" s="748">
        <f t="shared" si="54"/>
        <v>0.1714285714</v>
      </c>
      <c r="T96" s="748">
        <f t="shared" si="54"/>
        <v>0.1851851852</v>
      </c>
      <c r="U96" s="748">
        <f t="shared" si="54"/>
        <v>0.2173913043</v>
      </c>
      <c r="V96" s="748">
        <f t="shared" si="54"/>
        <v>0.1764705882</v>
      </c>
      <c r="W96" s="748">
        <f t="shared" si="54"/>
        <v>0.04166666667</v>
      </c>
      <c r="X96" s="748">
        <f t="shared" si="54"/>
        <v>0.3333333333</v>
      </c>
      <c r="Y96" s="748">
        <f t="shared" si="54"/>
        <v>0.08333333333</v>
      </c>
      <c r="Z96" s="748">
        <f t="shared" si="54"/>
        <v>0.2142857143</v>
      </c>
      <c r="AA96" s="748">
        <f t="shared" si="54"/>
        <v>0.1111111111</v>
      </c>
      <c r="AB96" s="748">
        <f t="shared" si="54"/>
        <v>0.2307692308</v>
      </c>
      <c r="AC96" s="748">
        <f t="shared" si="54"/>
        <v>0.1538461538</v>
      </c>
      <c r="AD96" s="748">
        <f t="shared" si="54"/>
        <v>0.03703703704</v>
      </c>
      <c r="AE96" s="748">
        <f t="shared" si="54"/>
        <v>0.03225806452</v>
      </c>
      <c r="AF96" s="748">
        <f t="shared" si="54"/>
        <v>0.2</v>
      </c>
      <c r="AG96" s="732"/>
      <c r="AH96" s="733"/>
    </row>
    <row r="97" outlineLevel="1">
      <c r="A97" s="778" t="s">
        <v>1719</v>
      </c>
      <c r="B97" s="748">
        <f t="shared" ref="B97:AF97" si="55">iferror(B87/B$90,"")</f>
        <v>0</v>
      </c>
      <c r="C97" s="748">
        <f t="shared" si="55"/>
        <v>0</v>
      </c>
      <c r="D97" s="748">
        <f t="shared" si="55"/>
        <v>0</v>
      </c>
      <c r="E97" s="748">
        <f t="shared" si="55"/>
        <v>0</v>
      </c>
      <c r="F97" s="748">
        <f t="shared" si="55"/>
        <v>0</v>
      </c>
      <c r="G97" s="748">
        <f t="shared" si="55"/>
        <v>0</v>
      </c>
      <c r="H97" s="748">
        <f t="shared" si="55"/>
        <v>0</v>
      </c>
      <c r="I97" s="748">
        <f t="shared" si="55"/>
        <v>0</v>
      </c>
      <c r="J97" s="748">
        <f t="shared" si="55"/>
        <v>0</v>
      </c>
      <c r="K97" s="748">
        <f t="shared" si="55"/>
        <v>0</v>
      </c>
      <c r="L97" s="748">
        <f t="shared" si="55"/>
        <v>0</v>
      </c>
      <c r="M97" s="748">
        <f t="shared" si="55"/>
        <v>0.1428571429</v>
      </c>
      <c r="N97" s="748">
        <f t="shared" si="55"/>
        <v>0</v>
      </c>
      <c r="O97" s="748">
        <f t="shared" si="55"/>
        <v>0</v>
      </c>
      <c r="P97" s="748">
        <f t="shared" si="55"/>
        <v>0.01</v>
      </c>
      <c r="Q97" s="748">
        <f t="shared" si="55"/>
        <v>0.02631578947</v>
      </c>
      <c r="R97" s="748">
        <f t="shared" si="55"/>
        <v>0</v>
      </c>
      <c r="S97" s="748">
        <f t="shared" si="55"/>
        <v>0.02857142857</v>
      </c>
      <c r="T97" s="748">
        <f t="shared" si="55"/>
        <v>0</v>
      </c>
      <c r="U97" s="748">
        <f t="shared" si="55"/>
        <v>0</v>
      </c>
      <c r="V97" s="748">
        <f t="shared" si="55"/>
        <v>0</v>
      </c>
      <c r="W97" s="748">
        <f t="shared" si="55"/>
        <v>0</v>
      </c>
      <c r="X97" s="748">
        <f t="shared" si="55"/>
        <v>0</v>
      </c>
      <c r="Y97" s="748">
        <f t="shared" si="55"/>
        <v>0</v>
      </c>
      <c r="Z97" s="748">
        <f t="shared" si="55"/>
        <v>0</v>
      </c>
      <c r="AA97" s="748">
        <f t="shared" si="55"/>
        <v>0</v>
      </c>
      <c r="AB97" s="748">
        <f t="shared" si="55"/>
        <v>0</v>
      </c>
      <c r="AC97" s="748">
        <f t="shared" si="55"/>
        <v>0</v>
      </c>
      <c r="AD97" s="748">
        <f t="shared" si="55"/>
        <v>0.03703703704</v>
      </c>
      <c r="AE97" s="748">
        <f t="shared" si="55"/>
        <v>0</v>
      </c>
      <c r="AF97" s="748">
        <f t="shared" si="55"/>
        <v>0</v>
      </c>
      <c r="AG97" s="732"/>
      <c r="AH97" s="733"/>
    </row>
    <row r="98" outlineLevel="1">
      <c r="A98" s="778" t="s">
        <v>1720</v>
      </c>
      <c r="B98" s="748">
        <f t="shared" ref="B98:AF98" si="56">iferror(B88/B$90,"")</f>
        <v>0.1428571429</v>
      </c>
      <c r="C98" s="748">
        <f t="shared" si="56"/>
        <v>0</v>
      </c>
      <c r="D98" s="748">
        <f t="shared" si="56"/>
        <v>0</v>
      </c>
      <c r="E98" s="748">
        <f t="shared" si="56"/>
        <v>0</v>
      </c>
      <c r="F98" s="748">
        <f t="shared" si="56"/>
        <v>0</v>
      </c>
      <c r="G98" s="748">
        <f t="shared" si="56"/>
        <v>0.25</v>
      </c>
      <c r="H98" s="748">
        <f t="shared" si="56"/>
        <v>0</v>
      </c>
      <c r="I98" s="748">
        <f t="shared" si="56"/>
        <v>0</v>
      </c>
      <c r="J98" s="748">
        <f t="shared" si="56"/>
        <v>0.25</v>
      </c>
      <c r="K98" s="748">
        <f t="shared" si="56"/>
        <v>0</v>
      </c>
      <c r="L98" s="748">
        <f t="shared" si="56"/>
        <v>0</v>
      </c>
      <c r="M98" s="748">
        <f t="shared" si="56"/>
        <v>0</v>
      </c>
      <c r="N98" s="748">
        <f t="shared" si="56"/>
        <v>0</v>
      </c>
      <c r="O98" s="748">
        <f t="shared" si="56"/>
        <v>0.1666666667</v>
      </c>
      <c r="P98" s="748">
        <f t="shared" si="56"/>
        <v>0.14</v>
      </c>
      <c r="Q98" s="748">
        <f t="shared" si="56"/>
        <v>0.07894736842</v>
      </c>
      <c r="R98" s="748">
        <f t="shared" si="56"/>
        <v>0.1224489796</v>
      </c>
      <c r="S98" s="748">
        <f t="shared" si="56"/>
        <v>0.1142857143</v>
      </c>
      <c r="T98" s="748">
        <f t="shared" si="56"/>
        <v>0.1481481481</v>
      </c>
      <c r="U98" s="748">
        <f t="shared" si="56"/>
        <v>0.08695652174</v>
      </c>
      <c r="V98" s="748">
        <f t="shared" si="56"/>
        <v>0.1764705882</v>
      </c>
      <c r="W98" s="748">
        <f t="shared" si="56"/>
        <v>0.08333333333</v>
      </c>
      <c r="X98" s="748">
        <f t="shared" si="56"/>
        <v>0</v>
      </c>
      <c r="Y98" s="748">
        <f t="shared" si="56"/>
        <v>0.1666666667</v>
      </c>
      <c r="Z98" s="748">
        <f t="shared" si="56"/>
        <v>0.1785714286</v>
      </c>
      <c r="AA98" s="748">
        <f t="shared" si="56"/>
        <v>0.03703703704</v>
      </c>
      <c r="AB98" s="748">
        <f t="shared" si="56"/>
        <v>0.1153846154</v>
      </c>
      <c r="AC98" s="748">
        <f t="shared" si="56"/>
        <v>0.03846153846</v>
      </c>
      <c r="AD98" s="748">
        <f t="shared" si="56"/>
        <v>0.07407407407</v>
      </c>
      <c r="AE98" s="748">
        <f t="shared" si="56"/>
        <v>0.03225806452</v>
      </c>
      <c r="AF98" s="748">
        <f t="shared" si="56"/>
        <v>0.15</v>
      </c>
      <c r="AG98" s="732"/>
      <c r="AH98" s="733"/>
    </row>
    <row r="99" outlineLevel="1">
      <c r="A99" s="789" t="s">
        <v>1721</v>
      </c>
      <c r="B99" s="748">
        <f t="shared" ref="B99:AF99" si="57">iferror(B89/B$90,"")</f>
        <v>0</v>
      </c>
      <c r="C99" s="748">
        <f t="shared" si="57"/>
        <v>0</v>
      </c>
      <c r="D99" s="748">
        <f t="shared" si="57"/>
        <v>0</v>
      </c>
      <c r="E99" s="748">
        <f t="shared" si="57"/>
        <v>0</v>
      </c>
      <c r="F99" s="748">
        <f t="shared" si="57"/>
        <v>0</v>
      </c>
      <c r="G99" s="748">
        <f t="shared" si="57"/>
        <v>0</v>
      </c>
      <c r="H99" s="748">
        <f t="shared" si="57"/>
        <v>0</v>
      </c>
      <c r="I99" s="748">
        <f t="shared" si="57"/>
        <v>0</v>
      </c>
      <c r="J99" s="748">
        <f t="shared" si="57"/>
        <v>0</v>
      </c>
      <c r="K99" s="748">
        <f t="shared" si="57"/>
        <v>0</v>
      </c>
      <c r="L99" s="748">
        <f t="shared" si="57"/>
        <v>0</v>
      </c>
      <c r="M99" s="748">
        <f t="shared" si="57"/>
        <v>0</v>
      </c>
      <c r="N99" s="748">
        <f t="shared" si="57"/>
        <v>0</v>
      </c>
      <c r="O99" s="748">
        <f t="shared" si="57"/>
        <v>0</v>
      </c>
      <c r="P99" s="748">
        <f t="shared" si="57"/>
        <v>0</v>
      </c>
      <c r="Q99" s="748">
        <f t="shared" si="57"/>
        <v>0</v>
      </c>
      <c r="R99" s="748">
        <f t="shared" si="57"/>
        <v>0.02040816327</v>
      </c>
      <c r="S99" s="748">
        <f t="shared" si="57"/>
        <v>0</v>
      </c>
      <c r="T99" s="748">
        <f t="shared" si="57"/>
        <v>0</v>
      </c>
      <c r="U99" s="748">
        <f t="shared" si="57"/>
        <v>0</v>
      </c>
      <c r="V99" s="748">
        <f t="shared" si="57"/>
        <v>0</v>
      </c>
      <c r="W99" s="748">
        <f t="shared" si="57"/>
        <v>0</v>
      </c>
      <c r="X99" s="748">
        <f t="shared" si="57"/>
        <v>0</v>
      </c>
      <c r="Y99" s="748">
        <f t="shared" si="57"/>
        <v>0</v>
      </c>
      <c r="Z99" s="748">
        <f t="shared" si="57"/>
        <v>0</v>
      </c>
      <c r="AA99" s="748">
        <f t="shared" si="57"/>
        <v>0.07407407407</v>
      </c>
      <c r="AB99" s="748">
        <f t="shared" si="57"/>
        <v>0</v>
      </c>
      <c r="AC99" s="748">
        <f t="shared" si="57"/>
        <v>0</v>
      </c>
      <c r="AD99" s="748">
        <f t="shared" si="57"/>
        <v>0.07407407407</v>
      </c>
      <c r="AE99" s="748">
        <f t="shared" si="57"/>
        <v>0</v>
      </c>
      <c r="AF99" s="748">
        <f t="shared" si="57"/>
        <v>0</v>
      </c>
      <c r="AG99" s="732"/>
      <c r="AH99" s="790"/>
    </row>
    <row r="100" outlineLevel="1">
      <c r="A100" s="773" t="s">
        <v>1732</v>
      </c>
      <c r="B100" s="774"/>
      <c r="C100" s="774"/>
      <c r="D100" s="774"/>
      <c r="E100" s="774"/>
      <c r="F100" s="774"/>
      <c r="G100" s="774"/>
      <c r="H100" s="774"/>
      <c r="I100" s="774"/>
      <c r="J100" s="774"/>
      <c r="K100" s="774"/>
      <c r="L100" s="774"/>
      <c r="M100" s="774"/>
      <c r="N100" s="774"/>
      <c r="O100" s="774"/>
      <c r="P100" s="774"/>
      <c r="Q100" s="774"/>
      <c r="R100" s="774"/>
      <c r="S100" s="774"/>
      <c r="T100" s="774"/>
      <c r="U100" s="774"/>
      <c r="V100" s="774"/>
      <c r="W100" s="774"/>
      <c r="X100" s="774"/>
      <c r="Y100" s="774"/>
      <c r="Z100" s="774"/>
      <c r="AA100" s="774"/>
      <c r="AB100" s="774"/>
      <c r="AC100" s="774"/>
      <c r="AD100" s="774"/>
      <c r="AE100" s="774"/>
      <c r="AF100" s="774"/>
      <c r="AG100" s="775"/>
      <c r="AH100" s="776"/>
    </row>
    <row r="101" outlineLevel="1">
      <c r="A101" s="696" t="s">
        <v>1713</v>
      </c>
      <c r="B101" s="755">
        <v>1.0</v>
      </c>
      <c r="C101" s="755">
        <v>0.0</v>
      </c>
      <c r="D101" s="755">
        <v>0.0</v>
      </c>
      <c r="E101" s="755">
        <v>0.0</v>
      </c>
      <c r="F101" s="755">
        <v>0.0</v>
      </c>
      <c r="G101" s="755">
        <v>0.0</v>
      </c>
      <c r="H101" s="755">
        <v>1.0</v>
      </c>
      <c r="I101" s="755">
        <v>2.0</v>
      </c>
      <c r="J101" s="755">
        <v>0.0</v>
      </c>
      <c r="K101" s="755">
        <v>2.0</v>
      </c>
      <c r="L101" s="755">
        <v>2.0</v>
      </c>
      <c r="M101" s="755">
        <v>2.0</v>
      </c>
      <c r="N101" s="756">
        <v>1.0</v>
      </c>
      <c r="O101" s="756">
        <v>1.0</v>
      </c>
      <c r="P101" s="756">
        <v>24.0</v>
      </c>
      <c r="Q101" s="756">
        <v>17.0</v>
      </c>
      <c r="R101" s="756">
        <v>10.0</v>
      </c>
      <c r="S101" s="756">
        <v>8.0</v>
      </c>
      <c r="T101" s="756">
        <v>4.0</v>
      </c>
      <c r="U101" s="756">
        <v>5.0</v>
      </c>
      <c r="V101" s="755">
        <v>4.0</v>
      </c>
      <c r="W101" s="755">
        <v>7.0</v>
      </c>
      <c r="X101" s="755">
        <v>2.0</v>
      </c>
      <c r="Y101" s="756">
        <v>5.0</v>
      </c>
      <c r="Z101" s="756">
        <v>4.0</v>
      </c>
      <c r="AA101" s="756">
        <v>4.0</v>
      </c>
      <c r="AB101" s="756">
        <v>5.0</v>
      </c>
      <c r="AC101" s="756">
        <v>4.0</v>
      </c>
      <c r="AD101" s="756">
        <v>7.0</v>
      </c>
      <c r="AE101" s="756">
        <v>10.0</v>
      </c>
      <c r="AF101" s="756">
        <v>6.0</v>
      </c>
      <c r="AG101" s="757">
        <f t="shared" ref="AG101:AG104" si="58">SUM(B101:AF101)</f>
        <v>138</v>
      </c>
      <c r="AH101" s="737">
        <f t="shared" ref="AH101:AH103" si="59">iferror(AG101/AG$104,"")</f>
        <v>0.6509433962</v>
      </c>
    </row>
    <row r="102" outlineLevel="1">
      <c r="A102" s="758" t="s">
        <v>1714</v>
      </c>
      <c r="B102" s="756">
        <v>0.0</v>
      </c>
      <c r="C102" s="756">
        <v>0.0</v>
      </c>
      <c r="D102" s="756">
        <v>1.0</v>
      </c>
      <c r="E102" s="756">
        <v>0.0</v>
      </c>
      <c r="F102" s="756">
        <v>0.0</v>
      </c>
      <c r="G102" s="756">
        <v>0.0</v>
      </c>
      <c r="H102" s="756">
        <v>0.0</v>
      </c>
      <c r="I102" s="756">
        <v>0.0</v>
      </c>
      <c r="J102" s="756">
        <v>0.0</v>
      </c>
      <c r="K102" s="756">
        <v>0.0</v>
      </c>
      <c r="L102" s="756">
        <v>0.0</v>
      </c>
      <c r="M102" s="756">
        <v>0.0</v>
      </c>
      <c r="N102" s="756">
        <v>0.0</v>
      </c>
      <c r="O102" s="756">
        <v>0.0</v>
      </c>
      <c r="P102" s="756">
        <v>1.0</v>
      </c>
      <c r="Q102" s="756">
        <v>1.0</v>
      </c>
      <c r="R102" s="756">
        <v>2.0</v>
      </c>
      <c r="S102" s="756">
        <v>1.0</v>
      </c>
      <c r="T102" s="756">
        <v>1.0</v>
      </c>
      <c r="U102" s="756">
        <v>1.0</v>
      </c>
      <c r="V102" s="756">
        <v>0.0</v>
      </c>
      <c r="W102" s="756">
        <v>3.0</v>
      </c>
      <c r="X102" s="756">
        <v>1.0</v>
      </c>
      <c r="Y102" s="756">
        <v>0.0</v>
      </c>
      <c r="Z102" s="756">
        <v>0.0</v>
      </c>
      <c r="AA102" s="756">
        <v>1.0</v>
      </c>
      <c r="AB102" s="756">
        <v>1.0</v>
      </c>
      <c r="AC102" s="756">
        <v>3.0</v>
      </c>
      <c r="AD102" s="756">
        <v>1.0</v>
      </c>
      <c r="AE102" s="756">
        <v>1.0</v>
      </c>
      <c r="AF102" s="756">
        <v>2.0</v>
      </c>
      <c r="AG102" s="757">
        <f t="shared" si="58"/>
        <v>21</v>
      </c>
      <c r="AH102" s="737">
        <f t="shared" si="59"/>
        <v>0.09905660377</v>
      </c>
    </row>
    <row r="103" outlineLevel="1">
      <c r="A103" s="666" t="s">
        <v>1715</v>
      </c>
      <c r="B103" s="756">
        <v>0.0</v>
      </c>
      <c r="C103" s="756">
        <v>0.0</v>
      </c>
      <c r="D103" s="756">
        <v>0.0</v>
      </c>
      <c r="E103" s="756">
        <v>0.0</v>
      </c>
      <c r="F103" s="756">
        <v>0.0</v>
      </c>
      <c r="G103" s="756">
        <v>1.0</v>
      </c>
      <c r="H103" s="756">
        <v>0.0</v>
      </c>
      <c r="I103" s="756">
        <v>0.0</v>
      </c>
      <c r="J103" s="756">
        <v>0.0</v>
      </c>
      <c r="K103" s="756">
        <v>1.0</v>
      </c>
      <c r="L103" s="756">
        <v>0.0</v>
      </c>
      <c r="M103" s="756">
        <v>0.0</v>
      </c>
      <c r="N103" s="756">
        <v>1.0</v>
      </c>
      <c r="O103" s="756">
        <v>0.0</v>
      </c>
      <c r="P103" s="756">
        <v>6.0</v>
      </c>
      <c r="Q103" s="756">
        <v>3.0</v>
      </c>
      <c r="R103" s="756">
        <v>3.0</v>
      </c>
      <c r="S103" s="756">
        <v>2.0</v>
      </c>
      <c r="T103" s="756">
        <v>6.0</v>
      </c>
      <c r="U103" s="756">
        <v>1.0</v>
      </c>
      <c r="V103" s="756">
        <v>1.0</v>
      </c>
      <c r="W103" s="756">
        <v>4.0</v>
      </c>
      <c r="X103" s="756">
        <v>1.0</v>
      </c>
      <c r="Y103" s="756">
        <v>3.0</v>
      </c>
      <c r="Z103" s="756">
        <v>3.0</v>
      </c>
      <c r="AA103" s="756">
        <v>4.0</v>
      </c>
      <c r="AB103" s="756">
        <v>1.0</v>
      </c>
      <c r="AC103" s="756">
        <v>4.0</v>
      </c>
      <c r="AD103" s="756">
        <v>4.0</v>
      </c>
      <c r="AE103" s="756">
        <v>4.0</v>
      </c>
      <c r="AF103" s="756">
        <v>0.0</v>
      </c>
      <c r="AG103" s="757">
        <f t="shared" si="58"/>
        <v>53</v>
      </c>
      <c r="AH103" s="737">
        <f t="shared" si="59"/>
        <v>0.25</v>
      </c>
    </row>
    <row r="104" outlineLevel="1">
      <c r="A104" s="782" t="s">
        <v>1726</v>
      </c>
      <c r="B104" s="752">
        <f t="shared" ref="B104:AE104" si="60">SUM(B101:B103)</f>
        <v>1</v>
      </c>
      <c r="C104" s="752">
        <f t="shared" si="60"/>
        <v>0</v>
      </c>
      <c r="D104" s="752">
        <f t="shared" si="60"/>
        <v>1</v>
      </c>
      <c r="E104" s="752">
        <f t="shared" si="60"/>
        <v>0</v>
      </c>
      <c r="F104" s="752">
        <f t="shared" si="60"/>
        <v>0</v>
      </c>
      <c r="G104" s="752">
        <f t="shared" si="60"/>
        <v>1</v>
      </c>
      <c r="H104" s="752">
        <f t="shared" si="60"/>
        <v>1</v>
      </c>
      <c r="I104" s="752">
        <f t="shared" si="60"/>
        <v>2</v>
      </c>
      <c r="J104" s="752">
        <f t="shared" si="60"/>
        <v>0</v>
      </c>
      <c r="K104" s="752">
        <f t="shared" si="60"/>
        <v>3</v>
      </c>
      <c r="L104" s="752">
        <f t="shared" si="60"/>
        <v>2</v>
      </c>
      <c r="M104" s="752">
        <f t="shared" si="60"/>
        <v>2</v>
      </c>
      <c r="N104" s="752">
        <f t="shared" si="60"/>
        <v>2</v>
      </c>
      <c r="O104" s="752">
        <f t="shared" si="60"/>
        <v>1</v>
      </c>
      <c r="P104" s="752">
        <f t="shared" si="60"/>
        <v>31</v>
      </c>
      <c r="Q104" s="752">
        <f t="shared" si="60"/>
        <v>21</v>
      </c>
      <c r="R104" s="752">
        <f t="shared" si="60"/>
        <v>15</v>
      </c>
      <c r="S104" s="752">
        <f t="shared" si="60"/>
        <v>11</v>
      </c>
      <c r="T104" s="752">
        <f t="shared" si="60"/>
        <v>11</v>
      </c>
      <c r="U104" s="752">
        <f t="shared" si="60"/>
        <v>7</v>
      </c>
      <c r="V104" s="752">
        <f t="shared" si="60"/>
        <v>5</v>
      </c>
      <c r="W104" s="752">
        <f t="shared" si="60"/>
        <v>14</v>
      </c>
      <c r="X104" s="752">
        <f t="shared" si="60"/>
        <v>4</v>
      </c>
      <c r="Y104" s="752">
        <f t="shared" si="60"/>
        <v>8</v>
      </c>
      <c r="Z104" s="752">
        <f t="shared" si="60"/>
        <v>7</v>
      </c>
      <c r="AA104" s="752">
        <f t="shared" si="60"/>
        <v>9</v>
      </c>
      <c r="AB104" s="752">
        <f t="shared" si="60"/>
        <v>7</v>
      </c>
      <c r="AC104" s="752">
        <f t="shared" si="60"/>
        <v>11</v>
      </c>
      <c r="AD104" s="752">
        <f t="shared" si="60"/>
        <v>12</v>
      </c>
      <c r="AE104" s="752">
        <f t="shared" si="60"/>
        <v>15</v>
      </c>
      <c r="AF104" s="752">
        <f>SUM(AF101:AF102)</f>
        <v>8</v>
      </c>
      <c r="AG104" s="783">
        <f t="shared" si="58"/>
        <v>212</v>
      </c>
      <c r="AH104" s="784">
        <f>SUM(AH101:AH103)</f>
        <v>1</v>
      </c>
    </row>
    <row r="105" outlineLevel="1">
      <c r="A105" s="743" t="s">
        <v>1733</v>
      </c>
      <c r="B105" s="744"/>
      <c r="C105" s="744"/>
      <c r="D105" s="744"/>
      <c r="E105" s="744"/>
      <c r="F105" s="744"/>
      <c r="G105" s="744"/>
      <c r="H105" s="744"/>
      <c r="I105" s="744"/>
      <c r="J105" s="744"/>
      <c r="K105" s="744"/>
      <c r="L105" s="744"/>
      <c r="M105" s="744"/>
      <c r="N105" s="744"/>
      <c r="O105" s="744"/>
      <c r="P105" s="744"/>
      <c r="Q105" s="744"/>
      <c r="R105" s="744"/>
      <c r="S105" s="744"/>
      <c r="T105" s="744"/>
      <c r="U105" s="744"/>
      <c r="V105" s="744"/>
      <c r="W105" s="744"/>
      <c r="X105" s="744"/>
      <c r="Y105" s="744"/>
      <c r="Z105" s="744"/>
      <c r="AA105" s="744"/>
      <c r="AB105" s="744"/>
      <c r="AC105" s="744"/>
      <c r="AD105" s="744"/>
      <c r="AE105" s="744"/>
      <c r="AF105" s="744"/>
      <c r="AG105" s="745"/>
      <c r="AH105" s="746"/>
    </row>
    <row r="106" outlineLevel="1">
      <c r="A106" s="747" t="s">
        <v>1713</v>
      </c>
      <c r="B106" s="748">
        <f t="shared" ref="B106:AF106" si="61">iferror(B101/B$104,"")</f>
        <v>1</v>
      </c>
      <c r="C106" s="748" t="str">
        <f t="shared" si="61"/>
        <v/>
      </c>
      <c r="D106" s="748">
        <f t="shared" si="61"/>
        <v>0</v>
      </c>
      <c r="E106" s="748" t="str">
        <f t="shared" si="61"/>
        <v/>
      </c>
      <c r="F106" s="748" t="str">
        <f t="shared" si="61"/>
        <v/>
      </c>
      <c r="G106" s="748">
        <f t="shared" si="61"/>
        <v>0</v>
      </c>
      <c r="H106" s="748">
        <f t="shared" si="61"/>
        <v>1</v>
      </c>
      <c r="I106" s="748">
        <f t="shared" si="61"/>
        <v>1</v>
      </c>
      <c r="J106" s="748" t="str">
        <f t="shared" si="61"/>
        <v/>
      </c>
      <c r="K106" s="748">
        <f t="shared" si="61"/>
        <v>0.6666666667</v>
      </c>
      <c r="L106" s="748">
        <f t="shared" si="61"/>
        <v>1</v>
      </c>
      <c r="M106" s="748">
        <f t="shared" si="61"/>
        <v>1</v>
      </c>
      <c r="N106" s="748">
        <f t="shared" si="61"/>
        <v>0.5</v>
      </c>
      <c r="O106" s="748">
        <f t="shared" si="61"/>
        <v>1</v>
      </c>
      <c r="P106" s="748">
        <f t="shared" si="61"/>
        <v>0.7741935484</v>
      </c>
      <c r="Q106" s="748">
        <f t="shared" si="61"/>
        <v>0.8095238095</v>
      </c>
      <c r="R106" s="748">
        <f t="shared" si="61"/>
        <v>0.6666666667</v>
      </c>
      <c r="S106" s="748">
        <f t="shared" si="61"/>
        <v>0.7272727273</v>
      </c>
      <c r="T106" s="748">
        <f t="shared" si="61"/>
        <v>0.3636363636</v>
      </c>
      <c r="U106" s="748">
        <f t="shared" si="61"/>
        <v>0.7142857143</v>
      </c>
      <c r="V106" s="748">
        <f t="shared" si="61"/>
        <v>0.8</v>
      </c>
      <c r="W106" s="748">
        <f t="shared" si="61"/>
        <v>0.5</v>
      </c>
      <c r="X106" s="748">
        <f t="shared" si="61"/>
        <v>0.5</v>
      </c>
      <c r="Y106" s="748">
        <f t="shared" si="61"/>
        <v>0.625</v>
      </c>
      <c r="Z106" s="748">
        <f t="shared" si="61"/>
        <v>0.5714285714</v>
      </c>
      <c r="AA106" s="748">
        <f t="shared" si="61"/>
        <v>0.4444444444</v>
      </c>
      <c r="AB106" s="748">
        <f t="shared" si="61"/>
        <v>0.7142857143</v>
      </c>
      <c r="AC106" s="748">
        <f t="shared" si="61"/>
        <v>0.3636363636</v>
      </c>
      <c r="AD106" s="748">
        <f t="shared" si="61"/>
        <v>0.5833333333</v>
      </c>
      <c r="AE106" s="748">
        <f t="shared" si="61"/>
        <v>0.6666666667</v>
      </c>
      <c r="AF106" s="748">
        <f t="shared" si="61"/>
        <v>0.75</v>
      </c>
      <c r="AG106" s="732"/>
      <c r="AH106" s="733"/>
    </row>
    <row r="107" outlineLevel="1">
      <c r="A107" s="747" t="s">
        <v>1714</v>
      </c>
      <c r="B107" s="748">
        <f t="shared" ref="B107:AF107" si="62">iferror(B102/B$104,"")</f>
        <v>0</v>
      </c>
      <c r="C107" s="748" t="str">
        <f t="shared" si="62"/>
        <v/>
      </c>
      <c r="D107" s="748">
        <f t="shared" si="62"/>
        <v>1</v>
      </c>
      <c r="E107" s="748" t="str">
        <f t="shared" si="62"/>
        <v/>
      </c>
      <c r="F107" s="748" t="str">
        <f t="shared" si="62"/>
        <v/>
      </c>
      <c r="G107" s="748">
        <f t="shared" si="62"/>
        <v>0</v>
      </c>
      <c r="H107" s="748">
        <f t="shared" si="62"/>
        <v>0</v>
      </c>
      <c r="I107" s="748">
        <f t="shared" si="62"/>
        <v>0</v>
      </c>
      <c r="J107" s="748" t="str">
        <f t="shared" si="62"/>
        <v/>
      </c>
      <c r="K107" s="748">
        <f t="shared" si="62"/>
        <v>0</v>
      </c>
      <c r="L107" s="748">
        <f t="shared" si="62"/>
        <v>0</v>
      </c>
      <c r="M107" s="748">
        <f t="shared" si="62"/>
        <v>0</v>
      </c>
      <c r="N107" s="748">
        <f t="shared" si="62"/>
        <v>0</v>
      </c>
      <c r="O107" s="748">
        <f t="shared" si="62"/>
        <v>0</v>
      </c>
      <c r="P107" s="748">
        <f t="shared" si="62"/>
        <v>0.03225806452</v>
      </c>
      <c r="Q107" s="748">
        <f t="shared" si="62"/>
        <v>0.04761904762</v>
      </c>
      <c r="R107" s="748">
        <f t="shared" si="62"/>
        <v>0.1333333333</v>
      </c>
      <c r="S107" s="748">
        <f t="shared" si="62"/>
        <v>0.09090909091</v>
      </c>
      <c r="T107" s="748">
        <f t="shared" si="62"/>
        <v>0.09090909091</v>
      </c>
      <c r="U107" s="748">
        <f t="shared" si="62"/>
        <v>0.1428571429</v>
      </c>
      <c r="V107" s="748">
        <f t="shared" si="62"/>
        <v>0</v>
      </c>
      <c r="W107" s="748">
        <f t="shared" si="62"/>
        <v>0.2142857143</v>
      </c>
      <c r="X107" s="748">
        <f t="shared" si="62"/>
        <v>0.25</v>
      </c>
      <c r="Y107" s="748">
        <f t="shared" si="62"/>
        <v>0</v>
      </c>
      <c r="Z107" s="748">
        <f t="shared" si="62"/>
        <v>0</v>
      </c>
      <c r="AA107" s="748">
        <f t="shared" si="62"/>
        <v>0.1111111111</v>
      </c>
      <c r="AB107" s="748">
        <f t="shared" si="62"/>
        <v>0.1428571429</v>
      </c>
      <c r="AC107" s="748">
        <f t="shared" si="62"/>
        <v>0.2727272727</v>
      </c>
      <c r="AD107" s="748">
        <f t="shared" si="62"/>
        <v>0.08333333333</v>
      </c>
      <c r="AE107" s="748">
        <f t="shared" si="62"/>
        <v>0.06666666667</v>
      </c>
      <c r="AF107" s="748">
        <f t="shared" si="62"/>
        <v>0.25</v>
      </c>
      <c r="AG107" s="749"/>
      <c r="AH107" s="733"/>
    </row>
    <row r="108" outlineLevel="1">
      <c r="A108" s="785" t="s">
        <v>1715</v>
      </c>
      <c r="B108" s="748">
        <f t="shared" ref="B108:AF108" si="63">iferror(B103/B$104,"")</f>
        <v>0</v>
      </c>
      <c r="C108" s="748" t="str">
        <f t="shared" si="63"/>
        <v/>
      </c>
      <c r="D108" s="748">
        <f t="shared" si="63"/>
        <v>0</v>
      </c>
      <c r="E108" s="748" t="str">
        <f t="shared" si="63"/>
        <v/>
      </c>
      <c r="F108" s="748" t="str">
        <f t="shared" si="63"/>
        <v/>
      </c>
      <c r="G108" s="748">
        <f t="shared" si="63"/>
        <v>1</v>
      </c>
      <c r="H108" s="748">
        <f t="shared" si="63"/>
        <v>0</v>
      </c>
      <c r="I108" s="748">
        <f t="shared" si="63"/>
        <v>0</v>
      </c>
      <c r="J108" s="748" t="str">
        <f t="shared" si="63"/>
        <v/>
      </c>
      <c r="K108" s="748">
        <f t="shared" si="63"/>
        <v>0.3333333333</v>
      </c>
      <c r="L108" s="748">
        <f t="shared" si="63"/>
        <v>0</v>
      </c>
      <c r="M108" s="748">
        <f t="shared" si="63"/>
        <v>0</v>
      </c>
      <c r="N108" s="748">
        <f t="shared" si="63"/>
        <v>0.5</v>
      </c>
      <c r="O108" s="748">
        <f t="shared" si="63"/>
        <v>0</v>
      </c>
      <c r="P108" s="748">
        <f t="shared" si="63"/>
        <v>0.1935483871</v>
      </c>
      <c r="Q108" s="748">
        <f t="shared" si="63"/>
        <v>0.1428571429</v>
      </c>
      <c r="R108" s="748">
        <f t="shared" si="63"/>
        <v>0.2</v>
      </c>
      <c r="S108" s="748">
        <f t="shared" si="63"/>
        <v>0.1818181818</v>
      </c>
      <c r="T108" s="748">
        <f t="shared" si="63"/>
        <v>0.5454545455</v>
      </c>
      <c r="U108" s="748">
        <f t="shared" si="63"/>
        <v>0.1428571429</v>
      </c>
      <c r="V108" s="748">
        <f t="shared" si="63"/>
        <v>0.2</v>
      </c>
      <c r="W108" s="748">
        <f t="shared" si="63"/>
        <v>0.2857142857</v>
      </c>
      <c r="X108" s="748">
        <f t="shared" si="63"/>
        <v>0.25</v>
      </c>
      <c r="Y108" s="748">
        <f t="shared" si="63"/>
        <v>0.375</v>
      </c>
      <c r="Z108" s="748">
        <f t="shared" si="63"/>
        <v>0.4285714286</v>
      </c>
      <c r="AA108" s="748">
        <f t="shared" si="63"/>
        <v>0.4444444444</v>
      </c>
      <c r="AB108" s="748">
        <f t="shared" si="63"/>
        <v>0.1428571429</v>
      </c>
      <c r="AC108" s="748">
        <f t="shared" si="63"/>
        <v>0.3636363636</v>
      </c>
      <c r="AD108" s="748">
        <f t="shared" si="63"/>
        <v>0.3333333333</v>
      </c>
      <c r="AE108" s="748">
        <f t="shared" si="63"/>
        <v>0.2666666667</v>
      </c>
      <c r="AF108" s="748">
        <f t="shared" si="63"/>
        <v>0</v>
      </c>
      <c r="AG108" s="749"/>
      <c r="AH108" s="733"/>
    </row>
    <row r="109">
      <c r="A109" s="646"/>
      <c r="B109" s="791"/>
      <c r="C109" s="791"/>
      <c r="D109" s="791"/>
      <c r="E109" s="791"/>
      <c r="F109" s="791"/>
      <c r="G109" s="791"/>
      <c r="H109" s="791"/>
      <c r="I109" s="791"/>
      <c r="J109" s="791"/>
      <c r="K109" s="791"/>
      <c r="L109" s="791"/>
      <c r="M109" s="791"/>
      <c r="N109" s="5"/>
      <c r="O109" s="5"/>
      <c r="P109" s="5"/>
      <c r="Q109" s="5"/>
      <c r="R109" s="5"/>
      <c r="S109" s="5"/>
      <c r="T109" s="5"/>
      <c r="U109" s="5"/>
      <c r="V109" s="5"/>
      <c r="W109" s="5"/>
      <c r="X109" s="5"/>
      <c r="Y109" s="5"/>
      <c r="Z109" s="5"/>
      <c r="AA109" s="5"/>
      <c r="AB109" s="5"/>
      <c r="AC109" s="5"/>
      <c r="AD109" s="5"/>
      <c r="AE109" s="5"/>
      <c r="AF109" s="5"/>
      <c r="AG109" s="792"/>
      <c r="AH109" s="749"/>
    </row>
    <row r="110">
      <c r="A110" s="646"/>
      <c r="B110" s="791"/>
      <c r="C110" s="791"/>
      <c r="D110" s="791"/>
      <c r="E110" s="791"/>
      <c r="F110" s="791"/>
      <c r="G110" s="791"/>
      <c r="H110" s="791"/>
      <c r="I110" s="791"/>
      <c r="J110" s="791"/>
      <c r="K110" s="791"/>
      <c r="L110" s="791"/>
      <c r="M110" s="791"/>
      <c r="N110" s="5"/>
      <c r="O110" s="5"/>
      <c r="P110" s="5"/>
      <c r="Q110" s="5"/>
      <c r="R110" s="5"/>
      <c r="S110" s="5"/>
      <c r="T110" s="5"/>
      <c r="U110" s="5"/>
      <c r="V110" s="5"/>
      <c r="W110" s="5"/>
      <c r="X110" s="5"/>
      <c r="Y110" s="5"/>
      <c r="Z110" s="5"/>
      <c r="AA110" s="5"/>
      <c r="AB110" s="5"/>
      <c r="AC110" s="5"/>
      <c r="AD110" s="5"/>
      <c r="AE110" s="5"/>
      <c r="AF110" s="5"/>
      <c r="AG110" s="792"/>
      <c r="AH110" s="749"/>
    </row>
    <row r="111">
      <c r="A111" s="646"/>
      <c r="B111" s="791"/>
      <c r="C111" s="791"/>
      <c r="D111" s="791"/>
      <c r="E111" s="791"/>
      <c r="F111" s="791"/>
      <c r="G111" s="791"/>
      <c r="H111" s="791"/>
      <c r="I111" s="791"/>
      <c r="J111" s="791"/>
      <c r="K111" s="791"/>
      <c r="L111" s="791"/>
      <c r="M111" s="791"/>
      <c r="N111" s="5"/>
      <c r="O111" s="5"/>
      <c r="P111" s="5"/>
      <c r="Q111" s="5"/>
      <c r="R111" s="5"/>
      <c r="S111" s="5"/>
      <c r="T111" s="5"/>
      <c r="U111" s="5"/>
      <c r="V111" s="5"/>
      <c r="W111" s="5"/>
      <c r="X111" s="5"/>
      <c r="Y111" s="5"/>
      <c r="Z111" s="5"/>
      <c r="AA111" s="5"/>
      <c r="AB111" s="5"/>
      <c r="AC111" s="5"/>
      <c r="AD111" s="5"/>
      <c r="AE111" s="5"/>
      <c r="AF111" s="5"/>
      <c r="AG111" s="792"/>
      <c r="AH111" s="749"/>
    </row>
    <row r="112">
      <c r="A112" s="646"/>
      <c r="B112" s="791"/>
      <c r="C112" s="791"/>
      <c r="D112" s="791"/>
      <c r="E112" s="791"/>
      <c r="F112" s="791"/>
      <c r="G112" s="791"/>
      <c r="H112" s="791"/>
      <c r="I112" s="791"/>
      <c r="J112" s="791"/>
      <c r="K112" s="791"/>
      <c r="L112" s="791"/>
      <c r="M112" s="791"/>
      <c r="N112" s="5"/>
      <c r="O112" s="5"/>
      <c r="P112" s="5"/>
      <c r="Q112" s="5"/>
      <c r="R112" s="5"/>
      <c r="S112" s="5"/>
      <c r="T112" s="5"/>
      <c r="U112" s="5"/>
      <c r="V112" s="5"/>
      <c r="W112" s="5"/>
      <c r="X112" s="5"/>
      <c r="Y112" s="5"/>
      <c r="Z112" s="5"/>
      <c r="AA112" s="5"/>
      <c r="AB112" s="5"/>
      <c r="AC112" s="5"/>
      <c r="AD112" s="5"/>
      <c r="AE112" s="5"/>
      <c r="AF112" s="5"/>
      <c r="AG112" s="792"/>
      <c r="AH112" s="749"/>
    </row>
    <row r="113">
      <c r="A113" s="646"/>
      <c r="B113" s="791"/>
      <c r="C113" s="791"/>
      <c r="D113" s="791"/>
      <c r="E113" s="791"/>
      <c r="F113" s="791"/>
      <c r="G113" s="791"/>
      <c r="H113" s="791"/>
      <c r="I113" s="791"/>
      <c r="J113" s="791"/>
      <c r="K113" s="791"/>
      <c r="L113" s="791"/>
      <c r="M113" s="791"/>
      <c r="N113" s="5"/>
      <c r="O113" s="5"/>
      <c r="P113" s="5"/>
      <c r="Q113" s="5"/>
      <c r="R113" s="5"/>
      <c r="S113" s="5"/>
      <c r="T113" s="5"/>
      <c r="U113" s="5"/>
      <c r="V113" s="5"/>
      <c r="W113" s="5"/>
      <c r="X113" s="5"/>
      <c r="Y113" s="5"/>
      <c r="Z113" s="5"/>
      <c r="AA113" s="5"/>
      <c r="AB113" s="5"/>
      <c r="AC113" s="5"/>
      <c r="AD113" s="5"/>
      <c r="AE113" s="5"/>
      <c r="AF113" s="5"/>
      <c r="AG113" s="792"/>
      <c r="AH113" s="749"/>
    </row>
    <row r="114">
      <c r="A114" s="646"/>
      <c r="B114" s="791"/>
      <c r="C114" s="791"/>
      <c r="D114" s="791"/>
      <c r="E114" s="791"/>
      <c r="F114" s="791"/>
      <c r="G114" s="791"/>
      <c r="H114" s="791"/>
      <c r="I114" s="791"/>
      <c r="J114" s="791"/>
      <c r="K114" s="791"/>
      <c r="L114" s="791"/>
      <c r="M114" s="791"/>
      <c r="N114" s="5"/>
      <c r="O114" s="5"/>
      <c r="P114" s="5"/>
      <c r="Q114" s="5"/>
      <c r="R114" s="5"/>
      <c r="S114" s="5"/>
      <c r="T114" s="5"/>
      <c r="U114" s="5"/>
      <c r="V114" s="5"/>
      <c r="W114" s="5"/>
      <c r="X114" s="5"/>
      <c r="Y114" s="5"/>
      <c r="Z114" s="5"/>
      <c r="AA114" s="5"/>
      <c r="AB114" s="5"/>
      <c r="AC114" s="5"/>
      <c r="AD114" s="5"/>
      <c r="AE114" s="5"/>
      <c r="AF114" s="5"/>
      <c r="AG114" s="792"/>
      <c r="AH114" s="749"/>
    </row>
    <row r="115">
      <c r="A115" s="646"/>
      <c r="B115" s="791"/>
      <c r="C115" s="791"/>
      <c r="D115" s="791"/>
      <c r="E115" s="791"/>
      <c r="F115" s="791"/>
      <c r="G115" s="791"/>
      <c r="H115" s="791"/>
      <c r="I115" s="791"/>
      <c r="J115" s="791"/>
      <c r="K115" s="791"/>
      <c r="L115" s="791"/>
      <c r="M115" s="791"/>
      <c r="N115" s="5"/>
      <c r="O115" s="5"/>
      <c r="P115" s="5"/>
      <c r="Q115" s="5"/>
      <c r="R115" s="5"/>
      <c r="S115" s="5"/>
      <c r="T115" s="5"/>
      <c r="U115" s="5"/>
      <c r="V115" s="5"/>
      <c r="W115" s="5"/>
      <c r="X115" s="5"/>
      <c r="Y115" s="5"/>
      <c r="Z115" s="5"/>
      <c r="AA115" s="5"/>
      <c r="AB115" s="5"/>
      <c r="AC115" s="5"/>
      <c r="AD115" s="5"/>
      <c r="AE115" s="5"/>
      <c r="AF115" s="5"/>
      <c r="AG115" s="792"/>
      <c r="AH115" s="749"/>
    </row>
    <row r="116">
      <c r="A116" s="646"/>
      <c r="B116" s="791"/>
      <c r="C116" s="791"/>
      <c r="D116" s="791"/>
      <c r="E116" s="791"/>
      <c r="F116" s="791"/>
      <c r="G116" s="791"/>
      <c r="H116" s="791"/>
      <c r="I116" s="791"/>
      <c r="J116" s="791"/>
      <c r="K116" s="791"/>
      <c r="L116" s="791"/>
      <c r="M116" s="791"/>
      <c r="N116" s="5"/>
      <c r="O116" s="5"/>
      <c r="P116" s="5"/>
      <c r="Q116" s="5"/>
      <c r="R116" s="5"/>
      <c r="S116" s="5"/>
      <c r="T116" s="5"/>
      <c r="U116" s="5"/>
      <c r="V116" s="5"/>
      <c r="W116" s="5"/>
      <c r="X116" s="5"/>
      <c r="Y116" s="5"/>
      <c r="Z116" s="5"/>
      <c r="AA116" s="5"/>
      <c r="AB116" s="5"/>
      <c r="AC116" s="5"/>
      <c r="AD116" s="5"/>
      <c r="AE116" s="5"/>
      <c r="AF116" s="5"/>
      <c r="AG116" s="792"/>
      <c r="AH116" s="749"/>
    </row>
    <row r="117">
      <c r="A117" s="646"/>
      <c r="B117" s="791"/>
      <c r="C117" s="791"/>
      <c r="D117" s="791"/>
      <c r="E117" s="791"/>
      <c r="F117" s="791"/>
      <c r="G117" s="791"/>
      <c r="H117" s="791"/>
      <c r="I117" s="791"/>
      <c r="J117" s="791"/>
      <c r="K117" s="791"/>
      <c r="L117" s="791"/>
      <c r="M117" s="791"/>
      <c r="N117" s="5"/>
      <c r="O117" s="5"/>
      <c r="P117" s="5"/>
      <c r="Q117" s="5"/>
      <c r="R117" s="5"/>
      <c r="S117" s="5"/>
      <c r="T117" s="5"/>
      <c r="U117" s="5"/>
      <c r="V117" s="5"/>
      <c r="W117" s="5"/>
      <c r="X117" s="5"/>
      <c r="Y117" s="5"/>
      <c r="Z117" s="5"/>
      <c r="AA117" s="5"/>
      <c r="AB117" s="5"/>
      <c r="AC117" s="5"/>
      <c r="AD117" s="5"/>
      <c r="AE117" s="5"/>
      <c r="AF117" s="5"/>
      <c r="AG117" s="792"/>
      <c r="AH117" s="749"/>
    </row>
    <row r="118">
      <c r="A118" s="646"/>
      <c r="B118" s="791"/>
      <c r="C118" s="791"/>
      <c r="D118" s="791"/>
      <c r="E118" s="791"/>
      <c r="F118" s="791"/>
      <c r="G118" s="791"/>
      <c r="H118" s="791"/>
      <c r="I118" s="791"/>
      <c r="J118" s="791"/>
      <c r="K118" s="791"/>
      <c r="L118" s="791"/>
      <c r="M118" s="791"/>
      <c r="N118" s="5"/>
      <c r="O118" s="5"/>
      <c r="P118" s="5"/>
      <c r="Q118" s="5"/>
      <c r="R118" s="5"/>
      <c r="S118" s="5"/>
      <c r="T118" s="5"/>
      <c r="U118" s="5"/>
      <c r="V118" s="5"/>
      <c r="W118" s="5"/>
      <c r="X118" s="5"/>
      <c r="Y118" s="5"/>
      <c r="Z118" s="5"/>
      <c r="AA118" s="5"/>
      <c r="AB118" s="5"/>
      <c r="AC118" s="5"/>
      <c r="AD118" s="5"/>
      <c r="AE118" s="5"/>
      <c r="AF118" s="5"/>
      <c r="AG118" s="792"/>
      <c r="AH118" s="749"/>
    </row>
    <row r="119">
      <c r="A119" s="646"/>
      <c r="B119" s="791"/>
      <c r="C119" s="791"/>
      <c r="D119" s="791"/>
      <c r="E119" s="791"/>
      <c r="F119" s="791"/>
      <c r="G119" s="791"/>
      <c r="H119" s="791"/>
      <c r="I119" s="791"/>
      <c r="J119" s="791"/>
      <c r="K119" s="791"/>
      <c r="L119" s="791"/>
      <c r="M119" s="791"/>
      <c r="N119" s="5"/>
      <c r="O119" s="5"/>
      <c r="P119" s="5"/>
      <c r="Q119" s="5"/>
      <c r="R119" s="5"/>
      <c r="S119" s="5"/>
      <c r="T119" s="5"/>
      <c r="U119" s="5"/>
      <c r="V119" s="5"/>
      <c r="W119" s="5"/>
      <c r="X119" s="5"/>
      <c r="Y119" s="5"/>
      <c r="Z119" s="5"/>
      <c r="AA119" s="5"/>
      <c r="AB119" s="5"/>
      <c r="AC119" s="5"/>
      <c r="AD119" s="5"/>
      <c r="AE119" s="5"/>
      <c r="AF119" s="5"/>
      <c r="AG119" s="792"/>
      <c r="AH119" s="749"/>
    </row>
    <row r="120">
      <c r="A120" s="646"/>
      <c r="B120" s="791"/>
      <c r="C120" s="791"/>
      <c r="D120" s="791"/>
      <c r="E120" s="791"/>
      <c r="F120" s="791"/>
      <c r="G120" s="791"/>
      <c r="H120" s="791"/>
      <c r="I120" s="791"/>
      <c r="J120" s="791"/>
      <c r="K120" s="791"/>
      <c r="L120" s="791"/>
      <c r="M120" s="791"/>
      <c r="N120" s="5"/>
      <c r="O120" s="5"/>
      <c r="P120" s="5"/>
      <c r="Q120" s="5"/>
      <c r="R120" s="5"/>
      <c r="S120" s="5"/>
      <c r="T120" s="5"/>
      <c r="U120" s="5"/>
      <c r="V120" s="5"/>
      <c r="W120" s="5"/>
      <c r="X120" s="5"/>
      <c r="Y120" s="5"/>
      <c r="Z120" s="5"/>
      <c r="AA120" s="5"/>
      <c r="AB120" s="5"/>
      <c r="AC120" s="5"/>
      <c r="AD120" s="5"/>
      <c r="AE120" s="5"/>
      <c r="AF120" s="5"/>
      <c r="AG120" s="792"/>
      <c r="AH120" s="749"/>
    </row>
    <row r="121">
      <c r="A121" s="646"/>
      <c r="B121" s="791"/>
      <c r="C121" s="791"/>
      <c r="D121" s="791"/>
      <c r="E121" s="791"/>
      <c r="F121" s="791"/>
      <c r="G121" s="791"/>
      <c r="H121" s="791"/>
      <c r="I121" s="791"/>
      <c r="J121" s="791"/>
      <c r="K121" s="791"/>
      <c r="L121" s="791"/>
      <c r="M121" s="791"/>
      <c r="N121" s="5"/>
      <c r="O121" s="5"/>
      <c r="P121" s="5"/>
      <c r="Q121" s="5"/>
      <c r="R121" s="5"/>
      <c r="S121" s="5"/>
      <c r="T121" s="5"/>
      <c r="U121" s="5"/>
      <c r="V121" s="5"/>
      <c r="W121" s="5"/>
      <c r="X121" s="5"/>
      <c r="Y121" s="5"/>
      <c r="Z121" s="5"/>
      <c r="AA121" s="5"/>
      <c r="AB121" s="5"/>
      <c r="AC121" s="5"/>
      <c r="AD121" s="5"/>
      <c r="AE121" s="5"/>
      <c r="AF121" s="5"/>
      <c r="AG121" s="792"/>
      <c r="AH121" s="749"/>
    </row>
    <row r="122">
      <c r="A122" s="646"/>
      <c r="B122" s="791"/>
      <c r="C122" s="791"/>
      <c r="D122" s="791"/>
      <c r="E122" s="791"/>
      <c r="F122" s="791"/>
      <c r="G122" s="791"/>
      <c r="H122" s="791"/>
      <c r="I122" s="791"/>
      <c r="J122" s="791"/>
      <c r="K122" s="791"/>
      <c r="L122" s="791"/>
      <c r="M122" s="791"/>
      <c r="N122" s="5"/>
      <c r="O122" s="5"/>
      <c r="P122" s="5"/>
      <c r="Q122" s="5"/>
      <c r="R122" s="5"/>
      <c r="S122" s="5"/>
      <c r="T122" s="5"/>
      <c r="U122" s="5"/>
      <c r="V122" s="5"/>
      <c r="W122" s="5"/>
      <c r="X122" s="5"/>
      <c r="Y122" s="5"/>
      <c r="Z122" s="5"/>
      <c r="AA122" s="5"/>
      <c r="AB122" s="5"/>
      <c r="AC122" s="5"/>
      <c r="AD122" s="5"/>
      <c r="AE122" s="5"/>
      <c r="AF122" s="5"/>
      <c r="AG122" s="792"/>
      <c r="AH122" s="749"/>
    </row>
    <row r="123">
      <c r="A123" s="646"/>
      <c r="B123" s="791"/>
      <c r="C123" s="791"/>
      <c r="D123" s="791"/>
      <c r="E123" s="791"/>
      <c r="F123" s="791"/>
      <c r="G123" s="791"/>
      <c r="H123" s="791"/>
      <c r="I123" s="791"/>
      <c r="J123" s="791"/>
      <c r="K123" s="791"/>
      <c r="L123" s="791"/>
      <c r="M123" s="791"/>
      <c r="N123" s="5"/>
      <c r="O123" s="5"/>
      <c r="P123" s="5"/>
      <c r="Q123" s="5"/>
      <c r="R123" s="5"/>
      <c r="S123" s="5"/>
      <c r="T123" s="5"/>
      <c r="U123" s="5"/>
      <c r="V123" s="5"/>
      <c r="W123" s="5"/>
      <c r="X123" s="5"/>
      <c r="Y123" s="5"/>
      <c r="Z123" s="5"/>
      <c r="AA123" s="5"/>
      <c r="AB123" s="5"/>
      <c r="AC123" s="5"/>
      <c r="AD123" s="5"/>
      <c r="AE123" s="5"/>
      <c r="AF123" s="5"/>
      <c r="AG123" s="792"/>
      <c r="AH123" s="749"/>
    </row>
    <row r="124">
      <c r="A124" s="646"/>
      <c r="B124" s="791"/>
      <c r="C124" s="791"/>
      <c r="D124" s="791"/>
      <c r="E124" s="791"/>
      <c r="F124" s="791"/>
      <c r="G124" s="791"/>
      <c r="H124" s="791"/>
      <c r="I124" s="791"/>
      <c r="J124" s="791"/>
      <c r="K124" s="791"/>
      <c r="L124" s="791"/>
      <c r="M124" s="791"/>
      <c r="N124" s="5"/>
      <c r="O124" s="5"/>
      <c r="P124" s="5"/>
      <c r="Q124" s="5"/>
      <c r="R124" s="5"/>
      <c r="S124" s="5"/>
      <c r="T124" s="5"/>
      <c r="U124" s="5"/>
      <c r="V124" s="5"/>
      <c r="W124" s="5"/>
      <c r="X124" s="5"/>
      <c r="Y124" s="5"/>
      <c r="Z124" s="5"/>
      <c r="AA124" s="5"/>
      <c r="AB124" s="5"/>
      <c r="AC124" s="5"/>
      <c r="AD124" s="5"/>
      <c r="AE124" s="5"/>
      <c r="AF124" s="5"/>
      <c r="AG124" s="792"/>
      <c r="AH124" s="749"/>
    </row>
    <row r="125">
      <c r="A125" s="646"/>
      <c r="B125" s="791"/>
      <c r="C125" s="791"/>
      <c r="D125" s="791"/>
      <c r="E125" s="791"/>
      <c r="F125" s="791"/>
      <c r="G125" s="791"/>
      <c r="H125" s="791"/>
      <c r="I125" s="791"/>
      <c r="J125" s="791"/>
      <c r="K125" s="791"/>
      <c r="L125" s="791"/>
      <c r="M125" s="791"/>
      <c r="N125" s="5"/>
      <c r="O125" s="5"/>
      <c r="P125" s="5"/>
      <c r="Q125" s="5"/>
      <c r="R125" s="5"/>
      <c r="S125" s="5"/>
      <c r="T125" s="5"/>
      <c r="U125" s="5"/>
      <c r="V125" s="5"/>
      <c r="W125" s="5"/>
      <c r="X125" s="5"/>
      <c r="Y125" s="5"/>
      <c r="Z125" s="5"/>
      <c r="AA125" s="5"/>
      <c r="AB125" s="5"/>
      <c r="AC125" s="5"/>
      <c r="AD125" s="5"/>
      <c r="AE125" s="5"/>
      <c r="AF125" s="5"/>
      <c r="AG125" s="792"/>
      <c r="AH125" s="749"/>
    </row>
    <row r="126">
      <c r="A126" s="646"/>
      <c r="B126" s="791"/>
      <c r="C126" s="791"/>
      <c r="D126" s="791"/>
      <c r="E126" s="791"/>
      <c r="F126" s="791"/>
      <c r="G126" s="791"/>
      <c r="H126" s="791"/>
      <c r="I126" s="791"/>
      <c r="J126" s="791"/>
      <c r="K126" s="791"/>
      <c r="L126" s="791"/>
      <c r="M126" s="791"/>
      <c r="N126" s="5"/>
      <c r="O126" s="5"/>
      <c r="P126" s="5"/>
      <c r="Q126" s="5"/>
      <c r="R126" s="5"/>
      <c r="S126" s="5"/>
      <c r="T126" s="5"/>
      <c r="U126" s="5"/>
      <c r="V126" s="5"/>
      <c r="W126" s="5"/>
      <c r="X126" s="5"/>
      <c r="Y126" s="5"/>
      <c r="Z126" s="5"/>
      <c r="AA126" s="5"/>
      <c r="AB126" s="5"/>
      <c r="AC126" s="5"/>
      <c r="AD126" s="5"/>
      <c r="AE126" s="5"/>
      <c r="AF126" s="5"/>
      <c r="AG126" s="792"/>
      <c r="AH126" s="749"/>
    </row>
    <row r="127">
      <c r="A127" s="646"/>
      <c r="B127" s="791"/>
      <c r="C127" s="791"/>
      <c r="D127" s="791"/>
      <c r="E127" s="791"/>
      <c r="F127" s="791"/>
      <c r="G127" s="791"/>
      <c r="H127" s="791"/>
      <c r="I127" s="791"/>
      <c r="J127" s="791"/>
      <c r="K127" s="791"/>
      <c r="L127" s="791"/>
      <c r="M127" s="791"/>
      <c r="N127" s="5"/>
      <c r="O127" s="5"/>
      <c r="P127" s="5"/>
      <c r="Q127" s="5"/>
      <c r="R127" s="5"/>
      <c r="S127" s="5"/>
      <c r="T127" s="5"/>
      <c r="U127" s="5"/>
      <c r="V127" s="5"/>
      <c r="W127" s="5"/>
      <c r="X127" s="5"/>
      <c r="Y127" s="5"/>
      <c r="Z127" s="5"/>
      <c r="AA127" s="5"/>
      <c r="AB127" s="5"/>
      <c r="AC127" s="5"/>
      <c r="AD127" s="5"/>
      <c r="AE127" s="5"/>
      <c r="AF127" s="5"/>
      <c r="AG127" s="792"/>
      <c r="AH127" s="749"/>
    </row>
    <row r="128">
      <c r="A128" s="646"/>
      <c r="B128" s="791"/>
      <c r="C128" s="791"/>
      <c r="D128" s="791"/>
      <c r="E128" s="791"/>
      <c r="F128" s="791"/>
      <c r="G128" s="791"/>
      <c r="H128" s="791"/>
      <c r="I128" s="791"/>
      <c r="J128" s="791"/>
      <c r="K128" s="791"/>
      <c r="L128" s="791"/>
      <c r="M128" s="791"/>
      <c r="N128" s="5"/>
      <c r="O128" s="5"/>
      <c r="P128" s="5"/>
      <c r="Q128" s="5"/>
      <c r="R128" s="5"/>
      <c r="S128" s="5"/>
      <c r="T128" s="5"/>
      <c r="U128" s="5"/>
      <c r="V128" s="5"/>
      <c r="W128" s="5"/>
      <c r="X128" s="5"/>
      <c r="Y128" s="5"/>
      <c r="Z128" s="5"/>
      <c r="AA128" s="5"/>
      <c r="AB128" s="5"/>
      <c r="AC128" s="5"/>
      <c r="AD128" s="5"/>
      <c r="AE128" s="5"/>
      <c r="AF128" s="5"/>
      <c r="AG128" s="792"/>
      <c r="AH128" s="749"/>
    </row>
    <row r="129">
      <c r="A129" s="646"/>
      <c r="B129" s="791"/>
      <c r="C129" s="791"/>
      <c r="D129" s="791"/>
      <c r="E129" s="791"/>
      <c r="F129" s="791"/>
      <c r="G129" s="791"/>
      <c r="H129" s="791"/>
      <c r="I129" s="791"/>
      <c r="J129" s="791"/>
      <c r="K129" s="791"/>
      <c r="L129" s="791"/>
      <c r="M129" s="791"/>
      <c r="N129" s="5"/>
      <c r="O129" s="5"/>
      <c r="P129" s="5"/>
      <c r="Q129" s="5"/>
      <c r="R129" s="5"/>
      <c r="S129" s="5"/>
      <c r="T129" s="5"/>
      <c r="U129" s="5"/>
      <c r="V129" s="5"/>
      <c r="W129" s="5"/>
      <c r="X129" s="5"/>
      <c r="Y129" s="5"/>
      <c r="Z129" s="5"/>
      <c r="AA129" s="5"/>
      <c r="AB129" s="5"/>
      <c r="AC129" s="5"/>
      <c r="AD129" s="5"/>
      <c r="AE129" s="5"/>
      <c r="AF129" s="5"/>
      <c r="AG129" s="792"/>
      <c r="AH129" s="749"/>
    </row>
    <row r="130">
      <c r="A130" s="646"/>
      <c r="B130" s="791"/>
      <c r="C130" s="791"/>
      <c r="D130" s="791"/>
      <c r="E130" s="791"/>
      <c r="F130" s="791"/>
      <c r="G130" s="791"/>
      <c r="H130" s="791"/>
      <c r="I130" s="791"/>
      <c r="J130" s="791"/>
      <c r="K130" s="791"/>
      <c r="L130" s="791"/>
      <c r="M130" s="791"/>
      <c r="N130" s="5"/>
      <c r="O130" s="5"/>
      <c r="P130" s="5"/>
      <c r="Q130" s="5"/>
      <c r="R130" s="5"/>
      <c r="S130" s="5"/>
      <c r="T130" s="5"/>
      <c r="U130" s="5"/>
      <c r="V130" s="5"/>
      <c r="W130" s="5"/>
      <c r="X130" s="5"/>
      <c r="Y130" s="5"/>
      <c r="Z130" s="5"/>
      <c r="AA130" s="5"/>
      <c r="AB130" s="5"/>
      <c r="AC130" s="5"/>
      <c r="AD130" s="5"/>
      <c r="AE130" s="5"/>
      <c r="AF130" s="5"/>
      <c r="AG130" s="792"/>
      <c r="AH130" s="749"/>
    </row>
    <row r="131">
      <c r="A131" s="646"/>
      <c r="B131" s="791"/>
      <c r="C131" s="791"/>
      <c r="D131" s="791"/>
      <c r="E131" s="791"/>
      <c r="F131" s="791"/>
      <c r="G131" s="791"/>
      <c r="H131" s="791"/>
      <c r="I131" s="791"/>
      <c r="J131" s="791"/>
      <c r="K131" s="791"/>
      <c r="L131" s="791"/>
      <c r="M131" s="791"/>
      <c r="N131" s="5"/>
      <c r="O131" s="5"/>
      <c r="P131" s="5"/>
      <c r="Q131" s="5"/>
      <c r="R131" s="5"/>
      <c r="S131" s="5"/>
      <c r="T131" s="5"/>
      <c r="U131" s="5"/>
      <c r="V131" s="5"/>
      <c r="W131" s="5"/>
      <c r="X131" s="5"/>
      <c r="Y131" s="5"/>
      <c r="Z131" s="5"/>
      <c r="AA131" s="5"/>
      <c r="AB131" s="5"/>
      <c r="AC131" s="5"/>
      <c r="AD131" s="5"/>
      <c r="AE131" s="5"/>
      <c r="AF131" s="5"/>
      <c r="AG131" s="792"/>
      <c r="AH131" s="749"/>
    </row>
    <row r="132">
      <c r="A132" s="646"/>
      <c r="B132" s="791"/>
      <c r="C132" s="791"/>
      <c r="D132" s="791"/>
      <c r="E132" s="791"/>
      <c r="F132" s="791"/>
      <c r="G132" s="791"/>
      <c r="H132" s="791"/>
      <c r="I132" s="791"/>
      <c r="J132" s="791"/>
      <c r="K132" s="791"/>
      <c r="L132" s="791"/>
      <c r="M132" s="791"/>
      <c r="N132" s="5"/>
      <c r="O132" s="5"/>
      <c r="P132" s="5"/>
      <c r="Q132" s="5"/>
      <c r="R132" s="5"/>
      <c r="S132" s="5"/>
      <c r="T132" s="5"/>
      <c r="U132" s="5"/>
      <c r="V132" s="5"/>
      <c r="W132" s="5"/>
      <c r="X132" s="5"/>
      <c r="Y132" s="5"/>
      <c r="Z132" s="5"/>
      <c r="AA132" s="5"/>
      <c r="AB132" s="5"/>
      <c r="AC132" s="5"/>
      <c r="AD132" s="5"/>
      <c r="AE132" s="5"/>
      <c r="AF132" s="5"/>
      <c r="AG132" s="792"/>
      <c r="AH132" s="749"/>
    </row>
    <row r="133">
      <c r="A133" s="646"/>
      <c r="B133" s="791"/>
      <c r="C133" s="791"/>
      <c r="D133" s="791"/>
      <c r="E133" s="791"/>
      <c r="F133" s="791"/>
      <c r="G133" s="791"/>
      <c r="H133" s="791"/>
      <c r="I133" s="791"/>
      <c r="J133" s="791"/>
      <c r="K133" s="791"/>
      <c r="L133" s="791"/>
      <c r="M133" s="791"/>
      <c r="N133" s="5"/>
      <c r="O133" s="5"/>
      <c r="P133" s="5"/>
      <c r="Q133" s="5"/>
      <c r="R133" s="5"/>
      <c r="S133" s="5"/>
      <c r="T133" s="5"/>
      <c r="U133" s="5"/>
      <c r="V133" s="5"/>
      <c r="W133" s="5"/>
      <c r="X133" s="5"/>
      <c r="Y133" s="5"/>
      <c r="Z133" s="5"/>
      <c r="AA133" s="5"/>
      <c r="AB133" s="5"/>
      <c r="AC133" s="5"/>
      <c r="AD133" s="5"/>
      <c r="AE133" s="5"/>
      <c r="AF133" s="5"/>
      <c r="AG133" s="792"/>
      <c r="AH133" s="749"/>
    </row>
    <row r="134">
      <c r="A134" s="646"/>
      <c r="B134" s="791"/>
      <c r="C134" s="791"/>
      <c r="D134" s="791"/>
      <c r="E134" s="791"/>
      <c r="F134" s="791"/>
      <c r="G134" s="791"/>
      <c r="H134" s="791"/>
      <c r="I134" s="791"/>
      <c r="J134" s="791"/>
      <c r="K134" s="791"/>
      <c r="L134" s="791"/>
      <c r="M134" s="791"/>
      <c r="N134" s="5"/>
      <c r="O134" s="5"/>
      <c r="P134" s="5"/>
      <c r="Q134" s="5"/>
      <c r="R134" s="5"/>
      <c r="S134" s="5"/>
      <c r="T134" s="5"/>
      <c r="U134" s="5"/>
      <c r="V134" s="5"/>
      <c r="W134" s="5"/>
      <c r="X134" s="5"/>
      <c r="Y134" s="5"/>
      <c r="Z134" s="5"/>
      <c r="AA134" s="5"/>
      <c r="AB134" s="5"/>
      <c r="AC134" s="5"/>
      <c r="AD134" s="5"/>
      <c r="AE134" s="5"/>
      <c r="AF134" s="5"/>
      <c r="AG134" s="792"/>
      <c r="AH134" s="749"/>
    </row>
    <row r="135">
      <c r="A135" s="646"/>
      <c r="B135" s="791"/>
      <c r="C135" s="791"/>
      <c r="D135" s="791"/>
      <c r="E135" s="791"/>
      <c r="F135" s="791"/>
      <c r="G135" s="791"/>
      <c r="H135" s="791"/>
      <c r="I135" s="791"/>
      <c r="J135" s="791"/>
      <c r="K135" s="791"/>
      <c r="L135" s="791"/>
      <c r="M135" s="791"/>
      <c r="N135" s="5"/>
      <c r="O135" s="5"/>
      <c r="P135" s="5"/>
      <c r="Q135" s="5"/>
      <c r="R135" s="5"/>
      <c r="S135" s="5"/>
      <c r="T135" s="5"/>
      <c r="U135" s="5"/>
      <c r="V135" s="5"/>
      <c r="W135" s="5"/>
      <c r="X135" s="5"/>
      <c r="Y135" s="5"/>
      <c r="Z135" s="5"/>
      <c r="AA135" s="5"/>
      <c r="AB135" s="5"/>
      <c r="AC135" s="5"/>
      <c r="AD135" s="5"/>
      <c r="AE135" s="5"/>
      <c r="AF135" s="5"/>
      <c r="AG135" s="792"/>
      <c r="AH135" s="749"/>
    </row>
    <row r="136">
      <c r="A136" s="646"/>
      <c r="B136" s="791"/>
      <c r="C136" s="791"/>
      <c r="D136" s="791"/>
      <c r="E136" s="791"/>
      <c r="F136" s="791"/>
      <c r="G136" s="791"/>
      <c r="H136" s="791"/>
      <c r="I136" s="791"/>
      <c r="J136" s="791"/>
      <c r="K136" s="791"/>
      <c r="L136" s="791"/>
      <c r="M136" s="791"/>
      <c r="N136" s="5"/>
      <c r="O136" s="5"/>
      <c r="P136" s="5"/>
      <c r="Q136" s="5"/>
      <c r="R136" s="5"/>
      <c r="S136" s="5"/>
      <c r="T136" s="5"/>
      <c r="U136" s="5"/>
      <c r="V136" s="5"/>
      <c r="W136" s="5"/>
      <c r="X136" s="5"/>
      <c r="Y136" s="5"/>
      <c r="Z136" s="5"/>
      <c r="AA136" s="5"/>
      <c r="AB136" s="5"/>
      <c r="AC136" s="5"/>
      <c r="AD136" s="5"/>
      <c r="AE136" s="5"/>
      <c r="AF136" s="5"/>
      <c r="AG136" s="792"/>
      <c r="AH136" s="749"/>
    </row>
    <row r="137">
      <c r="A137" s="646"/>
      <c r="B137" s="791"/>
      <c r="C137" s="791"/>
      <c r="D137" s="791"/>
      <c r="E137" s="791"/>
      <c r="F137" s="791"/>
      <c r="G137" s="791"/>
      <c r="H137" s="791"/>
      <c r="I137" s="791"/>
      <c r="J137" s="791"/>
      <c r="K137" s="791"/>
      <c r="L137" s="791"/>
      <c r="M137" s="791"/>
      <c r="N137" s="5"/>
      <c r="O137" s="5"/>
      <c r="P137" s="5"/>
      <c r="Q137" s="5"/>
      <c r="R137" s="5"/>
      <c r="S137" s="5"/>
      <c r="T137" s="5"/>
      <c r="U137" s="5"/>
      <c r="V137" s="5"/>
      <c r="W137" s="5"/>
      <c r="X137" s="5"/>
      <c r="Y137" s="5"/>
      <c r="Z137" s="5"/>
      <c r="AA137" s="5"/>
      <c r="AB137" s="5"/>
      <c r="AC137" s="5"/>
      <c r="AD137" s="5"/>
      <c r="AE137" s="5"/>
      <c r="AF137" s="5"/>
      <c r="AG137" s="792"/>
      <c r="AH137" s="749"/>
    </row>
    <row r="138">
      <c r="A138" s="646"/>
      <c r="B138" s="791"/>
      <c r="C138" s="791"/>
      <c r="D138" s="791"/>
      <c r="E138" s="791"/>
      <c r="F138" s="791"/>
      <c r="G138" s="791"/>
      <c r="H138" s="791"/>
      <c r="I138" s="791"/>
      <c r="J138" s="791"/>
      <c r="K138" s="791"/>
      <c r="L138" s="791"/>
      <c r="M138" s="791"/>
      <c r="N138" s="5"/>
      <c r="O138" s="5"/>
      <c r="P138" s="5"/>
      <c r="Q138" s="5"/>
      <c r="R138" s="5"/>
      <c r="S138" s="5"/>
      <c r="T138" s="5"/>
      <c r="U138" s="5"/>
      <c r="V138" s="5"/>
      <c r="W138" s="5"/>
      <c r="X138" s="5"/>
      <c r="Y138" s="5"/>
      <c r="Z138" s="5"/>
      <c r="AA138" s="5"/>
      <c r="AB138" s="5"/>
      <c r="AC138" s="5"/>
      <c r="AD138" s="5"/>
      <c r="AE138" s="5"/>
      <c r="AF138" s="5"/>
      <c r="AG138" s="792"/>
      <c r="AH138" s="749"/>
    </row>
    <row r="139">
      <c r="A139" s="646"/>
      <c r="B139" s="791"/>
      <c r="C139" s="791"/>
      <c r="D139" s="791"/>
      <c r="E139" s="791"/>
      <c r="F139" s="791"/>
      <c r="G139" s="791"/>
      <c r="H139" s="791"/>
      <c r="I139" s="791"/>
      <c r="J139" s="791"/>
      <c r="K139" s="791"/>
      <c r="L139" s="791"/>
      <c r="M139" s="791"/>
      <c r="N139" s="5"/>
      <c r="O139" s="5"/>
      <c r="P139" s="5"/>
      <c r="Q139" s="5"/>
      <c r="R139" s="5"/>
      <c r="S139" s="5"/>
      <c r="T139" s="5"/>
      <c r="U139" s="5"/>
      <c r="V139" s="5"/>
      <c r="W139" s="5"/>
      <c r="X139" s="5"/>
      <c r="Y139" s="5"/>
      <c r="Z139" s="5"/>
      <c r="AA139" s="5"/>
      <c r="AB139" s="5"/>
      <c r="AC139" s="5"/>
      <c r="AD139" s="5"/>
      <c r="AE139" s="5"/>
      <c r="AF139" s="5"/>
      <c r="AG139" s="792"/>
      <c r="AH139" s="749"/>
    </row>
    <row r="140">
      <c r="A140" s="646"/>
      <c r="B140" s="791"/>
      <c r="C140" s="791"/>
      <c r="D140" s="791"/>
      <c r="E140" s="791"/>
      <c r="F140" s="791"/>
      <c r="G140" s="791"/>
      <c r="H140" s="791"/>
      <c r="I140" s="791"/>
      <c r="J140" s="791"/>
      <c r="K140" s="791"/>
      <c r="L140" s="791"/>
      <c r="M140" s="791"/>
      <c r="N140" s="5"/>
      <c r="O140" s="5"/>
      <c r="P140" s="5"/>
      <c r="Q140" s="5"/>
      <c r="R140" s="5"/>
      <c r="S140" s="5"/>
      <c r="T140" s="5"/>
      <c r="U140" s="5"/>
      <c r="V140" s="5"/>
      <c r="W140" s="5"/>
      <c r="X140" s="5"/>
      <c r="Y140" s="5"/>
      <c r="Z140" s="5"/>
      <c r="AA140" s="5"/>
      <c r="AB140" s="5"/>
      <c r="AC140" s="5"/>
      <c r="AD140" s="5"/>
      <c r="AE140" s="5"/>
      <c r="AF140" s="5"/>
      <c r="AG140" s="792"/>
      <c r="AH140" s="749"/>
    </row>
    <row r="141">
      <c r="A141" s="646"/>
      <c r="B141" s="791"/>
      <c r="C141" s="791"/>
      <c r="D141" s="791"/>
      <c r="E141" s="791"/>
      <c r="F141" s="791"/>
      <c r="G141" s="791"/>
      <c r="H141" s="791"/>
      <c r="I141" s="791"/>
      <c r="J141" s="791"/>
      <c r="K141" s="791"/>
      <c r="L141" s="791"/>
      <c r="M141" s="791"/>
      <c r="N141" s="5"/>
      <c r="O141" s="5"/>
      <c r="P141" s="5"/>
      <c r="Q141" s="5"/>
      <c r="R141" s="5"/>
      <c r="S141" s="5"/>
      <c r="T141" s="5"/>
      <c r="U141" s="5"/>
      <c r="V141" s="5"/>
      <c r="W141" s="5"/>
      <c r="X141" s="5"/>
      <c r="Y141" s="5"/>
      <c r="Z141" s="5"/>
      <c r="AA141" s="5"/>
      <c r="AB141" s="5"/>
      <c r="AC141" s="5"/>
      <c r="AD141" s="5"/>
      <c r="AE141" s="5"/>
      <c r="AF141" s="5"/>
      <c r="AG141" s="792"/>
      <c r="AH141" s="749"/>
    </row>
    <row r="142">
      <c r="A142" s="646"/>
      <c r="B142" s="791"/>
      <c r="C142" s="791"/>
      <c r="D142" s="791"/>
      <c r="E142" s="791"/>
      <c r="F142" s="791"/>
      <c r="G142" s="791"/>
      <c r="H142" s="791"/>
      <c r="I142" s="791"/>
      <c r="J142" s="791"/>
      <c r="K142" s="791"/>
      <c r="L142" s="791"/>
      <c r="M142" s="791"/>
      <c r="N142" s="5"/>
      <c r="O142" s="5"/>
      <c r="P142" s="5"/>
      <c r="Q142" s="5"/>
      <c r="R142" s="5"/>
      <c r="S142" s="5"/>
      <c r="T142" s="5"/>
      <c r="U142" s="5"/>
      <c r="V142" s="5"/>
      <c r="W142" s="5"/>
      <c r="X142" s="5"/>
      <c r="Y142" s="5"/>
      <c r="Z142" s="5"/>
      <c r="AA142" s="5"/>
      <c r="AB142" s="5"/>
      <c r="AC142" s="5"/>
      <c r="AD142" s="5"/>
      <c r="AE142" s="5"/>
      <c r="AF142" s="5"/>
      <c r="AG142" s="792"/>
      <c r="AH142" s="749"/>
    </row>
    <row r="143">
      <c r="A143" s="646"/>
      <c r="B143" s="791"/>
      <c r="C143" s="791"/>
      <c r="D143" s="791"/>
      <c r="E143" s="791"/>
      <c r="F143" s="791"/>
      <c r="G143" s="791"/>
      <c r="H143" s="791"/>
      <c r="I143" s="791"/>
      <c r="J143" s="791"/>
      <c r="K143" s="791"/>
      <c r="L143" s="791"/>
      <c r="M143" s="791"/>
      <c r="N143" s="5"/>
      <c r="O143" s="5"/>
      <c r="P143" s="5"/>
      <c r="Q143" s="5"/>
      <c r="R143" s="5"/>
      <c r="S143" s="5"/>
      <c r="T143" s="5"/>
      <c r="U143" s="5"/>
      <c r="V143" s="5"/>
      <c r="W143" s="5"/>
      <c r="X143" s="5"/>
      <c r="Y143" s="5"/>
      <c r="Z143" s="5"/>
      <c r="AA143" s="5"/>
      <c r="AB143" s="5"/>
      <c r="AC143" s="5"/>
      <c r="AD143" s="5"/>
      <c r="AE143" s="5"/>
      <c r="AF143" s="5"/>
      <c r="AG143" s="792"/>
      <c r="AH143" s="749"/>
    </row>
    <row r="144">
      <c r="A144" s="646"/>
      <c r="B144" s="791"/>
      <c r="C144" s="791"/>
      <c r="D144" s="791"/>
      <c r="E144" s="791"/>
      <c r="F144" s="791"/>
      <c r="G144" s="791"/>
      <c r="H144" s="791"/>
      <c r="I144" s="791"/>
      <c r="J144" s="791"/>
      <c r="K144" s="791"/>
      <c r="L144" s="791"/>
      <c r="M144" s="791"/>
      <c r="N144" s="5"/>
      <c r="O144" s="5"/>
      <c r="P144" s="5"/>
      <c r="Q144" s="5"/>
      <c r="R144" s="5"/>
      <c r="S144" s="5"/>
      <c r="T144" s="5"/>
      <c r="U144" s="5"/>
      <c r="V144" s="5"/>
      <c r="W144" s="5"/>
      <c r="X144" s="5"/>
      <c r="Y144" s="5"/>
      <c r="Z144" s="5"/>
      <c r="AA144" s="5"/>
      <c r="AB144" s="5"/>
      <c r="AC144" s="5"/>
      <c r="AD144" s="5"/>
      <c r="AE144" s="5"/>
      <c r="AF144" s="5"/>
      <c r="AG144" s="792"/>
      <c r="AH144" s="749"/>
    </row>
    <row r="145">
      <c r="A145" s="646"/>
      <c r="B145" s="791"/>
      <c r="C145" s="791"/>
      <c r="D145" s="791"/>
      <c r="E145" s="791"/>
      <c r="F145" s="791"/>
      <c r="G145" s="791"/>
      <c r="H145" s="791"/>
      <c r="I145" s="791"/>
      <c r="J145" s="791"/>
      <c r="K145" s="791"/>
      <c r="L145" s="791"/>
      <c r="M145" s="791"/>
      <c r="N145" s="5"/>
      <c r="O145" s="5"/>
      <c r="P145" s="5"/>
      <c r="Q145" s="5"/>
      <c r="R145" s="5"/>
      <c r="S145" s="5"/>
      <c r="T145" s="5"/>
      <c r="U145" s="5"/>
      <c r="V145" s="5"/>
      <c r="W145" s="5"/>
      <c r="X145" s="5"/>
      <c r="Y145" s="5"/>
      <c r="Z145" s="5"/>
      <c r="AA145" s="5"/>
      <c r="AB145" s="5"/>
      <c r="AC145" s="5"/>
      <c r="AD145" s="5"/>
      <c r="AE145" s="5"/>
      <c r="AF145" s="5"/>
      <c r="AG145" s="792"/>
      <c r="AH145" s="749"/>
    </row>
    <row r="146">
      <c r="A146" s="646"/>
      <c r="B146" s="791"/>
      <c r="C146" s="791"/>
      <c r="D146" s="791"/>
      <c r="E146" s="791"/>
      <c r="F146" s="791"/>
      <c r="G146" s="791"/>
      <c r="H146" s="791"/>
      <c r="I146" s="791"/>
      <c r="J146" s="791"/>
      <c r="K146" s="791"/>
      <c r="L146" s="791"/>
      <c r="M146" s="791"/>
      <c r="N146" s="5"/>
      <c r="O146" s="5"/>
      <c r="P146" s="5"/>
      <c r="Q146" s="5"/>
      <c r="R146" s="5"/>
      <c r="S146" s="5"/>
      <c r="T146" s="5"/>
      <c r="U146" s="5"/>
      <c r="V146" s="5"/>
      <c r="W146" s="5"/>
      <c r="X146" s="5"/>
      <c r="Y146" s="5"/>
      <c r="Z146" s="5"/>
      <c r="AA146" s="5"/>
      <c r="AB146" s="5"/>
      <c r="AC146" s="5"/>
      <c r="AD146" s="5"/>
      <c r="AE146" s="5"/>
      <c r="AF146" s="5"/>
      <c r="AG146" s="792"/>
      <c r="AH146" s="749"/>
    </row>
    <row r="147">
      <c r="A147" s="646"/>
      <c r="B147" s="791"/>
      <c r="C147" s="791"/>
      <c r="D147" s="791"/>
      <c r="E147" s="791"/>
      <c r="F147" s="791"/>
      <c r="G147" s="791"/>
      <c r="H147" s="791"/>
      <c r="I147" s="791"/>
      <c r="J147" s="791"/>
      <c r="K147" s="791"/>
      <c r="L147" s="791"/>
      <c r="M147" s="791"/>
      <c r="N147" s="5"/>
      <c r="O147" s="5"/>
      <c r="P147" s="5"/>
      <c r="Q147" s="5"/>
      <c r="R147" s="5"/>
      <c r="S147" s="5"/>
      <c r="T147" s="5"/>
      <c r="U147" s="5"/>
      <c r="V147" s="5"/>
      <c r="W147" s="5"/>
      <c r="X147" s="5"/>
      <c r="Y147" s="5"/>
      <c r="Z147" s="5"/>
      <c r="AA147" s="5"/>
      <c r="AB147" s="5"/>
      <c r="AC147" s="5"/>
      <c r="AD147" s="5"/>
      <c r="AE147" s="5"/>
      <c r="AF147" s="5"/>
      <c r="AG147" s="792"/>
      <c r="AH147" s="749"/>
    </row>
    <row r="148">
      <c r="A148" s="646"/>
      <c r="B148" s="791"/>
      <c r="C148" s="791"/>
      <c r="D148" s="791"/>
      <c r="E148" s="791"/>
      <c r="F148" s="791"/>
      <c r="G148" s="791"/>
      <c r="H148" s="791"/>
      <c r="I148" s="791"/>
      <c r="J148" s="791"/>
      <c r="K148" s="791"/>
      <c r="L148" s="791"/>
      <c r="M148" s="791"/>
      <c r="N148" s="5"/>
      <c r="O148" s="5"/>
      <c r="P148" s="5"/>
      <c r="Q148" s="5"/>
      <c r="R148" s="5"/>
      <c r="S148" s="5"/>
      <c r="T148" s="5"/>
      <c r="U148" s="5"/>
      <c r="V148" s="5"/>
      <c r="W148" s="5"/>
      <c r="X148" s="5"/>
      <c r="Y148" s="5"/>
      <c r="Z148" s="5"/>
      <c r="AA148" s="5"/>
      <c r="AB148" s="5"/>
      <c r="AC148" s="5"/>
      <c r="AD148" s="5"/>
      <c r="AE148" s="5"/>
      <c r="AF148" s="5"/>
      <c r="AG148" s="792"/>
      <c r="AH148" s="749"/>
    </row>
    <row r="149">
      <c r="A149" s="646"/>
      <c r="B149" s="791"/>
      <c r="C149" s="791"/>
      <c r="D149" s="791"/>
      <c r="E149" s="791"/>
      <c r="F149" s="791"/>
      <c r="G149" s="791"/>
      <c r="H149" s="791"/>
      <c r="I149" s="791"/>
      <c r="J149" s="791"/>
      <c r="K149" s="791"/>
      <c r="L149" s="791"/>
      <c r="M149" s="791"/>
      <c r="N149" s="5"/>
      <c r="O149" s="5"/>
      <c r="P149" s="5"/>
      <c r="Q149" s="5"/>
      <c r="R149" s="5"/>
      <c r="S149" s="5"/>
      <c r="T149" s="5"/>
      <c r="U149" s="5"/>
      <c r="V149" s="5"/>
      <c r="W149" s="5"/>
      <c r="X149" s="5"/>
      <c r="Y149" s="5"/>
      <c r="Z149" s="5"/>
      <c r="AA149" s="5"/>
      <c r="AB149" s="5"/>
      <c r="AC149" s="5"/>
      <c r="AD149" s="5"/>
      <c r="AE149" s="5"/>
      <c r="AF149" s="5"/>
      <c r="AG149" s="792"/>
      <c r="AH149" s="749"/>
    </row>
    <row r="150">
      <c r="A150" s="646"/>
      <c r="B150" s="791"/>
      <c r="C150" s="791"/>
      <c r="D150" s="791"/>
      <c r="E150" s="791"/>
      <c r="F150" s="791"/>
      <c r="G150" s="791"/>
      <c r="H150" s="791"/>
      <c r="I150" s="791"/>
      <c r="J150" s="791"/>
      <c r="K150" s="791"/>
      <c r="L150" s="791"/>
      <c r="M150" s="791"/>
      <c r="N150" s="5"/>
      <c r="O150" s="5"/>
      <c r="P150" s="5"/>
      <c r="Q150" s="5"/>
      <c r="R150" s="5"/>
      <c r="S150" s="5"/>
      <c r="T150" s="5"/>
      <c r="U150" s="5"/>
      <c r="V150" s="5"/>
      <c r="W150" s="5"/>
      <c r="X150" s="5"/>
      <c r="Y150" s="5"/>
      <c r="Z150" s="5"/>
      <c r="AA150" s="5"/>
      <c r="AB150" s="5"/>
      <c r="AC150" s="5"/>
      <c r="AD150" s="5"/>
      <c r="AE150" s="5"/>
      <c r="AF150" s="5"/>
      <c r="AG150" s="792"/>
      <c r="AH150" s="749"/>
    </row>
    <row r="151">
      <c r="A151" s="646"/>
      <c r="B151" s="791"/>
      <c r="C151" s="791"/>
      <c r="D151" s="791"/>
      <c r="E151" s="791"/>
      <c r="F151" s="791"/>
      <c r="G151" s="791"/>
      <c r="H151" s="791"/>
      <c r="I151" s="791"/>
      <c r="J151" s="791"/>
      <c r="K151" s="791"/>
      <c r="L151" s="791"/>
      <c r="M151" s="791"/>
      <c r="N151" s="5"/>
      <c r="O151" s="5"/>
      <c r="P151" s="5"/>
      <c r="Q151" s="5"/>
      <c r="R151" s="5"/>
      <c r="S151" s="5"/>
      <c r="T151" s="5"/>
      <c r="U151" s="5"/>
      <c r="V151" s="5"/>
      <c r="W151" s="5"/>
      <c r="X151" s="5"/>
      <c r="Y151" s="5"/>
      <c r="Z151" s="5"/>
      <c r="AA151" s="5"/>
      <c r="AB151" s="5"/>
      <c r="AC151" s="5"/>
      <c r="AD151" s="5"/>
      <c r="AE151" s="5"/>
      <c r="AF151" s="5"/>
      <c r="AG151" s="792"/>
      <c r="AH151" s="749"/>
    </row>
    <row r="152">
      <c r="A152" s="646"/>
      <c r="B152" s="791"/>
      <c r="C152" s="791"/>
      <c r="D152" s="791"/>
      <c r="E152" s="791"/>
      <c r="F152" s="791"/>
      <c r="G152" s="791"/>
      <c r="H152" s="791"/>
      <c r="I152" s="791"/>
      <c r="J152" s="791"/>
      <c r="K152" s="791"/>
      <c r="L152" s="791"/>
      <c r="M152" s="791"/>
      <c r="N152" s="5"/>
      <c r="O152" s="5"/>
      <c r="P152" s="5"/>
      <c r="Q152" s="5"/>
      <c r="R152" s="5"/>
      <c r="S152" s="5"/>
      <c r="T152" s="5"/>
      <c r="U152" s="5"/>
      <c r="V152" s="5"/>
      <c r="W152" s="5"/>
      <c r="X152" s="5"/>
      <c r="Y152" s="5"/>
      <c r="Z152" s="5"/>
      <c r="AA152" s="5"/>
      <c r="AB152" s="5"/>
      <c r="AC152" s="5"/>
      <c r="AD152" s="5"/>
      <c r="AE152" s="5"/>
      <c r="AF152" s="5"/>
      <c r="AG152" s="792"/>
      <c r="AH152" s="749"/>
    </row>
    <row r="153">
      <c r="A153" s="646"/>
      <c r="B153" s="791"/>
      <c r="C153" s="791"/>
      <c r="D153" s="791"/>
      <c r="E153" s="791"/>
      <c r="F153" s="791"/>
      <c r="G153" s="791"/>
      <c r="H153" s="791"/>
      <c r="I153" s="791"/>
      <c r="J153" s="791"/>
      <c r="K153" s="791"/>
      <c r="L153" s="791"/>
      <c r="M153" s="791"/>
      <c r="N153" s="5"/>
      <c r="O153" s="5"/>
      <c r="P153" s="5"/>
      <c r="Q153" s="5"/>
      <c r="R153" s="5"/>
      <c r="S153" s="5"/>
      <c r="T153" s="5"/>
      <c r="U153" s="5"/>
      <c r="V153" s="5"/>
      <c r="W153" s="5"/>
      <c r="X153" s="5"/>
      <c r="Y153" s="5"/>
      <c r="Z153" s="5"/>
      <c r="AA153" s="5"/>
      <c r="AB153" s="5"/>
      <c r="AC153" s="5"/>
      <c r="AD153" s="5"/>
      <c r="AE153" s="5"/>
      <c r="AF153" s="5"/>
      <c r="AG153" s="792"/>
      <c r="AH153" s="749"/>
    </row>
    <row r="154">
      <c r="A154" s="646"/>
      <c r="B154" s="791"/>
      <c r="C154" s="791"/>
      <c r="D154" s="791"/>
      <c r="E154" s="791"/>
      <c r="F154" s="791"/>
      <c r="G154" s="791"/>
      <c r="H154" s="791"/>
      <c r="I154" s="791"/>
      <c r="J154" s="791"/>
      <c r="K154" s="791"/>
      <c r="L154" s="791"/>
      <c r="M154" s="791"/>
      <c r="N154" s="5"/>
      <c r="O154" s="5"/>
      <c r="P154" s="5"/>
      <c r="Q154" s="5"/>
      <c r="R154" s="5"/>
      <c r="S154" s="5"/>
      <c r="T154" s="5"/>
      <c r="U154" s="5"/>
      <c r="V154" s="5"/>
      <c r="W154" s="5"/>
      <c r="X154" s="5"/>
      <c r="Y154" s="5"/>
      <c r="Z154" s="5"/>
      <c r="AA154" s="5"/>
      <c r="AB154" s="5"/>
      <c r="AC154" s="5"/>
      <c r="AD154" s="5"/>
      <c r="AE154" s="5"/>
      <c r="AF154" s="5"/>
      <c r="AG154" s="792"/>
      <c r="AH154" s="749"/>
    </row>
    <row r="155">
      <c r="A155" s="646"/>
      <c r="B155" s="791"/>
      <c r="C155" s="791"/>
      <c r="D155" s="791"/>
      <c r="E155" s="791"/>
      <c r="F155" s="791"/>
      <c r="G155" s="791"/>
      <c r="H155" s="791"/>
      <c r="I155" s="791"/>
      <c r="J155" s="791"/>
      <c r="K155" s="791"/>
      <c r="L155" s="791"/>
      <c r="M155" s="791"/>
      <c r="N155" s="5"/>
      <c r="O155" s="5"/>
      <c r="P155" s="5"/>
      <c r="Q155" s="5"/>
      <c r="R155" s="5"/>
      <c r="S155" s="5"/>
      <c r="T155" s="5"/>
      <c r="U155" s="5"/>
      <c r="V155" s="5"/>
      <c r="W155" s="5"/>
      <c r="X155" s="5"/>
      <c r="Y155" s="5"/>
      <c r="Z155" s="5"/>
      <c r="AA155" s="5"/>
      <c r="AB155" s="5"/>
      <c r="AC155" s="5"/>
      <c r="AD155" s="5"/>
      <c r="AE155" s="5"/>
      <c r="AF155" s="5"/>
      <c r="AG155" s="792"/>
      <c r="AH155" s="749"/>
    </row>
    <row r="156">
      <c r="A156" s="646"/>
      <c r="B156" s="791"/>
      <c r="C156" s="791"/>
      <c r="D156" s="791"/>
      <c r="E156" s="791"/>
      <c r="F156" s="791"/>
      <c r="G156" s="791"/>
      <c r="H156" s="791"/>
      <c r="I156" s="791"/>
      <c r="J156" s="791"/>
      <c r="K156" s="791"/>
      <c r="L156" s="791"/>
      <c r="M156" s="791"/>
      <c r="N156" s="5"/>
      <c r="O156" s="5"/>
      <c r="P156" s="5"/>
      <c r="Q156" s="5"/>
      <c r="R156" s="5"/>
      <c r="S156" s="5"/>
      <c r="T156" s="5"/>
      <c r="U156" s="5"/>
      <c r="V156" s="5"/>
      <c r="W156" s="5"/>
      <c r="X156" s="5"/>
      <c r="Y156" s="5"/>
      <c r="Z156" s="5"/>
      <c r="AA156" s="5"/>
      <c r="AB156" s="5"/>
      <c r="AC156" s="5"/>
      <c r="AD156" s="5"/>
      <c r="AE156" s="5"/>
      <c r="AF156" s="5"/>
      <c r="AG156" s="792"/>
      <c r="AH156" s="749"/>
    </row>
    <row r="157">
      <c r="A157" s="646"/>
      <c r="B157" s="791"/>
      <c r="C157" s="791"/>
      <c r="D157" s="791"/>
      <c r="E157" s="791"/>
      <c r="F157" s="791"/>
      <c r="G157" s="791"/>
      <c r="H157" s="791"/>
      <c r="I157" s="791"/>
      <c r="J157" s="791"/>
      <c r="K157" s="791"/>
      <c r="L157" s="791"/>
      <c r="M157" s="791"/>
      <c r="N157" s="5"/>
      <c r="O157" s="5"/>
      <c r="P157" s="5"/>
      <c r="Q157" s="5"/>
      <c r="R157" s="5"/>
      <c r="S157" s="5"/>
      <c r="T157" s="5"/>
      <c r="U157" s="5"/>
      <c r="V157" s="5"/>
      <c r="W157" s="5"/>
      <c r="X157" s="5"/>
      <c r="Y157" s="5"/>
      <c r="Z157" s="5"/>
      <c r="AA157" s="5"/>
      <c r="AB157" s="5"/>
      <c r="AC157" s="5"/>
      <c r="AD157" s="5"/>
      <c r="AE157" s="5"/>
      <c r="AF157" s="5"/>
      <c r="AG157" s="792"/>
      <c r="AH157" s="749"/>
    </row>
    <row r="158">
      <c r="A158" s="646"/>
      <c r="B158" s="791"/>
      <c r="C158" s="791"/>
      <c r="D158" s="791"/>
      <c r="E158" s="791"/>
      <c r="F158" s="791"/>
      <c r="G158" s="791"/>
      <c r="H158" s="791"/>
      <c r="I158" s="791"/>
      <c r="J158" s="791"/>
      <c r="K158" s="791"/>
      <c r="L158" s="791"/>
      <c r="M158" s="791"/>
      <c r="N158" s="5"/>
      <c r="O158" s="5"/>
      <c r="P158" s="5"/>
      <c r="Q158" s="5"/>
      <c r="R158" s="5"/>
      <c r="S158" s="5"/>
      <c r="T158" s="5"/>
      <c r="U158" s="5"/>
      <c r="V158" s="5"/>
      <c r="W158" s="5"/>
      <c r="X158" s="5"/>
      <c r="Y158" s="5"/>
      <c r="Z158" s="5"/>
      <c r="AA158" s="5"/>
      <c r="AB158" s="5"/>
      <c r="AC158" s="5"/>
      <c r="AD158" s="5"/>
      <c r="AE158" s="5"/>
      <c r="AF158" s="5"/>
      <c r="AG158" s="792"/>
      <c r="AH158" s="749"/>
    </row>
    <row r="159">
      <c r="A159" s="646"/>
      <c r="B159" s="791"/>
      <c r="C159" s="791"/>
      <c r="D159" s="791"/>
      <c r="E159" s="791"/>
      <c r="F159" s="791"/>
      <c r="G159" s="791"/>
      <c r="H159" s="791"/>
      <c r="I159" s="791"/>
      <c r="J159" s="791"/>
      <c r="K159" s="791"/>
      <c r="L159" s="791"/>
      <c r="M159" s="791"/>
      <c r="N159" s="5"/>
      <c r="O159" s="5"/>
      <c r="P159" s="5"/>
      <c r="Q159" s="5"/>
      <c r="R159" s="5"/>
      <c r="S159" s="5"/>
      <c r="T159" s="5"/>
      <c r="U159" s="5"/>
      <c r="V159" s="5"/>
      <c r="W159" s="5"/>
      <c r="X159" s="5"/>
      <c r="Y159" s="5"/>
      <c r="Z159" s="5"/>
      <c r="AA159" s="5"/>
      <c r="AB159" s="5"/>
      <c r="AC159" s="5"/>
      <c r="AD159" s="5"/>
      <c r="AE159" s="5"/>
      <c r="AF159" s="5"/>
      <c r="AG159" s="792"/>
      <c r="AH159" s="749"/>
    </row>
    <row r="160">
      <c r="A160" s="646"/>
      <c r="B160" s="791"/>
      <c r="C160" s="791"/>
      <c r="D160" s="791"/>
      <c r="E160" s="791"/>
      <c r="F160" s="791"/>
      <c r="G160" s="791"/>
      <c r="H160" s="791"/>
      <c r="I160" s="791"/>
      <c r="J160" s="791"/>
      <c r="K160" s="791"/>
      <c r="L160" s="791"/>
      <c r="M160" s="791"/>
      <c r="N160" s="5"/>
      <c r="O160" s="5"/>
      <c r="P160" s="5"/>
      <c r="Q160" s="5"/>
      <c r="R160" s="5"/>
      <c r="S160" s="5"/>
      <c r="T160" s="5"/>
      <c r="U160" s="5"/>
      <c r="V160" s="5"/>
      <c r="W160" s="5"/>
      <c r="X160" s="5"/>
      <c r="Y160" s="5"/>
      <c r="Z160" s="5"/>
      <c r="AA160" s="5"/>
      <c r="AB160" s="5"/>
      <c r="AC160" s="5"/>
      <c r="AD160" s="5"/>
      <c r="AE160" s="5"/>
      <c r="AF160" s="5"/>
      <c r="AG160" s="792"/>
      <c r="AH160" s="749"/>
    </row>
    <row r="161">
      <c r="A161" s="646"/>
      <c r="B161" s="791"/>
      <c r="C161" s="791"/>
      <c r="D161" s="791"/>
      <c r="E161" s="791"/>
      <c r="F161" s="791"/>
      <c r="G161" s="791"/>
      <c r="H161" s="791"/>
      <c r="I161" s="791"/>
      <c r="J161" s="791"/>
      <c r="K161" s="791"/>
      <c r="L161" s="791"/>
      <c r="M161" s="791"/>
      <c r="N161" s="5"/>
      <c r="O161" s="5"/>
      <c r="P161" s="5"/>
      <c r="Q161" s="5"/>
      <c r="R161" s="5"/>
      <c r="S161" s="5"/>
      <c r="T161" s="5"/>
      <c r="U161" s="5"/>
      <c r="V161" s="5"/>
      <c r="W161" s="5"/>
      <c r="X161" s="5"/>
      <c r="Y161" s="5"/>
      <c r="Z161" s="5"/>
      <c r="AA161" s="5"/>
      <c r="AB161" s="5"/>
      <c r="AC161" s="5"/>
      <c r="AD161" s="5"/>
      <c r="AE161" s="5"/>
      <c r="AF161" s="5"/>
      <c r="AG161" s="792"/>
      <c r="AH161" s="749"/>
    </row>
    <row r="162">
      <c r="A162" s="646"/>
      <c r="B162" s="791"/>
      <c r="C162" s="791"/>
      <c r="D162" s="791"/>
      <c r="E162" s="791"/>
      <c r="F162" s="791"/>
      <c r="G162" s="791"/>
      <c r="H162" s="791"/>
      <c r="I162" s="791"/>
      <c r="J162" s="791"/>
      <c r="K162" s="791"/>
      <c r="L162" s="791"/>
      <c r="M162" s="791"/>
      <c r="N162" s="5"/>
      <c r="O162" s="5"/>
      <c r="P162" s="5"/>
      <c r="Q162" s="5"/>
      <c r="R162" s="5"/>
      <c r="S162" s="5"/>
      <c r="T162" s="5"/>
      <c r="U162" s="5"/>
      <c r="V162" s="5"/>
      <c r="W162" s="5"/>
      <c r="X162" s="5"/>
      <c r="Y162" s="5"/>
      <c r="Z162" s="5"/>
      <c r="AA162" s="5"/>
      <c r="AB162" s="5"/>
      <c r="AC162" s="5"/>
      <c r="AD162" s="5"/>
      <c r="AE162" s="5"/>
      <c r="AF162" s="5"/>
      <c r="AG162" s="792"/>
      <c r="AH162" s="749"/>
    </row>
    <row r="163">
      <c r="A163" s="646"/>
      <c r="B163" s="791"/>
      <c r="C163" s="791"/>
      <c r="D163" s="791"/>
      <c r="E163" s="791"/>
      <c r="F163" s="791"/>
      <c r="G163" s="791"/>
      <c r="H163" s="791"/>
      <c r="I163" s="791"/>
      <c r="J163" s="791"/>
      <c r="K163" s="791"/>
      <c r="L163" s="791"/>
      <c r="M163" s="791"/>
      <c r="N163" s="5"/>
      <c r="O163" s="5"/>
      <c r="P163" s="5"/>
      <c r="Q163" s="5"/>
      <c r="R163" s="5"/>
      <c r="S163" s="5"/>
      <c r="T163" s="5"/>
      <c r="U163" s="5"/>
      <c r="V163" s="5"/>
      <c r="W163" s="5"/>
      <c r="X163" s="5"/>
      <c r="Y163" s="5"/>
      <c r="Z163" s="5"/>
      <c r="AA163" s="5"/>
      <c r="AB163" s="5"/>
      <c r="AC163" s="5"/>
      <c r="AD163" s="5"/>
      <c r="AE163" s="5"/>
      <c r="AF163" s="5"/>
      <c r="AG163" s="792"/>
      <c r="AH163" s="749"/>
    </row>
    <row r="164">
      <c r="A164" s="646"/>
      <c r="B164" s="791"/>
      <c r="C164" s="791"/>
      <c r="D164" s="791"/>
      <c r="E164" s="791"/>
      <c r="F164" s="791"/>
      <c r="G164" s="791"/>
      <c r="H164" s="791"/>
      <c r="I164" s="791"/>
      <c r="J164" s="791"/>
      <c r="K164" s="791"/>
      <c r="L164" s="791"/>
      <c r="M164" s="791"/>
      <c r="N164" s="5"/>
      <c r="O164" s="5"/>
      <c r="P164" s="5"/>
      <c r="Q164" s="5"/>
      <c r="R164" s="5"/>
      <c r="S164" s="5"/>
      <c r="T164" s="5"/>
      <c r="U164" s="5"/>
      <c r="V164" s="5"/>
      <c r="W164" s="5"/>
      <c r="X164" s="5"/>
      <c r="Y164" s="5"/>
      <c r="Z164" s="5"/>
      <c r="AA164" s="5"/>
      <c r="AB164" s="5"/>
      <c r="AC164" s="5"/>
      <c r="AD164" s="5"/>
      <c r="AE164" s="5"/>
      <c r="AF164" s="5"/>
      <c r="AG164" s="792"/>
      <c r="AH164" s="749"/>
    </row>
    <row r="165">
      <c r="A165" s="646"/>
      <c r="B165" s="791"/>
      <c r="C165" s="791"/>
      <c r="D165" s="791"/>
      <c r="E165" s="791"/>
      <c r="F165" s="791"/>
      <c r="G165" s="791"/>
      <c r="H165" s="791"/>
      <c r="I165" s="791"/>
      <c r="J165" s="791"/>
      <c r="K165" s="791"/>
      <c r="L165" s="791"/>
      <c r="M165" s="791"/>
      <c r="N165" s="5"/>
      <c r="O165" s="5"/>
      <c r="P165" s="5"/>
      <c r="Q165" s="5"/>
      <c r="R165" s="5"/>
      <c r="S165" s="5"/>
      <c r="T165" s="5"/>
      <c r="U165" s="5"/>
      <c r="V165" s="5"/>
      <c r="W165" s="5"/>
      <c r="X165" s="5"/>
      <c r="Y165" s="5"/>
      <c r="Z165" s="5"/>
      <c r="AA165" s="5"/>
      <c r="AB165" s="5"/>
      <c r="AC165" s="5"/>
      <c r="AD165" s="5"/>
      <c r="AE165" s="5"/>
      <c r="AF165" s="5"/>
      <c r="AG165" s="792"/>
      <c r="AH165" s="749"/>
    </row>
    <row r="166">
      <c r="A166" s="646"/>
      <c r="B166" s="791"/>
      <c r="C166" s="791"/>
      <c r="D166" s="791"/>
      <c r="E166" s="791"/>
      <c r="F166" s="791"/>
      <c r="G166" s="791"/>
      <c r="H166" s="791"/>
      <c r="I166" s="791"/>
      <c r="J166" s="791"/>
      <c r="K166" s="791"/>
      <c r="L166" s="791"/>
      <c r="M166" s="791"/>
      <c r="N166" s="5"/>
      <c r="O166" s="5"/>
      <c r="P166" s="5"/>
      <c r="Q166" s="5"/>
      <c r="R166" s="5"/>
      <c r="S166" s="5"/>
      <c r="T166" s="5"/>
      <c r="U166" s="5"/>
      <c r="V166" s="5"/>
      <c r="W166" s="5"/>
      <c r="X166" s="5"/>
      <c r="Y166" s="5"/>
      <c r="Z166" s="5"/>
      <c r="AA166" s="5"/>
      <c r="AB166" s="5"/>
      <c r="AC166" s="5"/>
      <c r="AD166" s="5"/>
      <c r="AE166" s="5"/>
      <c r="AF166" s="5"/>
      <c r="AG166" s="792"/>
      <c r="AH166" s="749"/>
    </row>
    <row r="167">
      <c r="A167" s="646"/>
      <c r="B167" s="791"/>
      <c r="C167" s="791"/>
      <c r="D167" s="791"/>
      <c r="E167" s="791"/>
      <c r="F167" s="791"/>
      <c r="G167" s="791"/>
      <c r="H167" s="791"/>
      <c r="I167" s="791"/>
      <c r="J167" s="791"/>
      <c r="K167" s="791"/>
      <c r="L167" s="791"/>
      <c r="M167" s="791"/>
      <c r="N167" s="5"/>
      <c r="O167" s="5"/>
      <c r="P167" s="5"/>
      <c r="Q167" s="5"/>
      <c r="R167" s="5"/>
      <c r="S167" s="5"/>
      <c r="T167" s="5"/>
      <c r="U167" s="5"/>
      <c r="V167" s="5"/>
      <c r="W167" s="5"/>
      <c r="X167" s="5"/>
      <c r="Y167" s="5"/>
      <c r="Z167" s="5"/>
      <c r="AA167" s="5"/>
      <c r="AB167" s="5"/>
      <c r="AC167" s="5"/>
      <c r="AD167" s="5"/>
      <c r="AE167" s="5"/>
      <c r="AF167" s="5"/>
      <c r="AG167" s="792"/>
      <c r="AH167" s="749"/>
    </row>
    <row r="168">
      <c r="A168" s="646"/>
      <c r="B168" s="791"/>
      <c r="C168" s="791"/>
      <c r="D168" s="791"/>
      <c r="E168" s="791"/>
      <c r="F168" s="791"/>
      <c r="G168" s="791"/>
      <c r="H168" s="791"/>
      <c r="I168" s="791"/>
      <c r="J168" s="791"/>
      <c r="K168" s="791"/>
      <c r="L168" s="791"/>
      <c r="M168" s="791"/>
      <c r="N168" s="5"/>
      <c r="O168" s="5"/>
      <c r="P168" s="5"/>
      <c r="Q168" s="5"/>
      <c r="R168" s="5"/>
      <c r="S168" s="5"/>
      <c r="T168" s="5"/>
      <c r="U168" s="5"/>
      <c r="V168" s="5"/>
      <c r="W168" s="5"/>
      <c r="X168" s="5"/>
      <c r="Y168" s="5"/>
      <c r="Z168" s="5"/>
      <c r="AA168" s="5"/>
      <c r="AB168" s="5"/>
      <c r="AC168" s="5"/>
      <c r="AD168" s="5"/>
      <c r="AE168" s="5"/>
      <c r="AF168" s="5"/>
      <c r="AG168" s="792"/>
      <c r="AH168" s="749"/>
    </row>
    <row r="169">
      <c r="A169" s="646"/>
      <c r="B169" s="791"/>
      <c r="C169" s="791"/>
      <c r="D169" s="791"/>
      <c r="E169" s="791"/>
      <c r="F169" s="791"/>
      <c r="G169" s="791"/>
      <c r="H169" s="791"/>
      <c r="I169" s="791"/>
      <c r="J169" s="791"/>
      <c r="K169" s="791"/>
      <c r="L169" s="791"/>
      <c r="M169" s="791"/>
      <c r="N169" s="5"/>
      <c r="O169" s="5"/>
      <c r="P169" s="5"/>
      <c r="Q169" s="5"/>
      <c r="R169" s="5"/>
      <c r="S169" s="5"/>
      <c r="T169" s="5"/>
      <c r="U169" s="5"/>
      <c r="V169" s="5"/>
      <c r="W169" s="5"/>
      <c r="X169" s="5"/>
      <c r="Y169" s="5"/>
      <c r="Z169" s="5"/>
      <c r="AA169" s="5"/>
      <c r="AB169" s="5"/>
      <c r="AC169" s="5"/>
      <c r="AD169" s="5"/>
      <c r="AE169" s="5"/>
      <c r="AF169" s="5"/>
      <c r="AG169" s="792"/>
      <c r="AH169" s="749"/>
    </row>
    <row r="170">
      <c r="A170" s="646"/>
      <c r="B170" s="791"/>
      <c r="C170" s="791"/>
      <c r="D170" s="791"/>
      <c r="E170" s="791"/>
      <c r="F170" s="791"/>
      <c r="G170" s="791"/>
      <c r="H170" s="791"/>
      <c r="I170" s="791"/>
      <c r="J170" s="791"/>
      <c r="K170" s="791"/>
      <c r="L170" s="791"/>
      <c r="M170" s="791"/>
      <c r="N170" s="5"/>
      <c r="O170" s="5"/>
      <c r="P170" s="5"/>
      <c r="Q170" s="5"/>
      <c r="R170" s="5"/>
      <c r="S170" s="5"/>
      <c r="T170" s="5"/>
      <c r="U170" s="5"/>
      <c r="V170" s="5"/>
      <c r="W170" s="5"/>
      <c r="X170" s="5"/>
      <c r="Y170" s="5"/>
      <c r="Z170" s="5"/>
      <c r="AA170" s="5"/>
      <c r="AB170" s="5"/>
      <c r="AC170" s="5"/>
      <c r="AD170" s="5"/>
      <c r="AE170" s="5"/>
      <c r="AF170" s="5"/>
      <c r="AG170" s="792"/>
      <c r="AH170" s="749"/>
    </row>
    <row r="171">
      <c r="A171" s="646"/>
      <c r="B171" s="791"/>
      <c r="C171" s="791"/>
      <c r="D171" s="791"/>
      <c r="E171" s="791"/>
      <c r="F171" s="791"/>
      <c r="G171" s="791"/>
      <c r="H171" s="791"/>
      <c r="I171" s="791"/>
      <c r="J171" s="791"/>
      <c r="K171" s="791"/>
      <c r="L171" s="791"/>
      <c r="M171" s="791"/>
      <c r="N171" s="5"/>
      <c r="O171" s="5"/>
      <c r="P171" s="5"/>
      <c r="Q171" s="5"/>
      <c r="R171" s="5"/>
      <c r="S171" s="5"/>
      <c r="T171" s="5"/>
      <c r="U171" s="5"/>
      <c r="V171" s="5"/>
      <c r="W171" s="5"/>
      <c r="X171" s="5"/>
      <c r="Y171" s="5"/>
      <c r="Z171" s="5"/>
      <c r="AA171" s="5"/>
      <c r="AB171" s="5"/>
      <c r="AC171" s="5"/>
      <c r="AD171" s="5"/>
      <c r="AE171" s="5"/>
      <c r="AF171" s="5"/>
      <c r="AG171" s="792"/>
      <c r="AH171" s="749"/>
    </row>
    <row r="172">
      <c r="A172" s="646"/>
      <c r="B172" s="791"/>
      <c r="C172" s="791"/>
      <c r="D172" s="791"/>
      <c r="E172" s="791"/>
      <c r="F172" s="791"/>
      <c r="G172" s="791"/>
      <c r="H172" s="791"/>
      <c r="I172" s="791"/>
      <c r="J172" s="791"/>
      <c r="K172" s="791"/>
      <c r="L172" s="791"/>
      <c r="M172" s="791"/>
      <c r="N172" s="5"/>
      <c r="O172" s="5"/>
      <c r="P172" s="5"/>
      <c r="Q172" s="5"/>
      <c r="R172" s="5"/>
      <c r="S172" s="5"/>
      <c r="T172" s="5"/>
      <c r="U172" s="5"/>
      <c r="V172" s="5"/>
      <c r="W172" s="5"/>
      <c r="X172" s="5"/>
      <c r="Y172" s="5"/>
      <c r="Z172" s="5"/>
      <c r="AA172" s="5"/>
      <c r="AB172" s="5"/>
      <c r="AC172" s="5"/>
      <c r="AD172" s="5"/>
      <c r="AE172" s="5"/>
      <c r="AF172" s="5"/>
      <c r="AG172" s="792"/>
      <c r="AH172" s="749"/>
    </row>
    <row r="173">
      <c r="A173" s="646"/>
      <c r="B173" s="791"/>
      <c r="C173" s="791"/>
      <c r="D173" s="791"/>
      <c r="E173" s="791"/>
      <c r="F173" s="791"/>
      <c r="G173" s="791"/>
      <c r="H173" s="791"/>
      <c r="I173" s="791"/>
      <c r="J173" s="791"/>
      <c r="K173" s="791"/>
      <c r="L173" s="791"/>
      <c r="M173" s="791"/>
      <c r="N173" s="5"/>
      <c r="O173" s="5"/>
      <c r="P173" s="5"/>
      <c r="Q173" s="5"/>
      <c r="R173" s="5"/>
      <c r="S173" s="5"/>
      <c r="T173" s="5"/>
      <c r="U173" s="5"/>
      <c r="V173" s="5"/>
      <c r="W173" s="5"/>
      <c r="X173" s="5"/>
      <c r="Y173" s="5"/>
      <c r="Z173" s="5"/>
      <c r="AA173" s="5"/>
      <c r="AB173" s="5"/>
      <c r="AC173" s="5"/>
      <c r="AD173" s="5"/>
      <c r="AE173" s="5"/>
      <c r="AF173" s="5"/>
      <c r="AG173" s="792"/>
      <c r="AH173" s="749"/>
    </row>
    <row r="174">
      <c r="A174" s="646"/>
      <c r="B174" s="791"/>
      <c r="C174" s="791"/>
      <c r="D174" s="791"/>
      <c r="E174" s="791"/>
      <c r="F174" s="791"/>
      <c r="G174" s="791"/>
      <c r="H174" s="791"/>
      <c r="I174" s="791"/>
      <c r="J174" s="791"/>
      <c r="K174" s="791"/>
      <c r="L174" s="791"/>
      <c r="M174" s="791"/>
      <c r="N174" s="5"/>
      <c r="O174" s="5"/>
      <c r="P174" s="5"/>
      <c r="Q174" s="5"/>
      <c r="R174" s="5"/>
      <c r="S174" s="5"/>
      <c r="T174" s="5"/>
      <c r="U174" s="5"/>
      <c r="V174" s="5"/>
      <c r="W174" s="5"/>
      <c r="X174" s="5"/>
      <c r="Y174" s="5"/>
      <c r="Z174" s="5"/>
      <c r="AA174" s="5"/>
      <c r="AB174" s="5"/>
      <c r="AC174" s="5"/>
      <c r="AD174" s="5"/>
      <c r="AE174" s="5"/>
      <c r="AF174" s="5"/>
      <c r="AG174" s="792"/>
      <c r="AH174" s="749"/>
    </row>
    <row r="175">
      <c r="A175" s="646"/>
      <c r="B175" s="791"/>
      <c r="C175" s="791"/>
      <c r="D175" s="791"/>
      <c r="E175" s="791"/>
      <c r="F175" s="791"/>
      <c r="G175" s="791"/>
      <c r="H175" s="791"/>
      <c r="I175" s="791"/>
      <c r="J175" s="791"/>
      <c r="K175" s="791"/>
      <c r="L175" s="791"/>
      <c r="M175" s="791"/>
      <c r="N175" s="5"/>
      <c r="O175" s="5"/>
      <c r="P175" s="5"/>
      <c r="Q175" s="5"/>
      <c r="R175" s="5"/>
      <c r="S175" s="5"/>
      <c r="T175" s="5"/>
      <c r="U175" s="5"/>
      <c r="V175" s="5"/>
      <c r="W175" s="5"/>
      <c r="X175" s="5"/>
      <c r="Y175" s="5"/>
      <c r="Z175" s="5"/>
      <c r="AA175" s="5"/>
      <c r="AB175" s="5"/>
      <c r="AC175" s="5"/>
      <c r="AD175" s="5"/>
      <c r="AE175" s="5"/>
      <c r="AF175" s="5"/>
      <c r="AG175" s="792"/>
      <c r="AH175" s="749"/>
    </row>
    <row r="176">
      <c r="A176" s="646"/>
      <c r="B176" s="791"/>
      <c r="C176" s="791"/>
      <c r="D176" s="791"/>
      <c r="E176" s="791"/>
      <c r="F176" s="791"/>
      <c r="G176" s="791"/>
      <c r="H176" s="791"/>
      <c r="I176" s="791"/>
      <c r="J176" s="791"/>
      <c r="K176" s="791"/>
      <c r="L176" s="791"/>
      <c r="M176" s="791"/>
      <c r="N176" s="5"/>
      <c r="O176" s="5"/>
      <c r="P176" s="5"/>
      <c r="Q176" s="5"/>
      <c r="R176" s="5"/>
      <c r="S176" s="5"/>
      <c r="T176" s="5"/>
      <c r="U176" s="5"/>
      <c r="V176" s="5"/>
      <c r="W176" s="5"/>
      <c r="X176" s="5"/>
      <c r="Y176" s="5"/>
      <c r="Z176" s="5"/>
      <c r="AA176" s="5"/>
      <c r="AB176" s="5"/>
      <c r="AC176" s="5"/>
      <c r="AD176" s="5"/>
      <c r="AE176" s="5"/>
      <c r="AF176" s="5"/>
      <c r="AG176" s="792"/>
      <c r="AH176" s="749"/>
    </row>
    <row r="177">
      <c r="A177" s="646"/>
      <c r="B177" s="791"/>
      <c r="C177" s="791"/>
      <c r="D177" s="791"/>
      <c r="E177" s="791"/>
      <c r="F177" s="791"/>
      <c r="G177" s="791"/>
      <c r="H177" s="791"/>
      <c r="I177" s="791"/>
      <c r="J177" s="791"/>
      <c r="K177" s="791"/>
      <c r="L177" s="791"/>
      <c r="M177" s="791"/>
      <c r="N177" s="5"/>
      <c r="O177" s="5"/>
      <c r="P177" s="5"/>
      <c r="Q177" s="5"/>
      <c r="R177" s="5"/>
      <c r="S177" s="5"/>
      <c r="T177" s="5"/>
      <c r="U177" s="5"/>
      <c r="V177" s="5"/>
      <c r="W177" s="5"/>
      <c r="X177" s="5"/>
      <c r="Y177" s="5"/>
      <c r="Z177" s="5"/>
      <c r="AA177" s="5"/>
      <c r="AB177" s="5"/>
      <c r="AC177" s="5"/>
      <c r="AD177" s="5"/>
      <c r="AE177" s="5"/>
      <c r="AF177" s="5"/>
      <c r="AG177" s="792"/>
      <c r="AH177" s="749"/>
    </row>
    <row r="178">
      <c r="A178" s="646"/>
      <c r="B178" s="791"/>
      <c r="C178" s="791"/>
      <c r="D178" s="791"/>
      <c r="E178" s="791"/>
      <c r="F178" s="791"/>
      <c r="G178" s="791"/>
      <c r="H178" s="791"/>
      <c r="I178" s="791"/>
      <c r="J178" s="791"/>
      <c r="K178" s="791"/>
      <c r="L178" s="791"/>
      <c r="M178" s="791"/>
      <c r="N178" s="5"/>
      <c r="O178" s="5"/>
      <c r="P178" s="5"/>
      <c r="Q178" s="5"/>
      <c r="R178" s="5"/>
      <c r="S178" s="5"/>
      <c r="T178" s="5"/>
      <c r="U178" s="5"/>
      <c r="V178" s="5"/>
      <c r="W178" s="5"/>
      <c r="X178" s="5"/>
      <c r="Y178" s="5"/>
      <c r="Z178" s="5"/>
      <c r="AA178" s="5"/>
      <c r="AB178" s="5"/>
      <c r="AC178" s="5"/>
      <c r="AD178" s="5"/>
      <c r="AE178" s="5"/>
      <c r="AF178" s="5"/>
      <c r="AG178" s="792"/>
      <c r="AH178" s="749"/>
    </row>
    <row r="179">
      <c r="A179" s="646"/>
      <c r="B179" s="791"/>
      <c r="C179" s="791"/>
      <c r="D179" s="791"/>
      <c r="E179" s="791"/>
      <c r="F179" s="791"/>
      <c r="G179" s="791"/>
      <c r="H179" s="791"/>
      <c r="I179" s="791"/>
      <c r="J179" s="791"/>
      <c r="K179" s="791"/>
      <c r="L179" s="791"/>
      <c r="M179" s="791"/>
      <c r="N179" s="5"/>
      <c r="O179" s="5"/>
      <c r="P179" s="5"/>
      <c r="Q179" s="5"/>
      <c r="R179" s="5"/>
      <c r="S179" s="5"/>
      <c r="T179" s="5"/>
      <c r="U179" s="5"/>
      <c r="V179" s="5"/>
      <c r="W179" s="5"/>
      <c r="X179" s="5"/>
      <c r="Y179" s="5"/>
      <c r="Z179" s="5"/>
      <c r="AA179" s="5"/>
      <c r="AB179" s="5"/>
      <c r="AC179" s="5"/>
      <c r="AD179" s="5"/>
      <c r="AE179" s="5"/>
      <c r="AF179" s="5"/>
      <c r="AG179" s="792"/>
      <c r="AH179" s="749"/>
    </row>
    <row r="180">
      <c r="A180" s="646"/>
      <c r="B180" s="791"/>
      <c r="C180" s="791"/>
      <c r="D180" s="791"/>
      <c r="E180" s="791"/>
      <c r="F180" s="791"/>
      <c r="G180" s="791"/>
      <c r="H180" s="791"/>
      <c r="I180" s="791"/>
      <c r="J180" s="791"/>
      <c r="K180" s="791"/>
      <c r="L180" s="791"/>
      <c r="M180" s="791"/>
      <c r="N180" s="5"/>
      <c r="O180" s="5"/>
      <c r="P180" s="5"/>
      <c r="Q180" s="5"/>
      <c r="R180" s="5"/>
      <c r="S180" s="5"/>
      <c r="T180" s="5"/>
      <c r="U180" s="5"/>
      <c r="V180" s="5"/>
      <c r="W180" s="5"/>
      <c r="X180" s="5"/>
      <c r="Y180" s="5"/>
      <c r="Z180" s="5"/>
      <c r="AA180" s="5"/>
      <c r="AB180" s="5"/>
      <c r="AC180" s="5"/>
      <c r="AD180" s="5"/>
      <c r="AE180" s="5"/>
      <c r="AF180" s="5"/>
      <c r="AG180" s="792"/>
      <c r="AH180" s="749"/>
    </row>
    <row r="181">
      <c r="A181" s="646"/>
      <c r="B181" s="791"/>
      <c r="C181" s="791"/>
      <c r="D181" s="791"/>
      <c r="E181" s="791"/>
      <c r="F181" s="791"/>
      <c r="G181" s="791"/>
      <c r="H181" s="791"/>
      <c r="I181" s="791"/>
      <c r="J181" s="791"/>
      <c r="K181" s="791"/>
      <c r="L181" s="791"/>
      <c r="M181" s="791"/>
      <c r="N181" s="5"/>
      <c r="O181" s="5"/>
      <c r="P181" s="5"/>
      <c r="Q181" s="5"/>
      <c r="R181" s="5"/>
      <c r="S181" s="5"/>
      <c r="T181" s="5"/>
      <c r="U181" s="5"/>
      <c r="V181" s="5"/>
      <c r="W181" s="5"/>
      <c r="X181" s="5"/>
      <c r="Y181" s="5"/>
      <c r="Z181" s="5"/>
      <c r="AA181" s="5"/>
      <c r="AB181" s="5"/>
      <c r="AC181" s="5"/>
      <c r="AD181" s="5"/>
      <c r="AE181" s="5"/>
      <c r="AF181" s="5"/>
      <c r="AG181" s="792"/>
      <c r="AH181" s="749"/>
    </row>
    <row r="182">
      <c r="A182" s="646"/>
      <c r="B182" s="791"/>
      <c r="C182" s="791"/>
      <c r="D182" s="791"/>
      <c r="E182" s="791"/>
      <c r="F182" s="791"/>
      <c r="G182" s="791"/>
      <c r="H182" s="791"/>
      <c r="I182" s="791"/>
      <c r="J182" s="791"/>
      <c r="K182" s="791"/>
      <c r="L182" s="791"/>
      <c r="M182" s="791"/>
      <c r="N182" s="5"/>
      <c r="O182" s="5"/>
      <c r="P182" s="5"/>
      <c r="Q182" s="5"/>
      <c r="R182" s="5"/>
      <c r="S182" s="5"/>
      <c r="T182" s="5"/>
      <c r="U182" s="5"/>
      <c r="V182" s="5"/>
      <c r="W182" s="5"/>
      <c r="X182" s="5"/>
      <c r="Y182" s="5"/>
      <c r="Z182" s="5"/>
      <c r="AA182" s="5"/>
      <c r="AB182" s="5"/>
      <c r="AC182" s="5"/>
      <c r="AD182" s="5"/>
      <c r="AE182" s="5"/>
      <c r="AF182" s="5"/>
      <c r="AG182" s="792"/>
      <c r="AH182" s="749"/>
    </row>
    <row r="183">
      <c r="A183" s="646"/>
      <c r="B183" s="791"/>
      <c r="C183" s="791"/>
      <c r="D183" s="791"/>
      <c r="E183" s="791"/>
      <c r="F183" s="791"/>
      <c r="G183" s="791"/>
      <c r="H183" s="791"/>
      <c r="I183" s="791"/>
      <c r="J183" s="791"/>
      <c r="K183" s="791"/>
      <c r="L183" s="791"/>
      <c r="M183" s="791"/>
      <c r="N183" s="5"/>
      <c r="O183" s="5"/>
      <c r="P183" s="5"/>
      <c r="Q183" s="5"/>
      <c r="R183" s="5"/>
      <c r="S183" s="5"/>
      <c r="T183" s="5"/>
      <c r="U183" s="5"/>
      <c r="V183" s="5"/>
      <c r="W183" s="5"/>
      <c r="X183" s="5"/>
      <c r="Y183" s="5"/>
      <c r="Z183" s="5"/>
      <c r="AA183" s="5"/>
      <c r="AB183" s="5"/>
      <c r="AC183" s="5"/>
      <c r="AD183" s="5"/>
      <c r="AE183" s="5"/>
      <c r="AF183" s="5"/>
      <c r="AG183" s="792"/>
      <c r="AH183" s="749"/>
    </row>
    <row r="184">
      <c r="A184" s="646"/>
      <c r="B184" s="791"/>
      <c r="C184" s="791"/>
      <c r="D184" s="791"/>
      <c r="E184" s="791"/>
      <c r="F184" s="791"/>
      <c r="G184" s="791"/>
      <c r="H184" s="791"/>
      <c r="I184" s="791"/>
      <c r="J184" s="791"/>
      <c r="K184" s="791"/>
      <c r="L184" s="791"/>
      <c r="M184" s="791"/>
      <c r="N184" s="5"/>
      <c r="O184" s="5"/>
      <c r="P184" s="5"/>
      <c r="Q184" s="5"/>
      <c r="R184" s="5"/>
      <c r="S184" s="5"/>
      <c r="T184" s="5"/>
      <c r="U184" s="5"/>
      <c r="V184" s="5"/>
      <c r="W184" s="5"/>
      <c r="X184" s="5"/>
      <c r="Y184" s="5"/>
      <c r="Z184" s="5"/>
      <c r="AA184" s="5"/>
      <c r="AB184" s="5"/>
      <c r="AC184" s="5"/>
      <c r="AD184" s="5"/>
      <c r="AE184" s="5"/>
      <c r="AF184" s="5"/>
      <c r="AG184" s="792"/>
      <c r="AH184" s="749"/>
    </row>
    <row r="185">
      <c r="A185" s="646"/>
      <c r="B185" s="791"/>
      <c r="C185" s="791"/>
      <c r="D185" s="791"/>
      <c r="E185" s="791"/>
      <c r="F185" s="791"/>
      <c r="G185" s="791"/>
      <c r="H185" s="791"/>
      <c r="I185" s="791"/>
      <c r="J185" s="791"/>
      <c r="K185" s="791"/>
      <c r="L185" s="791"/>
      <c r="M185" s="791"/>
      <c r="N185" s="5"/>
      <c r="O185" s="5"/>
      <c r="P185" s="5"/>
      <c r="Q185" s="5"/>
      <c r="R185" s="5"/>
      <c r="S185" s="5"/>
      <c r="T185" s="5"/>
      <c r="U185" s="5"/>
      <c r="V185" s="5"/>
      <c r="W185" s="5"/>
      <c r="X185" s="5"/>
      <c r="Y185" s="5"/>
      <c r="Z185" s="5"/>
      <c r="AA185" s="5"/>
      <c r="AB185" s="5"/>
      <c r="AC185" s="5"/>
      <c r="AD185" s="5"/>
      <c r="AE185" s="5"/>
      <c r="AF185" s="5"/>
      <c r="AG185" s="792"/>
      <c r="AH185" s="749"/>
    </row>
    <row r="186">
      <c r="A186" s="646"/>
      <c r="B186" s="791"/>
      <c r="C186" s="791"/>
      <c r="D186" s="791"/>
      <c r="E186" s="791"/>
      <c r="F186" s="791"/>
      <c r="G186" s="791"/>
      <c r="H186" s="791"/>
      <c r="I186" s="791"/>
      <c r="J186" s="791"/>
      <c r="K186" s="791"/>
      <c r="L186" s="791"/>
      <c r="M186" s="791"/>
      <c r="N186" s="5"/>
      <c r="O186" s="5"/>
      <c r="P186" s="5"/>
      <c r="Q186" s="5"/>
      <c r="R186" s="5"/>
      <c r="S186" s="5"/>
      <c r="T186" s="5"/>
      <c r="U186" s="5"/>
      <c r="V186" s="5"/>
      <c r="W186" s="5"/>
      <c r="X186" s="5"/>
      <c r="Y186" s="5"/>
      <c r="Z186" s="5"/>
      <c r="AA186" s="5"/>
      <c r="AB186" s="5"/>
      <c r="AC186" s="5"/>
      <c r="AD186" s="5"/>
      <c r="AE186" s="5"/>
      <c r="AF186" s="5"/>
      <c r="AG186" s="792"/>
      <c r="AH186" s="749"/>
    </row>
    <row r="187">
      <c r="A187" s="646"/>
      <c r="B187" s="791"/>
      <c r="C187" s="791"/>
      <c r="D187" s="791"/>
      <c r="E187" s="791"/>
      <c r="F187" s="791"/>
      <c r="G187" s="791"/>
      <c r="H187" s="791"/>
      <c r="I187" s="791"/>
      <c r="J187" s="791"/>
      <c r="K187" s="791"/>
      <c r="L187" s="791"/>
      <c r="M187" s="791"/>
      <c r="N187" s="5"/>
      <c r="O187" s="5"/>
      <c r="P187" s="5"/>
      <c r="Q187" s="5"/>
      <c r="R187" s="5"/>
      <c r="S187" s="5"/>
      <c r="T187" s="5"/>
      <c r="U187" s="5"/>
      <c r="V187" s="5"/>
      <c r="W187" s="5"/>
      <c r="X187" s="5"/>
      <c r="Y187" s="5"/>
      <c r="Z187" s="5"/>
      <c r="AA187" s="5"/>
      <c r="AB187" s="5"/>
      <c r="AC187" s="5"/>
      <c r="AD187" s="5"/>
      <c r="AE187" s="5"/>
      <c r="AF187" s="5"/>
      <c r="AG187" s="792"/>
      <c r="AH187" s="749"/>
    </row>
    <row r="188">
      <c r="A188" s="646"/>
      <c r="B188" s="791"/>
      <c r="C188" s="791"/>
      <c r="D188" s="791"/>
      <c r="E188" s="791"/>
      <c r="F188" s="791"/>
      <c r="G188" s="791"/>
      <c r="H188" s="791"/>
      <c r="I188" s="791"/>
      <c r="J188" s="791"/>
      <c r="K188" s="791"/>
      <c r="L188" s="791"/>
      <c r="M188" s="791"/>
      <c r="N188" s="5"/>
      <c r="O188" s="5"/>
      <c r="P188" s="5"/>
      <c r="Q188" s="5"/>
      <c r="R188" s="5"/>
      <c r="S188" s="5"/>
      <c r="T188" s="5"/>
      <c r="U188" s="5"/>
      <c r="V188" s="5"/>
      <c r="W188" s="5"/>
      <c r="X188" s="5"/>
      <c r="Y188" s="5"/>
      <c r="Z188" s="5"/>
      <c r="AA188" s="5"/>
      <c r="AB188" s="5"/>
      <c r="AC188" s="5"/>
      <c r="AD188" s="5"/>
      <c r="AE188" s="5"/>
      <c r="AF188" s="5"/>
      <c r="AG188" s="792"/>
      <c r="AH188" s="749"/>
    </row>
    <row r="189">
      <c r="A189" s="646"/>
      <c r="B189" s="791"/>
      <c r="C189" s="791"/>
      <c r="D189" s="791"/>
      <c r="E189" s="791"/>
      <c r="F189" s="791"/>
      <c r="G189" s="791"/>
      <c r="H189" s="791"/>
      <c r="I189" s="791"/>
      <c r="J189" s="791"/>
      <c r="K189" s="791"/>
      <c r="L189" s="791"/>
      <c r="M189" s="791"/>
      <c r="N189" s="5"/>
      <c r="O189" s="5"/>
      <c r="P189" s="5"/>
      <c r="Q189" s="5"/>
      <c r="R189" s="5"/>
      <c r="S189" s="5"/>
      <c r="T189" s="5"/>
      <c r="U189" s="5"/>
      <c r="V189" s="5"/>
      <c r="W189" s="5"/>
      <c r="X189" s="5"/>
      <c r="Y189" s="5"/>
      <c r="Z189" s="5"/>
      <c r="AA189" s="5"/>
      <c r="AB189" s="5"/>
      <c r="AC189" s="5"/>
      <c r="AD189" s="5"/>
      <c r="AE189" s="5"/>
      <c r="AF189" s="5"/>
      <c r="AG189" s="792"/>
      <c r="AH189" s="749"/>
    </row>
    <row r="190">
      <c r="A190" s="646"/>
      <c r="B190" s="791"/>
      <c r="C190" s="791"/>
      <c r="D190" s="791"/>
      <c r="E190" s="791"/>
      <c r="F190" s="791"/>
      <c r="G190" s="791"/>
      <c r="H190" s="791"/>
      <c r="I190" s="791"/>
      <c r="J190" s="791"/>
      <c r="K190" s="791"/>
      <c r="L190" s="791"/>
      <c r="M190" s="791"/>
      <c r="N190" s="5"/>
      <c r="O190" s="5"/>
      <c r="P190" s="5"/>
      <c r="Q190" s="5"/>
      <c r="R190" s="5"/>
      <c r="S190" s="5"/>
      <c r="T190" s="5"/>
      <c r="U190" s="5"/>
      <c r="V190" s="5"/>
      <c r="W190" s="5"/>
      <c r="X190" s="5"/>
      <c r="Y190" s="5"/>
      <c r="Z190" s="5"/>
      <c r="AA190" s="5"/>
      <c r="AB190" s="5"/>
      <c r="AC190" s="5"/>
      <c r="AD190" s="5"/>
      <c r="AE190" s="5"/>
      <c r="AF190" s="5"/>
      <c r="AG190" s="792"/>
      <c r="AH190" s="749"/>
    </row>
    <row r="191">
      <c r="A191" s="646"/>
      <c r="B191" s="791"/>
      <c r="C191" s="791"/>
      <c r="D191" s="791"/>
      <c r="E191" s="791"/>
      <c r="F191" s="791"/>
      <c r="G191" s="791"/>
      <c r="H191" s="791"/>
      <c r="I191" s="791"/>
      <c r="J191" s="791"/>
      <c r="K191" s="791"/>
      <c r="L191" s="791"/>
      <c r="M191" s="791"/>
      <c r="N191" s="5"/>
      <c r="O191" s="5"/>
      <c r="P191" s="5"/>
      <c r="Q191" s="5"/>
      <c r="R191" s="5"/>
      <c r="S191" s="5"/>
      <c r="T191" s="5"/>
      <c r="U191" s="5"/>
      <c r="V191" s="5"/>
      <c r="W191" s="5"/>
      <c r="X191" s="5"/>
      <c r="Y191" s="5"/>
      <c r="Z191" s="5"/>
      <c r="AA191" s="5"/>
      <c r="AB191" s="5"/>
      <c r="AC191" s="5"/>
      <c r="AD191" s="5"/>
      <c r="AE191" s="5"/>
      <c r="AF191" s="5"/>
      <c r="AG191" s="792"/>
      <c r="AH191" s="749"/>
    </row>
    <row r="192">
      <c r="A192" s="646"/>
      <c r="B192" s="791"/>
      <c r="C192" s="791"/>
      <c r="D192" s="791"/>
      <c r="E192" s="791"/>
      <c r="F192" s="791"/>
      <c r="G192" s="791"/>
      <c r="H192" s="791"/>
      <c r="I192" s="791"/>
      <c r="J192" s="791"/>
      <c r="K192" s="791"/>
      <c r="L192" s="791"/>
      <c r="M192" s="791"/>
      <c r="N192" s="5"/>
      <c r="O192" s="5"/>
      <c r="P192" s="5"/>
      <c r="Q192" s="5"/>
      <c r="R192" s="5"/>
      <c r="S192" s="5"/>
      <c r="T192" s="5"/>
      <c r="U192" s="5"/>
      <c r="V192" s="5"/>
      <c r="W192" s="5"/>
      <c r="X192" s="5"/>
      <c r="Y192" s="5"/>
      <c r="Z192" s="5"/>
      <c r="AA192" s="5"/>
      <c r="AB192" s="5"/>
      <c r="AC192" s="5"/>
      <c r="AD192" s="5"/>
      <c r="AE192" s="5"/>
      <c r="AF192" s="5"/>
      <c r="AG192" s="792"/>
      <c r="AH192" s="749"/>
    </row>
    <row r="193">
      <c r="A193" s="646"/>
      <c r="B193" s="791"/>
      <c r="C193" s="791"/>
      <c r="D193" s="791"/>
      <c r="E193" s="791"/>
      <c r="F193" s="791"/>
      <c r="G193" s="791"/>
      <c r="H193" s="791"/>
      <c r="I193" s="791"/>
      <c r="J193" s="791"/>
      <c r="K193" s="791"/>
      <c r="L193" s="791"/>
      <c r="M193" s="791"/>
      <c r="N193" s="5"/>
      <c r="O193" s="5"/>
      <c r="P193" s="5"/>
      <c r="Q193" s="5"/>
      <c r="R193" s="5"/>
      <c r="S193" s="5"/>
      <c r="T193" s="5"/>
      <c r="U193" s="5"/>
      <c r="V193" s="5"/>
      <c r="W193" s="5"/>
      <c r="X193" s="5"/>
      <c r="Y193" s="5"/>
      <c r="Z193" s="5"/>
      <c r="AA193" s="5"/>
      <c r="AB193" s="5"/>
      <c r="AC193" s="5"/>
      <c r="AD193" s="5"/>
      <c r="AE193" s="5"/>
      <c r="AF193" s="5"/>
      <c r="AG193" s="792"/>
      <c r="AH193" s="749"/>
    </row>
    <row r="194">
      <c r="A194" s="646"/>
      <c r="B194" s="791"/>
      <c r="C194" s="791"/>
      <c r="D194" s="791"/>
      <c r="E194" s="791"/>
      <c r="F194" s="791"/>
      <c r="G194" s="791"/>
      <c r="H194" s="791"/>
      <c r="I194" s="791"/>
      <c r="J194" s="791"/>
      <c r="K194" s="791"/>
      <c r="L194" s="791"/>
      <c r="M194" s="791"/>
      <c r="N194" s="5"/>
      <c r="O194" s="5"/>
      <c r="P194" s="5"/>
      <c r="Q194" s="5"/>
      <c r="R194" s="5"/>
      <c r="S194" s="5"/>
      <c r="T194" s="5"/>
      <c r="U194" s="5"/>
      <c r="V194" s="5"/>
      <c r="W194" s="5"/>
      <c r="X194" s="5"/>
      <c r="Y194" s="5"/>
      <c r="Z194" s="5"/>
      <c r="AA194" s="5"/>
      <c r="AB194" s="5"/>
      <c r="AC194" s="5"/>
      <c r="AD194" s="5"/>
      <c r="AE194" s="5"/>
      <c r="AF194" s="5"/>
      <c r="AG194" s="792"/>
      <c r="AH194" s="749"/>
    </row>
    <row r="195">
      <c r="A195" s="646"/>
      <c r="B195" s="791"/>
      <c r="C195" s="791"/>
      <c r="D195" s="791"/>
      <c r="E195" s="791"/>
      <c r="F195" s="791"/>
      <c r="G195" s="791"/>
      <c r="H195" s="791"/>
      <c r="I195" s="791"/>
      <c r="J195" s="791"/>
      <c r="K195" s="791"/>
      <c r="L195" s="791"/>
      <c r="M195" s="791"/>
      <c r="N195" s="5"/>
      <c r="O195" s="5"/>
      <c r="P195" s="5"/>
      <c r="Q195" s="5"/>
      <c r="R195" s="5"/>
      <c r="S195" s="5"/>
      <c r="T195" s="5"/>
      <c r="U195" s="5"/>
      <c r="V195" s="5"/>
      <c r="W195" s="5"/>
      <c r="X195" s="5"/>
      <c r="Y195" s="5"/>
      <c r="Z195" s="5"/>
      <c r="AA195" s="5"/>
      <c r="AB195" s="5"/>
      <c r="AC195" s="5"/>
      <c r="AD195" s="5"/>
      <c r="AE195" s="5"/>
      <c r="AF195" s="5"/>
      <c r="AG195" s="792"/>
      <c r="AH195" s="749"/>
    </row>
    <row r="196">
      <c r="A196" s="646"/>
      <c r="B196" s="791"/>
      <c r="C196" s="791"/>
      <c r="D196" s="791"/>
      <c r="E196" s="791"/>
      <c r="F196" s="791"/>
      <c r="G196" s="791"/>
      <c r="H196" s="791"/>
      <c r="I196" s="791"/>
      <c r="J196" s="791"/>
      <c r="K196" s="791"/>
      <c r="L196" s="791"/>
      <c r="M196" s="791"/>
      <c r="N196" s="5"/>
      <c r="O196" s="5"/>
      <c r="P196" s="5"/>
      <c r="Q196" s="5"/>
      <c r="R196" s="5"/>
      <c r="S196" s="5"/>
      <c r="T196" s="5"/>
      <c r="U196" s="5"/>
      <c r="V196" s="5"/>
      <c r="W196" s="5"/>
      <c r="X196" s="5"/>
      <c r="Y196" s="5"/>
      <c r="Z196" s="5"/>
      <c r="AA196" s="5"/>
      <c r="AB196" s="5"/>
      <c r="AC196" s="5"/>
      <c r="AD196" s="5"/>
      <c r="AE196" s="5"/>
      <c r="AF196" s="5"/>
      <c r="AG196" s="792"/>
      <c r="AH196" s="749"/>
    </row>
    <row r="197">
      <c r="A197" s="646"/>
      <c r="B197" s="791"/>
      <c r="C197" s="791"/>
      <c r="D197" s="791"/>
      <c r="E197" s="791"/>
      <c r="F197" s="791"/>
      <c r="G197" s="791"/>
      <c r="H197" s="791"/>
      <c r="I197" s="791"/>
      <c r="J197" s="791"/>
      <c r="K197" s="791"/>
      <c r="L197" s="791"/>
      <c r="M197" s="791"/>
      <c r="N197" s="5"/>
      <c r="O197" s="5"/>
      <c r="P197" s="5"/>
      <c r="Q197" s="5"/>
      <c r="R197" s="5"/>
      <c r="S197" s="5"/>
      <c r="T197" s="5"/>
      <c r="U197" s="5"/>
      <c r="V197" s="5"/>
      <c r="W197" s="5"/>
      <c r="X197" s="5"/>
      <c r="Y197" s="5"/>
      <c r="Z197" s="5"/>
      <c r="AA197" s="5"/>
      <c r="AB197" s="5"/>
      <c r="AC197" s="5"/>
      <c r="AD197" s="5"/>
      <c r="AE197" s="5"/>
      <c r="AF197" s="5"/>
      <c r="AG197" s="792"/>
      <c r="AH197" s="749"/>
    </row>
    <row r="198">
      <c r="A198" s="646"/>
      <c r="B198" s="791"/>
      <c r="C198" s="791"/>
      <c r="D198" s="791"/>
      <c r="E198" s="791"/>
      <c r="F198" s="791"/>
      <c r="G198" s="791"/>
      <c r="H198" s="791"/>
      <c r="I198" s="791"/>
      <c r="J198" s="791"/>
      <c r="K198" s="791"/>
      <c r="L198" s="791"/>
      <c r="M198" s="791"/>
      <c r="N198" s="5"/>
      <c r="O198" s="5"/>
      <c r="P198" s="5"/>
      <c r="Q198" s="5"/>
      <c r="R198" s="5"/>
      <c r="S198" s="5"/>
      <c r="T198" s="5"/>
      <c r="U198" s="5"/>
      <c r="V198" s="5"/>
      <c r="W198" s="5"/>
      <c r="X198" s="5"/>
      <c r="Y198" s="5"/>
      <c r="Z198" s="5"/>
      <c r="AA198" s="5"/>
      <c r="AB198" s="5"/>
      <c r="AC198" s="5"/>
      <c r="AD198" s="5"/>
      <c r="AE198" s="5"/>
      <c r="AF198" s="5"/>
      <c r="AG198" s="792"/>
      <c r="AH198" s="749"/>
    </row>
    <row r="199">
      <c r="A199" s="646"/>
      <c r="B199" s="791"/>
      <c r="C199" s="791"/>
      <c r="D199" s="791"/>
      <c r="E199" s="791"/>
      <c r="F199" s="791"/>
      <c r="G199" s="791"/>
      <c r="H199" s="791"/>
      <c r="I199" s="791"/>
      <c r="J199" s="791"/>
      <c r="K199" s="791"/>
      <c r="L199" s="791"/>
      <c r="M199" s="791"/>
      <c r="N199" s="5"/>
      <c r="O199" s="5"/>
      <c r="P199" s="5"/>
      <c r="Q199" s="5"/>
      <c r="R199" s="5"/>
      <c r="S199" s="5"/>
      <c r="T199" s="5"/>
      <c r="U199" s="5"/>
      <c r="V199" s="5"/>
      <c r="W199" s="5"/>
      <c r="X199" s="5"/>
      <c r="Y199" s="5"/>
      <c r="Z199" s="5"/>
      <c r="AA199" s="5"/>
      <c r="AB199" s="5"/>
      <c r="AC199" s="5"/>
      <c r="AD199" s="5"/>
      <c r="AE199" s="5"/>
      <c r="AF199" s="5"/>
      <c r="AG199" s="792"/>
      <c r="AH199" s="749"/>
    </row>
    <row r="200">
      <c r="A200" s="646"/>
      <c r="B200" s="791"/>
      <c r="C200" s="791"/>
      <c r="D200" s="791"/>
      <c r="E200" s="791"/>
      <c r="F200" s="791"/>
      <c r="G200" s="791"/>
      <c r="H200" s="791"/>
      <c r="I200" s="791"/>
      <c r="J200" s="791"/>
      <c r="K200" s="791"/>
      <c r="L200" s="791"/>
      <c r="M200" s="791"/>
      <c r="N200" s="5"/>
      <c r="O200" s="5"/>
      <c r="P200" s="5"/>
      <c r="Q200" s="5"/>
      <c r="R200" s="5"/>
      <c r="S200" s="5"/>
      <c r="T200" s="5"/>
      <c r="U200" s="5"/>
      <c r="V200" s="5"/>
      <c r="W200" s="5"/>
      <c r="X200" s="5"/>
      <c r="Y200" s="5"/>
      <c r="Z200" s="5"/>
      <c r="AA200" s="5"/>
      <c r="AB200" s="5"/>
      <c r="AC200" s="5"/>
      <c r="AD200" s="5"/>
      <c r="AE200" s="5"/>
      <c r="AF200" s="5"/>
      <c r="AG200" s="792"/>
      <c r="AH200" s="749"/>
    </row>
    <row r="201">
      <c r="A201" s="646"/>
      <c r="B201" s="791"/>
      <c r="C201" s="791"/>
      <c r="D201" s="791"/>
      <c r="E201" s="791"/>
      <c r="F201" s="791"/>
      <c r="G201" s="791"/>
      <c r="H201" s="791"/>
      <c r="I201" s="791"/>
      <c r="J201" s="791"/>
      <c r="K201" s="791"/>
      <c r="L201" s="791"/>
      <c r="M201" s="791"/>
      <c r="N201" s="5"/>
      <c r="O201" s="5"/>
      <c r="P201" s="5"/>
      <c r="Q201" s="5"/>
      <c r="R201" s="5"/>
      <c r="S201" s="5"/>
      <c r="T201" s="5"/>
      <c r="U201" s="5"/>
      <c r="V201" s="5"/>
      <c r="W201" s="5"/>
      <c r="X201" s="5"/>
      <c r="Y201" s="5"/>
      <c r="Z201" s="5"/>
      <c r="AA201" s="5"/>
      <c r="AB201" s="5"/>
      <c r="AC201" s="5"/>
      <c r="AD201" s="5"/>
      <c r="AE201" s="5"/>
      <c r="AF201" s="5"/>
      <c r="AG201" s="792"/>
      <c r="AH201" s="749"/>
    </row>
    <row r="202">
      <c r="A202" s="646"/>
      <c r="B202" s="791"/>
      <c r="C202" s="791"/>
      <c r="D202" s="791"/>
      <c r="E202" s="791"/>
      <c r="F202" s="791"/>
      <c r="G202" s="791"/>
      <c r="H202" s="791"/>
      <c r="I202" s="791"/>
      <c r="J202" s="791"/>
      <c r="K202" s="791"/>
      <c r="L202" s="791"/>
      <c r="M202" s="791"/>
      <c r="N202" s="5"/>
      <c r="O202" s="5"/>
      <c r="P202" s="5"/>
      <c r="Q202" s="5"/>
      <c r="R202" s="5"/>
      <c r="S202" s="5"/>
      <c r="T202" s="5"/>
      <c r="U202" s="5"/>
      <c r="V202" s="5"/>
      <c r="W202" s="5"/>
      <c r="X202" s="5"/>
      <c r="Y202" s="5"/>
      <c r="Z202" s="5"/>
      <c r="AA202" s="5"/>
      <c r="AB202" s="5"/>
      <c r="AC202" s="5"/>
      <c r="AD202" s="5"/>
      <c r="AE202" s="5"/>
      <c r="AF202" s="5"/>
      <c r="AG202" s="792"/>
      <c r="AH202" s="749"/>
    </row>
    <row r="203">
      <c r="A203" s="646"/>
      <c r="B203" s="791"/>
      <c r="C203" s="791"/>
      <c r="D203" s="791"/>
      <c r="E203" s="791"/>
      <c r="F203" s="791"/>
      <c r="G203" s="791"/>
      <c r="H203" s="791"/>
      <c r="I203" s="791"/>
      <c r="J203" s="791"/>
      <c r="K203" s="791"/>
      <c r="L203" s="791"/>
      <c r="M203" s="791"/>
      <c r="N203" s="5"/>
      <c r="O203" s="5"/>
      <c r="P203" s="5"/>
      <c r="Q203" s="5"/>
      <c r="R203" s="5"/>
      <c r="S203" s="5"/>
      <c r="T203" s="5"/>
      <c r="U203" s="5"/>
      <c r="V203" s="5"/>
      <c r="W203" s="5"/>
      <c r="X203" s="5"/>
      <c r="Y203" s="5"/>
      <c r="Z203" s="5"/>
      <c r="AA203" s="5"/>
      <c r="AB203" s="5"/>
      <c r="AC203" s="5"/>
      <c r="AD203" s="5"/>
      <c r="AE203" s="5"/>
      <c r="AF203" s="5"/>
      <c r="AG203" s="792"/>
      <c r="AH203" s="749"/>
    </row>
    <row r="204">
      <c r="A204" s="646"/>
      <c r="B204" s="791"/>
      <c r="C204" s="791"/>
      <c r="D204" s="791"/>
      <c r="E204" s="791"/>
      <c r="F204" s="791"/>
      <c r="G204" s="791"/>
      <c r="H204" s="791"/>
      <c r="I204" s="791"/>
      <c r="J204" s="791"/>
      <c r="K204" s="791"/>
      <c r="L204" s="791"/>
      <c r="M204" s="791"/>
      <c r="N204" s="5"/>
      <c r="O204" s="5"/>
      <c r="P204" s="5"/>
      <c r="Q204" s="5"/>
      <c r="R204" s="5"/>
      <c r="S204" s="5"/>
      <c r="T204" s="5"/>
      <c r="U204" s="5"/>
      <c r="V204" s="5"/>
      <c r="W204" s="5"/>
      <c r="X204" s="5"/>
      <c r="Y204" s="5"/>
      <c r="Z204" s="5"/>
      <c r="AA204" s="5"/>
      <c r="AB204" s="5"/>
      <c r="AC204" s="5"/>
      <c r="AD204" s="5"/>
      <c r="AE204" s="5"/>
      <c r="AF204" s="5"/>
      <c r="AG204" s="792"/>
      <c r="AH204" s="749"/>
    </row>
    <row r="205">
      <c r="A205" s="646"/>
      <c r="B205" s="791"/>
      <c r="C205" s="791"/>
      <c r="D205" s="791"/>
      <c r="E205" s="791"/>
      <c r="F205" s="791"/>
      <c r="G205" s="791"/>
      <c r="H205" s="791"/>
      <c r="I205" s="791"/>
      <c r="J205" s="791"/>
      <c r="K205" s="791"/>
      <c r="L205" s="791"/>
      <c r="M205" s="791"/>
      <c r="N205" s="5"/>
      <c r="O205" s="5"/>
      <c r="P205" s="5"/>
      <c r="Q205" s="5"/>
      <c r="R205" s="5"/>
      <c r="S205" s="5"/>
      <c r="T205" s="5"/>
      <c r="U205" s="5"/>
      <c r="V205" s="5"/>
      <c r="W205" s="5"/>
      <c r="X205" s="5"/>
      <c r="Y205" s="5"/>
      <c r="Z205" s="5"/>
      <c r="AA205" s="5"/>
      <c r="AB205" s="5"/>
      <c r="AC205" s="5"/>
      <c r="AD205" s="5"/>
      <c r="AE205" s="5"/>
      <c r="AF205" s="5"/>
      <c r="AG205" s="792"/>
      <c r="AH205" s="749"/>
    </row>
    <row r="206">
      <c r="A206" s="646"/>
      <c r="B206" s="791"/>
      <c r="C206" s="791"/>
      <c r="D206" s="791"/>
      <c r="E206" s="791"/>
      <c r="F206" s="791"/>
      <c r="G206" s="791"/>
      <c r="H206" s="791"/>
      <c r="I206" s="791"/>
      <c r="J206" s="791"/>
      <c r="K206" s="791"/>
      <c r="L206" s="791"/>
      <c r="M206" s="791"/>
      <c r="N206" s="5"/>
      <c r="O206" s="5"/>
      <c r="P206" s="5"/>
      <c r="Q206" s="5"/>
      <c r="R206" s="5"/>
      <c r="S206" s="5"/>
      <c r="T206" s="5"/>
      <c r="U206" s="5"/>
      <c r="V206" s="5"/>
      <c r="W206" s="5"/>
      <c r="X206" s="5"/>
      <c r="Y206" s="5"/>
      <c r="Z206" s="5"/>
      <c r="AA206" s="5"/>
      <c r="AB206" s="5"/>
      <c r="AC206" s="5"/>
      <c r="AD206" s="5"/>
      <c r="AE206" s="5"/>
      <c r="AF206" s="5"/>
      <c r="AG206" s="792"/>
      <c r="AH206" s="749"/>
    </row>
    <row r="207">
      <c r="A207" s="646"/>
      <c r="B207" s="791"/>
      <c r="C207" s="791"/>
      <c r="D207" s="791"/>
      <c r="E207" s="791"/>
      <c r="F207" s="791"/>
      <c r="G207" s="791"/>
      <c r="H207" s="791"/>
      <c r="I207" s="791"/>
      <c r="J207" s="791"/>
      <c r="K207" s="791"/>
      <c r="L207" s="791"/>
      <c r="M207" s="791"/>
      <c r="N207" s="5"/>
      <c r="O207" s="5"/>
      <c r="P207" s="5"/>
      <c r="Q207" s="5"/>
      <c r="R207" s="5"/>
      <c r="S207" s="5"/>
      <c r="T207" s="5"/>
      <c r="U207" s="5"/>
      <c r="V207" s="5"/>
      <c r="W207" s="5"/>
      <c r="X207" s="5"/>
      <c r="Y207" s="5"/>
      <c r="Z207" s="5"/>
      <c r="AA207" s="5"/>
      <c r="AB207" s="5"/>
      <c r="AC207" s="5"/>
      <c r="AD207" s="5"/>
      <c r="AE207" s="5"/>
      <c r="AF207" s="5"/>
      <c r="AG207" s="792"/>
      <c r="AH207" s="749"/>
    </row>
    <row r="208">
      <c r="A208" s="646"/>
      <c r="B208" s="791"/>
      <c r="C208" s="791"/>
      <c r="D208" s="791"/>
      <c r="E208" s="791"/>
      <c r="F208" s="791"/>
      <c r="G208" s="791"/>
      <c r="H208" s="791"/>
      <c r="I208" s="791"/>
      <c r="J208" s="791"/>
      <c r="K208" s="791"/>
      <c r="L208" s="791"/>
      <c r="M208" s="791"/>
      <c r="N208" s="5"/>
      <c r="O208" s="5"/>
      <c r="P208" s="5"/>
      <c r="Q208" s="5"/>
      <c r="R208" s="5"/>
      <c r="S208" s="5"/>
      <c r="T208" s="5"/>
      <c r="U208" s="5"/>
      <c r="V208" s="5"/>
      <c r="W208" s="5"/>
      <c r="X208" s="5"/>
      <c r="Y208" s="5"/>
      <c r="Z208" s="5"/>
      <c r="AA208" s="5"/>
      <c r="AB208" s="5"/>
      <c r="AC208" s="5"/>
      <c r="AD208" s="5"/>
      <c r="AE208" s="5"/>
      <c r="AF208" s="5"/>
      <c r="AG208" s="792"/>
      <c r="AH208" s="749"/>
    </row>
    <row r="209">
      <c r="A209" s="646"/>
      <c r="B209" s="791"/>
      <c r="C209" s="791"/>
      <c r="D209" s="791"/>
      <c r="E209" s="791"/>
      <c r="F209" s="791"/>
      <c r="G209" s="791"/>
      <c r="H209" s="791"/>
      <c r="I209" s="791"/>
      <c r="J209" s="791"/>
      <c r="K209" s="791"/>
      <c r="L209" s="791"/>
      <c r="M209" s="791"/>
      <c r="N209" s="5"/>
      <c r="O209" s="5"/>
      <c r="P209" s="5"/>
      <c r="Q209" s="5"/>
      <c r="R209" s="5"/>
      <c r="S209" s="5"/>
      <c r="T209" s="5"/>
      <c r="U209" s="5"/>
      <c r="V209" s="5"/>
      <c r="W209" s="5"/>
      <c r="X209" s="5"/>
      <c r="Y209" s="5"/>
      <c r="Z209" s="5"/>
      <c r="AA209" s="5"/>
      <c r="AB209" s="5"/>
      <c r="AC209" s="5"/>
      <c r="AD209" s="5"/>
      <c r="AE209" s="5"/>
      <c r="AF209" s="5"/>
      <c r="AG209" s="792"/>
      <c r="AH209" s="749"/>
    </row>
    <row r="210">
      <c r="A210" s="646"/>
      <c r="B210" s="791"/>
      <c r="C210" s="791"/>
      <c r="D210" s="791"/>
      <c r="E210" s="791"/>
      <c r="F210" s="791"/>
      <c r="G210" s="791"/>
      <c r="H210" s="791"/>
      <c r="I210" s="791"/>
      <c r="J210" s="791"/>
      <c r="K210" s="791"/>
      <c r="L210" s="791"/>
      <c r="M210" s="791"/>
      <c r="N210" s="5"/>
      <c r="O210" s="5"/>
      <c r="P210" s="5"/>
      <c r="Q210" s="5"/>
      <c r="R210" s="5"/>
      <c r="S210" s="5"/>
      <c r="T210" s="5"/>
      <c r="U210" s="5"/>
      <c r="V210" s="5"/>
      <c r="W210" s="5"/>
      <c r="X210" s="5"/>
      <c r="Y210" s="5"/>
      <c r="Z210" s="5"/>
      <c r="AA210" s="5"/>
      <c r="AB210" s="5"/>
      <c r="AC210" s="5"/>
      <c r="AD210" s="5"/>
      <c r="AE210" s="5"/>
      <c r="AF210" s="5"/>
      <c r="AG210" s="792"/>
      <c r="AH210" s="749"/>
    </row>
    <row r="211">
      <c r="A211" s="646"/>
      <c r="B211" s="791"/>
      <c r="C211" s="791"/>
      <c r="D211" s="791"/>
      <c r="E211" s="791"/>
      <c r="F211" s="791"/>
      <c r="G211" s="791"/>
      <c r="H211" s="791"/>
      <c r="I211" s="791"/>
      <c r="J211" s="791"/>
      <c r="K211" s="791"/>
      <c r="L211" s="791"/>
      <c r="M211" s="791"/>
      <c r="N211" s="5"/>
      <c r="O211" s="5"/>
      <c r="P211" s="5"/>
      <c r="Q211" s="5"/>
      <c r="R211" s="5"/>
      <c r="S211" s="5"/>
      <c r="T211" s="5"/>
      <c r="U211" s="5"/>
      <c r="V211" s="5"/>
      <c r="W211" s="5"/>
      <c r="X211" s="5"/>
      <c r="Y211" s="5"/>
      <c r="Z211" s="5"/>
      <c r="AA211" s="5"/>
      <c r="AB211" s="5"/>
      <c r="AC211" s="5"/>
      <c r="AD211" s="5"/>
      <c r="AE211" s="5"/>
      <c r="AF211" s="5"/>
      <c r="AG211" s="792"/>
      <c r="AH211" s="749"/>
    </row>
    <row r="212">
      <c r="A212" s="646"/>
      <c r="B212" s="791"/>
      <c r="C212" s="791"/>
      <c r="D212" s="791"/>
      <c r="E212" s="791"/>
      <c r="F212" s="791"/>
      <c r="G212" s="791"/>
      <c r="H212" s="791"/>
      <c r="I212" s="791"/>
      <c r="J212" s="791"/>
      <c r="K212" s="791"/>
      <c r="L212" s="791"/>
      <c r="M212" s="791"/>
      <c r="N212" s="5"/>
      <c r="O212" s="5"/>
      <c r="P212" s="5"/>
      <c r="Q212" s="5"/>
      <c r="R212" s="5"/>
      <c r="S212" s="5"/>
      <c r="T212" s="5"/>
      <c r="U212" s="5"/>
      <c r="V212" s="5"/>
      <c r="W212" s="5"/>
      <c r="X212" s="5"/>
      <c r="Y212" s="5"/>
      <c r="Z212" s="5"/>
      <c r="AA212" s="5"/>
      <c r="AB212" s="5"/>
      <c r="AC212" s="5"/>
      <c r="AD212" s="5"/>
      <c r="AE212" s="5"/>
      <c r="AF212" s="5"/>
      <c r="AG212" s="792"/>
      <c r="AH212" s="749"/>
    </row>
    <row r="213">
      <c r="A213" s="646"/>
      <c r="B213" s="791"/>
      <c r="C213" s="791"/>
      <c r="D213" s="791"/>
      <c r="E213" s="791"/>
      <c r="F213" s="791"/>
      <c r="G213" s="791"/>
      <c r="H213" s="791"/>
      <c r="I213" s="791"/>
      <c r="J213" s="791"/>
      <c r="K213" s="791"/>
      <c r="L213" s="791"/>
      <c r="M213" s="791"/>
      <c r="N213" s="5"/>
      <c r="O213" s="5"/>
      <c r="P213" s="5"/>
      <c r="Q213" s="5"/>
      <c r="R213" s="5"/>
      <c r="S213" s="5"/>
      <c r="T213" s="5"/>
      <c r="U213" s="5"/>
      <c r="V213" s="5"/>
      <c r="W213" s="5"/>
      <c r="X213" s="5"/>
      <c r="Y213" s="5"/>
      <c r="Z213" s="5"/>
      <c r="AA213" s="5"/>
      <c r="AB213" s="5"/>
      <c r="AC213" s="5"/>
      <c r="AD213" s="5"/>
      <c r="AE213" s="5"/>
      <c r="AF213" s="5"/>
      <c r="AG213" s="792"/>
      <c r="AH213" s="749"/>
    </row>
    <row r="214">
      <c r="A214" s="646"/>
      <c r="B214" s="791"/>
      <c r="C214" s="791"/>
      <c r="D214" s="791"/>
      <c r="E214" s="791"/>
      <c r="F214" s="791"/>
      <c r="G214" s="791"/>
      <c r="H214" s="791"/>
      <c r="I214" s="791"/>
      <c r="J214" s="791"/>
      <c r="K214" s="791"/>
      <c r="L214" s="791"/>
      <c r="M214" s="791"/>
      <c r="N214" s="5"/>
      <c r="O214" s="5"/>
      <c r="P214" s="5"/>
      <c r="Q214" s="5"/>
      <c r="R214" s="5"/>
      <c r="S214" s="5"/>
      <c r="T214" s="5"/>
      <c r="U214" s="5"/>
      <c r="V214" s="5"/>
      <c r="W214" s="5"/>
      <c r="X214" s="5"/>
      <c r="Y214" s="5"/>
      <c r="Z214" s="5"/>
      <c r="AA214" s="5"/>
      <c r="AB214" s="5"/>
      <c r="AC214" s="5"/>
      <c r="AD214" s="5"/>
      <c r="AE214" s="5"/>
      <c r="AF214" s="5"/>
      <c r="AG214" s="792"/>
      <c r="AH214" s="749"/>
    </row>
    <row r="215">
      <c r="A215" s="646"/>
      <c r="B215" s="791"/>
      <c r="C215" s="791"/>
      <c r="D215" s="791"/>
      <c r="E215" s="791"/>
      <c r="F215" s="791"/>
      <c r="G215" s="791"/>
      <c r="H215" s="791"/>
      <c r="I215" s="791"/>
      <c r="J215" s="791"/>
      <c r="K215" s="791"/>
      <c r="L215" s="791"/>
      <c r="M215" s="791"/>
      <c r="N215" s="5"/>
      <c r="O215" s="5"/>
      <c r="P215" s="5"/>
      <c r="Q215" s="5"/>
      <c r="R215" s="5"/>
      <c r="S215" s="5"/>
      <c r="T215" s="5"/>
      <c r="U215" s="5"/>
      <c r="V215" s="5"/>
      <c r="W215" s="5"/>
      <c r="X215" s="5"/>
      <c r="Y215" s="5"/>
      <c r="Z215" s="5"/>
      <c r="AA215" s="5"/>
      <c r="AB215" s="5"/>
      <c r="AC215" s="5"/>
      <c r="AD215" s="5"/>
      <c r="AE215" s="5"/>
      <c r="AF215" s="5"/>
      <c r="AG215" s="792"/>
      <c r="AH215" s="749"/>
    </row>
    <row r="216">
      <c r="A216" s="646"/>
      <c r="B216" s="791"/>
      <c r="C216" s="791"/>
      <c r="D216" s="791"/>
      <c r="E216" s="791"/>
      <c r="F216" s="791"/>
      <c r="G216" s="791"/>
      <c r="H216" s="791"/>
      <c r="I216" s="791"/>
      <c r="J216" s="791"/>
      <c r="K216" s="791"/>
      <c r="L216" s="791"/>
      <c r="M216" s="791"/>
      <c r="N216" s="5"/>
      <c r="O216" s="5"/>
      <c r="P216" s="5"/>
      <c r="Q216" s="5"/>
      <c r="R216" s="5"/>
      <c r="S216" s="5"/>
      <c r="T216" s="5"/>
      <c r="U216" s="5"/>
      <c r="V216" s="5"/>
      <c r="W216" s="5"/>
      <c r="X216" s="5"/>
      <c r="Y216" s="5"/>
      <c r="Z216" s="5"/>
      <c r="AA216" s="5"/>
      <c r="AB216" s="5"/>
      <c r="AC216" s="5"/>
      <c r="AD216" s="5"/>
      <c r="AE216" s="5"/>
      <c r="AF216" s="5"/>
      <c r="AG216" s="792"/>
      <c r="AH216" s="749"/>
    </row>
    <row r="217">
      <c r="A217" s="646"/>
      <c r="B217" s="791"/>
      <c r="C217" s="791"/>
      <c r="D217" s="791"/>
      <c r="E217" s="791"/>
      <c r="F217" s="791"/>
      <c r="G217" s="791"/>
      <c r="H217" s="791"/>
      <c r="I217" s="791"/>
      <c r="J217" s="791"/>
      <c r="K217" s="791"/>
      <c r="L217" s="791"/>
      <c r="M217" s="791"/>
      <c r="N217" s="5"/>
      <c r="O217" s="5"/>
      <c r="P217" s="5"/>
      <c r="Q217" s="5"/>
      <c r="R217" s="5"/>
      <c r="S217" s="5"/>
      <c r="T217" s="5"/>
      <c r="U217" s="5"/>
      <c r="V217" s="5"/>
      <c r="W217" s="5"/>
      <c r="X217" s="5"/>
      <c r="Y217" s="5"/>
      <c r="Z217" s="5"/>
      <c r="AA217" s="5"/>
      <c r="AB217" s="5"/>
      <c r="AC217" s="5"/>
      <c r="AD217" s="5"/>
      <c r="AE217" s="5"/>
      <c r="AF217" s="5"/>
      <c r="AG217" s="792"/>
      <c r="AH217" s="749"/>
    </row>
    <row r="218">
      <c r="A218" s="646"/>
      <c r="B218" s="791"/>
      <c r="C218" s="791"/>
      <c r="D218" s="791"/>
      <c r="E218" s="791"/>
      <c r="F218" s="791"/>
      <c r="G218" s="791"/>
      <c r="H218" s="791"/>
      <c r="I218" s="791"/>
      <c r="J218" s="791"/>
      <c r="K218" s="791"/>
      <c r="L218" s="791"/>
      <c r="M218" s="791"/>
      <c r="N218" s="5"/>
      <c r="O218" s="5"/>
      <c r="P218" s="5"/>
      <c r="Q218" s="5"/>
      <c r="R218" s="5"/>
      <c r="S218" s="5"/>
      <c r="T218" s="5"/>
      <c r="U218" s="5"/>
      <c r="V218" s="5"/>
      <c r="W218" s="5"/>
      <c r="X218" s="5"/>
      <c r="Y218" s="5"/>
      <c r="Z218" s="5"/>
      <c r="AA218" s="5"/>
      <c r="AB218" s="5"/>
      <c r="AC218" s="5"/>
      <c r="AD218" s="5"/>
      <c r="AE218" s="5"/>
      <c r="AF218" s="5"/>
      <c r="AG218" s="792"/>
      <c r="AH218" s="749"/>
    </row>
    <row r="219">
      <c r="A219" s="646"/>
      <c r="B219" s="791"/>
      <c r="C219" s="791"/>
      <c r="D219" s="791"/>
      <c r="E219" s="791"/>
      <c r="F219" s="791"/>
      <c r="G219" s="791"/>
      <c r="H219" s="791"/>
      <c r="I219" s="791"/>
      <c r="J219" s="791"/>
      <c r="K219" s="791"/>
      <c r="L219" s="791"/>
      <c r="M219" s="791"/>
      <c r="N219" s="5"/>
      <c r="O219" s="5"/>
      <c r="P219" s="5"/>
      <c r="Q219" s="5"/>
      <c r="R219" s="5"/>
      <c r="S219" s="5"/>
      <c r="T219" s="5"/>
      <c r="U219" s="5"/>
      <c r="V219" s="5"/>
      <c r="W219" s="5"/>
      <c r="X219" s="5"/>
      <c r="Y219" s="5"/>
      <c r="Z219" s="5"/>
      <c r="AA219" s="5"/>
      <c r="AB219" s="5"/>
      <c r="AC219" s="5"/>
      <c r="AD219" s="5"/>
      <c r="AE219" s="5"/>
      <c r="AF219" s="5"/>
      <c r="AG219" s="792"/>
      <c r="AH219" s="749"/>
    </row>
    <row r="220">
      <c r="A220" s="646"/>
      <c r="B220" s="791"/>
      <c r="C220" s="791"/>
      <c r="D220" s="791"/>
      <c r="E220" s="791"/>
      <c r="F220" s="791"/>
      <c r="G220" s="791"/>
      <c r="H220" s="791"/>
      <c r="I220" s="791"/>
      <c r="J220" s="791"/>
      <c r="K220" s="791"/>
      <c r="L220" s="791"/>
      <c r="M220" s="791"/>
      <c r="N220" s="5"/>
      <c r="O220" s="5"/>
      <c r="P220" s="5"/>
      <c r="Q220" s="5"/>
      <c r="R220" s="5"/>
      <c r="S220" s="5"/>
      <c r="T220" s="5"/>
      <c r="U220" s="5"/>
      <c r="V220" s="5"/>
      <c r="W220" s="5"/>
      <c r="X220" s="5"/>
      <c r="Y220" s="5"/>
      <c r="Z220" s="5"/>
      <c r="AA220" s="5"/>
      <c r="AB220" s="5"/>
      <c r="AC220" s="5"/>
      <c r="AD220" s="5"/>
      <c r="AE220" s="5"/>
      <c r="AF220" s="5"/>
      <c r="AG220" s="792"/>
      <c r="AH220" s="749"/>
    </row>
    <row r="221">
      <c r="A221" s="646"/>
      <c r="B221" s="791"/>
      <c r="C221" s="791"/>
      <c r="D221" s="791"/>
      <c r="E221" s="791"/>
      <c r="F221" s="791"/>
      <c r="G221" s="791"/>
      <c r="H221" s="791"/>
      <c r="I221" s="791"/>
      <c r="J221" s="791"/>
      <c r="K221" s="791"/>
      <c r="L221" s="791"/>
      <c r="M221" s="791"/>
      <c r="N221" s="5"/>
      <c r="O221" s="5"/>
      <c r="P221" s="5"/>
      <c r="Q221" s="5"/>
      <c r="R221" s="5"/>
      <c r="S221" s="5"/>
      <c r="T221" s="5"/>
      <c r="U221" s="5"/>
      <c r="V221" s="5"/>
      <c r="W221" s="5"/>
      <c r="X221" s="5"/>
      <c r="Y221" s="5"/>
      <c r="Z221" s="5"/>
      <c r="AA221" s="5"/>
      <c r="AB221" s="5"/>
      <c r="AC221" s="5"/>
      <c r="AD221" s="5"/>
      <c r="AE221" s="5"/>
      <c r="AF221" s="5"/>
      <c r="AG221" s="792"/>
      <c r="AH221" s="749"/>
    </row>
    <row r="222">
      <c r="A222" s="646"/>
      <c r="B222" s="791"/>
      <c r="C222" s="791"/>
      <c r="D222" s="791"/>
      <c r="E222" s="791"/>
      <c r="F222" s="791"/>
      <c r="G222" s="791"/>
      <c r="H222" s="791"/>
      <c r="I222" s="791"/>
      <c r="J222" s="791"/>
      <c r="K222" s="791"/>
      <c r="L222" s="791"/>
      <c r="M222" s="791"/>
      <c r="N222" s="5"/>
      <c r="O222" s="5"/>
      <c r="P222" s="5"/>
      <c r="Q222" s="5"/>
      <c r="R222" s="5"/>
      <c r="S222" s="5"/>
      <c r="T222" s="5"/>
      <c r="U222" s="5"/>
      <c r="V222" s="5"/>
      <c r="W222" s="5"/>
      <c r="X222" s="5"/>
      <c r="Y222" s="5"/>
      <c r="Z222" s="5"/>
      <c r="AA222" s="5"/>
      <c r="AB222" s="5"/>
      <c r="AC222" s="5"/>
      <c r="AD222" s="5"/>
      <c r="AE222" s="5"/>
      <c r="AF222" s="5"/>
      <c r="AG222" s="792"/>
      <c r="AH222" s="749"/>
    </row>
    <row r="223">
      <c r="A223" s="646"/>
      <c r="B223" s="791"/>
      <c r="C223" s="791"/>
      <c r="D223" s="791"/>
      <c r="E223" s="791"/>
      <c r="F223" s="791"/>
      <c r="G223" s="791"/>
      <c r="H223" s="791"/>
      <c r="I223" s="791"/>
      <c r="J223" s="791"/>
      <c r="K223" s="791"/>
      <c r="L223" s="791"/>
      <c r="M223" s="791"/>
      <c r="N223" s="5"/>
      <c r="O223" s="5"/>
      <c r="P223" s="5"/>
      <c r="Q223" s="5"/>
      <c r="R223" s="5"/>
      <c r="S223" s="5"/>
      <c r="T223" s="5"/>
      <c r="U223" s="5"/>
      <c r="V223" s="5"/>
      <c r="W223" s="5"/>
      <c r="X223" s="5"/>
      <c r="Y223" s="5"/>
      <c r="Z223" s="5"/>
      <c r="AA223" s="5"/>
      <c r="AB223" s="5"/>
      <c r="AC223" s="5"/>
      <c r="AD223" s="5"/>
      <c r="AE223" s="5"/>
      <c r="AF223" s="5"/>
      <c r="AG223" s="792"/>
      <c r="AH223" s="749"/>
    </row>
    <row r="224">
      <c r="A224" s="646"/>
      <c r="B224" s="791"/>
      <c r="C224" s="791"/>
      <c r="D224" s="791"/>
      <c r="E224" s="791"/>
      <c r="F224" s="791"/>
      <c r="G224" s="791"/>
      <c r="H224" s="791"/>
      <c r="I224" s="791"/>
      <c r="J224" s="791"/>
      <c r="K224" s="791"/>
      <c r="L224" s="791"/>
      <c r="M224" s="791"/>
      <c r="N224" s="5"/>
      <c r="O224" s="5"/>
      <c r="P224" s="5"/>
      <c r="Q224" s="5"/>
      <c r="R224" s="5"/>
      <c r="S224" s="5"/>
      <c r="T224" s="5"/>
      <c r="U224" s="5"/>
      <c r="V224" s="5"/>
      <c r="W224" s="5"/>
      <c r="X224" s="5"/>
      <c r="Y224" s="5"/>
      <c r="Z224" s="5"/>
      <c r="AA224" s="5"/>
      <c r="AB224" s="5"/>
      <c r="AC224" s="5"/>
      <c r="AD224" s="5"/>
      <c r="AE224" s="5"/>
      <c r="AF224" s="5"/>
      <c r="AG224" s="792"/>
      <c r="AH224" s="749"/>
    </row>
    <row r="225">
      <c r="A225" s="646"/>
      <c r="B225" s="791"/>
      <c r="C225" s="791"/>
      <c r="D225" s="791"/>
      <c r="E225" s="791"/>
      <c r="F225" s="791"/>
      <c r="G225" s="791"/>
      <c r="H225" s="791"/>
      <c r="I225" s="791"/>
      <c r="J225" s="791"/>
      <c r="K225" s="791"/>
      <c r="L225" s="791"/>
      <c r="M225" s="791"/>
      <c r="N225" s="5"/>
      <c r="O225" s="5"/>
      <c r="P225" s="5"/>
      <c r="Q225" s="5"/>
      <c r="R225" s="5"/>
      <c r="S225" s="5"/>
      <c r="T225" s="5"/>
      <c r="U225" s="5"/>
      <c r="V225" s="5"/>
      <c r="W225" s="5"/>
      <c r="X225" s="5"/>
      <c r="Y225" s="5"/>
      <c r="Z225" s="5"/>
      <c r="AA225" s="5"/>
      <c r="AB225" s="5"/>
      <c r="AC225" s="5"/>
      <c r="AD225" s="5"/>
      <c r="AE225" s="5"/>
      <c r="AF225" s="5"/>
      <c r="AG225" s="792"/>
      <c r="AH225" s="749"/>
    </row>
    <row r="226">
      <c r="A226" s="646"/>
      <c r="B226" s="791"/>
      <c r="C226" s="791"/>
      <c r="D226" s="791"/>
      <c r="E226" s="791"/>
      <c r="F226" s="791"/>
      <c r="G226" s="791"/>
      <c r="H226" s="791"/>
      <c r="I226" s="791"/>
      <c r="J226" s="791"/>
      <c r="K226" s="791"/>
      <c r="L226" s="791"/>
      <c r="M226" s="791"/>
      <c r="N226" s="5"/>
      <c r="O226" s="5"/>
      <c r="P226" s="5"/>
      <c r="Q226" s="5"/>
      <c r="R226" s="5"/>
      <c r="S226" s="5"/>
      <c r="T226" s="5"/>
      <c r="U226" s="5"/>
      <c r="V226" s="5"/>
      <c r="W226" s="5"/>
      <c r="X226" s="5"/>
      <c r="Y226" s="5"/>
      <c r="Z226" s="5"/>
      <c r="AA226" s="5"/>
      <c r="AB226" s="5"/>
      <c r="AC226" s="5"/>
      <c r="AD226" s="5"/>
      <c r="AE226" s="5"/>
      <c r="AF226" s="5"/>
      <c r="AG226" s="792"/>
      <c r="AH226" s="749"/>
    </row>
    <row r="227">
      <c r="A227" s="646"/>
      <c r="B227" s="791"/>
      <c r="C227" s="791"/>
      <c r="D227" s="791"/>
      <c r="E227" s="791"/>
      <c r="F227" s="791"/>
      <c r="G227" s="791"/>
      <c r="H227" s="791"/>
      <c r="I227" s="791"/>
      <c r="J227" s="791"/>
      <c r="K227" s="791"/>
      <c r="L227" s="791"/>
      <c r="M227" s="791"/>
      <c r="N227" s="5"/>
      <c r="O227" s="5"/>
      <c r="P227" s="5"/>
      <c r="Q227" s="5"/>
      <c r="R227" s="5"/>
      <c r="S227" s="5"/>
      <c r="T227" s="5"/>
      <c r="U227" s="5"/>
      <c r="V227" s="5"/>
      <c r="W227" s="5"/>
      <c r="X227" s="5"/>
      <c r="Y227" s="5"/>
      <c r="Z227" s="5"/>
      <c r="AA227" s="5"/>
      <c r="AB227" s="5"/>
      <c r="AC227" s="5"/>
      <c r="AD227" s="5"/>
      <c r="AE227" s="5"/>
      <c r="AF227" s="5"/>
      <c r="AG227" s="792"/>
      <c r="AH227" s="749"/>
    </row>
    <row r="228">
      <c r="A228" s="646"/>
      <c r="B228" s="791"/>
      <c r="C228" s="791"/>
      <c r="D228" s="791"/>
      <c r="E228" s="791"/>
      <c r="F228" s="791"/>
      <c r="G228" s="791"/>
      <c r="H228" s="791"/>
      <c r="I228" s="791"/>
      <c r="J228" s="791"/>
      <c r="K228" s="791"/>
      <c r="L228" s="791"/>
      <c r="M228" s="791"/>
      <c r="N228" s="5"/>
      <c r="O228" s="5"/>
      <c r="P228" s="5"/>
      <c r="Q228" s="5"/>
      <c r="R228" s="5"/>
      <c r="S228" s="5"/>
      <c r="T228" s="5"/>
      <c r="U228" s="5"/>
      <c r="V228" s="5"/>
      <c r="W228" s="5"/>
      <c r="X228" s="5"/>
      <c r="Y228" s="5"/>
      <c r="Z228" s="5"/>
      <c r="AA228" s="5"/>
      <c r="AB228" s="5"/>
      <c r="AC228" s="5"/>
      <c r="AD228" s="5"/>
      <c r="AE228" s="5"/>
      <c r="AF228" s="5"/>
      <c r="AG228" s="792"/>
      <c r="AH228" s="749"/>
    </row>
    <row r="229">
      <c r="A229" s="646"/>
      <c r="B229" s="791"/>
      <c r="C229" s="791"/>
      <c r="D229" s="791"/>
      <c r="E229" s="791"/>
      <c r="F229" s="791"/>
      <c r="G229" s="791"/>
      <c r="H229" s="791"/>
      <c r="I229" s="791"/>
      <c r="J229" s="791"/>
      <c r="K229" s="791"/>
      <c r="L229" s="791"/>
      <c r="M229" s="791"/>
      <c r="N229" s="5"/>
      <c r="O229" s="5"/>
      <c r="P229" s="5"/>
      <c r="Q229" s="5"/>
      <c r="R229" s="5"/>
      <c r="S229" s="5"/>
      <c r="T229" s="5"/>
      <c r="U229" s="5"/>
      <c r="V229" s="5"/>
      <c r="W229" s="5"/>
      <c r="X229" s="5"/>
      <c r="Y229" s="5"/>
      <c r="Z229" s="5"/>
      <c r="AA229" s="5"/>
      <c r="AB229" s="5"/>
      <c r="AC229" s="5"/>
      <c r="AD229" s="5"/>
      <c r="AE229" s="5"/>
      <c r="AF229" s="5"/>
      <c r="AG229" s="792"/>
      <c r="AH229" s="749"/>
    </row>
    <row r="230">
      <c r="A230" s="646"/>
      <c r="B230" s="791"/>
      <c r="C230" s="791"/>
      <c r="D230" s="791"/>
      <c r="E230" s="791"/>
      <c r="F230" s="791"/>
      <c r="G230" s="791"/>
      <c r="H230" s="791"/>
      <c r="I230" s="791"/>
      <c r="J230" s="791"/>
      <c r="K230" s="791"/>
      <c r="L230" s="791"/>
      <c r="M230" s="791"/>
      <c r="N230" s="5"/>
      <c r="O230" s="5"/>
      <c r="P230" s="5"/>
      <c r="Q230" s="5"/>
      <c r="R230" s="5"/>
      <c r="S230" s="5"/>
      <c r="T230" s="5"/>
      <c r="U230" s="5"/>
      <c r="V230" s="5"/>
      <c r="W230" s="5"/>
      <c r="X230" s="5"/>
      <c r="Y230" s="5"/>
      <c r="Z230" s="5"/>
      <c r="AA230" s="5"/>
      <c r="AB230" s="5"/>
      <c r="AC230" s="5"/>
      <c r="AD230" s="5"/>
      <c r="AE230" s="5"/>
      <c r="AF230" s="5"/>
      <c r="AG230" s="792"/>
      <c r="AH230" s="749"/>
    </row>
    <row r="231">
      <c r="A231" s="646"/>
      <c r="B231" s="791"/>
      <c r="C231" s="791"/>
      <c r="D231" s="791"/>
      <c r="E231" s="791"/>
      <c r="F231" s="791"/>
      <c r="G231" s="791"/>
      <c r="H231" s="791"/>
      <c r="I231" s="791"/>
      <c r="J231" s="791"/>
      <c r="K231" s="791"/>
      <c r="L231" s="791"/>
      <c r="M231" s="791"/>
      <c r="N231" s="5"/>
      <c r="O231" s="5"/>
      <c r="P231" s="5"/>
      <c r="Q231" s="5"/>
      <c r="R231" s="5"/>
      <c r="S231" s="5"/>
      <c r="T231" s="5"/>
      <c r="U231" s="5"/>
      <c r="V231" s="5"/>
      <c r="W231" s="5"/>
      <c r="X231" s="5"/>
      <c r="Y231" s="5"/>
      <c r="Z231" s="5"/>
      <c r="AA231" s="5"/>
      <c r="AB231" s="5"/>
      <c r="AC231" s="5"/>
      <c r="AD231" s="5"/>
      <c r="AE231" s="5"/>
      <c r="AF231" s="5"/>
      <c r="AG231" s="792"/>
      <c r="AH231" s="749"/>
    </row>
    <row r="232">
      <c r="A232" s="646"/>
      <c r="B232" s="791"/>
      <c r="C232" s="791"/>
      <c r="D232" s="791"/>
      <c r="E232" s="791"/>
      <c r="F232" s="791"/>
      <c r="G232" s="791"/>
      <c r="H232" s="791"/>
      <c r="I232" s="791"/>
      <c r="J232" s="791"/>
      <c r="K232" s="791"/>
      <c r="L232" s="791"/>
      <c r="M232" s="791"/>
      <c r="N232" s="5"/>
      <c r="O232" s="5"/>
      <c r="P232" s="5"/>
      <c r="Q232" s="5"/>
      <c r="R232" s="5"/>
      <c r="S232" s="5"/>
      <c r="T232" s="5"/>
      <c r="U232" s="5"/>
      <c r="V232" s="5"/>
      <c r="W232" s="5"/>
      <c r="X232" s="5"/>
      <c r="Y232" s="5"/>
      <c r="Z232" s="5"/>
      <c r="AA232" s="5"/>
      <c r="AB232" s="5"/>
      <c r="AC232" s="5"/>
      <c r="AD232" s="5"/>
      <c r="AE232" s="5"/>
      <c r="AF232" s="5"/>
      <c r="AG232" s="792"/>
      <c r="AH232" s="749"/>
    </row>
    <row r="233">
      <c r="A233" s="646"/>
      <c r="B233" s="791"/>
      <c r="C233" s="791"/>
      <c r="D233" s="791"/>
      <c r="E233" s="791"/>
      <c r="F233" s="791"/>
      <c r="G233" s="791"/>
      <c r="H233" s="791"/>
      <c r="I233" s="791"/>
      <c r="J233" s="791"/>
      <c r="K233" s="791"/>
      <c r="L233" s="791"/>
      <c r="M233" s="791"/>
      <c r="N233" s="5"/>
      <c r="O233" s="5"/>
      <c r="P233" s="5"/>
      <c r="Q233" s="5"/>
      <c r="R233" s="5"/>
      <c r="S233" s="5"/>
      <c r="T233" s="5"/>
      <c r="U233" s="5"/>
      <c r="V233" s="5"/>
      <c r="W233" s="5"/>
      <c r="X233" s="5"/>
      <c r="Y233" s="5"/>
      <c r="Z233" s="5"/>
      <c r="AA233" s="5"/>
      <c r="AB233" s="5"/>
      <c r="AC233" s="5"/>
      <c r="AD233" s="5"/>
      <c r="AE233" s="5"/>
      <c r="AF233" s="5"/>
      <c r="AG233" s="792"/>
      <c r="AH233" s="749"/>
    </row>
    <row r="234">
      <c r="A234" s="646"/>
      <c r="B234" s="791"/>
      <c r="C234" s="791"/>
      <c r="D234" s="791"/>
      <c r="E234" s="791"/>
      <c r="F234" s="791"/>
      <c r="G234" s="791"/>
      <c r="H234" s="791"/>
      <c r="I234" s="791"/>
      <c r="J234" s="791"/>
      <c r="K234" s="791"/>
      <c r="L234" s="791"/>
      <c r="M234" s="791"/>
      <c r="N234" s="5"/>
      <c r="O234" s="5"/>
      <c r="P234" s="5"/>
      <c r="Q234" s="5"/>
      <c r="R234" s="5"/>
      <c r="S234" s="5"/>
      <c r="T234" s="5"/>
      <c r="U234" s="5"/>
      <c r="V234" s="5"/>
      <c r="W234" s="5"/>
      <c r="X234" s="5"/>
      <c r="Y234" s="5"/>
      <c r="Z234" s="5"/>
      <c r="AA234" s="5"/>
      <c r="AB234" s="5"/>
      <c r="AC234" s="5"/>
      <c r="AD234" s="5"/>
      <c r="AE234" s="5"/>
      <c r="AF234" s="5"/>
      <c r="AG234" s="792"/>
      <c r="AH234" s="749"/>
    </row>
    <row r="235">
      <c r="A235" s="646"/>
      <c r="B235" s="791"/>
      <c r="C235" s="791"/>
      <c r="D235" s="791"/>
      <c r="E235" s="791"/>
      <c r="F235" s="791"/>
      <c r="G235" s="791"/>
      <c r="H235" s="791"/>
      <c r="I235" s="791"/>
      <c r="J235" s="791"/>
      <c r="K235" s="791"/>
      <c r="L235" s="791"/>
      <c r="M235" s="791"/>
      <c r="N235" s="5"/>
      <c r="O235" s="5"/>
      <c r="P235" s="5"/>
      <c r="Q235" s="5"/>
      <c r="R235" s="5"/>
      <c r="S235" s="5"/>
      <c r="T235" s="5"/>
      <c r="U235" s="5"/>
      <c r="V235" s="5"/>
      <c r="W235" s="5"/>
      <c r="X235" s="5"/>
      <c r="Y235" s="5"/>
      <c r="Z235" s="5"/>
      <c r="AA235" s="5"/>
      <c r="AB235" s="5"/>
      <c r="AC235" s="5"/>
      <c r="AD235" s="5"/>
      <c r="AE235" s="5"/>
      <c r="AF235" s="5"/>
      <c r="AG235" s="792"/>
      <c r="AH235" s="749"/>
    </row>
    <row r="236">
      <c r="A236" s="646"/>
      <c r="B236" s="791"/>
      <c r="C236" s="791"/>
      <c r="D236" s="791"/>
      <c r="E236" s="791"/>
      <c r="F236" s="791"/>
      <c r="G236" s="791"/>
      <c r="H236" s="791"/>
      <c r="I236" s="791"/>
      <c r="J236" s="791"/>
      <c r="K236" s="791"/>
      <c r="L236" s="791"/>
      <c r="M236" s="791"/>
      <c r="N236" s="5"/>
      <c r="O236" s="5"/>
      <c r="P236" s="5"/>
      <c r="Q236" s="5"/>
      <c r="R236" s="5"/>
      <c r="S236" s="5"/>
      <c r="T236" s="5"/>
      <c r="U236" s="5"/>
      <c r="V236" s="5"/>
      <c r="W236" s="5"/>
      <c r="X236" s="5"/>
      <c r="Y236" s="5"/>
      <c r="Z236" s="5"/>
      <c r="AA236" s="5"/>
      <c r="AB236" s="5"/>
      <c r="AC236" s="5"/>
      <c r="AD236" s="5"/>
      <c r="AE236" s="5"/>
      <c r="AF236" s="5"/>
      <c r="AG236" s="792"/>
      <c r="AH236" s="749"/>
    </row>
    <row r="237">
      <c r="A237" s="646"/>
      <c r="B237" s="791"/>
      <c r="C237" s="791"/>
      <c r="D237" s="791"/>
      <c r="E237" s="791"/>
      <c r="F237" s="791"/>
      <c r="G237" s="791"/>
      <c r="H237" s="791"/>
      <c r="I237" s="791"/>
      <c r="J237" s="791"/>
      <c r="K237" s="791"/>
      <c r="L237" s="791"/>
      <c r="M237" s="791"/>
      <c r="N237" s="5"/>
      <c r="O237" s="5"/>
      <c r="P237" s="5"/>
      <c r="Q237" s="5"/>
      <c r="R237" s="5"/>
      <c r="S237" s="5"/>
      <c r="T237" s="5"/>
      <c r="U237" s="5"/>
      <c r="V237" s="5"/>
      <c r="W237" s="5"/>
      <c r="X237" s="5"/>
      <c r="Y237" s="5"/>
      <c r="Z237" s="5"/>
      <c r="AA237" s="5"/>
      <c r="AB237" s="5"/>
      <c r="AC237" s="5"/>
      <c r="AD237" s="5"/>
      <c r="AE237" s="5"/>
      <c r="AF237" s="5"/>
      <c r="AG237" s="792"/>
      <c r="AH237" s="749"/>
    </row>
    <row r="238">
      <c r="A238" s="646"/>
      <c r="B238" s="791"/>
      <c r="C238" s="791"/>
      <c r="D238" s="791"/>
      <c r="E238" s="791"/>
      <c r="F238" s="791"/>
      <c r="G238" s="791"/>
      <c r="H238" s="791"/>
      <c r="I238" s="791"/>
      <c r="J238" s="791"/>
      <c r="K238" s="791"/>
      <c r="L238" s="791"/>
      <c r="M238" s="791"/>
      <c r="N238" s="5"/>
      <c r="O238" s="5"/>
      <c r="P238" s="5"/>
      <c r="Q238" s="5"/>
      <c r="R238" s="5"/>
      <c r="S238" s="5"/>
      <c r="T238" s="5"/>
      <c r="U238" s="5"/>
      <c r="V238" s="5"/>
      <c r="W238" s="5"/>
      <c r="X238" s="5"/>
      <c r="Y238" s="5"/>
      <c r="Z238" s="5"/>
      <c r="AA238" s="5"/>
      <c r="AB238" s="5"/>
      <c r="AC238" s="5"/>
      <c r="AD238" s="5"/>
      <c r="AE238" s="5"/>
      <c r="AF238" s="5"/>
      <c r="AG238" s="792"/>
      <c r="AH238" s="749"/>
    </row>
    <row r="239">
      <c r="A239" s="646"/>
      <c r="B239" s="791"/>
      <c r="C239" s="791"/>
      <c r="D239" s="791"/>
      <c r="E239" s="791"/>
      <c r="F239" s="791"/>
      <c r="G239" s="791"/>
      <c r="H239" s="791"/>
      <c r="I239" s="791"/>
      <c r="J239" s="791"/>
      <c r="K239" s="791"/>
      <c r="L239" s="791"/>
      <c r="M239" s="791"/>
      <c r="N239" s="5"/>
      <c r="O239" s="5"/>
      <c r="P239" s="5"/>
      <c r="Q239" s="5"/>
      <c r="R239" s="5"/>
      <c r="S239" s="5"/>
      <c r="T239" s="5"/>
      <c r="U239" s="5"/>
      <c r="V239" s="5"/>
      <c r="W239" s="5"/>
      <c r="X239" s="5"/>
      <c r="Y239" s="5"/>
      <c r="Z239" s="5"/>
      <c r="AA239" s="5"/>
      <c r="AB239" s="5"/>
      <c r="AC239" s="5"/>
      <c r="AD239" s="5"/>
      <c r="AE239" s="5"/>
      <c r="AF239" s="5"/>
      <c r="AG239" s="792"/>
      <c r="AH239" s="749"/>
    </row>
    <row r="240">
      <c r="A240" s="646"/>
      <c r="B240" s="791"/>
      <c r="C240" s="791"/>
      <c r="D240" s="791"/>
      <c r="E240" s="791"/>
      <c r="F240" s="791"/>
      <c r="G240" s="791"/>
      <c r="H240" s="791"/>
      <c r="I240" s="791"/>
      <c r="J240" s="791"/>
      <c r="K240" s="791"/>
      <c r="L240" s="791"/>
      <c r="M240" s="791"/>
      <c r="N240" s="5"/>
      <c r="O240" s="5"/>
      <c r="P240" s="5"/>
      <c r="Q240" s="5"/>
      <c r="R240" s="5"/>
      <c r="S240" s="5"/>
      <c r="T240" s="5"/>
      <c r="U240" s="5"/>
      <c r="V240" s="5"/>
      <c r="W240" s="5"/>
      <c r="X240" s="5"/>
      <c r="Y240" s="5"/>
      <c r="Z240" s="5"/>
      <c r="AA240" s="5"/>
      <c r="AB240" s="5"/>
      <c r="AC240" s="5"/>
      <c r="AD240" s="5"/>
      <c r="AE240" s="5"/>
      <c r="AF240" s="5"/>
      <c r="AG240" s="792"/>
      <c r="AH240" s="749"/>
    </row>
    <row r="241">
      <c r="A241" s="646"/>
      <c r="B241" s="791"/>
      <c r="C241" s="791"/>
      <c r="D241" s="791"/>
      <c r="E241" s="791"/>
      <c r="F241" s="791"/>
      <c r="G241" s="791"/>
      <c r="H241" s="791"/>
      <c r="I241" s="791"/>
      <c r="J241" s="791"/>
      <c r="K241" s="791"/>
      <c r="L241" s="791"/>
      <c r="M241" s="791"/>
      <c r="N241" s="5"/>
      <c r="O241" s="5"/>
      <c r="P241" s="5"/>
      <c r="Q241" s="5"/>
      <c r="R241" s="5"/>
      <c r="S241" s="5"/>
      <c r="T241" s="5"/>
      <c r="U241" s="5"/>
      <c r="V241" s="5"/>
      <c r="W241" s="5"/>
      <c r="X241" s="5"/>
      <c r="Y241" s="5"/>
      <c r="Z241" s="5"/>
      <c r="AA241" s="5"/>
      <c r="AB241" s="5"/>
      <c r="AC241" s="5"/>
      <c r="AD241" s="5"/>
      <c r="AE241" s="5"/>
      <c r="AF241" s="5"/>
      <c r="AG241" s="792"/>
      <c r="AH241" s="749"/>
    </row>
    <row r="242">
      <c r="A242" s="646"/>
      <c r="B242" s="791"/>
      <c r="C242" s="791"/>
      <c r="D242" s="791"/>
      <c r="E242" s="791"/>
      <c r="F242" s="791"/>
      <c r="G242" s="791"/>
      <c r="H242" s="791"/>
      <c r="I242" s="791"/>
      <c r="J242" s="791"/>
      <c r="K242" s="791"/>
      <c r="L242" s="791"/>
      <c r="M242" s="791"/>
      <c r="N242" s="5"/>
      <c r="O242" s="5"/>
      <c r="P242" s="5"/>
      <c r="Q242" s="5"/>
      <c r="R242" s="5"/>
      <c r="S242" s="5"/>
      <c r="T242" s="5"/>
      <c r="U242" s="5"/>
      <c r="V242" s="5"/>
      <c r="W242" s="5"/>
      <c r="X242" s="5"/>
      <c r="Y242" s="5"/>
      <c r="Z242" s="5"/>
      <c r="AA242" s="5"/>
      <c r="AB242" s="5"/>
      <c r="AC242" s="5"/>
      <c r="AD242" s="5"/>
      <c r="AE242" s="5"/>
      <c r="AF242" s="5"/>
      <c r="AG242" s="792"/>
      <c r="AH242" s="749"/>
    </row>
    <row r="243">
      <c r="A243" s="646"/>
      <c r="B243" s="791"/>
      <c r="C243" s="791"/>
      <c r="D243" s="791"/>
      <c r="E243" s="791"/>
      <c r="F243" s="791"/>
      <c r="G243" s="791"/>
      <c r="H243" s="791"/>
      <c r="I243" s="791"/>
      <c r="J243" s="791"/>
      <c r="K243" s="791"/>
      <c r="L243" s="791"/>
      <c r="M243" s="791"/>
      <c r="N243" s="5"/>
      <c r="O243" s="5"/>
      <c r="P243" s="5"/>
      <c r="Q243" s="5"/>
      <c r="R243" s="5"/>
      <c r="S243" s="5"/>
      <c r="T243" s="5"/>
      <c r="U243" s="5"/>
      <c r="V243" s="5"/>
      <c r="W243" s="5"/>
      <c r="X243" s="5"/>
      <c r="Y243" s="5"/>
      <c r="Z243" s="5"/>
      <c r="AA243" s="5"/>
      <c r="AB243" s="5"/>
      <c r="AC243" s="5"/>
      <c r="AD243" s="5"/>
      <c r="AE243" s="5"/>
      <c r="AF243" s="5"/>
      <c r="AG243" s="792"/>
      <c r="AH243" s="749"/>
    </row>
    <row r="244">
      <c r="A244" s="646"/>
      <c r="B244" s="791"/>
      <c r="C244" s="791"/>
      <c r="D244" s="791"/>
      <c r="E244" s="791"/>
      <c r="F244" s="791"/>
      <c r="G244" s="791"/>
      <c r="H244" s="791"/>
      <c r="I244" s="791"/>
      <c r="J244" s="791"/>
      <c r="K244" s="791"/>
      <c r="L244" s="791"/>
      <c r="M244" s="791"/>
      <c r="N244" s="5"/>
      <c r="O244" s="5"/>
      <c r="P244" s="5"/>
      <c r="Q244" s="5"/>
      <c r="R244" s="5"/>
      <c r="S244" s="5"/>
      <c r="T244" s="5"/>
      <c r="U244" s="5"/>
      <c r="V244" s="5"/>
      <c r="W244" s="5"/>
      <c r="X244" s="5"/>
      <c r="Y244" s="5"/>
      <c r="Z244" s="5"/>
      <c r="AA244" s="5"/>
      <c r="AB244" s="5"/>
      <c r="AC244" s="5"/>
      <c r="AD244" s="5"/>
      <c r="AE244" s="5"/>
      <c r="AF244" s="5"/>
      <c r="AG244" s="792"/>
      <c r="AH244" s="749"/>
    </row>
    <row r="245">
      <c r="A245" s="646"/>
      <c r="B245" s="791"/>
      <c r="C245" s="791"/>
      <c r="D245" s="791"/>
      <c r="E245" s="791"/>
      <c r="F245" s="791"/>
      <c r="G245" s="791"/>
      <c r="H245" s="791"/>
      <c r="I245" s="791"/>
      <c r="J245" s="791"/>
      <c r="K245" s="791"/>
      <c r="L245" s="791"/>
      <c r="M245" s="791"/>
      <c r="N245" s="5"/>
      <c r="O245" s="5"/>
      <c r="P245" s="5"/>
      <c r="Q245" s="5"/>
      <c r="R245" s="5"/>
      <c r="S245" s="5"/>
      <c r="T245" s="5"/>
      <c r="U245" s="5"/>
      <c r="V245" s="5"/>
      <c r="W245" s="5"/>
      <c r="X245" s="5"/>
      <c r="Y245" s="5"/>
      <c r="Z245" s="5"/>
      <c r="AA245" s="5"/>
      <c r="AB245" s="5"/>
      <c r="AC245" s="5"/>
      <c r="AD245" s="5"/>
      <c r="AE245" s="5"/>
      <c r="AF245" s="5"/>
      <c r="AG245" s="792"/>
      <c r="AH245" s="749"/>
    </row>
    <row r="246">
      <c r="A246" s="646"/>
      <c r="B246" s="791"/>
      <c r="C246" s="791"/>
      <c r="D246" s="791"/>
      <c r="E246" s="791"/>
      <c r="F246" s="791"/>
      <c r="G246" s="791"/>
      <c r="H246" s="791"/>
      <c r="I246" s="791"/>
      <c r="J246" s="791"/>
      <c r="K246" s="791"/>
      <c r="L246" s="791"/>
      <c r="M246" s="791"/>
      <c r="N246" s="5"/>
      <c r="O246" s="5"/>
      <c r="P246" s="5"/>
      <c r="Q246" s="5"/>
      <c r="R246" s="5"/>
      <c r="S246" s="5"/>
      <c r="T246" s="5"/>
      <c r="U246" s="5"/>
      <c r="V246" s="5"/>
      <c r="W246" s="5"/>
      <c r="X246" s="5"/>
      <c r="Y246" s="5"/>
      <c r="Z246" s="5"/>
      <c r="AA246" s="5"/>
      <c r="AB246" s="5"/>
      <c r="AC246" s="5"/>
      <c r="AD246" s="5"/>
      <c r="AE246" s="5"/>
      <c r="AF246" s="5"/>
      <c r="AG246" s="792"/>
      <c r="AH246" s="749"/>
    </row>
    <row r="247">
      <c r="A247" s="646"/>
      <c r="B247" s="791"/>
      <c r="C247" s="791"/>
      <c r="D247" s="791"/>
      <c r="E247" s="791"/>
      <c r="F247" s="791"/>
      <c r="G247" s="791"/>
      <c r="H247" s="791"/>
      <c r="I247" s="791"/>
      <c r="J247" s="791"/>
      <c r="K247" s="791"/>
      <c r="L247" s="791"/>
      <c r="M247" s="791"/>
      <c r="N247" s="5"/>
      <c r="O247" s="5"/>
      <c r="P247" s="5"/>
      <c r="Q247" s="5"/>
      <c r="R247" s="5"/>
      <c r="S247" s="5"/>
      <c r="T247" s="5"/>
      <c r="U247" s="5"/>
      <c r="V247" s="5"/>
      <c r="W247" s="5"/>
      <c r="X247" s="5"/>
      <c r="Y247" s="5"/>
      <c r="Z247" s="5"/>
      <c r="AA247" s="5"/>
      <c r="AB247" s="5"/>
      <c r="AC247" s="5"/>
      <c r="AD247" s="5"/>
      <c r="AE247" s="5"/>
      <c r="AF247" s="5"/>
      <c r="AG247" s="792"/>
      <c r="AH247" s="749"/>
    </row>
    <row r="248">
      <c r="A248" s="646"/>
      <c r="B248" s="791"/>
      <c r="C248" s="791"/>
      <c r="D248" s="791"/>
      <c r="E248" s="791"/>
      <c r="F248" s="791"/>
      <c r="G248" s="791"/>
      <c r="H248" s="791"/>
      <c r="I248" s="791"/>
      <c r="J248" s="791"/>
      <c r="K248" s="791"/>
      <c r="L248" s="791"/>
      <c r="M248" s="791"/>
      <c r="N248" s="5"/>
      <c r="O248" s="5"/>
      <c r="P248" s="5"/>
      <c r="Q248" s="5"/>
      <c r="R248" s="5"/>
      <c r="S248" s="5"/>
      <c r="T248" s="5"/>
      <c r="U248" s="5"/>
      <c r="V248" s="5"/>
      <c r="W248" s="5"/>
      <c r="X248" s="5"/>
      <c r="Y248" s="5"/>
      <c r="Z248" s="5"/>
      <c r="AA248" s="5"/>
      <c r="AB248" s="5"/>
      <c r="AC248" s="5"/>
      <c r="AD248" s="5"/>
      <c r="AE248" s="5"/>
      <c r="AF248" s="5"/>
      <c r="AG248" s="792"/>
      <c r="AH248" s="749"/>
    </row>
    <row r="249">
      <c r="A249" s="646"/>
      <c r="B249" s="791"/>
      <c r="C249" s="791"/>
      <c r="D249" s="791"/>
      <c r="E249" s="791"/>
      <c r="F249" s="791"/>
      <c r="G249" s="791"/>
      <c r="H249" s="791"/>
      <c r="I249" s="791"/>
      <c r="J249" s="791"/>
      <c r="K249" s="791"/>
      <c r="L249" s="791"/>
      <c r="M249" s="791"/>
      <c r="N249" s="5"/>
      <c r="O249" s="5"/>
      <c r="P249" s="5"/>
      <c r="Q249" s="5"/>
      <c r="R249" s="5"/>
      <c r="S249" s="5"/>
      <c r="T249" s="5"/>
      <c r="U249" s="5"/>
      <c r="V249" s="5"/>
      <c r="W249" s="5"/>
      <c r="X249" s="5"/>
      <c r="Y249" s="5"/>
      <c r="Z249" s="5"/>
      <c r="AA249" s="5"/>
      <c r="AB249" s="5"/>
      <c r="AC249" s="5"/>
      <c r="AD249" s="5"/>
      <c r="AE249" s="5"/>
      <c r="AF249" s="5"/>
      <c r="AG249" s="792"/>
      <c r="AH249" s="749"/>
    </row>
    <row r="250">
      <c r="A250" s="646"/>
      <c r="B250" s="791"/>
      <c r="C250" s="791"/>
      <c r="D250" s="791"/>
      <c r="E250" s="791"/>
      <c r="F250" s="791"/>
      <c r="G250" s="791"/>
      <c r="H250" s="791"/>
      <c r="I250" s="791"/>
      <c r="J250" s="791"/>
      <c r="K250" s="791"/>
      <c r="L250" s="791"/>
      <c r="M250" s="791"/>
      <c r="N250" s="5"/>
      <c r="O250" s="5"/>
      <c r="P250" s="5"/>
      <c r="Q250" s="5"/>
      <c r="R250" s="5"/>
      <c r="S250" s="5"/>
      <c r="T250" s="5"/>
      <c r="U250" s="5"/>
      <c r="V250" s="5"/>
      <c r="W250" s="5"/>
      <c r="X250" s="5"/>
      <c r="Y250" s="5"/>
      <c r="Z250" s="5"/>
      <c r="AA250" s="5"/>
      <c r="AB250" s="5"/>
      <c r="AC250" s="5"/>
      <c r="AD250" s="5"/>
      <c r="AE250" s="5"/>
      <c r="AF250" s="5"/>
      <c r="AG250" s="792"/>
      <c r="AH250" s="749"/>
    </row>
    <row r="251">
      <c r="A251" s="646"/>
      <c r="B251" s="791"/>
      <c r="C251" s="791"/>
      <c r="D251" s="791"/>
      <c r="E251" s="791"/>
      <c r="F251" s="791"/>
      <c r="G251" s="791"/>
      <c r="H251" s="791"/>
      <c r="I251" s="791"/>
      <c r="J251" s="791"/>
      <c r="K251" s="791"/>
      <c r="L251" s="791"/>
      <c r="M251" s="791"/>
      <c r="N251" s="5"/>
      <c r="O251" s="5"/>
      <c r="P251" s="5"/>
      <c r="Q251" s="5"/>
      <c r="R251" s="5"/>
      <c r="S251" s="5"/>
      <c r="T251" s="5"/>
      <c r="U251" s="5"/>
      <c r="V251" s="5"/>
      <c r="W251" s="5"/>
      <c r="X251" s="5"/>
      <c r="Y251" s="5"/>
      <c r="Z251" s="5"/>
      <c r="AA251" s="5"/>
      <c r="AB251" s="5"/>
      <c r="AC251" s="5"/>
      <c r="AD251" s="5"/>
      <c r="AE251" s="5"/>
      <c r="AF251" s="5"/>
      <c r="AG251" s="792"/>
      <c r="AH251" s="749"/>
    </row>
    <row r="252">
      <c r="A252" s="646"/>
      <c r="B252" s="791"/>
      <c r="C252" s="791"/>
      <c r="D252" s="791"/>
      <c r="E252" s="791"/>
      <c r="F252" s="791"/>
      <c r="G252" s="791"/>
      <c r="H252" s="791"/>
      <c r="I252" s="791"/>
      <c r="J252" s="791"/>
      <c r="K252" s="791"/>
      <c r="L252" s="791"/>
      <c r="M252" s="791"/>
      <c r="N252" s="5"/>
      <c r="O252" s="5"/>
      <c r="P252" s="5"/>
      <c r="Q252" s="5"/>
      <c r="R252" s="5"/>
      <c r="S252" s="5"/>
      <c r="T252" s="5"/>
      <c r="U252" s="5"/>
      <c r="V252" s="5"/>
      <c r="W252" s="5"/>
      <c r="X252" s="5"/>
      <c r="Y252" s="5"/>
      <c r="Z252" s="5"/>
      <c r="AA252" s="5"/>
      <c r="AB252" s="5"/>
      <c r="AC252" s="5"/>
      <c r="AD252" s="5"/>
      <c r="AE252" s="5"/>
      <c r="AF252" s="5"/>
      <c r="AG252" s="792"/>
      <c r="AH252" s="749"/>
    </row>
    <row r="253">
      <c r="A253" s="646"/>
      <c r="B253" s="791"/>
      <c r="C253" s="791"/>
      <c r="D253" s="791"/>
      <c r="E253" s="791"/>
      <c r="F253" s="791"/>
      <c r="G253" s="791"/>
      <c r="H253" s="791"/>
      <c r="I253" s="791"/>
      <c r="J253" s="791"/>
      <c r="K253" s="791"/>
      <c r="L253" s="791"/>
      <c r="M253" s="791"/>
      <c r="N253" s="5"/>
      <c r="O253" s="5"/>
      <c r="P253" s="5"/>
      <c r="Q253" s="5"/>
      <c r="R253" s="5"/>
      <c r="S253" s="5"/>
      <c r="T253" s="5"/>
      <c r="U253" s="5"/>
      <c r="V253" s="5"/>
      <c r="W253" s="5"/>
      <c r="X253" s="5"/>
      <c r="Y253" s="5"/>
      <c r="Z253" s="5"/>
      <c r="AA253" s="5"/>
      <c r="AB253" s="5"/>
      <c r="AC253" s="5"/>
      <c r="AD253" s="5"/>
      <c r="AE253" s="5"/>
      <c r="AF253" s="5"/>
      <c r="AG253" s="792"/>
      <c r="AH253" s="749"/>
    </row>
    <row r="254">
      <c r="A254" s="646"/>
      <c r="B254" s="791"/>
      <c r="C254" s="791"/>
      <c r="D254" s="791"/>
      <c r="E254" s="791"/>
      <c r="F254" s="791"/>
      <c r="G254" s="791"/>
      <c r="H254" s="791"/>
      <c r="I254" s="791"/>
      <c r="J254" s="791"/>
      <c r="K254" s="791"/>
      <c r="L254" s="791"/>
      <c r="M254" s="791"/>
      <c r="N254" s="5"/>
      <c r="O254" s="5"/>
      <c r="P254" s="5"/>
      <c r="Q254" s="5"/>
      <c r="R254" s="5"/>
      <c r="S254" s="5"/>
      <c r="T254" s="5"/>
      <c r="U254" s="5"/>
      <c r="V254" s="5"/>
      <c r="W254" s="5"/>
      <c r="X254" s="5"/>
      <c r="Y254" s="5"/>
      <c r="Z254" s="5"/>
      <c r="AA254" s="5"/>
      <c r="AB254" s="5"/>
      <c r="AC254" s="5"/>
      <c r="AD254" s="5"/>
      <c r="AE254" s="5"/>
      <c r="AF254" s="5"/>
      <c r="AG254" s="792"/>
      <c r="AH254" s="749"/>
    </row>
    <row r="255">
      <c r="A255" s="646"/>
      <c r="B255" s="791"/>
      <c r="C255" s="791"/>
      <c r="D255" s="791"/>
      <c r="E255" s="791"/>
      <c r="F255" s="791"/>
      <c r="G255" s="791"/>
      <c r="H255" s="791"/>
      <c r="I255" s="791"/>
      <c r="J255" s="791"/>
      <c r="K255" s="791"/>
      <c r="L255" s="791"/>
      <c r="M255" s="791"/>
      <c r="N255" s="5"/>
      <c r="O255" s="5"/>
      <c r="P255" s="5"/>
      <c r="Q255" s="5"/>
      <c r="R255" s="5"/>
      <c r="S255" s="5"/>
      <c r="T255" s="5"/>
      <c r="U255" s="5"/>
      <c r="V255" s="5"/>
      <c r="W255" s="5"/>
      <c r="X255" s="5"/>
      <c r="Y255" s="5"/>
      <c r="Z255" s="5"/>
      <c r="AA255" s="5"/>
      <c r="AB255" s="5"/>
      <c r="AC255" s="5"/>
      <c r="AD255" s="5"/>
      <c r="AE255" s="5"/>
      <c r="AF255" s="5"/>
      <c r="AG255" s="792"/>
      <c r="AH255" s="749"/>
    </row>
    <row r="256">
      <c r="A256" s="646"/>
      <c r="B256" s="791"/>
      <c r="C256" s="791"/>
      <c r="D256" s="791"/>
      <c r="E256" s="791"/>
      <c r="F256" s="791"/>
      <c r="G256" s="791"/>
      <c r="H256" s="791"/>
      <c r="I256" s="791"/>
      <c r="J256" s="791"/>
      <c r="K256" s="791"/>
      <c r="L256" s="791"/>
      <c r="M256" s="791"/>
      <c r="N256" s="5"/>
      <c r="O256" s="5"/>
      <c r="P256" s="5"/>
      <c r="Q256" s="5"/>
      <c r="R256" s="5"/>
      <c r="S256" s="5"/>
      <c r="T256" s="5"/>
      <c r="U256" s="5"/>
      <c r="V256" s="5"/>
      <c r="W256" s="5"/>
      <c r="X256" s="5"/>
      <c r="Y256" s="5"/>
      <c r="Z256" s="5"/>
      <c r="AA256" s="5"/>
      <c r="AB256" s="5"/>
      <c r="AC256" s="5"/>
      <c r="AD256" s="5"/>
      <c r="AE256" s="5"/>
      <c r="AF256" s="5"/>
      <c r="AG256" s="792"/>
      <c r="AH256" s="749"/>
    </row>
    <row r="257">
      <c r="A257" s="646"/>
      <c r="B257" s="791"/>
      <c r="C257" s="791"/>
      <c r="D257" s="791"/>
      <c r="E257" s="791"/>
      <c r="F257" s="791"/>
      <c r="G257" s="791"/>
      <c r="H257" s="791"/>
      <c r="I257" s="791"/>
      <c r="J257" s="791"/>
      <c r="K257" s="791"/>
      <c r="L257" s="791"/>
      <c r="M257" s="791"/>
      <c r="N257" s="5"/>
      <c r="O257" s="5"/>
      <c r="P257" s="5"/>
      <c r="Q257" s="5"/>
      <c r="R257" s="5"/>
      <c r="S257" s="5"/>
      <c r="T257" s="5"/>
      <c r="U257" s="5"/>
      <c r="V257" s="5"/>
      <c r="W257" s="5"/>
      <c r="X257" s="5"/>
      <c r="Y257" s="5"/>
      <c r="Z257" s="5"/>
      <c r="AA257" s="5"/>
      <c r="AB257" s="5"/>
      <c r="AC257" s="5"/>
      <c r="AD257" s="5"/>
      <c r="AE257" s="5"/>
      <c r="AF257" s="5"/>
      <c r="AG257" s="792"/>
      <c r="AH257" s="749"/>
    </row>
    <row r="258">
      <c r="A258" s="646"/>
      <c r="B258" s="791"/>
      <c r="C258" s="791"/>
      <c r="D258" s="791"/>
      <c r="E258" s="791"/>
      <c r="F258" s="791"/>
      <c r="G258" s="791"/>
      <c r="H258" s="791"/>
      <c r="I258" s="791"/>
      <c r="J258" s="791"/>
      <c r="K258" s="791"/>
      <c r="L258" s="791"/>
      <c r="M258" s="791"/>
      <c r="N258" s="5"/>
      <c r="O258" s="5"/>
      <c r="P258" s="5"/>
      <c r="Q258" s="5"/>
      <c r="R258" s="5"/>
      <c r="S258" s="5"/>
      <c r="T258" s="5"/>
      <c r="U258" s="5"/>
      <c r="V258" s="5"/>
      <c r="W258" s="5"/>
      <c r="X258" s="5"/>
      <c r="Y258" s="5"/>
      <c r="Z258" s="5"/>
      <c r="AA258" s="5"/>
      <c r="AB258" s="5"/>
      <c r="AC258" s="5"/>
      <c r="AD258" s="5"/>
      <c r="AE258" s="5"/>
      <c r="AF258" s="5"/>
      <c r="AG258" s="792"/>
      <c r="AH258" s="749"/>
    </row>
    <row r="259">
      <c r="A259" s="646"/>
      <c r="B259" s="791"/>
      <c r="C259" s="791"/>
      <c r="D259" s="791"/>
      <c r="E259" s="791"/>
      <c r="F259" s="791"/>
      <c r="G259" s="791"/>
      <c r="H259" s="791"/>
      <c r="I259" s="791"/>
      <c r="J259" s="791"/>
      <c r="K259" s="791"/>
      <c r="L259" s="791"/>
      <c r="M259" s="791"/>
      <c r="N259" s="5"/>
      <c r="O259" s="5"/>
      <c r="P259" s="5"/>
      <c r="Q259" s="5"/>
      <c r="R259" s="5"/>
      <c r="S259" s="5"/>
      <c r="T259" s="5"/>
      <c r="U259" s="5"/>
      <c r="V259" s="5"/>
      <c r="W259" s="5"/>
      <c r="X259" s="5"/>
      <c r="Y259" s="5"/>
      <c r="Z259" s="5"/>
      <c r="AA259" s="5"/>
      <c r="AB259" s="5"/>
      <c r="AC259" s="5"/>
      <c r="AD259" s="5"/>
      <c r="AE259" s="5"/>
      <c r="AF259" s="5"/>
      <c r="AG259" s="792"/>
      <c r="AH259" s="749"/>
    </row>
    <row r="260">
      <c r="A260" s="646"/>
      <c r="B260" s="791"/>
      <c r="C260" s="791"/>
      <c r="D260" s="791"/>
      <c r="E260" s="791"/>
      <c r="F260" s="791"/>
      <c r="G260" s="791"/>
      <c r="H260" s="791"/>
      <c r="I260" s="791"/>
      <c r="J260" s="791"/>
      <c r="K260" s="791"/>
      <c r="L260" s="791"/>
      <c r="M260" s="791"/>
      <c r="N260" s="5"/>
      <c r="O260" s="5"/>
      <c r="P260" s="5"/>
      <c r="Q260" s="5"/>
      <c r="R260" s="5"/>
      <c r="S260" s="5"/>
      <c r="T260" s="5"/>
      <c r="U260" s="5"/>
      <c r="V260" s="5"/>
      <c r="W260" s="5"/>
      <c r="X260" s="5"/>
      <c r="Y260" s="5"/>
      <c r="Z260" s="5"/>
      <c r="AA260" s="5"/>
      <c r="AB260" s="5"/>
      <c r="AC260" s="5"/>
      <c r="AD260" s="5"/>
      <c r="AE260" s="5"/>
      <c r="AF260" s="5"/>
      <c r="AG260" s="792"/>
      <c r="AH260" s="749"/>
    </row>
    <row r="261">
      <c r="A261" s="646"/>
      <c r="B261" s="791"/>
      <c r="C261" s="791"/>
      <c r="D261" s="791"/>
      <c r="E261" s="791"/>
      <c r="F261" s="791"/>
      <c r="G261" s="791"/>
      <c r="H261" s="791"/>
      <c r="I261" s="791"/>
      <c r="J261" s="791"/>
      <c r="K261" s="791"/>
      <c r="L261" s="791"/>
      <c r="M261" s="791"/>
      <c r="N261" s="5"/>
      <c r="O261" s="5"/>
      <c r="P261" s="5"/>
      <c r="Q261" s="5"/>
      <c r="R261" s="5"/>
      <c r="S261" s="5"/>
      <c r="T261" s="5"/>
      <c r="U261" s="5"/>
      <c r="V261" s="5"/>
      <c r="W261" s="5"/>
      <c r="X261" s="5"/>
      <c r="Y261" s="5"/>
      <c r="Z261" s="5"/>
      <c r="AA261" s="5"/>
      <c r="AB261" s="5"/>
      <c r="AC261" s="5"/>
      <c r="AD261" s="5"/>
      <c r="AE261" s="5"/>
      <c r="AF261" s="5"/>
      <c r="AG261" s="792"/>
      <c r="AH261" s="749"/>
    </row>
    <row r="262">
      <c r="A262" s="646"/>
      <c r="B262" s="791"/>
      <c r="C262" s="791"/>
      <c r="D262" s="791"/>
      <c r="E262" s="791"/>
      <c r="F262" s="791"/>
      <c r="G262" s="791"/>
      <c r="H262" s="791"/>
      <c r="I262" s="791"/>
      <c r="J262" s="791"/>
      <c r="K262" s="791"/>
      <c r="L262" s="791"/>
      <c r="M262" s="791"/>
      <c r="N262" s="5"/>
      <c r="O262" s="5"/>
      <c r="P262" s="5"/>
      <c r="Q262" s="5"/>
      <c r="R262" s="5"/>
      <c r="S262" s="5"/>
      <c r="T262" s="5"/>
      <c r="U262" s="5"/>
      <c r="V262" s="5"/>
      <c r="W262" s="5"/>
      <c r="X262" s="5"/>
      <c r="Y262" s="5"/>
      <c r="Z262" s="5"/>
      <c r="AA262" s="5"/>
      <c r="AB262" s="5"/>
      <c r="AC262" s="5"/>
      <c r="AD262" s="5"/>
      <c r="AE262" s="5"/>
      <c r="AF262" s="5"/>
      <c r="AG262" s="792"/>
      <c r="AH262" s="749"/>
    </row>
    <row r="263">
      <c r="A263" s="646"/>
      <c r="B263" s="791"/>
      <c r="C263" s="791"/>
      <c r="D263" s="791"/>
      <c r="E263" s="791"/>
      <c r="F263" s="791"/>
      <c r="G263" s="791"/>
      <c r="H263" s="791"/>
      <c r="I263" s="791"/>
      <c r="J263" s="791"/>
      <c r="K263" s="791"/>
      <c r="L263" s="791"/>
      <c r="M263" s="791"/>
      <c r="N263" s="5"/>
      <c r="O263" s="5"/>
      <c r="P263" s="5"/>
      <c r="Q263" s="5"/>
      <c r="R263" s="5"/>
      <c r="S263" s="5"/>
      <c r="T263" s="5"/>
      <c r="U263" s="5"/>
      <c r="V263" s="5"/>
      <c r="W263" s="5"/>
      <c r="X263" s="5"/>
      <c r="Y263" s="5"/>
      <c r="Z263" s="5"/>
      <c r="AA263" s="5"/>
      <c r="AB263" s="5"/>
      <c r="AC263" s="5"/>
      <c r="AD263" s="5"/>
      <c r="AE263" s="5"/>
      <c r="AF263" s="5"/>
      <c r="AG263" s="792"/>
      <c r="AH263" s="749"/>
    </row>
    <row r="264">
      <c r="A264" s="646"/>
      <c r="B264" s="791"/>
      <c r="C264" s="791"/>
      <c r="D264" s="791"/>
      <c r="E264" s="791"/>
      <c r="F264" s="791"/>
      <c r="G264" s="791"/>
      <c r="H264" s="791"/>
      <c r="I264" s="791"/>
      <c r="J264" s="791"/>
      <c r="K264" s="791"/>
      <c r="L264" s="791"/>
      <c r="M264" s="791"/>
      <c r="N264" s="5"/>
      <c r="O264" s="5"/>
      <c r="P264" s="5"/>
      <c r="Q264" s="5"/>
      <c r="R264" s="5"/>
      <c r="S264" s="5"/>
      <c r="T264" s="5"/>
      <c r="U264" s="5"/>
      <c r="V264" s="5"/>
      <c r="W264" s="5"/>
      <c r="X264" s="5"/>
      <c r="Y264" s="5"/>
      <c r="Z264" s="5"/>
      <c r="AA264" s="5"/>
      <c r="AB264" s="5"/>
      <c r="AC264" s="5"/>
      <c r="AD264" s="5"/>
      <c r="AE264" s="5"/>
      <c r="AF264" s="5"/>
      <c r="AG264" s="792"/>
      <c r="AH264" s="749"/>
    </row>
    <row r="265">
      <c r="A265" s="646"/>
      <c r="B265" s="791"/>
      <c r="C265" s="791"/>
      <c r="D265" s="791"/>
      <c r="E265" s="791"/>
      <c r="F265" s="791"/>
      <c r="G265" s="791"/>
      <c r="H265" s="791"/>
      <c r="I265" s="791"/>
      <c r="J265" s="791"/>
      <c r="K265" s="791"/>
      <c r="L265" s="791"/>
      <c r="M265" s="791"/>
      <c r="N265" s="5"/>
      <c r="O265" s="5"/>
      <c r="P265" s="5"/>
      <c r="Q265" s="5"/>
      <c r="R265" s="5"/>
      <c r="S265" s="5"/>
      <c r="T265" s="5"/>
      <c r="U265" s="5"/>
      <c r="V265" s="5"/>
      <c r="W265" s="5"/>
      <c r="X265" s="5"/>
      <c r="Y265" s="5"/>
      <c r="Z265" s="5"/>
      <c r="AA265" s="5"/>
      <c r="AB265" s="5"/>
      <c r="AC265" s="5"/>
      <c r="AD265" s="5"/>
      <c r="AE265" s="5"/>
      <c r="AF265" s="5"/>
      <c r="AG265" s="792"/>
      <c r="AH265" s="749"/>
    </row>
    <row r="266">
      <c r="A266" s="646"/>
      <c r="B266" s="791"/>
      <c r="C266" s="791"/>
      <c r="D266" s="791"/>
      <c r="E266" s="791"/>
      <c r="F266" s="791"/>
      <c r="G266" s="791"/>
      <c r="H266" s="791"/>
      <c r="I266" s="791"/>
      <c r="J266" s="791"/>
      <c r="K266" s="791"/>
      <c r="L266" s="791"/>
      <c r="M266" s="791"/>
      <c r="N266" s="5"/>
      <c r="O266" s="5"/>
      <c r="P266" s="5"/>
      <c r="Q266" s="5"/>
      <c r="R266" s="5"/>
      <c r="S266" s="5"/>
      <c r="T266" s="5"/>
      <c r="U266" s="5"/>
      <c r="V266" s="5"/>
      <c r="W266" s="5"/>
      <c r="X266" s="5"/>
      <c r="Y266" s="5"/>
      <c r="Z266" s="5"/>
      <c r="AA266" s="5"/>
      <c r="AB266" s="5"/>
      <c r="AC266" s="5"/>
      <c r="AD266" s="5"/>
      <c r="AE266" s="5"/>
      <c r="AF266" s="5"/>
      <c r="AG266" s="792"/>
      <c r="AH266" s="749"/>
    </row>
    <row r="267">
      <c r="A267" s="646"/>
      <c r="B267" s="791"/>
      <c r="C267" s="791"/>
      <c r="D267" s="791"/>
      <c r="E267" s="791"/>
      <c r="F267" s="791"/>
      <c r="G267" s="791"/>
      <c r="H267" s="791"/>
      <c r="I267" s="791"/>
      <c r="J267" s="791"/>
      <c r="K267" s="791"/>
      <c r="L267" s="791"/>
      <c r="M267" s="791"/>
      <c r="N267" s="5"/>
      <c r="O267" s="5"/>
      <c r="P267" s="5"/>
      <c r="Q267" s="5"/>
      <c r="R267" s="5"/>
      <c r="S267" s="5"/>
      <c r="T267" s="5"/>
      <c r="U267" s="5"/>
      <c r="V267" s="5"/>
      <c r="W267" s="5"/>
      <c r="X267" s="5"/>
      <c r="Y267" s="5"/>
      <c r="Z267" s="5"/>
      <c r="AA267" s="5"/>
      <c r="AB267" s="5"/>
      <c r="AC267" s="5"/>
      <c r="AD267" s="5"/>
      <c r="AE267" s="5"/>
      <c r="AF267" s="5"/>
      <c r="AG267" s="792"/>
      <c r="AH267" s="749"/>
    </row>
    <row r="268">
      <c r="A268" s="646"/>
      <c r="B268" s="791"/>
      <c r="C268" s="791"/>
      <c r="D268" s="791"/>
      <c r="E268" s="791"/>
      <c r="F268" s="791"/>
      <c r="G268" s="791"/>
      <c r="H268" s="791"/>
      <c r="I268" s="791"/>
      <c r="J268" s="791"/>
      <c r="K268" s="791"/>
      <c r="L268" s="791"/>
      <c r="M268" s="791"/>
      <c r="N268" s="5"/>
      <c r="O268" s="5"/>
      <c r="P268" s="5"/>
      <c r="Q268" s="5"/>
      <c r="R268" s="5"/>
      <c r="S268" s="5"/>
      <c r="T268" s="5"/>
      <c r="U268" s="5"/>
      <c r="V268" s="5"/>
      <c r="W268" s="5"/>
      <c r="X268" s="5"/>
      <c r="Y268" s="5"/>
      <c r="Z268" s="5"/>
      <c r="AA268" s="5"/>
      <c r="AB268" s="5"/>
      <c r="AC268" s="5"/>
      <c r="AD268" s="5"/>
      <c r="AE268" s="5"/>
      <c r="AF268" s="5"/>
      <c r="AG268" s="792"/>
      <c r="AH268" s="749"/>
    </row>
    <row r="269">
      <c r="A269" s="646"/>
      <c r="B269" s="791"/>
      <c r="C269" s="791"/>
      <c r="D269" s="791"/>
      <c r="E269" s="791"/>
      <c r="F269" s="791"/>
      <c r="G269" s="791"/>
      <c r="H269" s="791"/>
      <c r="I269" s="791"/>
      <c r="J269" s="791"/>
      <c r="K269" s="791"/>
      <c r="L269" s="791"/>
      <c r="M269" s="791"/>
      <c r="N269" s="5"/>
      <c r="O269" s="5"/>
      <c r="P269" s="5"/>
      <c r="Q269" s="5"/>
      <c r="R269" s="5"/>
      <c r="S269" s="5"/>
      <c r="T269" s="5"/>
      <c r="U269" s="5"/>
      <c r="V269" s="5"/>
      <c r="W269" s="5"/>
      <c r="X269" s="5"/>
      <c r="Y269" s="5"/>
      <c r="Z269" s="5"/>
      <c r="AA269" s="5"/>
      <c r="AB269" s="5"/>
      <c r="AC269" s="5"/>
      <c r="AD269" s="5"/>
      <c r="AE269" s="5"/>
      <c r="AF269" s="5"/>
      <c r="AG269" s="792"/>
      <c r="AH269" s="749"/>
    </row>
    <row r="270">
      <c r="A270" s="646"/>
      <c r="B270" s="791"/>
      <c r="C270" s="791"/>
      <c r="D270" s="791"/>
      <c r="E270" s="791"/>
      <c r="F270" s="791"/>
      <c r="G270" s="791"/>
      <c r="H270" s="791"/>
      <c r="I270" s="791"/>
      <c r="J270" s="791"/>
      <c r="K270" s="791"/>
      <c r="L270" s="791"/>
      <c r="M270" s="791"/>
      <c r="N270" s="5"/>
      <c r="O270" s="5"/>
      <c r="P270" s="5"/>
      <c r="Q270" s="5"/>
      <c r="R270" s="5"/>
      <c r="S270" s="5"/>
      <c r="T270" s="5"/>
      <c r="U270" s="5"/>
      <c r="V270" s="5"/>
      <c r="W270" s="5"/>
      <c r="X270" s="5"/>
      <c r="Y270" s="5"/>
      <c r="Z270" s="5"/>
      <c r="AA270" s="5"/>
      <c r="AB270" s="5"/>
      <c r="AC270" s="5"/>
      <c r="AD270" s="5"/>
      <c r="AE270" s="5"/>
      <c r="AF270" s="5"/>
      <c r="AG270" s="792"/>
      <c r="AH270" s="749"/>
    </row>
    <row r="271">
      <c r="A271" s="646"/>
      <c r="B271" s="791"/>
      <c r="C271" s="791"/>
      <c r="D271" s="791"/>
      <c r="E271" s="791"/>
      <c r="F271" s="791"/>
      <c r="G271" s="791"/>
      <c r="H271" s="791"/>
      <c r="I271" s="791"/>
      <c r="J271" s="791"/>
      <c r="K271" s="791"/>
      <c r="L271" s="791"/>
      <c r="M271" s="791"/>
      <c r="N271" s="5"/>
      <c r="O271" s="5"/>
      <c r="P271" s="5"/>
      <c r="Q271" s="5"/>
      <c r="R271" s="5"/>
      <c r="S271" s="5"/>
      <c r="T271" s="5"/>
      <c r="U271" s="5"/>
      <c r="V271" s="5"/>
      <c r="W271" s="5"/>
      <c r="X271" s="5"/>
      <c r="Y271" s="5"/>
      <c r="Z271" s="5"/>
      <c r="AA271" s="5"/>
      <c r="AB271" s="5"/>
      <c r="AC271" s="5"/>
      <c r="AD271" s="5"/>
      <c r="AE271" s="5"/>
      <c r="AF271" s="5"/>
      <c r="AG271" s="792"/>
      <c r="AH271" s="749"/>
    </row>
    <row r="272">
      <c r="A272" s="646"/>
      <c r="B272" s="791"/>
      <c r="C272" s="791"/>
      <c r="D272" s="791"/>
      <c r="E272" s="791"/>
      <c r="F272" s="791"/>
      <c r="G272" s="791"/>
      <c r="H272" s="791"/>
      <c r="I272" s="791"/>
      <c r="J272" s="791"/>
      <c r="K272" s="791"/>
      <c r="L272" s="791"/>
      <c r="M272" s="791"/>
      <c r="N272" s="5"/>
      <c r="O272" s="5"/>
      <c r="P272" s="5"/>
      <c r="Q272" s="5"/>
      <c r="R272" s="5"/>
      <c r="S272" s="5"/>
      <c r="T272" s="5"/>
      <c r="U272" s="5"/>
      <c r="V272" s="5"/>
      <c r="W272" s="5"/>
      <c r="X272" s="5"/>
      <c r="Y272" s="5"/>
      <c r="Z272" s="5"/>
      <c r="AA272" s="5"/>
      <c r="AB272" s="5"/>
      <c r="AC272" s="5"/>
      <c r="AD272" s="5"/>
      <c r="AE272" s="5"/>
      <c r="AF272" s="5"/>
      <c r="AG272" s="792"/>
      <c r="AH272" s="749"/>
    </row>
    <row r="273">
      <c r="A273" s="646"/>
      <c r="B273" s="791"/>
      <c r="C273" s="791"/>
      <c r="D273" s="791"/>
      <c r="E273" s="791"/>
      <c r="F273" s="791"/>
      <c r="G273" s="791"/>
      <c r="H273" s="791"/>
      <c r="I273" s="791"/>
      <c r="J273" s="791"/>
      <c r="K273" s="791"/>
      <c r="L273" s="791"/>
      <c r="M273" s="791"/>
      <c r="N273" s="5"/>
      <c r="O273" s="5"/>
      <c r="P273" s="5"/>
      <c r="Q273" s="5"/>
      <c r="R273" s="5"/>
      <c r="S273" s="5"/>
      <c r="T273" s="5"/>
      <c r="U273" s="5"/>
      <c r="V273" s="5"/>
      <c r="W273" s="5"/>
      <c r="X273" s="5"/>
      <c r="Y273" s="5"/>
      <c r="Z273" s="5"/>
      <c r="AA273" s="5"/>
      <c r="AB273" s="5"/>
      <c r="AC273" s="5"/>
      <c r="AD273" s="5"/>
      <c r="AE273" s="5"/>
      <c r="AF273" s="5"/>
      <c r="AG273" s="792"/>
      <c r="AH273" s="749"/>
    </row>
    <row r="274">
      <c r="A274" s="646"/>
      <c r="B274" s="791"/>
      <c r="C274" s="791"/>
      <c r="D274" s="791"/>
      <c r="E274" s="791"/>
      <c r="F274" s="791"/>
      <c r="G274" s="791"/>
      <c r="H274" s="791"/>
      <c r="I274" s="791"/>
      <c r="J274" s="791"/>
      <c r="K274" s="791"/>
      <c r="L274" s="791"/>
      <c r="M274" s="791"/>
      <c r="N274" s="5"/>
      <c r="O274" s="5"/>
      <c r="P274" s="5"/>
      <c r="Q274" s="5"/>
      <c r="R274" s="5"/>
      <c r="S274" s="5"/>
      <c r="T274" s="5"/>
      <c r="U274" s="5"/>
      <c r="V274" s="5"/>
      <c r="W274" s="5"/>
      <c r="X274" s="5"/>
      <c r="Y274" s="5"/>
      <c r="Z274" s="5"/>
      <c r="AA274" s="5"/>
      <c r="AB274" s="5"/>
      <c r="AC274" s="5"/>
      <c r="AD274" s="5"/>
      <c r="AE274" s="5"/>
      <c r="AF274" s="5"/>
      <c r="AG274" s="792"/>
      <c r="AH274" s="749"/>
    </row>
    <row r="275">
      <c r="A275" s="646"/>
      <c r="B275" s="791"/>
      <c r="C275" s="791"/>
      <c r="D275" s="791"/>
      <c r="E275" s="791"/>
      <c r="F275" s="791"/>
      <c r="G275" s="791"/>
      <c r="H275" s="791"/>
      <c r="I275" s="791"/>
      <c r="J275" s="791"/>
      <c r="K275" s="791"/>
      <c r="L275" s="791"/>
      <c r="M275" s="791"/>
      <c r="N275" s="5"/>
      <c r="O275" s="5"/>
      <c r="P275" s="5"/>
      <c r="Q275" s="5"/>
      <c r="R275" s="5"/>
      <c r="S275" s="5"/>
      <c r="T275" s="5"/>
      <c r="U275" s="5"/>
      <c r="V275" s="5"/>
      <c r="W275" s="5"/>
      <c r="X275" s="5"/>
      <c r="Y275" s="5"/>
      <c r="Z275" s="5"/>
      <c r="AA275" s="5"/>
      <c r="AB275" s="5"/>
      <c r="AC275" s="5"/>
      <c r="AD275" s="5"/>
      <c r="AE275" s="5"/>
      <c r="AF275" s="5"/>
      <c r="AG275" s="792"/>
      <c r="AH275" s="749"/>
    </row>
    <row r="276">
      <c r="A276" s="646"/>
      <c r="B276" s="791"/>
      <c r="C276" s="791"/>
      <c r="D276" s="791"/>
      <c r="E276" s="791"/>
      <c r="F276" s="791"/>
      <c r="G276" s="791"/>
      <c r="H276" s="791"/>
      <c r="I276" s="791"/>
      <c r="J276" s="791"/>
      <c r="K276" s="791"/>
      <c r="L276" s="791"/>
      <c r="M276" s="791"/>
      <c r="N276" s="5"/>
      <c r="O276" s="5"/>
      <c r="P276" s="5"/>
      <c r="Q276" s="5"/>
      <c r="R276" s="5"/>
      <c r="S276" s="5"/>
      <c r="T276" s="5"/>
      <c r="U276" s="5"/>
      <c r="V276" s="5"/>
      <c r="W276" s="5"/>
      <c r="X276" s="5"/>
      <c r="Y276" s="5"/>
      <c r="Z276" s="5"/>
      <c r="AA276" s="5"/>
      <c r="AB276" s="5"/>
      <c r="AC276" s="5"/>
      <c r="AD276" s="5"/>
      <c r="AE276" s="5"/>
      <c r="AF276" s="5"/>
      <c r="AG276" s="792"/>
      <c r="AH276" s="749"/>
    </row>
    <row r="277">
      <c r="A277" s="646"/>
      <c r="B277" s="791"/>
      <c r="C277" s="791"/>
      <c r="D277" s="791"/>
      <c r="E277" s="791"/>
      <c r="F277" s="791"/>
      <c r="G277" s="791"/>
      <c r="H277" s="791"/>
      <c r="I277" s="791"/>
      <c r="J277" s="791"/>
      <c r="K277" s="791"/>
      <c r="L277" s="791"/>
      <c r="M277" s="791"/>
      <c r="N277" s="5"/>
      <c r="O277" s="5"/>
      <c r="P277" s="5"/>
      <c r="Q277" s="5"/>
      <c r="R277" s="5"/>
      <c r="S277" s="5"/>
      <c r="T277" s="5"/>
      <c r="U277" s="5"/>
      <c r="V277" s="5"/>
      <c r="W277" s="5"/>
      <c r="X277" s="5"/>
      <c r="Y277" s="5"/>
      <c r="Z277" s="5"/>
      <c r="AA277" s="5"/>
      <c r="AB277" s="5"/>
      <c r="AC277" s="5"/>
      <c r="AD277" s="5"/>
      <c r="AE277" s="5"/>
      <c r="AF277" s="5"/>
      <c r="AG277" s="792"/>
      <c r="AH277" s="749"/>
    </row>
    <row r="278">
      <c r="A278" s="646"/>
      <c r="B278" s="791"/>
      <c r="C278" s="791"/>
      <c r="D278" s="791"/>
      <c r="E278" s="791"/>
      <c r="F278" s="791"/>
      <c r="G278" s="791"/>
      <c r="H278" s="791"/>
      <c r="I278" s="791"/>
      <c r="J278" s="791"/>
      <c r="K278" s="791"/>
      <c r="L278" s="791"/>
      <c r="M278" s="791"/>
      <c r="N278" s="5"/>
      <c r="O278" s="5"/>
      <c r="P278" s="5"/>
      <c r="Q278" s="5"/>
      <c r="R278" s="5"/>
      <c r="S278" s="5"/>
      <c r="T278" s="5"/>
      <c r="U278" s="5"/>
      <c r="V278" s="5"/>
      <c r="W278" s="5"/>
      <c r="X278" s="5"/>
      <c r="Y278" s="5"/>
      <c r="Z278" s="5"/>
      <c r="AA278" s="5"/>
      <c r="AB278" s="5"/>
      <c r="AC278" s="5"/>
      <c r="AD278" s="5"/>
      <c r="AE278" s="5"/>
      <c r="AF278" s="5"/>
      <c r="AG278" s="792"/>
      <c r="AH278" s="749"/>
    </row>
    <row r="279">
      <c r="A279" s="646"/>
      <c r="B279" s="791"/>
      <c r="C279" s="791"/>
      <c r="D279" s="791"/>
      <c r="E279" s="791"/>
      <c r="F279" s="791"/>
      <c r="G279" s="791"/>
      <c r="H279" s="791"/>
      <c r="I279" s="791"/>
      <c r="J279" s="791"/>
      <c r="K279" s="791"/>
      <c r="L279" s="791"/>
      <c r="M279" s="791"/>
      <c r="N279" s="5"/>
      <c r="O279" s="5"/>
      <c r="P279" s="5"/>
      <c r="Q279" s="5"/>
      <c r="R279" s="5"/>
      <c r="S279" s="5"/>
      <c r="T279" s="5"/>
      <c r="U279" s="5"/>
      <c r="V279" s="5"/>
      <c r="W279" s="5"/>
      <c r="X279" s="5"/>
      <c r="Y279" s="5"/>
      <c r="Z279" s="5"/>
      <c r="AA279" s="5"/>
      <c r="AB279" s="5"/>
      <c r="AC279" s="5"/>
      <c r="AD279" s="5"/>
      <c r="AE279" s="5"/>
      <c r="AF279" s="5"/>
      <c r="AG279" s="792"/>
      <c r="AH279" s="749"/>
    </row>
    <row r="280">
      <c r="A280" s="646"/>
      <c r="B280" s="791"/>
      <c r="C280" s="791"/>
      <c r="D280" s="791"/>
      <c r="E280" s="791"/>
      <c r="F280" s="791"/>
      <c r="G280" s="791"/>
      <c r="H280" s="791"/>
      <c r="I280" s="791"/>
      <c r="J280" s="791"/>
      <c r="K280" s="791"/>
      <c r="L280" s="791"/>
      <c r="M280" s="791"/>
      <c r="N280" s="5"/>
      <c r="O280" s="5"/>
      <c r="P280" s="5"/>
      <c r="Q280" s="5"/>
      <c r="R280" s="5"/>
      <c r="S280" s="5"/>
      <c r="T280" s="5"/>
      <c r="U280" s="5"/>
      <c r="V280" s="5"/>
      <c r="W280" s="5"/>
      <c r="X280" s="5"/>
      <c r="Y280" s="5"/>
      <c r="Z280" s="5"/>
      <c r="AA280" s="5"/>
      <c r="AB280" s="5"/>
      <c r="AC280" s="5"/>
      <c r="AD280" s="5"/>
      <c r="AE280" s="5"/>
      <c r="AF280" s="5"/>
      <c r="AG280" s="792"/>
      <c r="AH280" s="749"/>
    </row>
    <row r="281">
      <c r="A281" s="646"/>
      <c r="B281" s="791"/>
      <c r="C281" s="791"/>
      <c r="D281" s="791"/>
      <c r="E281" s="791"/>
      <c r="F281" s="791"/>
      <c r="G281" s="791"/>
      <c r="H281" s="791"/>
      <c r="I281" s="791"/>
      <c r="J281" s="791"/>
      <c r="K281" s="791"/>
      <c r="L281" s="791"/>
      <c r="M281" s="791"/>
      <c r="N281" s="5"/>
      <c r="O281" s="5"/>
      <c r="P281" s="5"/>
      <c r="Q281" s="5"/>
      <c r="R281" s="5"/>
      <c r="S281" s="5"/>
      <c r="T281" s="5"/>
      <c r="U281" s="5"/>
      <c r="V281" s="5"/>
      <c r="W281" s="5"/>
      <c r="X281" s="5"/>
      <c r="Y281" s="5"/>
      <c r="Z281" s="5"/>
      <c r="AA281" s="5"/>
      <c r="AB281" s="5"/>
      <c r="AC281" s="5"/>
      <c r="AD281" s="5"/>
      <c r="AE281" s="5"/>
      <c r="AF281" s="5"/>
      <c r="AG281" s="792"/>
      <c r="AH281" s="749"/>
    </row>
    <row r="282">
      <c r="A282" s="646"/>
      <c r="B282" s="791"/>
      <c r="C282" s="791"/>
      <c r="D282" s="791"/>
      <c r="E282" s="791"/>
      <c r="F282" s="791"/>
      <c r="G282" s="791"/>
      <c r="H282" s="791"/>
      <c r="I282" s="791"/>
      <c r="J282" s="791"/>
      <c r="K282" s="791"/>
      <c r="L282" s="791"/>
      <c r="M282" s="791"/>
      <c r="N282" s="5"/>
      <c r="O282" s="5"/>
      <c r="P282" s="5"/>
      <c r="Q282" s="5"/>
      <c r="R282" s="5"/>
      <c r="S282" s="5"/>
      <c r="T282" s="5"/>
      <c r="U282" s="5"/>
      <c r="V282" s="5"/>
      <c r="W282" s="5"/>
      <c r="X282" s="5"/>
      <c r="Y282" s="5"/>
      <c r="Z282" s="5"/>
      <c r="AA282" s="5"/>
      <c r="AB282" s="5"/>
      <c r="AC282" s="5"/>
      <c r="AD282" s="5"/>
      <c r="AE282" s="5"/>
      <c r="AF282" s="5"/>
      <c r="AG282" s="792"/>
      <c r="AH282" s="749"/>
    </row>
    <row r="283">
      <c r="A283" s="646"/>
      <c r="B283" s="791"/>
      <c r="C283" s="791"/>
      <c r="D283" s="791"/>
      <c r="E283" s="791"/>
      <c r="F283" s="791"/>
      <c r="G283" s="791"/>
      <c r="H283" s="791"/>
      <c r="I283" s="791"/>
      <c r="J283" s="791"/>
      <c r="K283" s="791"/>
      <c r="L283" s="791"/>
      <c r="M283" s="791"/>
      <c r="N283" s="5"/>
      <c r="O283" s="5"/>
      <c r="P283" s="5"/>
      <c r="Q283" s="5"/>
      <c r="R283" s="5"/>
      <c r="S283" s="5"/>
      <c r="T283" s="5"/>
      <c r="U283" s="5"/>
      <c r="V283" s="5"/>
      <c r="W283" s="5"/>
      <c r="X283" s="5"/>
      <c r="Y283" s="5"/>
      <c r="Z283" s="5"/>
      <c r="AA283" s="5"/>
      <c r="AB283" s="5"/>
      <c r="AC283" s="5"/>
      <c r="AD283" s="5"/>
      <c r="AE283" s="5"/>
      <c r="AF283" s="5"/>
      <c r="AG283" s="792"/>
      <c r="AH283" s="749"/>
    </row>
    <row r="284">
      <c r="A284" s="646"/>
      <c r="B284" s="791"/>
      <c r="C284" s="791"/>
      <c r="D284" s="791"/>
      <c r="E284" s="791"/>
      <c r="F284" s="791"/>
      <c r="G284" s="791"/>
      <c r="H284" s="791"/>
      <c r="I284" s="791"/>
      <c r="J284" s="791"/>
      <c r="K284" s="791"/>
      <c r="L284" s="791"/>
      <c r="M284" s="791"/>
      <c r="N284" s="5"/>
      <c r="O284" s="5"/>
      <c r="P284" s="5"/>
      <c r="Q284" s="5"/>
      <c r="R284" s="5"/>
      <c r="S284" s="5"/>
      <c r="T284" s="5"/>
      <c r="U284" s="5"/>
      <c r="V284" s="5"/>
      <c r="W284" s="5"/>
      <c r="X284" s="5"/>
      <c r="Y284" s="5"/>
      <c r="Z284" s="5"/>
      <c r="AA284" s="5"/>
      <c r="AB284" s="5"/>
      <c r="AC284" s="5"/>
      <c r="AD284" s="5"/>
      <c r="AE284" s="5"/>
      <c r="AF284" s="5"/>
      <c r="AG284" s="792"/>
      <c r="AH284" s="749"/>
    </row>
    <row r="285">
      <c r="A285" s="646"/>
      <c r="B285" s="791"/>
      <c r="C285" s="791"/>
      <c r="D285" s="791"/>
      <c r="E285" s="791"/>
      <c r="F285" s="791"/>
      <c r="G285" s="791"/>
      <c r="H285" s="791"/>
      <c r="I285" s="791"/>
      <c r="J285" s="791"/>
      <c r="K285" s="791"/>
      <c r="L285" s="791"/>
      <c r="M285" s="791"/>
      <c r="N285" s="5"/>
      <c r="O285" s="5"/>
      <c r="P285" s="5"/>
      <c r="Q285" s="5"/>
      <c r="R285" s="5"/>
      <c r="S285" s="5"/>
      <c r="T285" s="5"/>
      <c r="U285" s="5"/>
      <c r="V285" s="5"/>
      <c r="W285" s="5"/>
      <c r="X285" s="5"/>
      <c r="Y285" s="5"/>
      <c r="Z285" s="5"/>
      <c r="AA285" s="5"/>
      <c r="AB285" s="5"/>
      <c r="AC285" s="5"/>
      <c r="AD285" s="5"/>
      <c r="AE285" s="5"/>
      <c r="AF285" s="5"/>
      <c r="AG285" s="792"/>
      <c r="AH285" s="749"/>
    </row>
    <row r="286">
      <c r="A286" s="646"/>
      <c r="B286" s="791"/>
      <c r="C286" s="791"/>
      <c r="D286" s="791"/>
      <c r="E286" s="791"/>
      <c r="F286" s="791"/>
      <c r="G286" s="791"/>
      <c r="H286" s="791"/>
      <c r="I286" s="791"/>
      <c r="J286" s="791"/>
      <c r="K286" s="791"/>
      <c r="L286" s="791"/>
      <c r="M286" s="791"/>
      <c r="N286" s="5"/>
      <c r="O286" s="5"/>
      <c r="P286" s="5"/>
      <c r="Q286" s="5"/>
      <c r="R286" s="5"/>
      <c r="S286" s="5"/>
      <c r="T286" s="5"/>
      <c r="U286" s="5"/>
      <c r="V286" s="5"/>
      <c r="W286" s="5"/>
      <c r="X286" s="5"/>
      <c r="Y286" s="5"/>
      <c r="Z286" s="5"/>
      <c r="AA286" s="5"/>
      <c r="AB286" s="5"/>
      <c r="AC286" s="5"/>
      <c r="AD286" s="5"/>
      <c r="AE286" s="5"/>
      <c r="AF286" s="5"/>
      <c r="AG286" s="792"/>
      <c r="AH286" s="749"/>
    </row>
    <row r="287">
      <c r="A287" s="646"/>
      <c r="B287" s="791"/>
      <c r="C287" s="791"/>
      <c r="D287" s="791"/>
      <c r="E287" s="791"/>
      <c r="F287" s="791"/>
      <c r="G287" s="791"/>
      <c r="H287" s="791"/>
      <c r="I287" s="791"/>
      <c r="J287" s="791"/>
      <c r="K287" s="791"/>
      <c r="L287" s="791"/>
      <c r="M287" s="791"/>
      <c r="N287" s="5"/>
      <c r="O287" s="5"/>
      <c r="P287" s="5"/>
      <c r="Q287" s="5"/>
      <c r="R287" s="5"/>
      <c r="S287" s="5"/>
      <c r="T287" s="5"/>
      <c r="U287" s="5"/>
      <c r="V287" s="5"/>
      <c r="W287" s="5"/>
      <c r="X287" s="5"/>
      <c r="Y287" s="5"/>
      <c r="Z287" s="5"/>
      <c r="AA287" s="5"/>
      <c r="AB287" s="5"/>
      <c r="AC287" s="5"/>
      <c r="AD287" s="5"/>
      <c r="AE287" s="5"/>
      <c r="AF287" s="5"/>
      <c r="AG287" s="792"/>
      <c r="AH287" s="749"/>
    </row>
    <row r="288">
      <c r="A288" s="646"/>
      <c r="B288" s="791"/>
      <c r="C288" s="791"/>
      <c r="D288" s="791"/>
      <c r="E288" s="791"/>
      <c r="F288" s="791"/>
      <c r="G288" s="791"/>
      <c r="H288" s="791"/>
      <c r="I288" s="791"/>
      <c r="J288" s="791"/>
      <c r="K288" s="791"/>
      <c r="L288" s="791"/>
      <c r="M288" s="791"/>
      <c r="N288" s="5"/>
      <c r="O288" s="5"/>
      <c r="P288" s="5"/>
      <c r="Q288" s="5"/>
      <c r="R288" s="5"/>
      <c r="S288" s="5"/>
      <c r="T288" s="5"/>
      <c r="U288" s="5"/>
      <c r="V288" s="5"/>
      <c r="W288" s="5"/>
      <c r="X288" s="5"/>
      <c r="Y288" s="5"/>
      <c r="Z288" s="5"/>
      <c r="AA288" s="5"/>
      <c r="AB288" s="5"/>
      <c r="AC288" s="5"/>
      <c r="AD288" s="5"/>
      <c r="AE288" s="5"/>
      <c r="AF288" s="5"/>
      <c r="AG288" s="792"/>
      <c r="AH288" s="749"/>
    </row>
    <row r="289">
      <c r="A289" s="646"/>
      <c r="B289" s="791"/>
      <c r="C289" s="791"/>
      <c r="D289" s="791"/>
      <c r="E289" s="791"/>
      <c r="F289" s="791"/>
      <c r="G289" s="791"/>
      <c r="H289" s="791"/>
      <c r="I289" s="791"/>
      <c r="J289" s="791"/>
      <c r="K289" s="791"/>
      <c r="L289" s="791"/>
      <c r="M289" s="791"/>
      <c r="N289" s="5"/>
      <c r="O289" s="5"/>
      <c r="P289" s="5"/>
      <c r="Q289" s="5"/>
      <c r="R289" s="5"/>
      <c r="S289" s="5"/>
      <c r="T289" s="5"/>
      <c r="U289" s="5"/>
      <c r="V289" s="5"/>
      <c r="W289" s="5"/>
      <c r="X289" s="5"/>
      <c r="Y289" s="5"/>
      <c r="Z289" s="5"/>
      <c r="AA289" s="5"/>
      <c r="AB289" s="5"/>
      <c r="AC289" s="5"/>
      <c r="AD289" s="5"/>
      <c r="AE289" s="5"/>
      <c r="AF289" s="5"/>
      <c r="AG289" s="792"/>
      <c r="AH289" s="749"/>
    </row>
    <row r="290">
      <c r="A290" s="646"/>
      <c r="B290" s="791"/>
      <c r="C290" s="791"/>
      <c r="D290" s="791"/>
      <c r="E290" s="791"/>
      <c r="F290" s="791"/>
      <c r="G290" s="791"/>
      <c r="H290" s="791"/>
      <c r="I290" s="791"/>
      <c r="J290" s="791"/>
      <c r="K290" s="791"/>
      <c r="L290" s="791"/>
      <c r="M290" s="791"/>
      <c r="N290" s="5"/>
      <c r="O290" s="5"/>
      <c r="P290" s="5"/>
      <c r="Q290" s="5"/>
      <c r="R290" s="5"/>
      <c r="S290" s="5"/>
      <c r="T290" s="5"/>
      <c r="U290" s="5"/>
      <c r="V290" s="5"/>
      <c r="W290" s="5"/>
      <c r="X290" s="5"/>
      <c r="Y290" s="5"/>
      <c r="Z290" s="5"/>
      <c r="AA290" s="5"/>
      <c r="AB290" s="5"/>
      <c r="AC290" s="5"/>
      <c r="AD290" s="5"/>
      <c r="AE290" s="5"/>
      <c r="AF290" s="5"/>
      <c r="AG290" s="792"/>
      <c r="AH290" s="749"/>
    </row>
    <row r="291">
      <c r="A291" s="646"/>
      <c r="B291" s="791"/>
      <c r="C291" s="791"/>
      <c r="D291" s="791"/>
      <c r="E291" s="791"/>
      <c r="F291" s="791"/>
      <c r="G291" s="791"/>
      <c r="H291" s="791"/>
      <c r="I291" s="791"/>
      <c r="J291" s="791"/>
      <c r="K291" s="791"/>
      <c r="L291" s="791"/>
      <c r="M291" s="791"/>
      <c r="N291" s="5"/>
      <c r="O291" s="5"/>
      <c r="P291" s="5"/>
      <c r="Q291" s="5"/>
      <c r="R291" s="5"/>
      <c r="S291" s="5"/>
      <c r="T291" s="5"/>
      <c r="U291" s="5"/>
      <c r="V291" s="5"/>
      <c r="W291" s="5"/>
      <c r="X291" s="5"/>
      <c r="Y291" s="5"/>
      <c r="Z291" s="5"/>
      <c r="AA291" s="5"/>
      <c r="AB291" s="5"/>
      <c r="AC291" s="5"/>
      <c r="AD291" s="5"/>
      <c r="AE291" s="5"/>
      <c r="AF291" s="5"/>
      <c r="AG291" s="792"/>
      <c r="AH291" s="749"/>
    </row>
    <row r="292">
      <c r="A292" s="646"/>
      <c r="B292" s="791"/>
      <c r="C292" s="791"/>
      <c r="D292" s="791"/>
      <c r="E292" s="791"/>
      <c r="F292" s="791"/>
      <c r="G292" s="791"/>
      <c r="H292" s="791"/>
      <c r="I292" s="791"/>
      <c r="J292" s="791"/>
      <c r="K292" s="791"/>
      <c r="L292" s="791"/>
      <c r="M292" s="791"/>
      <c r="N292" s="5"/>
      <c r="O292" s="5"/>
      <c r="P292" s="5"/>
      <c r="Q292" s="5"/>
      <c r="R292" s="5"/>
      <c r="S292" s="5"/>
      <c r="T292" s="5"/>
      <c r="U292" s="5"/>
      <c r="V292" s="5"/>
      <c r="W292" s="5"/>
      <c r="X292" s="5"/>
      <c r="Y292" s="5"/>
      <c r="Z292" s="5"/>
      <c r="AA292" s="5"/>
      <c r="AB292" s="5"/>
      <c r="AC292" s="5"/>
      <c r="AD292" s="5"/>
      <c r="AE292" s="5"/>
      <c r="AF292" s="5"/>
      <c r="AG292" s="792"/>
      <c r="AH292" s="749"/>
    </row>
    <row r="293">
      <c r="A293" s="646"/>
      <c r="B293" s="791"/>
      <c r="C293" s="791"/>
      <c r="D293" s="791"/>
      <c r="E293" s="791"/>
      <c r="F293" s="791"/>
      <c r="G293" s="791"/>
      <c r="H293" s="791"/>
      <c r="I293" s="791"/>
      <c r="J293" s="791"/>
      <c r="K293" s="791"/>
      <c r="L293" s="791"/>
      <c r="M293" s="791"/>
      <c r="N293" s="5"/>
      <c r="O293" s="5"/>
      <c r="P293" s="5"/>
      <c r="Q293" s="5"/>
      <c r="R293" s="5"/>
      <c r="S293" s="5"/>
      <c r="T293" s="5"/>
      <c r="U293" s="5"/>
      <c r="V293" s="5"/>
      <c r="W293" s="5"/>
      <c r="X293" s="5"/>
      <c r="Y293" s="5"/>
      <c r="Z293" s="5"/>
      <c r="AA293" s="5"/>
      <c r="AB293" s="5"/>
      <c r="AC293" s="5"/>
      <c r="AD293" s="5"/>
      <c r="AE293" s="5"/>
      <c r="AF293" s="5"/>
      <c r="AG293" s="792"/>
      <c r="AH293" s="749"/>
    </row>
    <row r="294">
      <c r="A294" s="646"/>
      <c r="B294" s="791"/>
      <c r="C294" s="791"/>
      <c r="D294" s="791"/>
      <c r="E294" s="791"/>
      <c r="F294" s="791"/>
      <c r="G294" s="791"/>
      <c r="H294" s="791"/>
      <c r="I294" s="791"/>
      <c r="J294" s="791"/>
      <c r="K294" s="791"/>
      <c r="L294" s="791"/>
      <c r="M294" s="791"/>
      <c r="N294" s="5"/>
      <c r="O294" s="5"/>
      <c r="P294" s="5"/>
      <c r="Q294" s="5"/>
      <c r="R294" s="5"/>
      <c r="S294" s="5"/>
      <c r="T294" s="5"/>
      <c r="U294" s="5"/>
      <c r="V294" s="5"/>
      <c r="W294" s="5"/>
      <c r="X294" s="5"/>
      <c r="Y294" s="5"/>
      <c r="Z294" s="5"/>
      <c r="AA294" s="5"/>
      <c r="AB294" s="5"/>
      <c r="AC294" s="5"/>
      <c r="AD294" s="5"/>
      <c r="AE294" s="5"/>
      <c r="AF294" s="5"/>
      <c r="AG294" s="792"/>
      <c r="AH294" s="749"/>
    </row>
    <row r="295">
      <c r="A295" s="646"/>
      <c r="B295" s="791"/>
      <c r="C295" s="791"/>
      <c r="D295" s="791"/>
      <c r="E295" s="791"/>
      <c r="F295" s="791"/>
      <c r="G295" s="791"/>
      <c r="H295" s="791"/>
      <c r="I295" s="791"/>
      <c r="J295" s="791"/>
      <c r="K295" s="791"/>
      <c r="L295" s="791"/>
      <c r="M295" s="791"/>
      <c r="N295" s="5"/>
      <c r="O295" s="5"/>
      <c r="P295" s="5"/>
      <c r="Q295" s="5"/>
      <c r="R295" s="5"/>
      <c r="S295" s="5"/>
      <c r="T295" s="5"/>
      <c r="U295" s="5"/>
      <c r="V295" s="5"/>
      <c r="W295" s="5"/>
      <c r="X295" s="5"/>
      <c r="Y295" s="5"/>
      <c r="Z295" s="5"/>
      <c r="AA295" s="5"/>
      <c r="AB295" s="5"/>
      <c r="AC295" s="5"/>
      <c r="AD295" s="5"/>
      <c r="AE295" s="5"/>
      <c r="AF295" s="5"/>
      <c r="AG295" s="792"/>
      <c r="AH295" s="749"/>
    </row>
    <row r="296">
      <c r="A296" s="646"/>
      <c r="B296" s="791"/>
      <c r="C296" s="791"/>
      <c r="D296" s="791"/>
      <c r="E296" s="791"/>
      <c r="F296" s="791"/>
      <c r="G296" s="791"/>
      <c r="H296" s="791"/>
      <c r="I296" s="791"/>
      <c r="J296" s="791"/>
      <c r="K296" s="791"/>
      <c r="L296" s="791"/>
      <c r="M296" s="791"/>
      <c r="N296" s="5"/>
      <c r="O296" s="5"/>
      <c r="P296" s="5"/>
      <c r="Q296" s="5"/>
      <c r="R296" s="5"/>
      <c r="S296" s="5"/>
      <c r="T296" s="5"/>
      <c r="U296" s="5"/>
      <c r="V296" s="5"/>
      <c r="W296" s="5"/>
      <c r="X296" s="5"/>
      <c r="Y296" s="5"/>
      <c r="Z296" s="5"/>
      <c r="AA296" s="5"/>
      <c r="AB296" s="5"/>
      <c r="AC296" s="5"/>
      <c r="AD296" s="5"/>
      <c r="AE296" s="5"/>
      <c r="AF296" s="5"/>
      <c r="AG296" s="792"/>
      <c r="AH296" s="749"/>
    </row>
    <row r="297">
      <c r="A297" s="646"/>
      <c r="B297" s="791"/>
      <c r="C297" s="791"/>
      <c r="D297" s="791"/>
      <c r="E297" s="791"/>
      <c r="F297" s="791"/>
      <c r="G297" s="791"/>
      <c r="H297" s="791"/>
      <c r="I297" s="791"/>
      <c r="J297" s="791"/>
      <c r="K297" s="791"/>
      <c r="L297" s="791"/>
      <c r="M297" s="791"/>
      <c r="N297" s="5"/>
      <c r="O297" s="5"/>
      <c r="P297" s="5"/>
      <c r="Q297" s="5"/>
      <c r="R297" s="5"/>
      <c r="S297" s="5"/>
      <c r="T297" s="5"/>
      <c r="U297" s="5"/>
      <c r="V297" s="5"/>
      <c r="W297" s="5"/>
      <c r="X297" s="5"/>
      <c r="Y297" s="5"/>
      <c r="Z297" s="5"/>
      <c r="AA297" s="5"/>
      <c r="AB297" s="5"/>
      <c r="AC297" s="5"/>
      <c r="AD297" s="5"/>
      <c r="AE297" s="5"/>
      <c r="AF297" s="5"/>
      <c r="AG297" s="792"/>
      <c r="AH297" s="749"/>
    </row>
    <row r="298">
      <c r="A298" s="646"/>
      <c r="B298" s="791"/>
      <c r="C298" s="791"/>
      <c r="D298" s="791"/>
      <c r="E298" s="791"/>
      <c r="F298" s="791"/>
      <c r="G298" s="791"/>
      <c r="H298" s="791"/>
      <c r="I298" s="791"/>
      <c r="J298" s="791"/>
      <c r="K298" s="791"/>
      <c r="L298" s="791"/>
      <c r="M298" s="791"/>
      <c r="N298" s="5"/>
      <c r="O298" s="5"/>
      <c r="P298" s="5"/>
      <c r="Q298" s="5"/>
      <c r="R298" s="5"/>
      <c r="S298" s="5"/>
      <c r="T298" s="5"/>
      <c r="U298" s="5"/>
      <c r="V298" s="5"/>
      <c r="W298" s="5"/>
      <c r="X298" s="5"/>
      <c r="Y298" s="5"/>
      <c r="Z298" s="5"/>
      <c r="AA298" s="5"/>
      <c r="AB298" s="5"/>
      <c r="AC298" s="5"/>
      <c r="AD298" s="5"/>
      <c r="AE298" s="5"/>
      <c r="AF298" s="5"/>
      <c r="AG298" s="792"/>
      <c r="AH298" s="749"/>
    </row>
    <row r="299">
      <c r="A299" s="646"/>
      <c r="B299" s="791"/>
      <c r="C299" s="791"/>
      <c r="D299" s="791"/>
      <c r="E299" s="791"/>
      <c r="F299" s="791"/>
      <c r="G299" s="791"/>
      <c r="H299" s="791"/>
      <c r="I299" s="791"/>
      <c r="J299" s="791"/>
      <c r="K299" s="791"/>
      <c r="L299" s="791"/>
      <c r="M299" s="791"/>
      <c r="N299" s="5"/>
      <c r="O299" s="5"/>
      <c r="P299" s="5"/>
      <c r="Q299" s="5"/>
      <c r="R299" s="5"/>
      <c r="S299" s="5"/>
      <c r="T299" s="5"/>
      <c r="U299" s="5"/>
      <c r="V299" s="5"/>
      <c r="W299" s="5"/>
      <c r="X299" s="5"/>
      <c r="Y299" s="5"/>
      <c r="Z299" s="5"/>
      <c r="AA299" s="5"/>
      <c r="AB299" s="5"/>
      <c r="AC299" s="5"/>
      <c r="AD299" s="5"/>
      <c r="AE299" s="5"/>
      <c r="AF299" s="5"/>
      <c r="AG299" s="792"/>
      <c r="AH299" s="749"/>
    </row>
    <row r="300">
      <c r="A300" s="646"/>
      <c r="B300" s="791"/>
      <c r="C300" s="791"/>
      <c r="D300" s="791"/>
      <c r="E300" s="791"/>
      <c r="F300" s="791"/>
      <c r="G300" s="791"/>
      <c r="H300" s="791"/>
      <c r="I300" s="791"/>
      <c r="J300" s="791"/>
      <c r="K300" s="791"/>
      <c r="L300" s="791"/>
      <c r="M300" s="791"/>
      <c r="N300" s="5"/>
      <c r="O300" s="5"/>
      <c r="P300" s="5"/>
      <c r="Q300" s="5"/>
      <c r="R300" s="5"/>
      <c r="S300" s="5"/>
      <c r="T300" s="5"/>
      <c r="U300" s="5"/>
      <c r="V300" s="5"/>
      <c r="W300" s="5"/>
      <c r="X300" s="5"/>
      <c r="Y300" s="5"/>
      <c r="Z300" s="5"/>
      <c r="AA300" s="5"/>
      <c r="AB300" s="5"/>
      <c r="AC300" s="5"/>
      <c r="AD300" s="5"/>
      <c r="AE300" s="5"/>
      <c r="AF300" s="5"/>
      <c r="AG300" s="792"/>
      <c r="AH300" s="749"/>
    </row>
    <row r="301">
      <c r="A301" s="646"/>
      <c r="B301" s="791"/>
      <c r="C301" s="791"/>
      <c r="D301" s="791"/>
      <c r="E301" s="791"/>
      <c r="F301" s="791"/>
      <c r="G301" s="791"/>
      <c r="H301" s="791"/>
      <c r="I301" s="791"/>
      <c r="J301" s="791"/>
      <c r="K301" s="791"/>
      <c r="L301" s="791"/>
      <c r="M301" s="791"/>
      <c r="N301" s="5"/>
      <c r="O301" s="5"/>
      <c r="P301" s="5"/>
      <c r="Q301" s="5"/>
      <c r="R301" s="5"/>
      <c r="S301" s="5"/>
      <c r="T301" s="5"/>
      <c r="U301" s="5"/>
      <c r="V301" s="5"/>
      <c r="W301" s="5"/>
      <c r="X301" s="5"/>
      <c r="Y301" s="5"/>
      <c r="Z301" s="5"/>
      <c r="AA301" s="5"/>
      <c r="AB301" s="5"/>
      <c r="AC301" s="5"/>
      <c r="AD301" s="5"/>
      <c r="AE301" s="5"/>
      <c r="AF301" s="5"/>
      <c r="AG301" s="792"/>
      <c r="AH301" s="749"/>
    </row>
    <row r="302">
      <c r="A302" s="646"/>
      <c r="B302" s="791"/>
      <c r="C302" s="791"/>
      <c r="D302" s="791"/>
      <c r="E302" s="791"/>
      <c r="F302" s="791"/>
      <c r="G302" s="791"/>
      <c r="H302" s="791"/>
      <c r="I302" s="791"/>
      <c r="J302" s="791"/>
      <c r="K302" s="791"/>
      <c r="L302" s="791"/>
      <c r="M302" s="791"/>
      <c r="N302" s="5"/>
      <c r="O302" s="5"/>
      <c r="P302" s="5"/>
      <c r="Q302" s="5"/>
      <c r="R302" s="5"/>
      <c r="S302" s="5"/>
      <c r="T302" s="5"/>
      <c r="U302" s="5"/>
      <c r="V302" s="5"/>
      <c r="W302" s="5"/>
      <c r="X302" s="5"/>
      <c r="Y302" s="5"/>
      <c r="Z302" s="5"/>
      <c r="AA302" s="5"/>
      <c r="AB302" s="5"/>
      <c r="AC302" s="5"/>
      <c r="AD302" s="5"/>
      <c r="AE302" s="5"/>
      <c r="AF302" s="5"/>
      <c r="AG302" s="792"/>
      <c r="AH302" s="749"/>
    </row>
    <row r="303">
      <c r="A303" s="646"/>
      <c r="B303" s="791"/>
      <c r="C303" s="791"/>
      <c r="D303" s="791"/>
      <c r="E303" s="791"/>
      <c r="F303" s="791"/>
      <c r="G303" s="791"/>
      <c r="H303" s="791"/>
      <c r="I303" s="791"/>
      <c r="J303" s="791"/>
      <c r="K303" s="791"/>
      <c r="L303" s="791"/>
      <c r="M303" s="791"/>
      <c r="N303" s="5"/>
      <c r="O303" s="5"/>
      <c r="P303" s="5"/>
      <c r="Q303" s="5"/>
      <c r="R303" s="5"/>
      <c r="S303" s="5"/>
      <c r="T303" s="5"/>
      <c r="U303" s="5"/>
      <c r="V303" s="5"/>
      <c r="W303" s="5"/>
      <c r="X303" s="5"/>
      <c r="Y303" s="5"/>
      <c r="Z303" s="5"/>
      <c r="AA303" s="5"/>
      <c r="AB303" s="5"/>
      <c r="AC303" s="5"/>
      <c r="AD303" s="5"/>
      <c r="AE303" s="5"/>
      <c r="AF303" s="5"/>
      <c r="AG303" s="792"/>
      <c r="AH303" s="749"/>
    </row>
    <row r="304">
      <c r="A304" s="646"/>
      <c r="B304" s="791"/>
      <c r="C304" s="791"/>
      <c r="D304" s="791"/>
      <c r="E304" s="791"/>
      <c r="F304" s="791"/>
      <c r="G304" s="791"/>
      <c r="H304" s="791"/>
      <c r="I304" s="791"/>
      <c r="J304" s="791"/>
      <c r="K304" s="791"/>
      <c r="L304" s="791"/>
      <c r="M304" s="791"/>
      <c r="N304" s="5"/>
      <c r="O304" s="5"/>
      <c r="P304" s="5"/>
      <c r="Q304" s="5"/>
      <c r="R304" s="5"/>
      <c r="S304" s="5"/>
      <c r="T304" s="5"/>
      <c r="U304" s="5"/>
      <c r="V304" s="5"/>
      <c r="W304" s="5"/>
      <c r="X304" s="5"/>
      <c r="Y304" s="5"/>
      <c r="Z304" s="5"/>
      <c r="AA304" s="5"/>
      <c r="AB304" s="5"/>
      <c r="AC304" s="5"/>
      <c r="AD304" s="5"/>
      <c r="AE304" s="5"/>
      <c r="AF304" s="5"/>
      <c r="AG304" s="792"/>
      <c r="AH304" s="749"/>
    </row>
    <row r="305">
      <c r="A305" s="646"/>
      <c r="B305" s="791"/>
      <c r="C305" s="791"/>
      <c r="D305" s="791"/>
      <c r="E305" s="791"/>
      <c r="F305" s="791"/>
      <c r="G305" s="791"/>
      <c r="H305" s="791"/>
      <c r="I305" s="791"/>
      <c r="J305" s="791"/>
      <c r="K305" s="791"/>
      <c r="L305" s="791"/>
      <c r="M305" s="791"/>
      <c r="N305" s="5"/>
      <c r="O305" s="5"/>
      <c r="P305" s="5"/>
      <c r="Q305" s="5"/>
      <c r="R305" s="5"/>
      <c r="S305" s="5"/>
      <c r="T305" s="5"/>
      <c r="U305" s="5"/>
      <c r="V305" s="5"/>
      <c r="W305" s="5"/>
      <c r="X305" s="5"/>
      <c r="Y305" s="5"/>
      <c r="Z305" s="5"/>
      <c r="AA305" s="5"/>
      <c r="AB305" s="5"/>
      <c r="AC305" s="5"/>
      <c r="AD305" s="5"/>
      <c r="AE305" s="5"/>
      <c r="AF305" s="5"/>
      <c r="AG305" s="792"/>
      <c r="AH305" s="749"/>
    </row>
    <row r="306">
      <c r="A306" s="646"/>
      <c r="B306" s="791"/>
      <c r="C306" s="791"/>
      <c r="D306" s="791"/>
      <c r="E306" s="791"/>
      <c r="F306" s="791"/>
      <c r="G306" s="791"/>
      <c r="H306" s="791"/>
      <c r="I306" s="791"/>
      <c r="J306" s="791"/>
      <c r="K306" s="791"/>
      <c r="L306" s="791"/>
      <c r="M306" s="791"/>
      <c r="N306" s="5"/>
      <c r="O306" s="5"/>
      <c r="P306" s="5"/>
      <c r="Q306" s="5"/>
      <c r="R306" s="5"/>
      <c r="S306" s="5"/>
      <c r="T306" s="5"/>
      <c r="U306" s="5"/>
      <c r="V306" s="5"/>
      <c r="W306" s="5"/>
      <c r="X306" s="5"/>
      <c r="Y306" s="5"/>
      <c r="Z306" s="5"/>
      <c r="AA306" s="5"/>
      <c r="AB306" s="5"/>
      <c r="AC306" s="5"/>
      <c r="AD306" s="5"/>
      <c r="AE306" s="5"/>
      <c r="AF306" s="5"/>
      <c r="AG306" s="792"/>
      <c r="AH306" s="749"/>
    </row>
    <row r="307">
      <c r="A307" s="646"/>
      <c r="B307" s="791"/>
      <c r="C307" s="791"/>
      <c r="D307" s="791"/>
      <c r="E307" s="791"/>
      <c r="F307" s="791"/>
      <c r="G307" s="791"/>
      <c r="H307" s="791"/>
      <c r="I307" s="791"/>
      <c r="J307" s="791"/>
      <c r="K307" s="791"/>
      <c r="L307" s="791"/>
      <c r="M307" s="791"/>
      <c r="N307" s="5"/>
      <c r="O307" s="5"/>
      <c r="P307" s="5"/>
      <c r="Q307" s="5"/>
      <c r="R307" s="5"/>
      <c r="S307" s="5"/>
      <c r="T307" s="5"/>
      <c r="U307" s="5"/>
      <c r="V307" s="5"/>
      <c r="W307" s="5"/>
      <c r="X307" s="5"/>
      <c r="Y307" s="5"/>
      <c r="Z307" s="5"/>
      <c r="AA307" s="5"/>
      <c r="AB307" s="5"/>
      <c r="AC307" s="5"/>
      <c r="AD307" s="5"/>
      <c r="AE307" s="5"/>
      <c r="AF307" s="5"/>
      <c r="AG307" s="792"/>
      <c r="AH307" s="749"/>
    </row>
    <row r="308">
      <c r="A308" s="646"/>
      <c r="B308" s="791"/>
      <c r="C308" s="791"/>
      <c r="D308" s="791"/>
      <c r="E308" s="791"/>
      <c r="F308" s="791"/>
      <c r="G308" s="791"/>
      <c r="H308" s="791"/>
      <c r="I308" s="791"/>
      <c r="J308" s="791"/>
      <c r="K308" s="791"/>
      <c r="L308" s="791"/>
      <c r="M308" s="791"/>
      <c r="N308" s="5"/>
      <c r="O308" s="5"/>
      <c r="P308" s="5"/>
      <c r="Q308" s="5"/>
      <c r="R308" s="5"/>
      <c r="S308" s="5"/>
      <c r="T308" s="5"/>
      <c r="U308" s="5"/>
      <c r="V308" s="5"/>
      <c r="W308" s="5"/>
      <c r="X308" s="5"/>
      <c r="Y308" s="5"/>
      <c r="Z308" s="5"/>
      <c r="AA308" s="5"/>
      <c r="AB308" s="5"/>
      <c r="AC308" s="5"/>
      <c r="AD308" s="5"/>
      <c r="AE308" s="5"/>
      <c r="AF308" s="5"/>
      <c r="AG308" s="792"/>
      <c r="AH308" s="749"/>
    </row>
    <row r="309">
      <c r="A309" s="646"/>
      <c r="B309" s="791"/>
      <c r="C309" s="791"/>
      <c r="D309" s="791"/>
      <c r="E309" s="791"/>
      <c r="F309" s="791"/>
      <c r="G309" s="791"/>
      <c r="H309" s="791"/>
      <c r="I309" s="791"/>
      <c r="J309" s="791"/>
      <c r="K309" s="791"/>
      <c r="L309" s="791"/>
      <c r="M309" s="791"/>
      <c r="N309" s="5"/>
      <c r="O309" s="5"/>
      <c r="P309" s="5"/>
      <c r="Q309" s="5"/>
      <c r="R309" s="5"/>
      <c r="S309" s="5"/>
      <c r="T309" s="5"/>
      <c r="U309" s="5"/>
      <c r="V309" s="5"/>
      <c r="W309" s="5"/>
      <c r="X309" s="5"/>
      <c r="Y309" s="5"/>
      <c r="Z309" s="5"/>
      <c r="AA309" s="5"/>
      <c r="AB309" s="5"/>
      <c r="AC309" s="5"/>
      <c r="AD309" s="5"/>
      <c r="AE309" s="5"/>
      <c r="AF309" s="5"/>
      <c r="AG309" s="792"/>
      <c r="AH309" s="749"/>
    </row>
    <row r="310">
      <c r="A310" s="646"/>
      <c r="B310" s="791"/>
      <c r="C310" s="791"/>
      <c r="D310" s="791"/>
      <c r="E310" s="791"/>
      <c r="F310" s="791"/>
      <c r="G310" s="791"/>
      <c r="H310" s="791"/>
      <c r="I310" s="791"/>
      <c r="J310" s="791"/>
      <c r="K310" s="791"/>
      <c r="L310" s="791"/>
      <c r="M310" s="791"/>
      <c r="N310" s="5"/>
      <c r="O310" s="5"/>
      <c r="P310" s="5"/>
      <c r="Q310" s="5"/>
      <c r="R310" s="5"/>
      <c r="S310" s="5"/>
      <c r="T310" s="5"/>
      <c r="U310" s="5"/>
      <c r="V310" s="5"/>
      <c r="W310" s="5"/>
      <c r="X310" s="5"/>
      <c r="Y310" s="5"/>
      <c r="Z310" s="5"/>
      <c r="AA310" s="5"/>
      <c r="AB310" s="5"/>
      <c r="AC310" s="5"/>
      <c r="AD310" s="5"/>
      <c r="AE310" s="5"/>
      <c r="AF310" s="5"/>
      <c r="AG310" s="792"/>
      <c r="AH310" s="749"/>
    </row>
    <row r="311">
      <c r="A311" s="646"/>
      <c r="B311" s="791"/>
      <c r="C311" s="791"/>
      <c r="D311" s="791"/>
      <c r="E311" s="791"/>
      <c r="F311" s="791"/>
      <c r="G311" s="791"/>
      <c r="H311" s="791"/>
      <c r="I311" s="791"/>
      <c r="J311" s="791"/>
      <c r="K311" s="791"/>
      <c r="L311" s="791"/>
      <c r="M311" s="791"/>
      <c r="N311" s="5"/>
      <c r="O311" s="5"/>
      <c r="P311" s="5"/>
      <c r="Q311" s="5"/>
      <c r="R311" s="5"/>
      <c r="S311" s="5"/>
      <c r="T311" s="5"/>
      <c r="U311" s="5"/>
      <c r="V311" s="5"/>
      <c r="W311" s="5"/>
      <c r="X311" s="5"/>
      <c r="Y311" s="5"/>
      <c r="Z311" s="5"/>
      <c r="AA311" s="5"/>
      <c r="AB311" s="5"/>
      <c r="AC311" s="5"/>
      <c r="AD311" s="5"/>
      <c r="AE311" s="5"/>
      <c r="AF311" s="5"/>
      <c r="AG311" s="792"/>
      <c r="AH311" s="749"/>
    </row>
    <row r="312">
      <c r="A312" s="646"/>
      <c r="B312" s="791"/>
      <c r="C312" s="791"/>
      <c r="D312" s="791"/>
      <c r="E312" s="791"/>
      <c r="F312" s="791"/>
      <c r="G312" s="791"/>
      <c r="H312" s="791"/>
      <c r="I312" s="791"/>
      <c r="J312" s="791"/>
      <c r="K312" s="791"/>
      <c r="L312" s="791"/>
      <c r="M312" s="791"/>
      <c r="N312" s="5"/>
      <c r="O312" s="5"/>
      <c r="P312" s="5"/>
      <c r="Q312" s="5"/>
      <c r="R312" s="5"/>
      <c r="S312" s="5"/>
      <c r="T312" s="5"/>
      <c r="U312" s="5"/>
      <c r="V312" s="5"/>
      <c r="W312" s="5"/>
      <c r="X312" s="5"/>
      <c r="Y312" s="5"/>
      <c r="Z312" s="5"/>
      <c r="AA312" s="5"/>
      <c r="AB312" s="5"/>
      <c r="AC312" s="5"/>
      <c r="AD312" s="5"/>
      <c r="AE312" s="5"/>
      <c r="AF312" s="5"/>
      <c r="AG312" s="792"/>
      <c r="AH312" s="749"/>
    </row>
    <row r="313">
      <c r="A313" s="646"/>
      <c r="B313" s="791"/>
      <c r="C313" s="791"/>
      <c r="D313" s="791"/>
      <c r="E313" s="791"/>
      <c r="F313" s="791"/>
      <c r="G313" s="791"/>
      <c r="H313" s="791"/>
      <c r="I313" s="791"/>
      <c r="J313" s="791"/>
      <c r="K313" s="791"/>
      <c r="L313" s="791"/>
      <c r="M313" s="791"/>
      <c r="N313" s="5"/>
      <c r="O313" s="5"/>
      <c r="P313" s="5"/>
      <c r="Q313" s="5"/>
      <c r="R313" s="5"/>
      <c r="S313" s="5"/>
      <c r="T313" s="5"/>
      <c r="U313" s="5"/>
      <c r="V313" s="5"/>
      <c r="W313" s="5"/>
      <c r="X313" s="5"/>
      <c r="Y313" s="5"/>
      <c r="Z313" s="5"/>
      <c r="AA313" s="5"/>
      <c r="AB313" s="5"/>
      <c r="AC313" s="5"/>
      <c r="AD313" s="5"/>
      <c r="AE313" s="5"/>
      <c r="AF313" s="5"/>
      <c r="AG313" s="792"/>
      <c r="AH313" s="749"/>
    </row>
    <row r="314">
      <c r="A314" s="646"/>
      <c r="B314" s="791"/>
      <c r="C314" s="791"/>
      <c r="D314" s="791"/>
      <c r="E314" s="791"/>
      <c r="F314" s="791"/>
      <c r="G314" s="791"/>
      <c r="H314" s="791"/>
      <c r="I314" s="791"/>
      <c r="J314" s="791"/>
      <c r="K314" s="791"/>
      <c r="L314" s="791"/>
      <c r="M314" s="791"/>
      <c r="N314" s="5"/>
      <c r="O314" s="5"/>
      <c r="P314" s="5"/>
      <c r="Q314" s="5"/>
      <c r="R314" s="5"/>
      <c r="S314" s="5"/>
      <c r="T314" s="5"/>
      <c r="U314" s="5"/>
      <c r="V314" s="5"/>
      <c r="W314" s="5"/>
      <c r="X314" s="5"/>
      <c r="Y314" s="5"/>
      <c r="Z314" s="5"/>
      <c r="AA314" s="5"/>
      <c r="AB314" s="5"/>
      <c r="AC314" s="5"/>
      <c r="AD314" s="5"/>
      <c r="AE314" s="5"/>
      <c r="AF314" s="5"/>
      <c r="AG314" s="792"/>
      <c r="AH314" s="749"/>
    </row>
    <row r="315">
      <c r="A315" s="646"/>
      <c r="B315" s="791"/>
      <c r="C315" s="791"/>
      <c r="D315" s="791"/>
      <c r="E315" s="791"/>
      <c r="F315" s="791"/>
      <c r="G315" s="791"/>
      <c r="H315" s="791"/>
      <c r="I315" s="791"/>
      <c r="J315" s="791"/>
      <c r="K315" s="791"/>
      <c r="L315" s="791"/>
      <c r="M315" s="791"/>
      <c r="N315" s="5"/>
      <c r="O315" s="5"/>
      <c r="P315" s="5"/>
      <c r="Q315" s="5"/>
      <c r="R315" s="5"/>
      <c r="S315" s="5"/>
      <c r="T315" s="5"/>
      <c r="U315" s="5"/>
      <c r="V315" s="5"/>
      <c r="W315" s="5"/>
      <c r="X315" s="5"/>
      <c r="Y315" s="5"/>
      <c r="Z315" s="5"/>
      <c r="AA315" s="5"/>
      <c r="AB315" s="5"/>
      <c r="AC315" s="5"/>
      <c r="AD315" s="5"/>
      <c r="AE315" s="5"/>
      <c r="AF315" s="5"/>
      <c r="AG315" s="792"/>
      <c r="AH315" s="749"/>
    </row>
    <row r="316">
      <c r="A316" s="646"/>
      <c r="B316" s="791"/>
      <c r="C316" s="791"/>
      <c r="D316" s="791"/>
      <c r="E316" s="791"/>
      <c r="F316" s="791"/>
      <c r="G316" s="791"/>
      <c r="H316" s="791"/>
      <c r="I316" s="791"/>
      <c r="J316" s="791"/>
      <c r="K316" s="791"/>
      <c r="L316" s="791"/>
      <c r="M316" s="791"/>
      <c r="N316" s="5"/>
      <c r="O316" s="5"/>
      <c r="P316" s="5"/>
      <c r="Q316" s="5"/>
      <c r="R316" s="5"/>
      <c r="S316" s="5"/>
      <c r="T316" s="5"/>
      <c r="U316" s="5"/>
      <c r="V316" s="5"/>
      <c r="W316" s="5"/>
      <c r="X316" s="5"/>
      <c r="Y316" s="5"/>
      <c r="Z316" s="5"/>
      <c r="AA316" s="5"/>
      <c r="AB316" s="5"/>
      <c r="AC316" s="5"/>
      <c r="AD316" s="5"/>
      <c r="AE316" s="5"/>
      <c r="AF316" s="5"/>
      <c r="AG316" s="792"/>
      <c r="AH316" s="749"/>
    </row>
    <row r="317">
      <c r="A317" s="646"/>
      <c r="B317" s="791"/>
      <c r="C317" s="791"/>
      <c r="D317" s="791"/>
      <c r="E317" s="791"/>
      <c r="F317" s="791"/>
      <c r="G317" s="791"/>
      <c r="H317" s="791"/>
      <c r="I317" s="791"/>
      <c r="J317" s="791"/>
      <c r="K317" s="791"/>
      <c r="L317" s="791"/>
      <c r="M317" s="791"/>
      <c r="N317" s="5"/>
      <c r="O317" s="5"/>
      <c r="P317" s="5"/>
      <c r="Q317" s="5"/>
      <c r="R317" s="5"/>
      <c r="S317" s="5"/>
      <c r="T317" s="5"/>
      <c r="U317" s="5"/>
      <c r="V317" s="5"/>
      <c r="W317" s="5"/>
      <c r="X317" s="5"/>
      <c r="Y317" s="5"/>
      <c r="Z317" s="5"/>
      <c r="AA317" s="5"/>
      <c r="AB317" s="5"/>
      <c r="AC317" s="5"/>
      <c r="AD317" s="5"/>
      <c r="AE317" s="5"/>
      <c r="AF317" s="5"/>
      <c r="AG317" s="792"/>
      <c r="AH317" s="749"/>
    </row>
    <row r="318">
      <c r="A318" s="646"/>
      <c r="B318" s="791"/>
      <c r="C318" s="791"/>
      <c r="D318" s="791"/>
      <c r="E318" s="791"/>
      <c r="F318" s="791"/>
      <c r="G318" s="791"/>
      <c r="H318" s="791"/>
      <c r="I318" s="791"/>
      <c r="J318" s="791"/>
      <c r="K318" s="791"/>
      <c r="L318" s="791"/>
      <c r="M318" s="791"/>
      <c r="N318" s="5"/>
      <c r="O318" s="5"/>
      <c r="P318" s="5"/>
      <c r="Q318" s="5"/>
      <c r="R318" s="5"/>
      <c r="S318" s="5"/>
      <c r="T318" s="5"/>
      <c r="U318" s="5"/>
      <c r="V318" s="5"/>
      <c r="W318" s="5"/>
      <c r="X318" s="5"/>
      <c r="Y318" s="5"/>
      <c r="Z318" s="5"/>
      <c r="AA318" s="5"/>
      <c r="AB318" s="5"/>
      <c r="AC318" s="5"/>
      <c r="AD318" s="5"/>
      <c r="AE318" s="5"/>
      <c r="AF318" s="5"/>
      <c r="AG318" s="792"/>
      <c r="AH318" s="749"/>
    </row>
    <row r="319">
      <c r="A319" s="646"/>
      <c r="B319" s="791"/>
      <c r="C319" s="791"/>
      <c r="D319" s="791"/>
      <c r="E319" s="791"/>
      <c r="F319" s="791"/>
      <c r="G319" s="791"/>
      <c r="H319" s="791"/>
      <c r="I319" s="791"/>
      <c r="J319" s="791"/>
      <c r="K319" s="791"/>
      <c r="L319" s="791"/>
      <c r="M319" s="791"/>
      <c r="N319" s="5"/>
      <c r="O319" s="5"/>
      <c r="P319" s="5"/>
      <c r="Q319" s="5"/>
      <c r="R319" s="5"/>
      <c r="S319" s="5"/>
      <c r="T319" s="5"/>
      <c r="U319" s="5"/>
      <c r="V319" s="5"/>
      <c r="W319" s="5"/>
      <c r="X319" s="5"/>
      <c r="Y319" s="5"/>
      <c r="Z319" s="5"/>
      <c r="AA319" s="5"/>
      <c r="AB319" s="5"/>
      <c r="AC319" s="5"/>
      <c r="AD319" s="5"/>
      <c r="AE319" s="5"/>
      <c r="AF319" s="5"/>
      <c r="AG319" s="792"/>
      <c r="AH319" s="749"/>
    </row>
    <row r="320">
      <c r="A320" s="646"/>
      <c r="B320" s="791"/>
      <c r="C320" s="791"/>
      <c r="D320" s="791"/>
      <c r="E320" s="791"/>
      <c r="F320" s="791"/>
      <c r="G320" s="791"/>
      <c r="H320" s="791"/>
      <c r="I320" s="791"/>
      <c r="J320" s="791"/>
      <c r="K320" s="791"/>
      <c r="L320" s="791"/>
      <c r="M320" s="791"/>
      <c r="N320" s="5"/>
      <c r="O320" s="5"/>
      <c r="P320" s="5"/>
      <c r="Q320" s="5"/>
      <c r="R320" s="5"/>
      <c r="S320" s="5"/>
      <c r="T320" s="5"/>
      <c r="U320" s="5"/>
      <c r="V320" s="5"/>
      <c r="W320" s="5"/>
      <c r="X320" s="5"/>
      <c r="Y320" s="5"/>
      <c r="Z320" s="5"/>
      <c r="AA320" s="5"/>
      <c r="AB320" s="5"/>
      <c r="AC320" s="5"/>
      <c r="AD320" s="5"/>
      <c r="AE320" s="5"/>
      <c r="AF320" s="5"/>
      <c r="AG320" s="792"/>
      <c r="AH320" s="749"/>
    </row>
    <row r="321">
      <c r="A321" s="646"/>
      <c r="B321" s="791"/>
      <c r="C321" s="791"/>
      <c r="D321" s="791"/>
      <c r="E321" s="791"/>
      <c r="F321" s="791"/>
      <c r="G321" s="791"/>
      <c r="H321" s="791"/>
      <c r="I321" s="791"/>
      <c r="J321" s="791"/>
      <c r="K321" s="791"/>
      <c r="L321" s="791"/>
      <c r="M321" s="791"/>
      <c r="N321" s="5"/>
      <c r="O321" s="5"/>
      <c r="P321" s="5"/>
      <c r="Q321" s="5"/>
      <c r="R321" s="5"/>
      <c r="S321" s="5"/>
      <c r="T321" s="5"/>
      <c r="U321" s="5"/>
      <c r="V321" s="5"/>
      <c r="W321" s="5"/>
      <c r="X321" s="5"/>
      <c r="Y321" s="5"/>
      <c r="Z321" s="5"/>
      <c r="AA321" s="5"/>
      <c r="AB321" s="5"/>
      <c r="AC321" s="5"/>
      <c r="AD321" s="5"/>
      <c r="AE321" s="5"/>
      <c r="AF321" s="5"/>
      <c r="AG321" s="792"/>
      <c r="AH321" s="749"/>
    </row>
    <row r="322">
      <c r="A322" s="646"/>
      <c r="B322" s="791"/>
      <c r="C322" s="791"/>
      <c r="D322" s="791"/>
      <c r="E322" s="791"/>
      <c r="F322" s="791"/>
      <c r="G322" s="791"/>
      <c r="H322" s="791"/>
      <c r="I322" s="791"/>
      <c r="J322" s="791"/>
      <c r="K322" s="791"/>
      <c r="L322" s="791"/>
      <c r="M322" s="791"/>
      <c r="N322" s="5"/>
      <c r="O322" s="5"/>
      <c r="P322" s="5"/>
      <c r="Q322" s="5"/>
      <c r="R322" s="5"/>
      <c r="S322" s="5"/>
      <c r="T322" s="5"/>
      <c r="U322" s="5"/>
      <c r="V322" s="5"/>
      <c r="W322" s="5"/>
      <c r="X322" s="5"/>
      <c r="Y322" s="5"/>
      <c r="Z322" s="5"/>
      <c r="AA322" s="5"/>
      <c r="AB322" s="5"/>
      <c r="AC322" s="5"/>
      <c r="AD322" s="5"/>
      <c r="AE322" s="5"/>
      <c r="AF322" s="5"/>
      <c r="AG322" s="792"/>
      <c r="AH322" s="749"/>
    </row>
    <row r="323">
      <c r="A323" s="646"/>
      <c r="B323" s="791"/>
      <c r="C323" s="791"/>
      <c r="D323" s="791"/>
      <c r="E323" s="791"/>
      <c r="F323" s="791"/>
      <c r="G323" s="791"/>
      <c r="H323" s="791"/>
      <c r="I323" s="791"/>
      <c r="J323" s="791"/>
      <c r="K323" s="791"/>
      <c r="L323" s="791"/>
      <c r="M323" s="791"/>
      <c r="N323" s="5"/>
      <c r="O323" s="5"/>
      <c r="P323" s="5"/>
      <c r="Q323" s="5"/>
      <c r="R323" s="5"/>
      <c r="S323" s="5"/>
      <c r="T323" s="5"/>
      <c r="U323" s="5"/>
      <c r="V323" s="5"/>
      <c r="W323" s="5"/>
      <c r="X323" s="5"/>
      <c r="Y323" s="5"/>
      <c r="Z323" s="5"/>
      <c r="AA323" s="5"/>
      <c r="AB323" s="5"/>
      <c r="AC323" s="5"/>
      <c r="AD323" s="5"/>
      <c r="AE323" s="5"/>
      <c r="AF323" s="5"/>
      <c r="AG323" s="792"/>
      <c r="AH323" s="749"/>
    </row>
    <row r="324">
      <c r="A324" s="646"/>
      <c r="B324" s="791"/>
      <c r="C324" s="791"/>
      <c r="D324" s="791"/>
      <c r="E324" s="791"/>
      <c r="F324" s="791"/>
      <c r="G324" s="791"/>
      <c r="H324" s="791"/>
      <c r="I324" s="791"/>
      <c r="J324" s="791"/>
      <c r="K324" s="791"/>
      <c r="L324" s="791"/>
      <c r="M324" s="791"/>
      <c r="N324" s="5"/>
      <c r="O324" s="5"/>
      <c r="P324" s="5"/>
      <c r="Q324" s="5"/>
      <c r="R324" s="5"/>
      <c r="S324" s="5"/>
      <c r="T324" s="5"/>
      <c r="U324" s="5"/>
      <c r="V324" s="5"/>
      <c r="W324" s="5"/>
      <c r="X324" s="5"/>
      <c r="Y324" s="5"/>
      <c r="Z324" s="5"/>
      <c r="AA324" s="5"/>
      <c r="AB324" s="5"/>
      <c r="AC324" s="5"/>
      <c r="AD324" s="5"/>
      <c r="AE324" s="5"/>
      <c r="AF324" s="5"/>
      <c r="AG324" s="792"/>
      <c r="AH324" s="749"/>
    </row>
    <row r="325">
      <c r="A325" s="646"/>
      <c r="B325" s="791"/>
      <c r="C325" s="791"/>
      <c r="D325" s="791"/>
      <c r="E325" s="791"/>
      <c r="F325" s="791"/>
      <c r="G325" s="791"/>
      <c r="H325" s="791"/>
      <c r="I325" s="791"/>
      <c r="J325" s="791"/>
      <c r="K325" s="791"/>
      <c r="L325" s="791"/>
      <c r="M325" s="791"/>
      <c r="N325" s="5"/>
      <c r="O325" s="5"/>
      <c r="P325" s="5"/>
      <c r="Q325" s="5"/>
      <c r="R325" s="5"/>
      <c r="S325" s="5"/>
      <c r="T325" s="5"/>
      <c r="U325" s="5"/>
      <c r="V325" s="5"/>
      <c r="W325" s="5"/>
      <c r="X325" s="5"/>
      <c r="Y325" s="5"/>
      <c r="Z325" s="5"/>
      <c r="AA325" s="5"/>
      <c r="AB325" s="5"/>
      <c r="AC325" s="5"/>
      <c r="AD325" s="5"/>
      <c r="AE325" s="5"/>
      <c r="AF325" s="5"/>
      <c r="AG325" s="792"/>
      <c r="AH325" s="749"/>
    </row>
    <row r="326">
      <c r="A326" s="646"/>
      <c r="B326" s="791"/>
      <c r="C326" s="791"/>
      <c r="D326" s="791"/>
      <c r="E326" s="791"/>
      <c r="F326" s="791"/>
      <c r="G326" s="791"/>
      <c r="H326" s="791"/>
      <c r="I326" s="791"/>
      <c r="J326" s="791"/>
      <c r="K326" s="791"/>
      <c r="L326" s="791"/>
      <c r="M326" s="791"/>
      <c r="N326" s="5"/>
      <c r="O326" s="5"/>
      <c r="P326" s="5"/>
      <c r="Q326" s="5"/>
      <c r="R326" s="5"/>
      <c r="S326" s="5"/>
      <c r="T326" s="5"/>
      <c r="U326" s="5"/>
      <c r="V326" s="5"/>
      <c r="W326" s="5"/>
      <c r="X326" s="5"/>
      <c r="Y326" s="5"/>
      <c r="Z326" s="5"/>
      <c r="AA326" s="5"/>
      <c r="AB326" s="5"/>
      <c r="AC326" s="5"/>
      <c r="AD326" s="5"/>
      <c r="AE326" s="5"/>
      <c r="AF326" s="5"/>
      <c r="AG326" s="792"/>
      <c r="AH326" s="749"/>
    </row>
    <row r="327">
      <c r="A327" s="646"/>
      <c r="B327" s="791"/>
      <c r="C327" s="791"/>
      <c r="D327" s="791"/>
      <c r="E327" s="791"/>
      <c r="F327" s="791"/>
      <c r="G327" s="791"/>
      <c r="H327" s="791"/>
      <c r="I327" s="791"/>
      <c r="J327" s="791"/>
      <c r="K327" s="791"/>
      <c r="L327" s="791"/>
      <c r="M327" s="791"/>
      <c r="N327" s="5"/>
      <c r="O327" s="5"/>
      <c r="P327" s="5"/>
      <c r="Q327" s="5"/>
      <c r="R327" s="5"/>
      <c r="S327" s="5"/>
      <c r="T327" s="5"/>
      <c r="U327" s="5"/>
      <c r="V327" s="5"/>
      <c r="W327" s="5"/>
      <c r="X327" s="5"/>
      <c r="Y327" s="5"/>
      <c r="Z327" s="5"/>
      <c r="AA327" s="5"/>
      <c r="AB327" s="5"/>
      <c r="AC327" s="5"/>
      <c r="AD327" s="5"/>
      <c r="AE327" s="5"/>
      <c r="AF327" s="5"/>
      <c r="AG327" s="792"/>
      <c r="AH327" s="749"/>
    </row>
    <row r="328">
      <c r="A328" s="646"/>
      <c r="B328" s="791"/>
      <c r="C328" s="791"/>
      <c r="D328" s="791"/>
      <c r="E328" s="791"/>
      <c r="F328" s="791"/>
      <c r="G328" s="791"/>
      <c r="H328" s="791"/>
      <c r="I328" s="791"/>
      <c r="J328" s="791"/>
      <c r="K328" s="791"/>
      <c r="L328" s="791"/>
      <c r="M328" s="791"/>
      <c r="N328" s="5"/>
      <c r="O328" s="5"/>
      <c r="P328" s="5"/>
      <c r="Q328" s="5"/>
      <c r="R328" s="5"/>
      <c r="S328" s="5"/>
      <c r="T328" s="5"/>
      <c r="U328" s="5"/>
      <c r="V328" s="5"/>
      <c r="W328" s="5"/>
      <c r="X328" s="5"/>
      <c r="Y328" s="5"/>
      <c r="Z328" s="5"/>
      <c r="AA328" s="5"/>
      <c r="AB328" s="5"/>
      <c r="AC328" s="5"/>
      <c r="AD328" s="5"/>
      <c r="AE328" s="5"/>
      <c r="AF328" s="5"/>
      <c r="AG328" s="792"/>
      <c r="AH328" s="749"/>
    </row>
    <row r="329">
      <c r="A329" s="646"/>
      <c r="B329" s="791"/>
      <c r="C329" s="791"/>
      <c r="D329" s="791"/>
      <c r="E329" s="791"/>
      <c r="F329" s="791"/>
      <c r="G329" s="791"/>
      <c r="H329" s="791"/>
      <c r="I329" s="791"/>
      <c r="J329" s="791"/>
      <c r="K329" s="791"/>
      <c r="L329" s="791"/>
      <c r="M329" s="791"/>
      <c r="N329" s="5"/>
      <c r="O329" s="5"/>
      <c r="P329" s="5"/>
      <c r="Q329" s="5"/>
      <c r="R329" s="5"/>
      <c r="S329" s="5"/>
      <c r="T329" s="5"/>
      <c r="U329" s="5"/>
      <c r="V329" s="5"/>
      <c r="W329" s="5"/>
      <c r="X329" s="5"/>
      <c r="Y329" s="5"/>
      <c r="Z329" s="5"/>
      <c r="AA329" s="5"/>
      <c r="AB329" s="5"/>
      <c r="AC329" s="5"/>
      <c r="AD329" s="5"/>
      <c r="AE329" s="5"/>
      <c r="AF329" s="5"/>
      <c r="AG329" s="792"/>
      <c r="AH329" s="749"/>
    </row>
    <row r="330">
      <c r="A330" s="646"/>
      <c r="B330" s="791"/>
      <c r="C330" s="791"/>
      <c r="D330" s="791"/>
      <c r="E330" s="791"/>
      <c r="F330" s="791"/>
      <c r="G330" s="791"/>
      <c r="H330" s="791"/>
      <c r="I330" s="791"/>
      <c r="J330" s="791"/>
      <c r="K330" s="791"/>
      <c r="L330" s="791"/>
      <c r="M330" s="791"/>
      <c r="N330" s="5"/>
      <c r="O330" s="5"/>
      <c r="P330" s="5"/>
      <c r="Q330" s="5"/>
      <c r="R330" s="5"/>
      <c r="S330" s="5"/>
      <c r="T330" s="5"/>
      <c r="U330" s="5"/>
      <c r="V330" s="5"/>
      <c r="W330" s="5"/>
      <c r="X330" s="5"/>
      <c r="Y330" s="5"/>
      <c r="Z330" s="5"/>
      <c r="AA330" s="5"/>
      <c r="AB330" s="5"/>
      <c r="AC330" s="5"/>
      <c r="AD330" s="5"/>
      <c r="AE330" s="5"/>
      <c r="AF330" s="5"/>
      <c r="AG330" s="792"/>
      <c r="AH330" s="749"/>
    </row>
    <row r="331">
      <c r="A331" s="646"/>
      <c r="B331" s="791"/>
      <c r="C331" s="791"/>
      <c r="D331" s="791"/>
      <c r="E331" s="791"/>
      <c r="F331" s="791"/>
      <c r="G331" s="791"/>
      <c r="H331" s="791"/>
      <c r="I331" s="791"/>
      <c r="J331" s="791"/>
      <c r="K331" s="791"/>
      <c r="L331" s="791"/>
      <c r="M331" s="791"/>
      <c r="N331" s="5"/>
      <c r="O331" s="5"/>
      <c r="P331" s="5"/>
      <c r="Q331" s="5"/>
      <c r="R331" s="5"/>
      <c r="S331" s="5"/>
      <c r="T331" s="5"/>
      <c r="U331" s="5"/>
      <c r="V331" s="5"/>
      <c r="W331" s="5"/>
      <c r="X331" s="5"/>
      <c r="Y331" s="5"/>
      <c r="Z331" s="5"/>
      <c r="AA331" s="5"/>
      <c r="AB331" s="5"/>
      <c r="AC331" s="5"/>
      <c r="AD331" s="5"/>
      <c r="AE331" s="5"/>
      <c r="AF331" s="5"/>
      <c r="AG331" s="792"/>
      <c r="AH331" s="749"/>
    </row>
    <row r="332">
      <c r="A332" s="646"/>
      <c r="B332" s="791"/>
      <c r="C332" s="791"/>
      <c r="D332" s="791"/>
      <c r="E332" s="791"/>
      <c r="F332" s="791"/>
      <c r="G332" s="791"/>
      <c r="H332" s="791"/>
      <c r="I332" s="791"/>
      <c r="J332" s="791"/>
      <c r="K332" s="791"/>
      <c r="L332" s="791"/>
      <c r="M332" s="791"/>
      <c r="N332" s="5"/>
      <c r="O332" s="5"/>
      <c r="P332" s="5"/>
      <c r="Q332" s="5"/>
      <c r="R332" s="5"/>
      <c r="S332" s="5"/>
      <c r="T332" s="5"/>
      <c r="U332" s="5"/>
      <c r="V332" s="5"/>
      <c r="W332" s="5"/>
      <c r="X332" s="5"/>
      <c r="Y332" s="5"/>
      <c r="Z332" s="5"/>
      <c r="AA332" s="5"/>
      <c r="AB332" s="5"/>
      <c r="AC332" s="5"/>
      <c r="AD332" s="5"/>
      <c r="AE332" s="5"/>
      <c r="AF332" s="5"/>
      <c r="AG332" s="792"/>
      <c r="AH332" s="749"/>
    </row>
    <row r="333">
      <c r="A333" s="646"/>
      <c r="B333" s="791"/>
      <c r="C333" s="791"/>
      <c r="D333" s="791"/>
      <c r="E333" s="791"/>
      <c r="F333" s="791"/>
      <c r="G333" s="791"/>
      <c r="H333" s="791"/>
      <c r="I333" s="791"/>
      <c r="J333" s="791"/>
      <c r="K333" s="791"/>
      <c r="L333" s="791"/>
      <c r="M333" s="791"/>
      <c r="N333" s="5"/>
      <c r="O333" s="5"/>
      <c r="P333" s="5"/>
      <c r="Q333" s="5"/>
      <c r="R333" s="5"/>
      <c r="S333" s="5"/>
      <c r="T333" s="5"/>
      <c r="U333" s="5"/>
      <c r="V333" s="5"/>
      <c r="W333" s="5"/>
      <c r="X333" s="5"/>
      <c r="Y333" s="5"/>
      <c r="Z333" s="5"/>
      <c r="AA333" s="5"/>
      <c r="AB333" s="5"/>
      <c r="AC333" s="5"/>
      <c r="AD333" s="5"/>
      <c r="AE333" s="5"/>
      <c r="AF333" s="5"/>
      <c r="AG333" s="792"/>
      <c r="AH333" s="749"/>
    </row>
    <row r="334">
      <c r="A334" s="646"/>
      <c r="B334" s="791"/>
      <c r="C334" s="791"/>
      <c r="D334" s="791"/>
      <c r="E334" s="791"/>
      <c r="F334" s="791"/>
      <c r="G334" s="791"/>
      <c r="H334" s="791"/>
      <c r="I334" s="791"/>
      <c r="J334" s="791"/>
      <c r="K334" s="791"/>
      <c r="L334" s="791"/>
      <c r="M334" s="791"/>
      <c r="N334" s="5"/>
      <c r="O334" s="5"/>
      <c r="P334" s="5"/>
      <c r="Q334" s="5"/>
      <c r="R334" s="5"/>
      <c r="S334" s="5"/>
      <c r="T334" s="5"/>
      <c r="U334" s="5"/>
      <c r="V334" s="5"/>
      <c r="W334" s="5"/>
      <c r="X334" s="5"/>
      <c r="Y334" s="5"/>
      <c r="Z334" s="5"/>
      <c r="AA334" s="5"/>
      <c r="AB334" s="5"/>
      <c r="AC334" s="5"/>
      <c r="AD334" s="5"/>
      <c r="AE334" s="5"/>
      <c r="AF334" s="5"/>
      <c r="AG334" s="792"/>
      <c r="AH334" s="749"/>
    </row>
    <row r="335">
      <c r="A335" s="646"/>
      <c r="B335" s="791"/>
      <c r="C335" s="791"/>
      <c r="D335" s="791"/>
      <c r="E335" s="791"/>
      <c r="F335" s="791"/>
      <c r="G335" s="791"/>
      <c r="H335" s="791"/>
      <c r="I335" s="791"/>
      <c r="J335" s="791"/>
      <c r="K335" s="791"/>
      <c r="L335" s="791"/>
      <c r="M335" s="791"/>
      <c r="N335" s="5"/>
      <c r="O335" s="5"/>
      <c r="P335" s="5"/>
      <c r="Q335" s="5"/>
      <c r="R335" s="5"/>
      <c r="S335" s="5"/>
      <c r="T335" s="5"/>
      <c r="U335" s="5"/>
      <c r="V335" s="5"/>
      <c r="W335" s="5"/>
      <c r="X335" s="5"/>
      <c r="Y335" s="5"/>
      <c r="Z335" s="5"/>
      <c r="AA335" s="5"/>
      <c r="AB335" s="5"/>
      <c r="AC335" s="5"/>
      <c r="AD335" s="5"/>
      <c r="AE335" s="5"/>
      <c r="AF335" s="5"/>
      <c r="AG335" s="792"/>
      <c r="AH335" s="749"/>
    </row>
    <row r="336">
      <c r="A336" s="646"/>
      <c r="B336" s="791"/>
      <c r="C336" s="791"/>
      <c r="D336" s="791"/>
      <c r="E336" s="791"/>
      <c r="F336" s="791"/>
      <c r="G336" s="791"/>
      <c r="H336" s="791"/>
      <c r="I336" s="791"/>
      <c r="J336" s="791"/>
      <c r="K336" s="791"/>
      <c r="L336" s="791"/>
      <c r="M336" s="791"/>
      <c r="N336" s="5"/>
      <c r="O336" s="5"/>
      <c r="P336" s="5"/>
      <c r="Q336" s="5"/>
      <c r="R336" s="5"/>
      <c r="S336" s="5"/>
      <c r="T336" s="5"/>
      <c r="U336" s="5"/>
      <c r="V336" s="5"/>
      <c r="W336" s="5"/>
      <c r="X336" s="5"/>
      <c r="Y336" s="5"/>
      <c r="Z336" s="5"/>
      <c r="AA336" s="5"/>
      <c r="AB336" s="5"/>
      <c r="AC336" s="5"/>
      <c r="AD336" s="5"/>
      <c r="AE336" s="5"/>
      <c r="AF336" s="5"/>
      <c r="AG336" s="792"/>
      <c r="AH336" s="749"/>
    </row>
    <row r="337">
      <c r="A337" s="646"/>
      <c r="B337" s="791"/>
      <c r="C337" s="791"/>
      <c r="D337" s="791"/>
      <c r="E337" s="791"/>
      <c r="F337" s="791"/>
      <c r="G337" s="791"/>
      <c r="H337" s="791"/>
      <c r="I337" s="791"/>
      <c r="J337" s="791"/>
      <c r="K337" s="791"/>
      <c r="L337" s="791"/>
      <c r="M337" s="791"/>
      <c r="N337" s="5"/>
      <c r="O337" s="5"/>
      <c r="P337" s="5"/>
      <c r="Q337" s="5"/>
      <c r="R337" s="5"/>
      <c r="S337" s="5"/>
      <c r="T337" s="5"/>
      <c r="U337" s="5"/>
      <c r="V337" s="5"/>
      <c r="W337" s="5"/>
      <c r="X337" s="5"/>
      <c r="Y337" s="5"/>
      <c r="Z337" s="5"/>
      <c r="AA337" s="5"/>
      <c r="AB337" s="5"/>
      <c r="AC337" s="5"/>
      <c r="AD337" s="5"/>
      <c r="AE337" s="5"/>
      <c r="AF337" s="5"/>
      <c r="AG337" s="792"/>
      <c r="AH337" s="749"/>
    </row>
    <row r="338">
      <c r="A338" s="646"/>
      <c r="B338" s="791"/>
      <c r="C338" s="791"/>
      <c r="D338" s="791"/>
      <c r="E338" s="791"/>
      <c r="F338" s="791"/>
      <c r="G338" s="791"/>
      <c r="H338" s="791"/>
      <c r="I338" s="791"/>
      <c r="J338" s="791"/>
      <c r="K338" s="791"/>
      <c r="L338" s="791"/>
      <c r="M338" s="791"/>
      <c r="N338" s="5"/>
      <c r="O338" s="5"/>
      <c r="P338" s="5"/>
      <c r="Q338" s="5"/>
      <c r="R338" s="5"/>
      <c r="S338" s="5"/>
      <c r="T338" s="5"/>
      <c r="U338" s="5"/>
      <c r="V338" s="5"/>
      <c r="W338" s="5"/>
      <c r="X338" s="5"/>
      <c r="Y338" s="5"/>
      <c r="Z338" s="5"/>
      <c r="AA338" s="5"/>
      <c r="AB338" s="5"/>
      <c r="AC338" s="5"/>
      <c r="AD338" s="5"/>
      <c r="AE338" s="5"/>
      <c r="AF338" s="5"/>
      <c r="AG338" s="792"/>
      <c r="AH338" s="749"/>
    </row>
    <row r="339">
      <c r="A339" s="646"/>
      <c r="B339" s="791"/>
      <c r="C339" s="791"/>
      <c r="D339" s="791"/>
      <c r="E339" s="791"/>
      <c r="F339" s="791"/>
      <c r="G339" s="791"/>
      <c r="H339" s="791"/>
      <c r="I339" s="791"/>
      <c r="J339" s="791"/>
      <c r="K339" s="791"/>
      <c r="L339" s="791"/>
      <c r="M339" s="791"/>
      <c r="N339" s="5"/>
      <c r="O339" s="5"/>
      <c r="P339" s="5"/>
      <c r="Q339" s="5"/>
      <c r="R339" s="5"/>
      <c r="S339" s="5"/>
      <c r="T339" s="5"/>
      <c r="U339" s="5"/>
      <c r="V339" s="5"/>
      <c r="W339" s="5"/>
      <c r="X339" s="5"/>
      <c r="Y339" s="5"/>
      <c r="Z339" s="5"/>
      <c r="AA339" s="5"/>
      <c r="AB339" s="5"/>
      <c r="AC339" s="5"/>
      <c r="AD339" s="5"/>
      <c r="AE339" s="5"/>
      <c r="AF339" s="5"/>
      <c r="AG339" s="792"/>
      <c r="AH339" s="749"/>
    </row>
    <row r="340">
      <c r="A340" s="646"/>
      <c r="B340" s="791"/>
      <c r="C340" s="791"/>
      <c r="D340" s="791"/>
      <c r="E340" s="791"/>
      <c r="F340" s="791"/>
      <c r="G340" s="791"/>
      <c r="H340" s="791"/>
      <c r="I340" s="791"/>
      <c r="J340" s="791"/>
      <c r="K340" s="791"/>
      <c r="L340" s="791"/>
      <c r="M340" s="791"/>
      <c r="N340" s="5"/>
      <c r="O340" s="5"/>
      <c r="P340" s="5"/>
      <c r="Q340" s="5"/>
      <c r="R340" s="5"/>
      <c r="S340" s="5"/>
      <c r="T340" s="5"/>
      <c r="U340" s="5"/>
      <c r="V340" s="5"/>
      <c r="W340" s="5"/>
      <c r="X340" s="5"/>
      <c r="Y340" s="5"/>
      <c r="Z340" s="5"/>
      <c r="AA340" s="5"/>
      <c r="AB340" s="5"/>
      <c r="AC340" s="5"/>
      <c r="AD340" s="5"/>
      <c r="AE340" s="5"/>
      <c r="AF340" s="5"/>
      <c r="AG340" s="792"/>
      <c r="AH340" s="749"/>
    </row>
    <row r="341">
      <c r="A341" s="646"/>
      <c r="B341" s="791"/>
      <c r="C341" s="791"/>
      <c r="D341" s="791"/>
      <c r="E341" s="791"/>
      <c r="F341" s="791"/>
      <c r="G341" s="791"/>
      <c r="H341" s="791"/>
      <c r="I341" s="791"/>
      <c r="J341" s="791"/>
      <c r="K341" s="791"/>
      <c r="L341" s="791"/>
      <c r="M341" s="791"/>
      <c r="N341" s="5"/>
      <c r="O341" s="5"/>
      <c r="P341" s="5"/>
      <c r="Q341" s="5"/>
      <c r="R341" s="5"/>
      <c r="S341" s="5"/>
      <c r="T341" s="5"/>
      <c r="U341" s="5"/>
      <c r="V341" s="5"/>
      <c r="W341" s="5"/>
      <c r="X341" s="5"/>
      <c r="Y341" s="5"/>
      <c r="Z341" s="5"/>
      <c r="AA341" s="5"/>
      <c r="AB341" s="5"/>
      <c r="AC341" s="5"/>
      <c r="AD341" s="5"/>
      <c r="AE341" s="5"/>
      <c r="AF341" s="5"/>
      <c r="AG341" s="792"/>
      <c r="AH341" s="749"/>
    </row>
    <row r="342">
      <c r="A342" s="646"/>
      <c r="B342" s="791"/>
      <c r="C342" s="791"/>
      <c r="D342" s="791"/>
      <c r="E342" s="791"/>
      <c r="F342" s="791"/>
      <c r="G342" s="791"/>
      <c r="H342" s="791"/>
      <c r="I342" s="791"/>
      <c r="J342" s="791"/>
      <c r="K342" s="791"/>
      <c r="L342" s="791"/>
      <c r="M342" s="791"/>
      <c r="N342" s="5"/>
      <c r="O342" s="5"/>
      <c r="P342" s="5"/>
      <c r="Q342" s="5"/>
      <c r="R342" s="5"/>
      <c r="S342" s="5"/>
      <c r="T342" s="5"/>
      <c r="U342" s="5"/>
      <c r="V342" s="5"/>
      <c r="W342" s="5"/>
      <c r="X342" s="5"/>
      <c r="Y342" s="5"/>
      <c r="Z342" s="5"/>
      <c r="AA342" s="5"/>
      <c r="AB342" s="5"/>
      <c r="AC342" s="5"/>
      <c r="AD342" s="5"/>
      <c r="AE342" s="5"/>
      <c r="AF342" s="5"/>
      <c r="AG342" s="792"/>
      <c r="AH342" s="749"/>
    </row>
    <row r="343">
      <c r="A343" s="646"/>
      <c r="B343" s="791"/>
      <c r="C343" s="791"/>
      <c r="D343" s="791"/>
      <c r="E343" s="791"/>
      <c r="F343" s="791"/>
      <c r="G343" s="791"/>
      <c r="H343" s="791"/>
      <c r="I343" s="791"/>
      <c r="J343" s="791"/>
      <c r="K343" s="791"/>
      <c r="L343" s="791"/>
      <c r="M343" s="791"/>
      <c r="N343" s="5"/>
      <c r="O343" s="5"/>
      <c r="P343" s="5"/>
      <c r="Q343" s="5"/>
      <c r="R343" s="5"/>
      <c r="S343" s="5"/>
      <c r="T343" s="5"/>
      <c r="U343" s="5"/>
      <c r="V343" s="5"/>
      <c r="W343" s="5"/>
      <c r="X343" s="5"/>
      <c r="Y343" s="5"/>
      <c r="Z343" s="5"/>
      <c r="AA343" s="5"/>
      <c r="AB343" s="5"/>
      <c r="AC343" s="5"/>
      <c r="AD343" s="5"/>
      <c r="AE343" s="5"/>
      <c r="AF343" s="5"/>
      <c r="AG343" s="792"/>
      <c r="AH343" s="749"/>
    </row>
    <row r="344">
      <c r="A344" s="646"/>
      <c r="B344" s="791"/>
      <c r="C344" s="791"/>
      <c r="D344" s="791"/>
      <c r="E344" s="791"/>
      <c r="F344" s="791"/>
      <c r="G344" s="791"/>
      <c r="H344" s="791"/>
      <c r="I344" s="791"/>
      <c r="J344" s="791"/>
      <c r="K344" s="791"/>
      <c r="L344" s="791"/>
      <c r="M344" s="791"/>
      <c r="N344" s="5"/>
      <c r="O344" s="5"/>
      <c r="P344" s="5"/>
      <c r="Q344" s="5"/>
      <c r="R344" s="5"/>
      <c r="S344" s="5"/>
      <c r="T344" s="5"/>
      <c r="U344" s="5"/>
      <c r="V344" s="5"/>
      <c r="W344" s="5"/>
      <c r="X344" s="5"/>
      <c r="Y344" s="5"/>
      <c r="Z344" s="5"/>
      <c r="AA344" s="5"/>
      <c r="AB344" s="5"/>
      <c r="AC344" s="5"/>
      <c r="AD344" s="5"/>
      <c r="AE344" s="5"/>
      <c r="AF344" s="5"/>
      <c r="AG344" s="792"/>
      <c r="AH344" s="749"/>
    </row>
    <row r="345">
      <c r="A345" s="646"/>
      <c r="B345" s="791"/>
      <c r="C345" s="791"/>
      <c r="D345" s="791"/>
      <c r="E345" s="791"/>
      <c r="F345" s="791"/>
      <c r="G345" s="791"/>
      <c r="H345" s="791"/>
      <c r="I345" s="791"/>
      <c r="J345" s="791"/>
      <c r="K345" s="791"/>
      <c r="L345" s="791"/>
      <c r="M345" s="791"/>
      <c r="N345" s="5"/>
      <c r="O345" s="5"/>
      <c r="P345" s="5"/>
      <c r="Q345" s="5"/>
      <c r="R345" s="5"/>
      <c r="S345" s="5"/>
      <c r="T345" s="5"/>
      <c r="U345" s="5"/>
      <c r="V345" s="5"/>
      <c r="W345" s="5"/>
      <c r="X345" s="5"/>
      <c r="Y345" s="5"/>
      <c r="Z345" s="5"/>
      <c r="AA345" s="5"/>
      <c r="AB345" s="5"/>
      <c r="AC345" s="5"/>
      <c r="AD345" s="5"/>
      <c r="AE345" s="5"/>
      <c r="AF345" s="5"/>
      <c r="AG345" s="792"/>
      <c r="AH345" s="749"/>
    </row>
    <row r="346">
      <c r="A346" s="646"/>
      <c r="B346" s="791"/>
      <c r="C346" s="791"/>
      <c r="D346" s="791"/>
      <c r="E346" s="791"/>
      <c r="F346" s="791"/>
      <c r="G346" s="791"/>
      <c r="H346" s="791"/>
      <c r="I346" s="791"/>
      <c r="J346" s="791"/>
      <c r="K346" s="791"/>
      <c r="L346" s="791"/>
      <c r="M346" s="791"/>
      <c r="N346" s="5"/>
      <c r="O346" s="5"/>
      <c r="P346" s="5"/>
      <c r="Q346" s="5"/>
      <c r="R346" s="5"/>
      <c r="S346" s="5"/>
      <c r="T346" s="5"/>
      <c r="U346" s="5"/>
      <c r="V346" s="5"/>
      <c r="W346" s="5"/>
      <c r="X346" s="5"/>
      <c r="Y346" s="5"/>
      <c r="Z346" s="5"/>
      <c r="AA346" s="5"/>
      <c r="AB346" s="5"/>
      <c r="AC346" s="5"/>
      <c r="AD346" s="5"/>
      <c r="AE346" s="5"/>
      <c r="AF346" s="5"/>
      <c r="AG346" s="792"/>
      <c r="AH346" s="749"/>
    </row>
    <row r="347">
      <c r="A347" s="646"/>
      <c r="B347" s="791"/>
      <c r="C347" s="791"/>
      <c r="D347" s="791"/>
      <c r="E347" s="791"/>
      <c r="F347" s="791"/>
      <c r="G347" s="791"/>
      <c r="H347" s="791"/>
      <c r="I347" s="791"/>
      <c r="J347" s="791"/>
      <c r="K347" s="791"/>
      <c r="L347" s="791"/>
      <c r="M347" s="791"/>
      <c r="N347" s="5"/>
      <c r="O347" s="5"/>
      <c r="P347" s="5"/>
      <c r="Q347" s="5"/>
      <c r="R347" s="5"/>
      <c r="S347" s="5"/>
      <c r="T347" s="5"/>
      <c r="U347" s="5"/>
      <c r="V347" s="5"/>
      <c r="W347" s="5"/>
      <c r="X347" s="5"/>
      <c r="Y347" s="5"/>
      <c r="Z347" s="5"/>
      <c r="AA347" s="5"/>
      <c r="AB347" s="5"/>
      <c r="AC347" s="5"/>
      <c r="AD347" s="5"/>
      <c r="AE347" s="5"/>
      <c r="AF347" s="5"/>
      <c r="AG347" s="792"/>
      <c r="AH347" s="749"/>
    </row>
    <row r="348">
      <c r="A348" s="646"/>
      <c r="B348" s="791"/>
      <c r="C348" s="791"/>
      <c r="D348" s="791"/>
      <c r="E348" s="791"/>
      <c r="F348" s="791"/>
      <c r="G348" s="791"/>
      <c r="H348" s="791"/>
      <c r="I348" s="791"/>
      <c r="J348" s="791"/>
      <c r="K348" s="791"/>
      <c r="L348" s="791"/>
      <c r="M348" s="791"/>
      <c r="N348" s="5"/>
      <c r="O348" s="5"/>
      <c r="P348" s="5"/>
      <c r="Q348" s="5"/>
      <c r="R348" s="5"/>
      <c r="S348" s="5"/>
      <c r="T348" s="5"/>
      <c r="U348" s="5"/>
      <c r="V348" s="5"/>
      <c r="W348" s="5"/>
      <c r="X348" s="5"/>
      <c r="Y348" s="5"/>
      <c r="Z348" s="5"/>
      <c r="AA348" s="5"/>
      <c r="AB348" s="5"/>
      <c r="AC348" s="5"/>
      <c r="AD348" s="5"/>
      <c r="AE348" s="5"/>
      <c r="AF348" s="5"/>
      <c r="AG348" s="792"/>
      <c r="AH348" s="749"/>
    </row>
    <row r="349">
      <c r="A349" s="646"/>
      <c r="B349" s="791"/>
      <c r="C349" s="791"/>
      <c r="D349" s="791"/>
      <c r="E349" s="791"/>
      <c r="F349" s="791"/>
      <c r="G349" s="791"/>
      <c r="H349" s="791"/>
      <c r="I349" s="791"/>
      <c r="J349" s="791"/>
      <c r="K349" s="791"/>
      <c r="L349" s="791"/>
      <c r="M349" s="791"/>
      <c r="N349" s="5"/>
      <c r="O349" s="5"/>
      <c r="P349" s="5"/>
      <c r="Q349" s="5"/>
      <c r="R349" s="5"/>
      <c r="S349" s="5"/>
      <c r="T349" s="5"/>
      <c r="U349" s="5"/>
      <c r="V349" s="5"/>
      <c r="W349" s="5"/>
      <c r="X349" s="5"/>
      <c r="Y349" s="5"/>
      <c r="Z349" s="5"/>
      <c r="AA349" s="5"/>
      <c r="AB349" s="5"/>
      <c r="AC349" s="5"/>
      <c r="AD349" s="5"/>
      <c r="AE349" s="5"/>
      <c r="AF349" s="5"/>
      <c r="AG349" s="792"/>
      <c r="AH349" s="749"/>
    </row>
    <row r="350">
      <c r="A350" s="646"/>
      <c r="B350" s="791"/>
      <c r="C350" s="791"/>
      <c r="D350" s="791"/>
      <c r="E350" s="791"/>
      <c r="F350" s="791"/>
      <c r="G350" s="791"/>
      <c r="H350" s="791"/>
      <c r="I350" s="791"/>
      <c r="J350" s="791"/>
      <c r="K350" s="791"/>
      <c r="L350" s="791"/>
      <c r="M350" s="791"/>
      <c r="N350" s="5"/>
      <c r="O350" s="5"/>
      <c r="P350" s="5"/>
      <c r="Q350" s="5"/>
      <c r="R350" s="5"/>
      <c r="S350" s="5"/>
      <c r="T350" s="5"/>
      <c r="U350" s="5"/>
      <c r="V350" s="5"/>
      <c r="W350" s="5"/>
      <c r="X350" s="5"/>
      <c r="Y350" s="5"/>
      <c r="Z350" s="5"/>
      <c r="AA350" s="5"/>
      <c r="AB350" s="5"/>
      <c r="AC350" s="5"/>
      <c r="AD350" s="5"/>
      <c r="AE350" s="5"/>
      <c r="AF350" s="5"/>
      <c r="AG350" s="792"/>
      <c r="AH350" s="749"/>
    </row>
    <row r="351">
      <c r="A351" s="646"/>
      <c r="B351" s="791"/>
      <c r="C351" s="791"/>
      <c r="D351" s="791"/>
      <c r="E351" s="791"/>
      <c r="F351" s="791"/>
      <c r="G351" s="791"/>
      <c r="H351" s="791"/>
      <c r="I351" s="791"/>
      <c r="J351" s="791"/>
      <c r="K351" s="791"/>
      <c r="L351" s="791"/>
      <c r="M351" s="791"/>
      <c r="N351" s="5"/>
      <c r="O351" s="5"/>
      <c r="P351" s="5"/>
      <c r="Q351" s="5"/>
      <c r="R351" s="5"/>
      <c r="S351" s="5"/>
      <c r="T351" s="5"/>
      <c r="U351" s="5"/>
      <c r="V351" s="5"/>
      <c r="W351" s="5"/>
      <c r="X351" s="5"/>
      <c r="Y351" s="5"/>
      <c r="Z351" s="5"/>
      <c r="AA351" s="5"/>
      <c r="AB351" s="5"/>
      <c r="AC351" s="5"/>
      <c r="AD351" s="5"/>
      <c r="AE351" s="5"/>
      <c r="AF351" s="5"/>
      <c r="AG351" s="792"/>
      <c r="AH351" s="749"/>
    </row>
    <row r="352">
      <c r="A352" s="646"/>
      <c r="B352" s="791"/>
      <c r="C352" s="791"/>
      <c r="D352" s="791"/>
      <c r="E352" s="791"/>
      <c r="F352" s="791"/>
      <c r="G352" s="791"/>
      <c r="H352" s="791"/>
      <c r="I352" s="791"/>
      <c r="J352" s="791"/>
      <c r="K352" s="791"/>
      <c r="L352" s="791"/>
      <c r="M352" s="791"/>
      <c r="N352" s="5"/>
      <c r="O352" s="5"/>
      <c r="P352" s="5"/>
      <c r="Q352" s="5"/>
      <c r="R352" s="5"/>
      <c r="S352" s="5"/>
      <c r="T352" s="5"/>
      <c r="U352" s="5"/>
      <c r="V352" s="5"/>
      <c r="W352" s="5"/>
      <c r="X352" s="5"/>
      <c r="Y352" s="5"/>
      <c r="Z352" s="5"/>
      <c r="AA352" s="5"/>
      <c r="AB352" s="5"/>
      <c r="AC352" s="5"/>
      <c r="AD352" s="5"/>
      <c r="AE352" s="5"/>
      <c r="AF352" s="5"/>
      <c r="AG352" s="792"/>
      <c r="AH352" s="749"/>
    </row>
    <row r="353">
      <c r="A353" s="646"/>
      <c r="B353" s="791"/>
      <c r="C353" s="791"/>
      <c r="D353" s="791"/>
      <c r="E353" s="791"/>
      <c r="F353" s="791"/>
      <c r="G353" s="791"/>
      <c r="H353" s="791"/>
      <c r="I353" s="791"/>
      <c r="J353" s="791"/>
      <c r="K353" s="791"/>
      <c r="L353" s="791"/>
      <c r="M353" s="791"/>
      <c r="N353" s="5"/>
      <c r="O353" s="5"/>
      <c r="P353" s="5"/>
      <c r="Q353" s="5"/>
      <c r="R353" s="5"/>
      <c r="S353" s="5"/>
      <c r="T353" s="5"/>
      <c r="U353" s="5"/>
      <c r="V353" s="5"/>
      <c r="W353" s="5"/>
      <c r="X353" s="5"/>
      <c r="Y353" s="5"/>
      <c r="Z353" s="5"/>
      <c r="AA353" s="5"/>
      <c r="AB353" s="5"/>
      <c r="AC353" s="5"/>
      <c r="AD353" s="5"/>
      <c r="AE353" s="5"/>
      <c r="AF353" s="5"/>
      <c r="AG353" s="792"/>
      <c r="AH353" s="749"/>
    </row>
    <row r="354">
      <c r="A354" s="646"/>
      <c r="B354" s="791"/>
      <c r="C354" s="791"/>
      <c r="D354" s="791"/>
      <c r="E354" s="791"/>
      <c r="F354" s="791"/>
      <c r="G354" s="791"/>
      <c r="H354" s="791"/>
      <c r="I354" s="791"/>
      <c r="J354" s="791"/>
      <c r="K354" s="791"/>
      <c r="L354" s="791"/>
      <c r="M354" s="791"/>
      <c r="N354" s="5"/>
      <c r="O354" s="5"/>
      <c r="P354" s="5"/>
      <c r="Q354" s="5"/>
      <c r="R354" s="5"/>
      <c r="S354" s="5"/>
      <c r="T354" s="5"/>
      <c r="U354" s="5"/>
      <c r="V354" s="5"/>
      <c r="W354" s="5"/>
      <c r="X354" s="5"/>
      <c r="Y354" s="5"/>
      <c r="Z354" s="5"/>
      <c r="AA354" s="5"/>
      <c r="AB354" s="5"/>
      <c r="AC354" s="5"/>
      <c r="AD354" s="5"/>
      <c r="AE354" s="5"/>
      <c r="AF354" s="5"/>
      <c r="AG354" s="792"/>
      <c r="AH354" s="749"/>
    </row>
    <row r="355">
      <c r="A355" s="646"/>
      <c r="B355" s="791"/>
      <c r="C355" s="791"/>
      <c r="D355" s="791"/>
      <c r="E355" s="791"/>
      <c r="F355" s="791"/>
      <c r="G355" s="791"/>
      <c r="H355" s="791"/>
      <c r="I355" s="791"/>
      <c r="J355" s="791"/>
      <c r="K355" s="791"/>
      <c r="L355" s="791"/>
      <c r="M355" s="791"/>
      <c r="N355" s="5"/>
      <c r="O355" s="5"/>
      <c r="P355" s="5"/>
      <c r="Q355" s="5"/>
      <c r="R355" s="5"/>
      <c r="S355" s="5"/>
      <c r="T355" s="5"/>
      <c r="U355" s="5"/>
      <c r="V355" s="5"/>
      <c r="W355" s="5"/>
      <c r="X355" s="5"/>
      <c r="Y355" s="5"/>
      <c r="Z355" s="5"/>
      <c r="AA355" s="5"/>
      <c r="AB355" s="5"/>
      <c r="AC355" s="5"/>
      <c r="AD355" s="5"/>
      <c r="AE355" s="5"/>
      <c r="AF355" s="5"/>
      <c r="AG355" s="792"/>
      <c r="AH355" s="749"/>
    </row>
    <row r="356">
      <c r="A356" s="646"/>
      <c r="B356" s="791"/>
      <c r="C356" s="791"/>
      <c r="D356" s="791"/>
      <c r="E356" s="791"/>
      <c r="F356" s="791"/>
      <c r="G356" s="791"/>
      <c r="H356" s="791"/>
      <c r="I356" s="791"/>
      <c r="J356" s="791"/>
      <c r="K356" s="791"/>
      <c r="L356" s="791"/>
      <c r="M356" s="791"/>
      <c r="N356" s="5"/>
      <c r="O356" s="5"/>
      <c r="P356" s="5"/>
      <c r="Q356" s="5"/>
      <c r="R356" s="5"/>
      <c r="S356" s="5"/>
      <c r="T356" s="5"/>
      <c r="U356" s="5"/>
      <c r="V356" s="5"/>
      <c r="W356" s="5"/>
      <c r="X356" s="5"/>
      <c r="Y356" s="5"/>
      <c r="Z356" s="5"/>
      <c r="AA356" s="5"/>
      <c r="AB356" s="5"/>
      <c r="AC356" s="5"/>
      <c r="AD356" s="5"/>
      <c r="AE356" s="5"/>
      <c r="AF356" s="5"/>
      <c r="AG356" s="792"/>
      <c r="AH356" s="749"/>
    </row>
    <row r="357">
      <c r="A357" s="646"/>
      <c r="B357" s="791"/>
      <c r="C357" s="791"/>
      <c r="D357" s="791"/>
      <c r="E357" s="791"/>
      <c r="F357" s="791"/>
      <c r="G357" s="791"/>
      <c r="H357" s="791"/>
      <c r="I357" s="791"/>
      <c r="J357" s="791"/>
      <c r="K357" s="791"/>
      <c r="L357" s="791"/>
      <c r="M357" s="791"/>
      <c r="N357" s="5"/>
      <c r="O357" s="5"/>
      <c r="P357" s="5"/>
      <c r="Q357" s="5"/>
      <c r="R357" s="5"/>
      <c r="S357" s="5"/>
      <c r="T357" s="5"/>
      <c r="U357" s="5"/>
      <c r="V357" s="5"/>
      <c r="W357" s="5"/>
      <c r="X357" s="5"/>
      <c r="Y357" s="5"/>
      <c r="Z357" s="5"/>
      <c r="AA357" s="5"/>
      <c r="AB357" s="5"/>
      <c r="AC357" s="5"/>
      <c r="AD357" s="5"/>
      <c r="AE357" s="5"/>
      <c r="AF357" s="5"/>
      <c r="AG357" s="792"/>
      <c r="AH357" s="749"/>
    </row>
    <row r="358">
      <c r="A358" s="646"/>
      <c r="B358" s="791"/>
      <c r="C358" s="791"/>
      <c r="D358" s="791"/>
      <c r="E358" s="791"/>
      <c r="F358" s="791"/>
      <c r="G358" s="791"/>
      <c r="H358" s="791"/>
      <c r="I358" s="791"/>
      <c r="J358" s="791"/>
      <c r="K358" s="791"/>
      <c r="L358" s="791"/>
      <c r="M358" s="791"/>
      <c r="N358" s="5"/>
      <c r="O358" s="5"/>
      <c r="P358" s="5"/>
      <c r="Q358" s="5"/>
      <c r="R358" s="5"/>
      <c r="S358" s="5"/>
      <c r="T358" s="5"/>
      <c r="U358" s="5"/>
      <c r="V358" s="5"/>
      <c r="W358" s="5"/>
      <c r="X358" s="5"/>
      <c r="Y358" s="5"/>
      <c r="Z358" s="5"/>
      <c r="AA358" s="5"/>
      <c r="AB358" s="5"/>
      <c r="AC358" s="5"/>
      <c r="AD358" s="5"/>
      <c r="AE358" s="5"/>
      <c r="AF358" s="5"/>
      <c r="AG358" s="792"/>
      <c r="AH358" s="749"/>
    </row>
    <row r="359">
      <c r="A359" s="646"/>
      <c r="B359" s="791"/>
      <c r="C359" s="791"/>
      <c r="D359" s="791"/>
      <c r="E359" s="791"/>
      <c r="F359" s="791"/>
      <c r="G359" s="791"/>
      <c r="H359" s="791"/>
      <c r="I359" s="791"/>
      <c r="J359" s="791"/>
      <c r="K359" s="791"/>
      <c r="L359" s="791"/>
      <c r="M359" s="791"/>
      <c r="N359" s="5"/>
      <c r="O359" s="5"/>
      <c r="P359" s="5"/>
      <c r="Q359" s="5"/>
      <c r="R359" s="5"/>
      <c r="S359" s="5"/>
      <c r="T359" s="5"/>
      <c r="U359" s="5"/>
      <c r="V359" s="5"/>
      <c r="W359" s="5"/>
      <c r="X359" s="5"/>
      <c r="Y359" s="5"/>
      <c r="Z359" s="5"/>
      <c r="AA359" s="5"/>
      <c r="AB359" s="5"/>
      <c r="AC359" s="5"/>
      <c r="AD359" s="5"/>
      <c r="AE359" s="5"/>
      <c r="AF359" s="5"/>
      <c r="AG359" s="792"/>
      <c r="AH359" s="749"/>
    </row>
    <row r="360">
      <c r="A360" s="646"/>
      <c r="B360" s="791"/>
      <c r="C360" s="791"/>
      <c r="D360" s="791"/>
      <c r="E360" s="791"/>
      <c r="F360" s="791"/>
      <c r="G360" s="791"/>
      <c r="H360" s="791"/>
      <c r="I360" s="791"/>
      <c r="J360" s="791"/>
      <c r="K360" s="791"/>
      <c r="L360" s="791"/>
      <c r="M360" s="791"/>
      <c r="N360" s="5"/>
      <c r="O360" s="5"/>
      <c r="P360" s="5"/>
      <c r="Q360" s="5"/>
      <c r="R360" s="5"/>
      <c r="S360" s="5"/>
      <c r="T360" s="5"/>
      <c r="U360" s="5"/>
      <c r="V360" s="5"/>
      <c r="W360" s="5"/>
      <c r="X360" s="5"/>
      <c r="Y360" s="5"/>
      <c r="Z360" s="5"/>
      <c r="AA360" s="5"/>
      <c r="AB360" s="5"/>
      <c r="AC360" s="5"/>
      <c r="AD360" s="5"/>
      <c r="AE360" s="5"/>
      <c r="AF360" s="5"/>
      <c r="AG360" s="792"/>
      <c r="AH360" s="749"/>
    </row>
    <row r="361">
      <c r="A361" s="646"/>
      <c r="B361" s="791"/>
      <c r="C361" s="791"/>
      <c r="D361" s="791"/>
      <c r="E361" s="791"/>
      <c r="F361" s="791"/>
      <c r="G361" s="791"/>
      <c r="H361" s="791"/>
      <c r="I361" s="791"/>
      <c r="J361" s="791"/>
      <c r="K361" s="791"/>
      <c r="L361" s="791"/>
      <c r="M361" s="791"/>
      <c r="N361" s="5"/>
      <c r="O361" s="5"/>
      <c r="P361" s="5"/>
      <c r="Q361" s="5"/>
      <c r="R361" s="5"/>
      <c r="S361" s="5"/>
      <c r="T361" s="5"/>
      <c r="U361" s="5"/>
      <c r="V361" s="5"/>
      <c r="W361" s="5"/>
      <c r="X361" s="5"/>
      <c r="Y361" s="5"/>
      <c r="Z361" s="5"/>
      <c r="AA361" s="5"/>
      <c r="AB361" s="5"/>
      <c r="AC361" s="5"/>
      <c r="AD361" s="5"/>
      <c r="AE361" s="5"/>
      <c r="AF361" s="5"/>
      <c r="AG361" s="792"/>
      <c r="AH361" s="749"/>
    </row>
    <row r="362">
      <c r="A362" s="646"/>
      <c r="B362" s="791"/>
      <c r="C362" s="791"/>
      <c r="D362" s="791"/>
      <c r="E362" s="791"/>
      <c r="F362" s="791"/>
      <c r="G362" s="791"/>
      <c r="H362" s="791"/>
      <c r="I362" s="791"/>
      <c r="J362" s="791"/>
      <c r="K362" s="791"/>
      <c r="L362" s="791"/>
      <c r="M362" s="791"/>
      <c r="N362" s="5"/>
      <c r="O362" s="5"/>
      <c r="P362" s="5"/>
      <c r="Q362" s="5"/>
      <c r="R362" s="5"/>
      <c r="S362" s="5"/>
      <c r="T362" s="5"/>
      <c r="U362" s="5"/>
      <c r="V362" s="5"/>
      <c r="W362" s="5"/>
      <c r="X362" s="5"/>
      <c r="Y362" s="5"/>
      <c r="Z362" s="5"/>
      <c r="AA362" s="5"/>
      <c r="AB362" s="5"/>
      <c r="AC362" s="5"/>
      <c r="AD362" s="5"/>
      <c r="AE362" s="5"/>
      <c r="AF362" s="5"/>
      <c r="AG362" s="792"/>
      <c r="AH362" s="749"/>
    </row>
    <row r="363">
      <c r="A363" s="646"/>
      <c r="B363" s="791"/>
      <c r="C363" s="791"/>
      <c r="D363" s="791"/>
      <c r="E363" s="791"/>
      <c r="F363" s="791"/>
      <c r="G363" s="791"/>
      <c r="H363" s="791"/>
      <c r="I363" s="791"/>
      <c r="J363" s="791"/>
      <c r="K363" s="791"/>
      <c r="L363" s="791"/>
      <c r="M363" s="791"/>
      <c r="N363" s="5"/>
      <c r="O363" s="5"/>
      <c r="P363" s="5"/>
      <c r="Q363" s="5"/>
      <c r="R363" s="5"/>
      <c r="S363" s="5"/>
      <c r="T363" s="5"/>
      <c r="U363" s="5"/>
      <c r="V363" s="5"/>
      <c r="W363" s="5"/>
      <c r="X363" s="5"/>
      <c r="Y363" s="5"/>
      <c r="Z363" s="5"/>
      <c r="AA363" s="5"/>
      <c r="AB363" s="5"/>
      <c r="AC363" s="5"/>
      <c r="AD363" s="5"/>
      <c r="AE363" s="5"/>
      <c r="AF363" s="5"/>
      <c r="AG363" s="792"/>
      <c r="AH363" s="749"/>
    </row>
    <row r="364">
      <c r="A364" s="646"/>
      <c r="B364" s="791"/>
      <c r="C364" s="791"/>
      <c r="D364" s="791"/>
      <c r="E364" s="791"/>
      <c r="F364" s="791"/>
      <c r="G364" s="791"/>
      <c r="H364" s="791"/>
      <c r="I364" s="791"/>
      <c r="J364" s="791"/>
      <c r="K364" s="791"/>
      <c r="L364" s="791"/>
      <c r="M364" s="791"/>
      <c r="N364" s="5"/>
      <c r="O364" s="5"/>
      <c r="P364" s="5"/>
      <c r="Q364" s="5"/>
      <c r="R364" s="5"/>
      <c r="S364" s="5"/>
      <c r="T364" s="5"/>
      <c r="U364" s="5"/>
      <c r="V364" s="5"/>
      <c r="W364" s="5"/>
      <c r="X364" s="5"/>
      <c r="Y364" s="5"/>
      <c r="Z364" s="5"/>
      <c r="AA364" s="5"/>
      <c r="AB364" s="5"/>
      <c r="AC364" s="5"/>
      <c r="AD364" s="5"/>
      <c r="AE364" s="5"/>
      <c r="AF364" s="5"/>
      <c r="AG364" s="792"/>
      <c r="AH364" s="749"/>
    </row>
    <row r="365">
      <c r="A365" s="646"/>
      <c r="B365" s="791"/>
      <c r="C365" s="791"/>
      <c r="D365" s="791"/>
      <c r="E365" s="791"/>
      <c r="F365" s="791"/>
      <c r="G365" s="791"/>
      <c r="H365" s="791"/>
      <c r="I365" s="791"/>
      <c r="J365" s="791"/>
      <c r="K365" s="791"/>
      <c r="L365" s="791"/>
      <c r="M365" s="791"/>
      <c r="N365" s="5"/>
      <c r="O365" s="5"/>
      <c r="P365" s="5"/>
      <c r="Q365" s="5"/>
      <c r="R365" s="5"/>
      <c r="S365" s="5"/>
      <c r="T365" s="5"/>
      <c r="U365" s="5"/>
      <c r="V365" s="5"/>
      <c r="W365" s="5"/>
      <c r="X365" s="5"/>
      <c r="Y365" s="5"/>
      <c r="Z365" s="5"/>
      <c r="AA365" s="5"/>
      <c r="AB365" s="5"/>
      <c r="AC365" s="5"/>
      <c r="AD365" s="5"/>
      <c r="AE365" s="5"/>
      <c r="AF365" s="5"/>
      <c r="AG365" s="792"/>
      <c r="AH365" s="749"/>
    </row>
    <row r="366">
      <c r="A366" s="646"/>
      <c r="B366" s="791"/>
      <c r="C366" s="791"/>
      <c r="D366" s="791"/>
      <c r="E366" s="791"/>
      <c r="F366" s="791"/>
      <c r="G366" s="791"/>
      <c r="H366" s="791"/>
      <c r="I366" s="791"/>
      <c r="J366" s="791"/>
      <c r="K366" s="791"/>
      <c r="L366" s="791"/>
      <c r="M366" s="791"/>
      <c r="N366" s="5"/>
      <c r="O366" s="5"/>
      <c r="P366" s="5"/>
      <c r="Q366" s="5"/>
      <c r="R366" s="5"/>
      <c r="S366" s="5"/>
      <c r="T366" s="5"/>
      <c r="U366" s="5"/>
      <c r="V366" s="5"/>
      <c r="W366" s="5"/>
      <c r="X366" s="5"/>
      <c r="Y366" s="5"/>
      <c r="Z366" s="5"/>
      <c r="AA366" s="5"/>
      <c r="AB366" s="5"/>
      <c r="AC366" s="5"/>
      <c r="AD366" s="5"/>
      <c r="AE366" s="5"/>
      <c r="AF366" s="5"/>
      <c r="AG366" s="792"/>
      <c r="AH366" s="749"/>
    </row>
    <row r="367">
      <c r="A367" s="646"/>
      <c r="B367" s="791"/>
      <c r="C367" s="791"/>
      <c r="D367" s="791"/>
      <c r="E367" s="791"/>
      <c r="F367" s="791"/>
      <c r="G367" s="791"/>
      <c r="H367" s="791"/>
      <c r="I367" s="791"/>
      <c r="J367" s="791"/>
      <c r="K367" s="791"/>
      <c r="L367" s="791"/>
      <c r="M367" s="791"/>
      <c r="N367" s="5"/>
      <c r="O367" s="5"/>
      <c r="P367" s="5"/>
      <c r="Q367" s="5"/>
      <c r="R367" s="5"/>
      <c r="S367" s="5"/>
      <c r="T367" s="5"/>
      <c r="U367" s="5"/>
      <c r="V367" s="5"/>
      <c r="W367" s="5"/>
      <c r="X367" s="5"/>
      <c r="Y367" s="5"/>
      <c r="Z367" s="5"/>
      <c r="AA367" s="5"/>
      <c r="AB367" s="5"/>
      <c r="AC367" s="5"/>
      <c r="AD367" s="5"/>
      <c r="AE367" s="5"/>
      <c r="AF367" s="5"/>
      <c r="AG367" s="792"/>
      <c r="AH367" s="749"/>
    </row>
    <row r="368">
      <c r="A368" s="646"/>
      <c r="B368" s="791"/>
      <c r="C368" s="791"/>
      <c r="D368" s="791"/>
      <c r="E368" s="791"/>
      <c r="F368" s="791"/>
      <c r="G368" s="791"/>
      <c r="H368" s="791"/>
      <c r="I368" s="791"/>
      <c r="J368" s="791"/>
      <c r="K368" s="791"/>
      <c r="L368" s="791"/>
      <c r="M368" s="791"/>
      <c r="N368" s="5"/>
      <c r="O368" s="5"/>
      <c r="P368" s="5"/>
      <c r="Q368" s="5"/>
      <c r="R368" s="5"/>
      <c r="S368" s="5"/>
      <c r="T368" s="5"/>
      <c r="U368" s="5"/>
      <c r="V368" s="5"/>
      <c r="W368" s="5"/>
      <c r="X368" s="5"/>
      <c r="Y368" s="5"/>
      <c r="Z368" s="5"/>
      <c r="AA368" s="5"/>
      <c r="AB368" s="5"/>
      <c r="AC368" s="5"/>
      <c r="AD368" s="5"/>
      <c r="AE368" s="5"/>
      <c r="AF368" s="5"/>
      <c r="AG368" s="792"/>
      <c r="AH368" s="749"/>
    </row>
    <row r="369">
      <c r="A369" s="646"/>
      <c r="B369" s="791"/>
      <c r="C369" s="791"/>
      <c r="D369" s="791"/>
      <c r="E369" s="791"/>
      <c r="F369" s="791"/>
      <c r="G369" s="791"/>
      <c r="H369" s="791"/>
      <c r="I369" s="791"/>
      <c r="J369" s="791"/>
      <c r="K369" s="791"/>
      <c r="L369" s="791"/>
      <c r="M369" s="791"/>
      <c r="N369" s="5"/>
      <c r="O369" s="5"/>
      <c r="P369" s="5"/>
      <c r="Q369" s="5"/>
      <c r="R369" s="5"/>
      <c r="S369" s="5"/>
      <c r="T369" s="5"/>
      <c r="U369" s="5"/>
      <c r="V369" s="5"/>
      <c r="W369" s="5"/>
      <c r="X369" s="5"/>
      <c r="Y369" s="5"/>
      <c r="Z369" s="5"/>
      <c r="AA369" s="5"/>
      <c r="AB369" s="5"/>
      <c r="AC369" s="5"/>
      <c r="AD369" s="5"/>
      <c r="AE369" s="5"/>
      <c r="AF369" s="5"/>
      <c r="AG369" s="792"/>
      <c r="AH369" s="749"/>
    </row>
    <row r="370">
      <c r="A370" s="646"/>
      <c r="B370" s="791"/>
      <c r="C370" s="791"/>
      <c r="D370" s="791"/>
      <c r="E370" s="791"/>
      <c r="F370" s="791"/>
      <c r="G370" s="791"/>
      <c r="H370" s="791"/>
      <c r="I370" s="791"/>
      <c r="J370" s="791"/>
      <c r="K370" s="791"/>
      <c r="L370" s="791"/>
      <c r="M370" s="791"/>
      <c r="N370" s="5"/>
      <c r="O370" s="5"/>
      <c r="P370" s="5"/>
      <c r="Q370" s="5"/>
      <c r="R370" s="5"/>
      <c r="S370" s="5"/>
      <c r="T370" s="5"/>
      <c r="U370" s="5"/>
      <c r="V370" s="5"/>
      <c r="W370" s="5"/>
      <c r="X370" s="5"/>
      <c r="Y370" s="5"/>
      <c r="Z370" s="5"/>
      <c r="AA370" s="5"/>
      <c r="AB370" s="5"/>
      <c r="AC370" s="5"/>
      <c r="AD370" s="5"/>
      <c r="AE370" s="5"/>
      <c r="AF370" s="5"/>
      <c r="AG370" s="792"/>
      <c r="AH370" s="749"/>
    </row>
    <row r="371">
      <c r="A371" s="646"/>
      <c r="B371" s="791"/>
      <c r="C371" s="791"/>
      <c r="D371" s="791"/>
      <c r="E371" s="791"/>
      <c r="F371" s="791"/>
      <c r="G371" s="791"/>
      <c r="H371" s="791"/>
      <c r="I371" s="791"/>
      <c r="J371" s="791"/>
      <c r="K371" s="791"/>
      <c r="L371" s="791"/>
      <c r="M371" s="791"/>
      <c r="N371" s="5"/>
      <c r="O371" s="5"/>
      <c r="P371" s="5"/>
      <c r="Q371" s="5"/>
      <c r="R371" s="5"/>
      <c r="S371" s="5"/>
      <c r="T371" s="5"/>
      <c r="U371" s="5"/>
      <c r="V371" s="5"/>
      <c r="W371" s="5"/>
      <c r="X371" s="5"/>
      <c r="Y371" s="5"/>
      <c r="Z371" s="5"/>
      <c r="AA371" s="5"/>
      <c r="AB371" s="5"/>
      <c r="AC371" s="5"/>
      <c r="AD371" s="5"/>
      <c r="AE371" s="5"/>
      <c r="AF371" s="5"/>
      <c r="AG371" s="792"/>
      <c r="AH371" s="749"/>
    </row>
    <row r="372">
      <c r="A372" s="646"/>
      <c r="B372" s="791"/>
      <c r="C372" s="791"/>
      <c r="D372" s="791"/>
      <c r="E372" s="791"/>
      <c r="F372" s="791"/>
      <c r="G372" s="791"/>
      <c r="H372" s="791"/>
      <c r="I372" s="791"/>
      <c r="J372" s="791"/>
      <c r="K372" s="791"/>
      <c r="L372" s="791"/>
      <c r="M372" s="791"/>
      <c r="N372" s="5"/>
      <c r="O372" s="5"/>
      <c r="P372" s="5"/>
      <c r="Q372" s="5"/>
      <c r="R372" s="5"/>
      <c r="S372" s="5"/>
      <c r="T372" s="5"/>
      <c r="U372" s="5"/>
      <c r="V372" s="5"/>
      <c r="W372" s="5"/>
      <c r="X372" s="5"/>
      <c r="Y372" s="5"/>
      <c r="Z372" s="5"/>
      <c r="AA372" s="5"/>
      <c r="AB372" s="5"/>
      <c r="AC372" s="5"/>
      <c r="AD372" s="5"/>
      <c r="AE372" s="5"/>
      <c r="AF372" s="5"/>
      <c r="AG372" s="792"/>
      <c r="AH372" s="749"/>
    </row>
    <row r="373">
      <c r="A373" s="646"/>
      <c r="B373" s="791"/>
      <c r="C373" s="791"/>
      <c r="D373" s="791"/>
      <c r="E373" s="791"/>
      <c r="F373" s="791"/>
      <c r="G373" s="791"/>
      <c r="H373" s="791"/>
      <c r="I373" s="791"/>
      <c r="J373" s="791"/>
      <c r="K373" s="791"/>
      <c r="L373" s="791"/>
      <c r="M373" s="791"/>
      <c r="N373" s="5"/>
      <c r="O373" s="5"/>
      <c r="P373" s="5"/>
      <c r="Q373" s="5"/>
      <c r="R373" s="5"/>
      <c r="S373" s="5"/>
      <c r="T373" s="5"/>
      <c r="U373" s="5"/>
      <c r="V373" s="5"/>
      <c r="W373" s="5"/>
      <c r="X373" s="5"/>
      <c r="Y373" s="5"/>
      <c r="Z373" s="5"/>
      <c r="AA373" s="5"/>
      <c r="AB373" s="5"/>
      <c r="AC373" s="5"/>
      <c r="AD373" s="5"/>
      <c r="AE373" s="5"/>
      <c r="AF373" s="5"/>
      <c r="AG373" s="792"/>
      <c r="AH373" s="749"/>
    </row>
    <row r="374">
      <c r="A374" s="646"/>
      <c r="B374" s="791"/>
      <c r="C374" s="791"/>
      <c r="D374" s="791"/>
      <c r="E374" s="791"/>
      <c r="F374" s="791"/>
      <c r="G374" s="791"/>
      <c r="H374" s="791"/>
      <c r="I374" s="791"/>
      <c r="J374" s="791"/>
      <c r="K374" s="791"/>
      <c r="L374" s="791"/>
      <c r="M374" s="791"/>
      <c r="N374" s="5"/>
      <c r="O374" s="5"/>
      <c r="P374" s="5"/>
      <c r="Q374" s="5"/>
      <c r="R374" s="5"/>
      <c r="S374" s="5"/>
      <c r="T374" s="5"/>
      <c r="U374" s="5"/>
      <c r="V374" s="5"/>
      <c r="W374" s="5"/>
      <c r="X374" s="5"/>
      <c r="Y374" s="5"/>
      <c r="Z374" s="5"/>
      <c r="AA374" s="5"/>
      <c r="AB374" s="5"/>
      <c r="AC374" s="5"/>
      <c r="AD374" s="5"/>
      <c r="AE374" s="5"/>
      <c r="AF374" s="5"/>
      <c r="AG374" s="792"/>
      <c r="AH374" s="749"/>
    </row>
    <row r="375">
      <c r="A375" s="646"/>
      <c r="B375" s="791"/>
      <c r="C375" s="791"/>
      <c r="D375" s="791"/>
      <c r="E375" s="791"/>
      <c r="F375" s="791"/>
      <c r="G375" s="791"/>
      <c r="H375" s="791"/>
      <c r="I375" s="791"/>
      <c r="J375" s="791"/>
      <c r="K375" s="791"/>
      <c r="L375" s="791"/>
      <c r="M375" s="791"/>
      <c r="N375" s="5"/>
      <c r="O375" s="5"/>
      <c r="P375" s="5"/>
      <c r="Q375" s="5"/>
      <c r="R375" s="5"/>
      <c r="S375" s="5"/>
      <c r="T375" s="5"/>
      <c r="U375" s="5"/>
      <c r="V375" s="5"/>
      <c r="W375" s="5"/>
      <c r="X375" s="5"/>
      <c r="Y375" s="5"/>
      <c r="Z375" s="5"/>
      <c r="AA375" s="5"/>
      <c r="AB375" s="5"/>
      <c r="AC375" s="5"/>
      <c r="AD375" s="5"/>
      <c r="AE375" s="5"/>
      <c r="AF375" s="5"/>
      <c r="AG375" s="792"/>
      <c r="AH375" s="749"/>
    </row>
    <row r="376">
      <c r="A376" s="646"/>
      <c r="B376" s="791"/>
      <c r="C376" s="791"/>
      <c r="D376" s="791"/>
      <c r="E376" s="791"/>
      <c r="F376" s="791"/>
      <c r="G376" s="791"/>
      <c r="H376" s="791"/>
      <c r="I376" s="791"/>
      <c r="J376" s="791"/>
      <c r="K376" s="791"/>
      <c r="L376" s="791"/>
      <c r="M376" s="791"/>
      <c r="N376" s="5"/>
      <c r="O376" s="5"/>
      <c r="P376" s="5"/>
      <c r="Q376" s="5"/>
      <c r="R376" s="5"/>
      <c r="S376" s="5"/>
      <c r="T376" s="5"/>
      <c r="U376" s="5"/>
      <c r="V376" s="5"/>
      <c r="W376" s="5"/>
      <c r="X376" s="5"/>
      <c r="Y376" s="5"/>
      <c r="Z376" s="5"/>
      <c r="AA376" s="5"/>
      <c r="AB376" s="5"/>
      <c r="AC376" s="5"/>
      <c r="AD376" s="5"/>
      <c r="AE376" s="5"/>
      <c r="AF376" s="5"/>
      <c r="AG376" s="792"/>
      <c r="AH376" s="749"/>
    </row>
    <row r="377">
      <c r="A377" s="646"/>
      <c r="B377" s="791"/>
      <c r="C377" s="791"/>
      <c r="D377" s="791"/>
      <c r="E377" s="791"/>
      <c r="F377" s="791"/>
      <c r="G377" s="791"/>
      <c r="H377" s="791"/>
      <c r="I377" s="791"/>
      <c r="J377" s="791"/>
      <c r="K377" s="791"/>
      <c r="L377" s="791"/>
      <c r="M377" s="791"/>
      <c r="N377" s="5"/>
      <c r="O377" s="5"/>
      <c r="P377" s="5"/>
      <c r="Q377" s="5"/>
      <c r="R377" s="5"/>
      <c r="S377" s="5"/>
      <c r="T377" s="5"/>
      <c r="U377" s="5"/>
      <c r="V377" s="5"/>
      <c r="W377" s="5"/>
      <c r="X377" s="5"/>
      <c r="Y377" s="5"/>
      <c r="Z377" s="5"/>
      <c r="AA377" s="5"/>
      <c r="AB377" s="5"/>
      <c r="AC377" s="5"/>
      <c r="AD377" s="5"/>
      <c r="AE377" s="5"/>
      <c r="AF377" s="5"/>
      <c r="AG377" s="792"/>
      <c r="AH377" s="749"/>
    </row>
    <row r="378">
      <c r="A378" s="646"/>
      <c r="B378" s="791"/>
      <c r="C378" s="791"/>
      <c r="D378" s="791"/>
      <c r="E378" s="791"/>
      <c r="F378" s="791"/>
      <c r="G378" s="791"/>
      <c r="H378" s="791"/>
      <c r="I378" s="791"/>
      <c r="J378" s="791"/>
      <c r="K378" s="791"/>
      <c r="L378" s="791"/>
      <c r="M378" s="791"/>
      <c r="N378" s="5"/>
      <c r="O378" s="5"/>
      <c r="P378" s="5"/>
      <c r="Q378" s="5"/>
      <c r="R378" s="5"/>
      <c r="S378" s="5"/>
      <c r="T378" s="5"/>
      <c r="U378" s="5"/>
      <c r="V378" s="5"/>
      <c r="W378" s="5"/>
      <c r="X378" s="5"/>
      <c r="Y378" s="5"/>
      <c r="Z378" s="5"/>
      <c r="AA378" s="5"/>
      <c r="AB378" s="5"/>
      <c r="AC378" s="5"/>
      <c r="AD378" s="5"/>
      <c r="AE378" s="5"/>
      <c r="AF378" s="5"/>
      <c r="AG378" s="792"/>
      <c r="AH378" s="749"/>
    </row>
    <row r="379">
      <c r="A379" s="646"/>
      <c r="B379" s="791"/>
      <c r="C379" s="791"/>
      <c r="D379" s="791"/>
      <c r="E379" s="791"/>
      <c r="F379" s="791"/>
      <c r="G379" s="791"/>
      <c r="H379" s="791"/>
      <c r="I379" s="791"/>
      <c r="J379" s="791"/>
      <c r="K379" s="791"/>
      <c r="L379" s="791"/>
      <c r="M379" s="791"/>
      <c r="N379" s="5"/>
      <c r="O379" s="5"/>
      <c r="P379" s="5"/>
      <c r="Q379" s="5"/>
      <c r="R379" s="5"/>
      <c r="S379" s="5"/>
      <c r="T379" s="5"/>
      <c r="U379" s="5"/>
      <c r="V379" s="5"/>
      <c r="W379" s="5"/>
      <c r="X379" s="5"/>
      <c r="Y379" s="5"/>
      <c r="Z379" s="5"/>
      <c r="AA379" s="5"/>
      <c r="AB379" s="5"/>
      <c r="AC379" s="5"/>
      <c r="AD379" s="5"/>
      <c r="AE379" s="5"/>
      <c r="AF379" s="5"/>
      <c r="AG379" s="792"/>
      <c r="AH379" s="749"/>
    </row>
    <row r="380">
      <c r="A380" s="646"/>
      <c r="B380" s="791"/>
      <c r="C380" s="791"/>
      <c r="D380" s="791"/>
      <c r="E380" s="791"/>
      <c r="F380" s="791"/>
      <c r="G380" s="791"/>
      <c r="H380" s="791"/>
      <c r="I380" s="791"/>
      <c r="J380" s="791"/>
      <c r="K380" s="791"/>
      <c r="L380" s="791"/>
      <c r="M380" s="791"/>
      <c r="N380" s="5"/>
      <c r="O380" s="5"/>
      <c r="P380" s="5"/>
      <c r="Q380" s="5"/>
      <c r="R380" s="5"/>
      <c r="S380" s="5"/>
      <c r="T380" s="5"/>
      <c r="U380" s="5"/>
      <c r="V380" s="5"/>
      <c r="W380" s="5"/>
      <c r="X380" s="5"/>
      <c r="Y380" s="5"/>
      <c r="Z380" s="5"/>
      <c r="AA380" s="5"/>
      <c r="AB380" s="5"/>
      <c r="AC380" s="5"/>
      <c r="AD380" s="5"/>
      <c r="AE380" s="5"/>
      <c r="AF380" s="5"/>
      <c r="AG380" s="792"/>
      <c r="AH380" s="749"/>
    </row>
    <row r="381">
      <c r="A381" s="646"/>
      <c r="B381" s="791"/>
      <c r="C381" s="791"/>
      <c r="D381" s="791"/>
      <c r="E381" s="791"/>
      <c r="F381" s="791"/>
      <c r="G381" s="791"/>
      <c r="H381" s="791"/>
      <c r="I381" s="791"/>
      <c r="J381" s="791"/>
      <c r="K381" s="791"/>
      <c r="L381" s="791"/>
      <c r="M381" s="791"/>
      <c r="N381" s="5"/>
      <c r="O381" s="5"/>
      <c r="P381" s="5"/>
      <c r="Q381" s="5"/>
      <c r="R381" s="5"/>
      <c r="S381" s="5"/>
      <c r="T381" s="5"/>
      <c r="U381" s="5"/>
      <c r="V381" s="5"/>
      <c r="W381" s="5"/>
      <c r="X381" s="5"/>
      <c r="Y381" s="5"/>
      <c r="Z381" s="5"/>
      <c r="AA381" s="5"/>
      <c r="AB381" s="5"/>
      <c r="AC381" s="5"/>
      <c r="AD381" s="5"/>
      <c r="AE381" s="5"/>
      <c r="AF381" s="5"/>
      <c r="AG381" s="792"/>
      <c r="AH381" s="749"/>
    </row>
    <row r="382">
      <c r="A382" s="646"/>
      <c r="B382" s="791"/>
      <c r="C382" s="791"/>
      <c r="D382" s="791"/>
      <c r="E382" s="791"/>
      <c r="F382" s="791"/>
      <c r="G382" s="791"/>
      <c r="H382" s="791"/>
      <c r="I382" s="791"/>
      <c r="J382" s="791"/>
      <c r="K382" s="791"/>
      <c r="L382" s="791"/>
      <c r="M382" s="791"/>
      <c r="N382" s="5"/>
      <c r="O382" s="5"/>
      <c r="P382" s="5"/>
      <c r="Q382" s="5"/>
      <c r="R382" s="5"/>
      <c r="S382" s="5"/>
      <c r="T382" s="5"/>
      <c r="U382" s="5"/>
      <c r="V382" s="5"/>
      <c r="W382" s="5"/>
      <c r="X382" s="5"/>
      <c r="Y382" s="5"/>
      <c r="Z382" s="5"/>
      <c r="AA382" s="5"/>
      <c r="AB382" s="5"/>
      <c r="AC382" s="5"/>
      <c r="AD382" s="5"/>
      <c r="AE382" s="5"/>
      <c r="AF382" s="5"/>
      <c r="AG382" s="792"/>
      <c r="AH382" s="749"/>
    </row>
    <row r="383">
      <c r="A383" s="646"/>
      <c r="B383" s="791"/>
      <c r="C383" s="791"/>
      <c r="D383" s="791"/>
      <c r="E383" s="791"/>
      <c r="F383" s="791"/>
      <c r="G383" s="791"/>
      <c r="H383" s="791"/>
      <c r="I383" s="791"/>
      <c r="J383" s="791"/>
      <c r="K383" s="791"/>
      <c r="L383" s="791"/>
      <c r="M383" s="791"/>
      <c r="N383" s="5"/>
      <c r="O383" s="5"/>
      <c r="P383" s="5"/>
      <c r="Q383" s="5"/>
      <c r="R383" s="5"/>
      <c r="S383" s="5"/>
      <c r="T383" s="5"/>
      <c r="U383" s="5"/>
      <c r="V383" s="5"/>
      <c r="W383" s="5"/>
      <c r="X383" s="5"/>
      <c r="Y383" s="5"/>
      <c r="Z383" s="5"/>
      <c r="AA383" s="5"/>
      <c r="AB383" s="5"/>
      <c r="AC383" s="5"/>
      <c r="AD383" s="5"/>
      <c r="AE383" s="5"/>
      <c r="AF383" s="5"/>
      <c r="AG383" s="792"/>
      <c r="AH383" s="749"/>
    </row>
    <row r="384">
      <c r="A384" s="646"/>
      <c r="B384" s="791"/>
      <c r="C384" s="791"/>
      <c r="D384" s="791"/>
      <c r="E384" s="791"/>
      <c r="F384" s="791"/>
      <c r="G384" s="791"/>
      <c r="H384" s="791"/>
      <c r="I384" s="791"/>
      <c r="J384" s="791"/>
      <c r="K384" s="791"/>
      <c r="L384" s="791"/>
      <c r="M384" s="791"/>
      <c r="N384" s="5"/>
      <c r="O384" s="5"/>
      <c r="P384" s="5"/>
      <c r="Q384" s="5"/>
      <c r="R384" s="5"/>
      <c r="S384" s="5"/>
      <c r="T384" s="5"/>
      <c r="U384" s="5"/>
      <c r="V384" s="5"/>
      <c r="W384" s="5"/>
      <c r="X384" s="5"/>
      <c r="Y384" s="5"/>
      <c r="Z384" s="5"/>
      <c r="AA384" s="5"/>
      <c r="AB384" s="5"/>
      <c r="AC384" s="5"/>
      <c r="AD384" s="5"/>
      <c r="AE384" s="5"/>
      <c r="AF384" s="5"/>
      <c r="AG384" s="792"/>
      <c r="AH384" s="749"/>
    </row>
    <row r="385">
      <c r="A385" s="646"/>
      <c r="B385" s="791"/>
      <c r="C385" s="791"/>
      <c r="D385" s="791"/>
      <c r="E385" s="791"/>
      <c r="F385" s="791"/>
      <c r="G385" s="791"/>
      <c r="H385" s="791"/>
      <c r="I385" s="791"/>
      <c r="J385" s="791"/>
      <c r="K385" s="791"/>
      <c r="L385" s="791"/>
      <c r="M385" s="791"/>
      <c r="N385" s="5"/>
      <c r="O385" s="5"/>
      <c r="P385" s="5"/>
      <c r="Q385" s="5"/>
      <c r="R385" s="5"/>
      <c r="S385" s="5"/>
      <c r="T385" s="5"/>
      <c r="U385" s="5"/>
      <c r="V385" s="5"/>
      <c r="W385" s="5"/>
      <c r="X385" s="5"/>
      <c r="Y385" s="5"/>
      <c r="Z385" s="5"/>
      <c r="AA385" s="5"/>
      <c r="AB385" s="5"/>
      <c r="AC385" s="5"/>
      <c r="AD385" s="5"/>
      <c r="AE385" s="5"/>
      <c r="AF385" s="5"/>
      <c r="AG385" s="792"/>
      <c r="AH385" s="749"/>
    </row>
    <row r="386">
      <c r="A386" s="646"/>
      <c r="B386" s="791"/>
      <c r="C386" s="791"/>
      <c r="D386" s="791"/>
      <c r="E386" s="791"/>
      <c r="F386" s="791"/>
      <c r="G386" s="791"/>
      <c r="H386" s="791"/>
      <c r="I386" s="791"/>
      <c r="J386" s="791"/>
      <c r="K386" s="791"/>
      <c r="L386" s="791"/>
      <c r="M386" s="791"/>
      <c r="N386" s="5"/>
      <c r="O386" s="5"/>
      <c r="P386" s="5"/>
      <c r="Q386" s="5"/>
      <c r="R386" s="5"/>
      <c r="S386" s="5"/>
      <c r="T386" s="5"/>
      <c r="U386" s="5"/>
      <c r="V386" s="5"/>
      <c r="W386" s="5"/>
      <c r="X386" s="5"/>
      <c r="Y386" s="5"/>
      <c r="Z386" s="5"/>
      <c r="AA386" s="5"/>
      <c r="AB386" s="5"/>
      <c r="AC386" s="5"/>
      <c r="AD386" s="5"/>
      <c r="AE386" s="5"/>
      <c r="AF386" s="5"/>
      <c r="AG386" s="792"/>
      <c r="AH386" s="749"/>
    </row>
    <row r="387">
      <c r="A387" s="646"/>
      <c r="B387" s="791"/>
      <c r="C387" s="791"/>
      <c r="D387" s="791"/>
      <c r="E387" s="791"/>
      <c r="F387" s="791"/>
      <c r="G387" s="791"/>
      <c r="H387" s="791"/>
      <c r="I387" s="791"/>
      <c r="J387" s="791"/>
      <c r="K387" s="791"/>
      <c r="L387" s="791"/>
      <c r="M387" s="791"/>
      <c r="N387" s="5"/>
      <c r="O387" s="5"/>
      <c r="P387" s="5"/>
      <c r="Q387" s="5"/>
      <c r="R387" s="5"/>
      <c r="S387" s="5"/>
      <c r="T387" s="5"/>
      <c r="U387" s="5"/>
      <c r="V387" s="5"/>
      <c r="W387" s="5"/>
      <c r="X387" s="5"/>
      <c r="Y387" s="5"/>
      <c r="Z387" s="5"/>
      <c r="AA387" s="5"/>
      <c r="AB387" s="5"/>
      <c r="AC387" s="5"/>
      <c r="AD387" s="5"/>
      <c r="AE387" s="5"/>
      <c r="AF387" s="5"/>
      <c r="AG387" s="792"/>
      <c r="AH387" s="749"/>
    </row>
    <row r="388">
      <c r="A388" s="646"/>
      <c r="B388" s="791"/>
      <c r="C388" s="791"/>
      <c r="D388" s="791"/>
      <c r="E388" s="791"/>
      <c r="F388" s="791"/>
      <c r="G388" s="791"/>
      <c r="H388" s="791"/>
      <c r="I388" s="791"/>
      <c r="J388" s="791"/>
      <c r="K388" s="791"/>
      <c r="L388" s="791"/>
      <c r="M388" s="791"/>
      <c r="N388" s="5"/>
      <c r="O388" s="5"/>
      <c r="P388" s="5"/>
      <c r="Q388" s="5"/>
      <c r="R388" s="5"/>
      <c r="S388" s="5"/>
      <c r="T388" s="5"/>
      <c r="U388" s="5"/>
      <c r="V388" s="5"/>
      <c r="W388" s="5"/>
      <c r="X388" s="5"/>
      <c r="Y388" s="5"/>
      <c r="Z388" s="5"/>
      <c r="AA388" s="5"/>
      <c r="AB388" s="5"/>
      <c r="AC388" s="5"/>
      <c r="AD388" s="5"/>
      <c r="AE388" s="5"/>
      <c r="AF388" s="5"/>
      <c r="AG388" s="792"/>
      <c r="AH388" s="749"/>
    </row>
    <row r="389">
      <c r="A389" s="646"/>
      <c r="B389" s="791"/>
      <c r="C389" s="791"/>
      <c r="D389" s="791"/>
      <c r="E389" s="791"/>
      <c r="F389" s="791"/>
      <c r="G389" s="791"/>
      <c r="H389" s="791"/>
      <c r="I389" s="791"/>
      <c r="J389" s="791"/>
      <c r="K389" s="791"/>
      <c r="L389" s="791"/>
      <c r="M389" s="791"/>
      <c r="N389" s="5"/>
      <c r="O389" s="5"/>
      <c r="P389" s="5"/>
      <c r="Q389" s="5"/>
      <c r="R389" s="5"/>
      <c r="S389" s="5"/>
      <c r="T389" s="5"/>
      <c r="U389" s="5"/>
      <c r="V389" s="5"/>
      <c r="W389" s="5"/>
      <c r="X389" s="5"/>
      <c r="Y389" s="5"/>
      <c r="Z389" s="5"/>
      <c r="AA389" s="5"/>
      <c r="AB389" s="5"/>
      <c r="AC389" s="5"/>
      <c r="AD389" s="5"/>
      <c r="AE389" s="5"/>
      <c r="AF389" s="5"/>
      <c r="AG389" s="792"/>
      <c r="AH389" s="749"/>
    </row>
    <row r="390">
      <c r="A390" s="646"/>
      <c r="B390" s="791"/>
      <c r="C390" s="791"/>
      <c r="D390" s="791"/>
      <c r="E390" s="791"/>
      <c r="F390" s="791"/>
      <c r="G390" s="791"/>
      <c r="H390" s="791"/>
      <c r="I390" s="791"/>
      <c r="J390" s="791"/>
      <c r="K390" s="791"/>
      <c r="L390" s="791"/>
      <c r="M390" s="791"/>
      <c r="N390" s="5"/>
      <c r="O390" s="5"/>
      <c r="P390" s="5"/>
      <c r="Q390" s="5"/>
      <c r="R390" s="5"/>
      <c r="S390" s="5"/>
      <c r="T390" s="5"/>
      <c r="U390" s="5"/>
      <c r="V390" s="5"/>
      <c r="W390" s="5"/>
      <c r="X390" s="5"/>
      <c r="Y390" s="5"/>
      <c r="Z390" s="5"/>
      <c r="AA390" s="5"/>
      <c r="AB390" s="5"/>
      <c r="AC390" s="5"/>
      <c r="AD390" s="5"/>
      <c r="AE390" s="5"/>
      <c r="AF390" s="5"/>
      <c r="AG390" s="792"/>
      <c r="AH390" s="749"/>
    </row>
    <row r="391">
      <c r="A391" s="646"/>
      <c r="B391" s="791"/>
      <c r="C391" s="791"/>
      <c r="D391" s="791"/>
      <c r="E391" s="791"/>
      <c r="F391" s="791"/>
      <c r="G391" s="791"/>
      <c r="H391" s="791"/>
      <c r="I391" s="791"/>
      <c r="J391" s="791"/>
      <c r="K391" s="791"/>
      <c r="L391" s="791"/>
      <c r="M391" s="791"/>
      <c r="N391" s="5"/>
      <c r="O391" s="5"/>
      <c r="P391" s="5"/>
      <c r="Q391" s="5"/>
      <c r="R391" s="5"/>
      <c r="S391" s="5"/>
      <c r="T391" s="5"/>
      <c r="U391" s="5"/>
      <c r="V391" s="5"/>
      <c r="W391" s="5"/>
      <c r="X391" s="5"/>
      <c r="Y391" s="5"/>
      <c r="Z391" s="5"/>
      <c r="AA391" s="5"/>
      <c r="AB391" s="5"/>
      <c r="AC391" s="5"/>
      <c r="AD391" s="5"/>
      <c r="AE391" s="5"/>
      <c r="AF391" s="5"/>
      <c r="AG391" s="792"/>
      <c r="AH391" s="749"/>
    </row>
    <row r="392">
      <c r="A392" s="646"/>
      <c r="B392" s="791"/>
      <c r="C392" s="791"/>
      <c r="D392" s="791"/>
      <c r="E392" s="791"/>
      <c r="F392" s="791"/>
      <c r="G392" s="791"/>
      <c r="H392" s="791"/>
      <c r="I392" s="791"/>
      <c r="J392" s="791"/>
      <c r="K392" s="791"/>
      <c r="L392" s="791"/>
      <c r="M392" s="791"/>
      <c r="N392" s="5"/>
      <c r="O392" s="5"/>
      <c r="P392" s="5"/>
      <c r="Q392" s="5"/>
      <c r="R392" s="5"/>
      <c r="S392" s="5"/>
      <c r="T392" s="5"/>
      <c r="U392" s="5"/>
      <c r="V392" s="5"/>
      <c r="W392" s="5"/>
      <c r="X392" s="5"/>
      <c r="Y392" s="5"/>
      <c r="Z392" s="5"/>
      <c r="AA392" s="5"/>
      <c r="AB392" s="5"/>
      <c r="AC392" s="5"/>
      <c r="AD392" s="5"/>
      <c r="AE392" s="5"/>
      <c r="AF392" s="5"/>
      <c r="AG392" s="792"/>
      <c r="AH392" s="749"/>
    </row>
    <row r="393">
      <c r="A393" s="646"/>
      <c r="B393" s="791"/>
      <c r="C393" s="791"/>
      <c r="D393" s="791"/>
      <c r="E393" s="791"/>
      <c r="F393" s="791"/>
      <c r="G393" s="791"/>
      <c r="H393" s="791"/>
      <c r="I393" s="791"/>
      <c r="J393" s="791"/>
      <c r="K393" s="791"/>
      <c r="L393" s="791"/>
      <c r="M393" s="791"/>
      <c r="N393" s="5"/>
      <c r="O393" s="5"/>
      <c r="P393" s="5"/>
      <c r="Q393" s="5"/>
      <c r="R393" s="5"/>
      <c r="S393" s="5"/>
      <c r="T393" s="5"/>
      <c r="U393" s="5"/>
      <c r="V393" s="5"/>
      <c r="W393" s="5"/>
      <c r="X393" s="5"/>
      <c r="Y393" s="5"/>
      <c r="Z393" s="5"/>
      <c r="AA393" s="5"/>
      <c r="AB393" s="5"/>
      <c r="AC393" s="5"/>
      <c r="AD393" s="5"/>
      <c r="AE393" s="5"/>
      <c r="AF393" s="5"/>
      <c r="AG393" s="792"/>
      <c r="AH393" s="749"/>
    </row>
    <row r="394">
      <c r="A394" s="646"/>
      <c r="B394" s="791"/>
      <c r="C394" s="791"/>
      <c r="D394" s="791"/>
      <c r="E394" s="791"/>
      <c r="F394" s="791"/>
      <c r="G394" s="791"/>
      <c r="H394" s="791"/>
      <c r="I394" s="791"/>
      <c r="J394" s="791"/>
      <c r="K394" s="791"/>
      <c r="L394" s="791"/>
      <c r="M394" s="791"/>
      <c r="N394" s="5"/>
      <c r="O394" s="5"/>
      <c r="P394" s="5"/>
      <c r="Q394" s="5"/>
      <c r="R394" s="5"/>
      <c r="S394" s="5"/>
      <c r="T394" s="5"/>
      <c r="U394" s="5"/>
      <c r="V394" s="5"/>
      <c r="W394" s="5"/>
      <c r="X394" s="5"/>
      <c r="Y394" s="5"/>
      <c r="Z394" s="5"/>
      <c r="AA394" s="5"/>
      <c r="AB394" s="5"/>
      <c r="AC394" s="5"/>
      <c r="AD394" s="5"/>
      <c r="AE394" s="5"/>
      <c r="AF394" s="5"/>
      <c r="AG394" s="792"/>
      <c r="AH394" s="749"/>
    </row>
    <row r="395">
      <c r="A395" s="646"/>
      <c r="B395" s="791"/>
      <c r="C395" s="791"/>
      <c r="D395" s="791"/>
      <c r="E395" s="791"/>
      <c r="F395" s="791"/>
      <c r="G395" s="791"/>
      <c r="H395" s="791"/>
      <c r="I395" s="791"/>
      <c r="J395" s="791"/>
      <c r="K395" s="791"/>
      <c r="L395" s="791"/>
      <c r="M395" s="791"/>
      <c r="N395" s="5"/>
      <c r="O395" s="5"/>
      <c r="P395" s="5"/>
      <c r="Q395" s="5"/>
      <c r="R395" s="5"/>
      <c r="S395" s="5"/>
      <c r="T395" s="5"/>
      <c r="U395" s="5"/>
      <c r="V395" s="5"/>
      <c r="W395" s="5"/>
      <c r="X395" s="5"/>
      <c r="Y395" s="5"/>
      <c r="Z395" s="5"/>
      <c r="AA395" s="5"/>
      <c r="AB395" s="5"/>
      <c r="AC395" s="5"/>
      <c r="AD395" s="5"/>
      <c r="AE395" s="5"/>
      <c r="AF395" s="5"/>
      <c r="AG395" s="792"/>
      <c r="AH395" s="749"/>
    </row>
    <row r="396">
      <c r="A396" s="646"/>
      <c r="B396" s="791"/>
      <c r="C396" s="791"/>
      <c r="D396" s="791"/>
      <c r="E396" s="791"/>
      <c r="F396" s="791"/>
      <c r="G396" s="791"/>
      <c r="H396" s="791"/>
      <c r="I396" s="791"/>
      <c r="J396" s="791"/>
      <c r="K396" s="791"/>
      <c r="L396" s="791"/>
      <c r="M396" s="791"/>
      <c r="N396" s="5"/>
      <c r="O396" s="5"/>
      <c r="P396" s="5"/>
      <c r="Q396" s="5"/>
      <c r="R396" s="5"/>
      <c r="S396" s="5"/>
      <c r="T396" s="5"/>
      <c r="U396" s="5"/>
      <c r="V396" s="5"/>
      <c r="W396" s="5"/>
      <c r="X396" s="5"/>
      <c r="Y396" s="5"/>
      <c r="Z396" s="5"/>
      <c r="AA396" s="5"/>
      <c r="AB396" s="5"/>
      <c r="AC396" s="5"/>
      <c r="AD396" s="5"/>
      <c r="AE396" s="5"/>
      <c r="AF396" s="5"/>
      <c r="AG396" s="792"/>
      <c r="AH396" s="749"/>
    </row>
    <row r="397">
      <c r="A397" s="646"/>
      <c r="B397" s="791"/>
      <c r="C397" s="791"/>
      <c r="D397" s="791"/>
      <c r="E397" s="791"/>
      <c r="F397" s="791"/>
      <c r="G397" s="791"/>
      <c r="H397" s="791"/>
      <c r="I397" s="791"/>
      <c r="J397" s="791"/>
      <c r="K397" s="791"/>
      <c r="L397" s="791"/>
      <c r="M397" s="791"/>
      <c r="N397" s="5"/>
      <c r="O397" s="5"/>
      <c r="P397" s="5"/>
      <c r="Q397" s="5"/>
      <c r="R397" s="5"/>
      <c r="S397" s="5"/>
      <c r="T397" s="5"/>
      <c r="U397" s="5"/>
      <c r="V397" s="5"/>
      <c r="W397" s="5"/>
      <c r="X397" s="5"/>
      <c r="Y397" s="5"/>
      <c r="Z397" s="5"/>
      <c r="AA397" s="5"/>
      <c r="AB397" s="5"/>
      <c r="AC397" s="5"/>
      <c r="AD397" s="5"/>
      <c r="AE397" s="5"/>
      <c r="AF397" s="5"/>
      <c r="AG397" s="792"/>
      <c r="AH397" s="749"/>
    </row>
    <row r="398">
      <c r="A398" s="646"/>
      <c r="B398" s="791"/>
      <c r="C398" s="791"/>
      <c r="D398" s="791"/>
      <c r="E398" s="791"/>
      <c r="F398" s="791"/>
      <c r="G398" s="791"/>
      <c r="H398" s="791"/>
      <c r="I398" s="791"/>
      <c r="J398" s="791"/>
      <c r="K398" s="791"/>
      <c r="L398" s="791"/>
      <c r="M398" s="791"/>
      <c r="N398" s="5"/>
      <c r="O398" s="5"/>
      <c r="P398" s="5"/>
      <c r="Q398" s="5"/>
      <c r="R398" s="5"/>
      <c r="S398" s="5"/>
      <c r="T398" s="5"/>
      <c r="U398" s="5"/>
      <c r="V398" s="5"/>
      <c r="W398" s="5"/>
      <c r="X398" s="5"/>
      <c r="Y398" s="5"/>
      <c r="Z398" s="5"/>
      <c r="AA398" s="5"/>
      <c r="AB398" s="5"/>
      <c r="AC398" s="5"/>
      <c r="AD398" s="5"/>
      <c r="AE398" s="5"/>
      <c r="AF398" s="5"/>
      <c r="AG398" s="792"/>
      <c r="AH398" s="749"/>
    </row>
    <row r="399">
      <c r="A399" s="646"/>
      <c r="B399" s="791"/>
      <c r="C399" s="791"/>
      <c r="D399" s="791"/>
      <c r="E399" s="791"/>
      <c r="F399" s="791"/>
      <c r="G399" s="791"/>
      <c r="H399" s="791"/>
      <c r="I399" s="791"/>
      <c r="J399" s="791"/>
      <c r="K399" s="791"/>
      <c r="L399" s="791"/>
      <c r="M399" s="791"/>
      <c r="N399" s="5"/>
      <c r="O399" s="5"/>
      <c r="P399" s="5"/>
      <c r="Q399" s="5"/>
      <c r="R399" s="5"/>
      <c r="S399" s="5"/>
      <c r="T399" s="5"/>
      <c r="U399" s="5"/>
      <c r="V399" s="5"/>
      <c r="W399" s="5"/>
      <c r="X399" s="5"/>
      <c r="Y399" s="5"/>
      <c r="Z399" s="5"/>
      <c r="AA399" s="5"/>
      <c r="AB399" s="5"/>
      <c r="AC399" s="5"/>
      <c r="AD399" s="5"/>
      <c r="AE399" s="5"/>
      <c r="AF399" s="5"/>
      <c r="AG399" s="792"/>
      <c r="AH399" s="749"/>
    </row>
    <row r="400">
      <c r="A400" s="646"/>
      <c r="B400" s="791"/>
      <c r="C400" s="791"/>
      <c r="D400" s="791"/>
      <c r="E400" s="791"/>
      <c r="F400" s="791"/>
      <c r="G400" s="791"/>
      <c r="H400" s="791"/>
      <c r="I400" s="791"/>
      <c r="J400" s="791"/>
      <c r="K400" s="791"/>
      <c r="L400" s="791"/>
      <c r="M400" s="791"/>
      <c r="N400" s="5"/>
      <c r="O400" s="5"/>
      <c r="P400" s="5"/>
      <c r="Q400" s="5"/>
      <c r="R400" s="5"/>
      <c r="S400" s="5"/>
      <c r="T400" s="5"/>
      <c r="U400" s="5"/>
      <c r="V400" s="5"/>
      <c r="W400" s="5"/>
      <c r="X400" s="5"/>
      <c r="Y400" s="5"/>
      <c r="Z400" s="5"/>
      <c r="AA400" s="5"/>
      <c r="AB400" s="5"/>
      <c r="AC400" s="5"/>
      <c r="AD400" s="5"/>
      <c r="AE400" s="5"/>
      <c r="AF400" s="5"/>
      <c r="AG400" s="792"/>
      <c r="AH400" s="749"/>
    </row>
    <row r="401">
      <c r="A401" s="646"/>
      <c r="B401" s="791"/>
      <c r="C401" s="791"/>
      <c r="D401" s="791"/>
      <c r="E401" s="791"/>
      <c r="F401" s="791"/>
      <c r="G401" s="791"/>
      <c r="H401" s="791"/>
      <c r="I401" s="791"/>
      <c r="J401" s="791"/>
      <c r="K401" s="791"/>
      <c r="L401" s="791"/>
      <c r="M401" s="791"/>
      <c r="N401" s="5"/>
      <c r="O401" s="5"/>
      <c r="P401" s="5"/>
      <c r="Q401" s="5"/>
      <c r="R401" s="5"/>
      <c r="S401" s="5"/>
      <c r="T401" s="5"/>
      <c r="U401" s="5"/>
      <c r="V401" s="5"/>
      <c r="W401" s="5"/>
      <c r="X401" s="5"/>
      <c r="Y401" s="5"/>
      <c r="Z401" s="5"/>
      <c r="AA401" s="5"/>
      <c r="AB401" s="5"/>
      <c r="AC401" s="5"/>
      <c r="AD401" s="5"/>
      <c r="AE401" s="5"/>
      <c r="AF401" s="5"/>
      <c r="AG401" s="792"/>
      <c r="AH401" s="749"/>
    </row>
    <row r="402">
      <c r="A402" s="646"/>
      <c r="B402" s="791"/>
      <c r="C402" s="791"/>
      <c r="D402" s="791"/>
      <c r="E402" s="791"/>
      <c r="F402" s="791"/>
      <c r="G402" s="791"/>
      <c r="H402" s="791"/>
      <c r="I402" s="791"/>
      <c r="J402" s="791"/>
      <c r="K402" s="791"/>
      <c r="L402" s="791"/>
      <c r="M402" s="791"/>
      <c r="N402" s="5"/>
      <c r="O402" s="5"/>
      <c r="P402" s="5"/>
      <c r="Q402" s="5"/>
      <c r="R402" s="5"/>
      <c r="S402" s="5"/>
      <c r="T402" s="5"/>
      <c r="U402" s="5"/>
      <c r="V402" s="5"/>
      <c r="W402" s="5"/>
      <c r="X402" s="5"/>
      <c r="Y402" s="5"/>
      <c r="Z402" s="5"/>
      <c r="AA402" s="5"/>
      <c r="AB402" s="5"/>
      <c r="AC402" s="5"/>
      <c r="AD402" s="5"/>
      <c r="AE402" s="5"/>
      <c r="AF402" s="5"/>
      <c r="AG402" s="792"/>
      <c r="AH402" s="749"/>
    </row>
    <row r="403">
      <c r="A403" s="646"/>
      <c r="B403" s="791"/>
      <c r="C403" s="791"/>
      <c r="D403" s="791"/>
      <c r="E403" s="791"/>
      <c r="F403" s="791"/>
      <c r="G403" s="791"/>
      <c r="H403" s="791"/>
      <c r="I403" s="791"/>
      <c r="J403" s="791"/>
      <c r="K403" s="791"/>
      <c r="L403" s="791"/>
      <c r="M403" s="791"/>
      <c r="N403" s="5"/>
      <c r="O403" s="5"/>
      <c r="P403" s="5"/>
      <c r="Q403" s="5"/>
      <c r="R403" s="5"/>
      <c r="S403" s="5"/>
      <c r="T403" s="5"/>
      <c r="U403" s="5"/>
      <c r="V403" s="5"/>
      <c r="W403" s="5"/>
      <c r="X403" s="5"/>
      <c r="Y403" s="5"/>
      <c r="Z403" s="5"/>
      <c r="AA403" s="5"/>
      <c r="AB403" s="5"/>
      <c r="AC403" s="5"/>
      <c r="AD403" s="5"/>
      <c r="AE403" s="5"/>
      <c r="AF403" s="5"/>
      <c r="AG403" s="792"/>
      <c r="AH403" s="749"/>
    </row>
    <row r="404">
      <c r="A404" s="646"/>
      <c r="B404" s="791"/>
      <c r="C404" s="791"/>
      <c r="D404" s="791"/>
      <c r="E404" s="791"/>
      <c r="F404" s="791"/>
      <c r="G404" s="791"/>
      <c r="H404" s="791"/>
      <c r="I404" s="791"/>
      <c r="J404" s="791"/>
      <c r="K404" s="791"/>
      <c r="L404" s="791"/>
      <c r="M404" s="791"/>
      <c r="N404" s="5"/>
      <c r="O404" s="5"/>
      <c r="P404" s="5"/>
      <c r="Q404" s="5"/>
      <c r="R404" s="5"/>
      <c r="S404" s="5"/>
      <c r="T404" s="5"/>
      <c r="U404" s="5"/>
      <c r="V404" s="5"/>
      <c r="W404" s="5"/>
      <c r="X404" s="5"/>
      <c r="Y404" s="5"/>
      <c r="Z404" s="5"/>
      <c r="AA404" s="5"/>
      <c r="AB404" s="5"/>
      <c r="AC404" s="5"/>
      <c r="AD404" s="5"/>
      <c r="AE404" s="5"/>
      <c r="AF404" s="5"/>
      <c r="AG404" s="792"/>
      <c r="AH404" s="749"/>
    </row>
    <row r="405">
      <c r="A405" s="646"/>
      <c r="B405" s="791"/>
      <c r="C405" s="791"/>
      <c r="D405" s="791"/>
      <c r="E405" s="791"/>
      <c r="F405" s="791"/>
      <c r="G405" s="791"/>
      <c r="H405" s="791"/>
      <c r="I405" s="791"/>
      <c r="J405" s="791"/>
      <c r="K405" s="791"/>
      <c r="L405" s="791"/>
      <c r="M405" s="791"/>
      <c r="N405" s="5"/>
      <c r="O405" s="5"/>
      <c r="P405" s="5"/>
      <c r="Q405" s="5"/>
      <c r="R405" s="5"/>
      <c r="S405" s="5"/>
      <c r="T405" s="5"/>
      <c r="U405" s="5"/>
      <c r="V405" s="5"/>
      <c r="W405" s="5"/>
      <c r="X405" s="5"/>
      <c r="Y405" s="5"/>
      <c r="Z405" s="5"/>
      <c r="AA405" s="5"/>
      <c r="AB405" s="5"/>
      <c r="AC405" s="5"/>
      <c r="AD405" s="5"/>
      <c r="AE405" s="5"/>
      <c r="AF405" s="5"/>
      <c r="AG405" s="792"/>
      <c r="AH405" s="749"/>
    </row>
    <row r="406">
      <c r="A406" s="646"/>
      <c r="B406" s="791"/>
      <c r="C406" s="791"/>
      <c r="D406" s="791"/>
      <c r="E406" s="791"/>
      <c r="F406" s="791"/>
      <c r="G406" s="791"/>
      <c r="H406" s="791"/>
      <c r="I406" s="791"/>
      <c r="J406" s="791"/>
      <c r="K406" s="791"/>
      <c r="L406" s="791"/>
      <c r="M406" s="791"/>
      <c r="N406" s="5"/>
      <c r="O406" s="5"/>
      <c r="P406" s="5"/>
      <c r="Q406" s="5"/>
      <c r="R406" s="5"/>
      <c r="S406" s="5"/>
      <c r="T406" s="5"/>
      <c r="U406" s="5"/>
      <c r="V406" s="5"/>
      <c r="W406" s="5"/>
      <c r="X406" s="5"/>
      <c r="Y406" s="5"/>
      <c r="Z406" s="5"/>
      <c r="AA406" s="5"/>
      <c r="AB406" s="5"/>
      <c r="AC406" s="5"/>
      <c r="AD406" s="5"/>
      <c r="AE406" s="5"/>
      <c r="AF406" s="5"/>
      <c r="AG406" s="792"/>
      <c r="AH406" s="749"/>
    </row>
    <row r="407">
      <c r="A407" s="646"/>
      <c r="B407" s="791"/>
      <c r="C407" s="791"/>
      <c r="D407" s="791"/>
      <c r="E407" s="791"/>
      <c r="F407" s="791"/>
      <c r="G407" s="791"/>
      <c r="H407" s="791"/>
      <c r="I407" s="791"/>
      <c r="J407" s="791"/>
      <c r="K407" s="791"/>
      <c r="L407" s="791"/>
      <c r="M407" s="791"/>
      <c r="N407" s="5"/>
      <c r="O407" s="5"/>
      <c r="P407" s="5"/>
      <c r="Q407" s="5"/>
      <c r="R407" s="5"/>
      <c r="S407" s="5"/>
      <c r="T407" s="5"/>
      <c r="U407" s="5"/>
      <c r="V407" s="5"/>
      <c r="W407" s="5"/>
      <c r="X407" s="5"/>
      <c r="Y407" s="5"/>
      <c r="Z407" s="5"/>
      <c r="AA407" s="5"/>
      <c r="AB407" s="5"/>
      <c r="AC407" s="5"/>
      <c r="AD407" s="5"/>
      <c r="AE407" s="5"/>
      <c r="AF407" s="5"/>
      <c r="AG407" s="792"/>
      <c r="AH407" s="749"/>
    </row>
    <row r="408">
      <c r="A408" s="646"/>
      <c r="B408" s="791"/>
      <c r="C408" s="791"/>
      <c r="D408" s="791"/>
      <c r="E408" s="791"/>
      <c r="F408" s="791"/>
      <c r="G408" s="791"/>
      <c r="H408" s="791"/>
      <c r="I408" s="791"/>
      <c r="J408" s="791"/>
      <c r="K408" s="791"/>
      <c r="L408" s="791"/>
      <c r="M408" s="791"/>
      <c r="N408" s="5"/>
      <c r="O408" s="5"/>
      <c r="P408" s="5"/>
      <c r="Q408" s="5"/>
      <c r="R408" s="5"/>
      <c r="S408" s="5"/>
      <c r="T408" s="5"/>
      <c r="U408" s="5"/>
      <c r="V408" s="5"/>
      <c r="W408" s="5"/>
      <c r="X408" s="5"/>
      <c r="Y408" s="5"/>
      <c r="Z408" s="5"/>
      <c r="AA408" s="5"/>
      <c r="AB408" s="5"/>
      <c r="AC408" s="5"/>
      <c r="AD408" s="5"/>
      <c r="AE408" s="5"/>
      <c r="AF408" s="5"/>
      <c r="AG408" s="792"/>
      <c r="AH408" s="749"/>
    </row>
    <row r="409">
      <c r="A409" s="646"/>
      <c r="B409" s="791"/>
      <c r="C409" s="791"/>
      <c r="D409" s="791"/>
      <c r="E409" s="791"/>
      <c r="F409" s="791"/>
      <c r="G409" s="791"/>
      <c r="H409" s="791"/>
      <c r="I409" s="791"/>
      <c r="J409" s="791"/>
      <c r="K409" s="791"/>
      <c r="L409" s="791"/>
      <c r="M409" s="791"/>
      <c r="N409" s="5"/>
      <c r="O409" s="5"/>
      <c r="P409" s="5"/>
      <c r="Q409" s="5"/>
      <c r="R409" s="5"/>
      <c r="S409" s="5"/>
      <c r="T409" s="5"/>
      <c r="U409" s="5"/>
      <c r="V409" s="5"/>
      <c r="W409" s="5"/>
      <c r="X409" s="5"/>
      <c r="Y409" s="5"/>
      <c r="Z409" s="5"/>
      <c r="AA409" s="5"/>
      <c r="AB409" s="5"/>
      <c r="AC409" s="5"/>
      <c r="AD409" s="5"/>
      <c r="AE409" s="5"/>
      <c r="AF409" s="5"/>
      <c r="AG409" s="792"/>
      <c r="AH409" s="749"/>
    </row>
    <row r="410">
      <c r="A410" s="646"/>
      <c r="B410" s="791"/>
      <c r="C410" s="791"/>
      <c r="D410" s="791"/>
      <c r="E410" s="791"/>
      <c r="F410" s="791"/>
      <c r="G410" s="791"/>
      <c r="H410" s="791"/>
      <c r="I410" s="791"/>
      <c r="J410" s="791"/>
      <c r="K410" s="791"/>
      <c r="L410" s="791"/>
      <c r="M410" s="791"/>
      <c r="N410" s="5"/>
      <c r="O410" s="5"/>
      <c r="P410" s="5"/>
      <c r="Q410" s="5"/>
      <c r="R410" s="5"/>
      <c r="S410" s="5"/>
      <c r="T410" s="5"/>
      <c r="U410" s="5"/>
      <c r="V410" s="5"/>
      <c r="W410" s="5"/>
      <c r="X410" s="5"/>
      <c r="Y410" s="5"/>
      <c r="Z410" s="5"/>
      <c r="AA410" s="5"/>
      <c r="AB410" s="5"/>
      <c r="AC410" s="5"/>
      <c r="AD410" s="5"/>
      <c r="AE410" s="5"/>
      <c r="AF410" s="5"/>
      <c r="AG410" s="792"/>
      <c r="AH410" s="749"/>
    </row>
    <row r="411">
      <c r="A411" s="646"/>
      <c r="B411" s="791"/>
      <c r="C411" s="791"/>
      <c r="D411" s="791"/>
      <c r="E411" s="791"/>
      <c r="F411" s="791"/>
      <c r="G411" s="791"/>
      <c r="H411" s="791"/>
      <c r="I411" s="791"/>
      <c r="J411" s="791"/>
      <c r="K411" s="791"/>
      <c r="L411" s="791"/>
      <c r="M411" s="791"/>
      <c r="N411" s="5"/>
      <c r="O411" s="5"/>
      <c r="P411" s="5"/>
      <c r="Q411" s="5"/>
      <c r="R411" s="5"/>
      <c r="S411" s="5"/>
      <c r="T411" s="5"/>
      <c r="U411" s="5"/>
      <c r="V411" s="5"/>
      <c r="W411" s="5"/>
      <c r="X411" s="5"/>
      <c r="Y411" s="5"/>
      <c r="Z411" s="5"/>
      <c r="AA411" s="5"/>
      <c r="AB411" s="5"/>
      <c r="AC411" s="5"/>
      <c r="AD411" s="5"/>
      <c r="AE411" s="5"/>
      <c r="AF411" s="5"/>
      <c r="AG411" s="792"/>
      <c r="AH411" s="749"/>
    </row>
    <row r="412">
      <c r="A412" s="646"/>
      <c r="B412" s="791"/>
      <c r="C412" s="791"/>
      <c r="D412" s="791"/>
      <c r="E412" s="791"/>
      <c r="F412" s="791"/>
      <c r="G412" s="791"/>
      <c r="H412" s="791"/>
      <c r="I412" s="791"/>
      <c r="J412" s="791"/>
      <c r="K412" s="791"/>
      <c r="L412" s="791"/>
      <c r="M412" s="791"/>
      <c r="N412" s="5"/>
      <c r="O412" s="5"/>
      <c r="P412" s="5"/>
      <c r="Q412" s="5"/>
      <c r="R412" s="5"/>
      <c r="S412" s="5"/>
      <c r="T412" s="5"/>
      <c r="U412" s="5"/>
      <c r="V412" s="5"/>
      <c r="W412" s="5"/>
      <c r="X412" s="5"/>
      <c r="Y412" s="5"/>
      <c r="Z412" s="5"/>
      <c r="AA412" s="5"/>
      <c r="AB412" s="5"/>
      <c r="AC412" s="5"/>
      <c r="AD412" s="5"/>
      <c r="AE412" s="5"/>
      <c r="AF412" s="5"/>
      <c r="AG412" s="792"/>
      <c r="AH412" s="749"/>
    </row>
    <row r="413">
      <c r="A413" s="646"/>
      <c r="B413" s="791"/>
      <c r="C413" s="791"/>
      <c r="D413" s="791"/>
      <c r="E413" s="791"/>
      <c r="F413" s="791"/>
      <c r="G413" s="791"/>
      <c r="H413" s="791"/>
      <c r="I413" s="791"/>
      <c r="J413" s="791"/>
      <c r="K413" s="791"/>
      <c r="L413" s="791"/>
      <c r="M413" s="791"/>
      <c r="N413" s="5"/>
      <c r="O413" s="5"/>
      <c r="P413" s="5"/>
      <c r="Q413" s="5"/>
      <c r="R413" s="5"/>
      <c r="S413" s="5"/>
      <c r="T413" s="5"/>
      <c r="U413" s="5"/>
      <c r="V413" s="5"/>
      <c r="W413" s="5"/>
      <c r="X413" s="5"/>
      <c r="Y413" s="5"/>
      <c r="Z413" s="5"/>
      <c r="AA413" s="5"/>
      <c r="AB413" s="5"/>
      <c r="AC413" s="5"/>
      <c r="AD413" s="5"/>
      <c r="AE413" s="5"/>
      <c r="AF413" s="5"/>
      <c r="AG413" s="792"/>
      <c r="AH413" s="749"/>
    </row>
    <row r="414">
      <c r="A414" s="646"/>
      <c r="B414" s="791"/>
      <c r="C414" s="791"/>
      <c r="D414" s="791"/>
      <c r="E414" s="791"/>
      <c r="F414" s="791"/>
      <c r="G414" s="791"/>
      <c r="H414" s="791"/>
      <c r="I414" s="791"/>
      <c r="J414" s="791"/>
      <c r="K414" s="791"/>
      <c r="L414" s="791"/>
      <c r="M414" s="791"/>
      <c r="N414" s="5"/>
      <c r="O414" s="5"/>
      <c r="P414" s="5"/>
      <c r="Q414" s="5"/>
      <c r="R414" s="5"/>
      <c r="S414" s="5"/>
      <c r="T414" s="5"/>
      <c r="U414" s="5"/>
      <c r="V414" s="5"/>
      <c r="W414" s="5"/>
      <c r="X414" s="5"/>
      <c r="Y414" s="5"/>
      <c r="Z414" s="5"/>
      <c r="AA414" s="5"/>
      <c r="AB414" s="5"/>
      <c r="AC414" s="5"/>
      <c r="AD414" s="5"/>
      <c r="AE414" s="5"/>
      <c r="AF414" s="5"/>
      <c r="AG414" s="792"/>
      <c r="AH414" s="749"/>
    </row>
    <row r="415">
      <c r="A415" s="646"/>
      <c r="B415" s="791"/>
      <c r="C415" s="791"/>
      <c r="D415" s="791"/>
      <c r="E415" s="791"/>
      <c r="F415" s="791"/>
      <c r="G415" s="791"/>
      <c r="H415" s="791"/>
      <c r="I415" s="791"/>
      <c r="J415" s="791"/>
      <c r="K415" s="791"/>
      <c r="L415" s="791"/>
      <c r="M415" s="791"/>
      <c r="N415" s="5"/>
      <c r="O415" s="5"/>
      <c r="P415" s="5"/>
      <c r="Q415" s="5"/>
      <c r="R415" s="5"/>
      <c r="S415" s="5"/>
      <c r="T415" s="5"/>
      <c r="U415" s="5"/>
      <c r="V415" s="5"/>
      <c r="W415" s="5"/>
      <c r="X415" s="5"/>
      <c r="Y415" s="5"/>
      <c r="Z415" s="5"/>
      <c r="AA415" s="5"/>
      <c r="AB415" s="5"/>
      <c r="AC415" s="5"/>
      <c r="AD415" s="5"/>
      <c r="AE415" s="5"/>
      <c r="AF415" s="5"/>
      <c r="AG415" s="792"/>
      <c r="AH415" s="749"/>
    </row>
    <row r="416">
      <c r="A416" s="646"/>
      <c r="B416" s="791"/>
      <c r="C416" s="791"/>
      <c r="D416" s="791"/>
      <c r="E416" s="791"/>
      <c r="F416" s="791"/>
      <c r="G416" s="791"/>
      <c r="H416" s="791"/>
      <c r="I416" s="791"/>
      <c r="J416" s="791"/>
      <c r="K416" s="791"/>
      <c r="L416" s="791"/>
      <c r="M416" s="791"/>
      <c r="N416" s="5"/>
      <c r="O416" s="5"/>
      <c r="P416" s="5"/>
      <c r="Q416" s="5"/>
      <c r="R416" s="5"/>
      <c r="S416" s="5"/>
      <c r="T416" s="5"/>
      <c r="U416" s="5"/>
      <c r="V416" s="5"/>
      <c r="W416" s="5"/>
      <c r="X416" s="5"/>
      <c r="Y416" s="5"/>
      <c r="Z416" s="5"/>
      <c r="AA416" s="5"/>
      <c r="AB416" s="5"/>
      <c r="AC416" s="5"/>
      <c r="AD416" s="5"/>
      <c r="AE416" s="5"/>
      <c r="AF416" s="5"/>
      <c r="AG416" s="792"/>
      <c r="AH416" s="749"/>
    </row>
    <row r="417">
      <c r="A417" s="646"/>
      <c r="B417" s="791"/>
      <c r="C417" s="791"/>
      <c r="D417" s="791"/>
      <c r="E417" s="791"/>
      <c r="F417" s="791"/>
      <c r="G417" s="791"/>
      <c r="H417" s="791"/>
      <c r="I417" s="791"/>
      <c r="J417" s="791"/>
      <c r="K417" s="791"/>
      <c r="L417" s="791"/>
      <c r="M417" s="791"/>
      <c r="N417" s="5"/>
      <c r="O417" s="5"/>
      <c r="P417" s="5"/>
      <c r="Q417" s="5"/>
      <c r="R417" s="5"/>
      <c r="S417" s="5"/>
      <c r="T417" s="5"/>
      <c r="U417" s="5"/>
      <c r="V417" s="5"/>
      <c r="W417" s="5"/>
      <c r="X417" s="5"/>
      <c r="Y417" s="5"/>
      <c r="Z417" s="5"/>
      <c r="AA417" s="5"/>
      <c r="AB417" s="5"/>
      <c r="AC417" s="5"/>
      <c r="AD417" s="5"/>
      <c r="AE417" s="5"/>
      <c r="AF417" s="5"/>
      <c r="AG417" s="792"/>
      <c r="AH417" s="749"/>
    </row>
    <row r="418">
      <c r="A418" s="646"/>
      <c r="B418" s="791"/>
      <c r="C418" s="791"/>
      <c r="D418" s="791"/>
      <c r="E418" s="791"/>
      <c r="F418" s="791"/>
      <c r="G418" s="791"/>
      <c r="H418" s="791"/>
      <c r="I418" s="791"/>
      <c r="J418" s="791"/>
      <c r="K418" s="791"/>
      <c r="L418" s="791"/>
      <c r="M418" s="791"/>
      <c r="N418" s="5"/>
      <c r="O418" s="5"/>
      <c r="P418" s="5"/>
      <c r="Q418" s="5"/>
      <c r="R418" s="5"/>
      <c r="S418" s="5"/>
      <c r="T418" s="5"/>
      <c r="U418" s="5"/>
      <c r="V418" s="5"/>
      <c r="W418" s="5"/>
      <c r="X418" s="5"/>
      <c r="Y418" s="5"/>
      <c r="Z418" s="5"/>
      <c r="AA418" s="5"/>
      <c r="AB418" s="5"/>
      <c r="AC418" s="5"/>
      <c r="AD418" s="5"/>
      <c r="AE418" s="5"/>
      <c r="AF418" s="5"/>
      <c r="AG418" s="792"/>
      <c r="AH418" s="749"/>
    </row>
    <row r="419">
      <c r="A419" s="646"/>
      <c r="B419" s="791"/>
      <c r="C419" s="791"/>
      <c r="D419" s="791"/>
      <c r="E419" s="791"/>
      <c r="F419" s="791"/>
      <c r="G419" s="791"/>
      <c r="H419" s="791"/>
      <c r="I419" s="791"/>
      <c r="J419" s="791"/>
      <c r="K419" s="791"/>
      <c r="L419" s="791"/>
      <c r="M419" s="791"/>
      <c r="N419" s="5"/>
      <c r="O419" s="5"/>
      <c r="P419" s="5"/>
      <c r="Q419" s="5"/>
      <c r="R419" s="5"/>
      <c r="S419" s="5"/>
      <c r="T419" s="5"/>
      <c r="U419" s="5"/>
      <c r="V419" s="5"/>
      <c r="W419" s="5"/>
      <c r="X419" s="5"/>
      <c r="Y419" s="5"/>
      <c r="Z419" s="5"/>
      <c r="AA419" s="5"/>
      <c r="AB419" s="5"/>
      <c r="AC419" s="5"/>
      <c r="AD419" s="5"/>
      <c r="AE419" s="5"/>
      <c r="AF419" s="5"/>
      <c r="AG419" s="792"/>
      <c r="AH419" s="749"/>
    </row>
    <row r="420">
      <c r="A420" s="646"/>
      <c r="B420" s="791"/>
      <c r="C420" s="791"/>
      <c r="D420" s="791"/>
      <c r="E420" s="791"/>
      <c r="F420" s="791"/>
      <c r="G420" s="791"/>
      <c r="H420" s="791"/>
      <c r="I420" s="791"/>
      <c r="J420" s="791"/>
      <c r="K420" s="791"/>
      <c r="L420" s="791"/>
      <c r="M420" s="791"/>
      <c r="N420" s="5"/>
      <c r="O420" s="5"/>
      <c r="P420" s="5"/>
      <c r="Q420" s="5"/>
      <c r="R420" s="5"/>
      <c r="S420" s="5"/>
      <c r="T420" s="5"/>
      <c r="U420" s="5"/>
      <c r="V420" s="5"/>
      <c r="W420" s="5"/>
      <c r="X420" s="5"/>
      <c r="Y420" s="5"/>
      <c r="Z420" s="5"/>
      <c r="AA420" s="5"/>
      <c r="AB420" s="5"/>
      <c r="AC420" s="5"/>
      <c r="AD420" s="5"/>
      <c r="AE420" s="5"/>
      <c r="AF420" s="5"/>
      <c r="AG420" s="792"/>
      <c r="AH420" s="749"/>
    </row>
    <row r="421">
      <c r="A421" s="646"/>
      <c r="B421" s="791"/>
      <c r="C421" s="791"/>
      <c r="D421" s="791"/>
      <c r="E421" s="791"/>
      <c r="F421" s="791"/>
      <c r="G421" s="791"/>
      <c r="H421" s="791"/>
      <c r="I421" s="791"/>
      <c r="J421" s="791"/>
      <c r="K421" s="791"/>
      <c r="L421" s="791"/>
      <c r="M421" s="791"/>
      <c r="N421" s="5"/>
      <c r="O421" s="5"/>
      <c r="P421" s="5"/>
      <c r="Q421" s="5"/>
      <c r="R421" s="5"/>
      <c r="S421" s="5"/>
      <c r="T421" s="5"/>
      <c r="U421" s="5"/>
      <c r="V421" s="5"/>
      <c r="W421" s="5"/>
      <c r="X421" s="5"/>
      <c r="Y421" s="5"/>
      <c r="Z421" s="5"/>
      <c r="AA421" s="5"/>
      <c r="AB421" s="5"/>
      <c r="AC421" s="5"/>
      <c r="AD421" s="5"/>
      <c r="AE421" s="5"/>
      <c r="AF421" s="5"/>
      <c r="AG421" s="792"/>
      <c r="AH421" s="749"/>
    </row>
    <row r="422">
      <c r="A422" s="646"/>
      <c r="B422" s="791"/>
      <c r="C422" s="791"/>
      <c r="D422" s="791"/>
      <c r="E422" s="791"/>
      <c r="F422" s="791"/>
      <c r="G422" s="791"/>
      <c r="H422" s="791"/>
      <c r="I422" s="791"/>
      <c r="J422" s="791"/>
      <c r="K422" s="791"/>
      <c r="L422" s="791"/>
      <c r="M422" s="791"/>
      <c r="N422" s="5"/>
      <c r="O422" s="5"/>
      <c r="P422" s="5"/>
      <c r="Q422" s="5"/>
      <c r="R422" s="5"/>
      <c r="S422" s="5"/>
      <c r="T422" s="5"/>
      <c r="U422" s="5"/>
      <c r="V422" s="5"/>
      <c r="W422" s="5"/>
      <c r="X422" s="5"/>
      <c r="Y422" s="5"/>
      <c r="Z422" s="5"/>
      <c r="AA422" s="5"/>
      <c r="AB422" s="5"/>
      <c r="AC422" s="5"/>
      <c r="AD422" s="5"/>
      <c r="AE422" s="5"/>
      <c r="AF422" s="5"/>
      <c r="AG422" s="792"/>
      <c r="AH422" s="749"/>
    </row>
    <row r="423">
      <c r="A423" s="646"/>
      <c r="B423" s="791"/>
      <c r="C423" s="791"/>
      <c r="D423" s="791"/>
      <c r="E423" s="791"/>
      <c r="F423" s="791"/>
      <c r="G423" s="791"/>
      <c r="H423" s="791"/>
      <c r="I423" s="791"/>
      <c r="J423" s="791"/>
      <c r="K423" s="791"/>
      <c r="L423" s="791"/>
      <c r="M423" s="791"/>
      <c r="N423" s="5"/>
      <c r="O423" s="5"/>
      <c r="P423" s="5"/>
      <c r="Q423" s="5"/>
      <c r="R423" s="5"/>
      <c r="S423" s="5"/>
      <c r="T423" s="5"/>
      <c r="U423" s="5"/>
      <c r="V423" s="5"/>
      <c r="W423" s="5"/>
      <c r="X423" s="5"/>
      <c r="Y423" s="5"/>
      <c r="Z423" s="5"/>
      <c r="AA423" s="5"/>
      <c r="AB423" s="5"/>
      <c r="AC423" s="5"/>
      <c r="AD423" s="5"/>
      <c r="AE423" s="5"/>
      <c r="AF423" s="5"/>
      <c r="AG423" s="792"/>
      <c r="AH423" s="749"/>
    </row>
    <row r="424">
      <c r="A424" s="646"/>
      <c r="B424" s="791"/>
      <c r="C424" s="791"/>
      <c r="D424" s="791"/>
      <c r="E424" s="791"/>
      <c r="F424" s="791"/>
      <c r="G424" s="791"/>
      <c r="H424" s="791"/>
      <c r="I424" s="791"/>
      <c r="J424" s="791"/>
      <c r="K424" s="791"/>
      <c r="L424" s="791"/>
      <c r="M424" s="791"/>
      <c r="N424" s="5"/>
      <c r="O424" s="5"/>
      <c r="P424" s="5"/>
      <c r="Q424" s="5"/>
      <c r="R424" s="5"/>
      <c r="S424" s="5"/>
      <c r="T424" s="5"/>
      <c r="U424" s="5"/>
      <c r="V424" s="5"/>
      <c r="W424" s="5"/>
      <c r="X424" s="5"/>
      <c r="Y424" s="5"/>
      <c r="Z424" s="5"/>
      <c r="AA424" s="5"/>
      <c r="AB424" s="5"/>
      <c r="AC424" s="5"/>
      <c r="AD424" s="5"/>
      <c r="AE424" s="5"/>
      <c r="AF424" s="5"/>
      <c r="AG424" s="792"/>
      <c r="AH424" s="749"/>
    </row>
    <row r="425">
      <c r="A425" s="646"/>
      <c r="B425" s="791"/>
      <c r="C425" s="791"/>
      <c r="D425" s="791"/>
      <c r="E425" s="791"/>
      <c r="F425" s="791"/>
      <c r="G425" s="791"/>
      <c r="H425" s="791"/>
      <c r="I425" s="791"/>
      <c r="J425" s="791"/>
      <c r="K425" s="791"/>
      <c r="L425" s="791"/>
      <c r="M425" s="791"/>
      <c r="N425" s="5"/>
      <c r="O425" s="5"/>
      <c r="P425" s="5"/>
      <c r="Q425" s="5"/>
      <c r="R425" s="5"/>
      <c r="S425" s="5"/>
      <c r="T425" s="5"/>
      <c r="U425" s="5"/>
      <c r="V425" s="5"/>
      <c r="W425" s="5"/>
      <c r="X425" s="5"/>
      <c r="Y425" s="5"/>
      <c r="Z425" s="5"/>
      <c r="AA425" s="5"/>
      <c r="AB425" s="5"/>
      <c r="AC425" s="5"/>
      <c r="AD425" s="5"/>
      <c r="AE425" s="5"/>
      <c r="AF425" s="5"/>
      <c r="AG425" s="792"/>
      <c r="AH425" s="749"/>
    </row>
    <row r="426">
      <c r="A426" s="646"/>
      <c r="B426" s="791"/>
      <c r="C426" s="791"/>
      <c r="D426" s="791"/>
      <c r="E426" s="791"/>
      <c r="F426" s="791"/>
      <c r="G426" s="791"/>
      <c r="H426" s="791"/>
      <c r="I426" s="791"/>
      <c r="J426" s="791"/>
      <c r="K426" s="791"/>
      <c r="L426" s="791"/>
      <c r="M426" s="791"/>
      <c r="N426" s="5"/>
      <c r="O426" s="5"/>
      <c r="P426" s="5"/>
      <c r="Q426" s="5"/>
      <c r="R426" s="5"/>
      <c r="S426" s="5"/>
      <c r="T426" s="5"/>
      <c r="U426" s="5"/>
      <c r="V426" s="5"/>
      <c r="W426" s="5"/>
      <c r="X426" s="5"/>
      <c r="Y426" s="5"/>
      <c r="Z426" s="5"/>
      <c r="AA426" s="5"/>
      <c r="AB426" s="5"/>
      <c r="AC426" s="5"/>
      <c r="AD426" s="5"/>
      <c r="AE426" s="5"/>
      <c r="AF426" s="5"/>
      <c r="AG426" s="792"/>
      <c r="AH426" s="749"/>
    </row>
    <row r="427">
      <c r="A427" s="646"/>
      <c r="B427" s="791"/>
      <c r="C427" s="791"/>
      <c r="D427" s="791"/>
      <c r="E427" s="791"/>
      <c r="F427" s="791"/>
      <c r="G427" s="791"/>
      <c r="H427" s="791"/>
      <c r="I427" s="791"/>
      <c r="J427" s="791"/>
      <c r="K427" s="791"/>
      <c r="L427" s="791"/>
      <c r="M427" s="791"/>
      <c r="N427" s="5"/>
      <c r="O427" s="5"/>
      <c r="P427" s="5"/>
      <c r="Q427" s="5"/>
      <c r="R427" s="5"/>
      <c r="S427" s="5"/>
      <c r="T427" s="5"/>
      <c r="U427" s="5"/>
      <c r="V427" s="5"/>
      <c r="W427" s="5"/>
      <c r="X427" s="5"/>
      <c r="Y427" s="5"/>
      <c r="Z427" s="5"/>
      <c r="AA427" s="5"/>
      <c r="AB427" s="5"/>
      <c r="AC427" s="5"/>
      <c r="AD427" s="5"/>
      <c r="AE427" s="5"/>
      <c r="AF427" s="5"/>
      <c r="AG427" s="792"/>
      <c r="AH427" s="749"/>
    </row>
    <row r="428">
      <c r="A428" s="646"/>
      <c r="B428" s="791"/>
      <c r="C428" s="791"/>
      <c r="D428" s="791"/>
      <c r="E428" s="791"/>
      <c r="F428" s="791"/>
      <c r="G428" s="791"/>
      <c r="H428" s="791"/>
      <c r="I428" s="791"/>
      <c r="J428" s="791"/>
      <c r="K428" s="791"/>
      <c r="L428" s="791"/>
      <c r="M428" s="791"/>
      <c r="N428" s="5"/>
      <c r="O428" s="5"/>
      <c r="P428" s="5"/>
      <c r="Q428" s="5"/>
      <c r="R428" s="5"/>
      <c r="S428" s="5"/>
      <c r="T428" s="5"/>
      <c r="U428" s="5"/>
      <c r="V428" s="5"/>
      <c r="W428" s="5"/>
      <c r="X428" s="5"/>
      <c r="Y428" s="5"/>
      <c r="Z428" s="5"/>
      <c r="AA428" s="5"/>
      <c r="AB428" s="5"/>
      <c r="AC428" s="5"/>
      <c r="AD428" s="5"/>
      <c r="AE428" s="5"/>
      <c r="AF428" s="5"/>
      <c r="AG428" s="792"/>
      <c r="AH428" s="749"/>
    </row>
    <row r="429">
      <c r="A429" s="646"/>
      <c r="B429" s="791"/>
      <c r="C429" s="791"/>
      <c r="D429" s="791"/>
      <c r="E429" s="791"/>
      <c r="F429" s="791"/>
      <c r="G429" s="791"/>
      <c r="H429" s="791"/>
      <c r="I429" s="791"/>
      <c r="J429" s="791"/>
      <c r="K429" s="791"/>
      <c r="L429" s="791"/>
      <c r="M429" s="791"/>
      <c r="N429" s="5"/>
      <c r="O429" s="5"/>
      <c r="P429" s="5"/>
      <c r="Q429" s="5"/>
      <c r="R429" s="5"/>
      <c r="S429" s="5"/>
      <c r="T429" s="5"/>
      <c r="U429" s="5"/>
      <c r="V429" s="5"/>
      <c r="W429" s="5"/>
      <c r="X429" s="5"/>
      <c r="Y429" s="5"/>
      <c r="Z429" s="5"/>
      <c r="AA429" s="5"/>
      <c r="AB429" s="5"/>
      <c r="AC429" s="5"/>
      <c r="AD429" s="5"/>
      <c r="AE429" s="5"/>
      <c r="AF429" s="5"/>
      <c r="AG429" s="792"/>
      <c r="AH429" s="749"/>
    </row>
    <row r="430">
      <c r="A430" s="646"/>
      <c r="B430" s="791"/>
      <c r="C430" s="791"/>
      <c r="D430" s="791"/>
      <c r="E430" s="791"/>
      <c r="F430" s="791"/>
      <c r="G430" s="791"/>
      <c r="H430" s="791"/>
      <c r="I430" s="791"/>
      <c r="J430" s="791"/>
      <c r="K430" s="791"/>
      <c r="L430" s="791"/>
      <c r="M430" s="791"/>
      <c r="N430" s="5"/>
      <c r="O430" s="5"/>
      <c r="P430" s="5"/>
      <c r="Q430" s="5"/>
      <c r="R430" s="5"/>
      <c r="S430" s="5"/>
      <c r="T430" s="5"/>
      <c r="U430" s="5"/>
      <c r="V430" s="5"/>
      <c r="W430" s="5"/>
      <c r="X430" s="5"/>
      <c r="Y430" s="5"/>
      <c r="Z430" s="5"/>
      <c r="AA430" s="5"/>
      <c r="AB430" s="5"/>
      <c r="AC430" s="5"/>
      <c r="AD430" s="5"/>
      <c r="AE430" s="5"/>
      <c r="AF430" s="5"/>
      <c r="AG430" s="792"/>
      <c r="AH430" s="749"/>
    </row>
    <row r="431">
      <c r="A431" s="646"/>
      <c r="B431" s="791"/>
      <c r="C431" s="791"/>
      <c r="D431" s="791"/>
      <c r="E431" s="791"/>
      <c r="F431" s="791"/>
      <c r="G431" s="791"/>
      <c r="H431" s="791"/>
      <c r="I431" s="791"/>
      <c r="J431" s="791"/>
      <c r="K431" s="791"/>
      <c r="L431" s="791"/>
      <c r="M431" s="791"/>
      <c r="N431" s="5"/>
      <c r="O431" s="5"/>
      <c r="P431" s="5"/>
      <c r="Q431" s="5"/>
      <c r="R431" s="5"/>
      <c r="S431" s="5"/>
      <c r="T431" s="5"/>
      <c r="U431" s="5"/>
      <c r="V431" s="5"/>
      <c r="W431" s="5"/>
      <c r="X431" s="5"/>
      <c r="Y431" s="5"/>
      <c r="Z431" s="5"/>
      <c r="AA431" s="5"/>
      <c r="AB431" s="5"/>
      <c r="AC431" s="5"/>
      <c r="AD431" s="5"/>
      <c r="AE431" s="5"/>
      <c r="AF431" s="5"/>
      <c r="AG431" s="792"/>
      <c r="AH431" s="749"/>
    </row>
    <row r="432">
      <c r="A432" s="646"/>
      <c r="B432" s="791"/>
      <c r="C432" s="791"/>
      <c r="D432" s="791"/>
      <c r="E432" s="791"/>
      <c r="F432" s="791"/>
      <c r="G432" s="791"/>
      <c r="H432" s="791"/>
      <c r="I432" s="791"/>
      <c r="J432" s="791"/>
      <c r="K432" s="791"/>
      <c r="L432" s="791"/>
      <c r="M432" s="791"/>
      <c r="N432" s="5"/>
      <c r="O432" s="5"/>
      <c r="P432" s="5"/>
      <c r="Q432" s="5"/>
      <c r="R432" s="5"/>
      <c r="S432" s="5"/>
      <c r="T432" s="5"/>
      <c r="U432" s="5"/>
      <c r="V432" s="5"/>
      <c r="W432" s="5"/>
      <c r="X432" s="5"/>
      <c r="Y432" s="5"/>
      <c r="Z432" s="5"/>
      <c r="AA432" s="5"/>
      <c r="AB432" s="5"/>
      <c r="AC432" s="5"/>
      <c r="AD432" s="5"/>
      <c r="AE432" s="5"/>
      <c r="AF432" s="5"/>
      <c r="AG432" s="792"/>
      <c r="AH432" s="749"/>
    </row>
    <row r="433">
      <c r="A433" s="646"/>
      <c r="B433" s="791"/>
      <c r="C433" s="791"/>
      <c r="D433" s="791"/>
      <c r="E433" s="791"/>
      <c r="F433" s="791"/>
      <c r="G433" s="791"/>
      <c r="H433" s="791"/>
      <c r="I433" s="791"/>
      <c r="J433" s="791"/>
      <c r="K433" s="791"/>
      <c r="L433" s="791"/>
      <c r="M433" s="791"/>
      <c r="N433" s="5"/>
      <c r="O433" s="5"/>
      <c r="P433" s="5"/>
      <c r="Q433" s="5"/>
      <c r="R433" s="5"/>
      <c r="S433" s="5"/>
      <c r="T433" s="5"/>
      <c r="U433" s="5"/>
      <c r="V433" s="5"/>
      <c r="W433" s="5"/>
      <c r="X433" s="5"/>
      <c r="Y433" s="5"/>
      <c r="Z433" s="5"/>
      <c r="AA433" s="5"/>
      <c r="AB433" s="5"/>
      <c r="AC433" s="5"/>
      <c r="AD433" s="5"/>
      <c r="AE433" s="5"/>
      <c r="AF433" s="5"/>
      <c r="AG433" s="792"/>
      <c r="AH433" s="749"/>
    </row>
    <row r="434">
      <c r="A434" s="646"/>
      <c r="B434" s="791"/>
      <c r="C434" s="791"/>
      <c r="D434" s="791"/>
      <c r="E434" s="791"/>
      <c r="F434" s="791"/>
      <c r="G434" s="791"/>
      <c r="H434" s="791"/>
      <c r="I434" s="791"/>
      <c r="J434" s="791"/>
      <c r="K434" s="791"/>
      <c r="L434" s="791"/>
      <c r="M434" s="791"/>
      <c r="N434" s="5"/>
      <c r="O434" s="5"/>
      <c r="P434" s="5"/>
      <c r="Q434" s="5"/>
      <c r="R434" s="5"/>
      <c r="S434" s="5"/>
      <c r="T434" s="5"/>
      <c r="U434" s="5"/>
      <c r="V434" s="5"/>
      <c r="W434" s="5"/>
      <c r="X434" s="5"/>
      <c r="Y434" s="5"/>
      <c r="Z434" s="5"/>
      <c r="AA434" s="5"/>
      <c r="AB434" s="5"/>
      <c r="AC434" s="5"/>
      <c r="AD434" s="5"/>
      <c r="AE434" s="5"/>
      <c r="AF434" s="5"/>
      <c r="AG434" s="792"/>
      <c r="AH434" s="749"/>
    </row>
    <row r="435">
      <c r="A435" s="646"/>
      <c r="B435" s="791"/>
      <c r="C435" s="791"/>
      <c r="D435" s="791"/>
      <c r="E435" s="791"/>
      <c r="F435" s="791"/>
      <c r="G435" s="791"/>
      <c r="H435" s="791"/>
      <c r="I435" s="791"/>
      <c r="J435" s="791"/>
      <c r="K435" s="791"/>
      <c r="L435" s="791"/>
      <c r="M435" s="791"/>
      <c r="N435" s="5"/>
      <c r="O435" s="5"/>
      <c r="P435" s="5"/>
      <c r="Q435" s="5"/>
      <c r="R435" s="5"/>
      <c r="S435" s="5"/>
      <c r="T435" s="5"/>
      <c r="U435" s="5"/>
      <c r="V435" s="5"/>
      <c r="W435" s="5"/>
      <c r="X435" s="5"/>
      <c r="Y435" s="5"/>
      <c r="Z435" s="5"/>
      <c r="AA435" s="5"/>
      <c r="AB435" s="5"/>
      <c r="AC435" s="5"/>
      <c r="AD435" s="5"/>
      <c r="AE435" s="5"/>
      <c r="AF435" s="5"/>
      <c r="AG435" s="792"/>
      <c r="AH435" s="749"/>
    </row>
    <row r="436">
      <c r="A436" s="646"/>
      <c r="B436" s="791"/>
      <c r="C436" s="791"/>
      <c r="D436" s="791"/>
      <c r="E436" s="791"/>
      <c r="F436" s="791"/>
      <c r="G436" s="791"/>
      <c r="H436" s="791"/>
      <c r="I436" s="791"/>
      <c r="J436" s="791"/>
      <c r="K436" s="791"/>
      <c r="L436" s="791"/>
      <c r="M436" s="791"/>
      <c r="N436" s="5"/>
      <c r="O436" s="5"/>
      <c r="P436" s="5"/>
      <c r="Q436" s="5"/>
      <c r="R436" s="5"/>
      <c r="S436" s="5"/>
      <c r="T436" s="5"/>
      <c r="U436" s="5"/>
      <c r="V436" s="5"/>
      <c r="W436" s="5"/>
      <c r="X436" s="5"/>
      <c r="Y436" s="5"/>
      <c r="Z436" s="5"/>
      <c r="AA436" s="5"/>
      <c r="AB436" s="5"/>
      <c r="AC436" s="5"/>
      <c r="AD436" s="5"/>
      <c r="AE436" s="5"/>
      <c r="AF436" s="5"/>
      <c r="AG436" s="792"/>
      <c r="AH436" s="749"/>
    </row>
    <row r="437">
      <c r="A437" s="646"/>
      <c r="B437" s="791"/>
      <c r="C437" s="791"/>
      <c r="D437" s="791"/>
      <c r="E437" s="791"/>
      <c r="F437" s="791"/>
      <c r="G437" s="791"/>
      <c r="H437" s="791"/>
      <c r="I437" s="791"/>
      <c r="J437" s="791"/>
      <c r="K437" s="791"/>
      <c r="L437" s="791"/>
      <c r="M437" s="791"/>
      <c r="N437" s="5"/>
      <c r="O437" s="5"/>
      <c r="P437" s="5"/>
      <c r="Q437" s="5"/>
      <c r="R437" s="5"/>
      <c r="S437" s="5"/>
      <c r="T437" s="5"/>
      <c r="U437" s="5"/>
      <c r="V437" s="5"/>
      <c r="W437" s="5"/>
      <c r="X437" s="5"/>
      <c r="Y437" s="5"/>
      <c r="Z437" s="5"/>
      <c r="AA437" s="5"/>
      <c r="AB437" s="5"/>
      <c r="AC437" s="5"/>
      <c r="AD437" s="5"/>
      <c r="AE437" s="5"/>
      <c r="AF437" s="5"/>
      <c r="AG437" s="792"/>
      <c r="AH437" s="749"/>
    </row>
    <row r="438">
      <c r="A438" s="646"/>
      <c r="B438" s="791"/>
      <c r="C438" s="791"/>
      <c r="D438" s="791"/>
      <c r="E438" s="791"/>
      <c r="F438" s="791"/>
      <c r="G438" s="791"/>
      <c r="H438" s="791"/>
      <c r="I438" s="791"/>
      <c r="J438" s="791"/>
      <c r="K438" s="791"/>
      <c r="L438" s="791"/>
      <c r="M438" s="791"/>
      <c r="N438" s="5"/>
      <c r="O438" s="5"/>
      <c r="P438" s="5"/>
      <c r="Q438" s="5"/>
      <c r="R438" s="5"/>
      <c r="S438" s="5"/>
      <c r="T438" s="5"/>
      <c r="U438" s="5"/>
      <c r="V438" s="5"/>
      <c r="W438" s="5"/>
      <c r="X438" s="5"/>
      <c r="Y438" s="5"/>
      <c r="Z438" s="5"/>
      <c r="AA438" s="5"/>
      <c r="AB438" s="5"/>
      <c r="AC438" s="5"/>
      <c r="AD438" s="5"/>
      <c r="AE438" s="5"/>
      <c r="AF438" s="5"/>
      <c r="AG438" s="792"/>
      <c r="AH438" s="749"/>
    </row>
    <row r="439">
      <c r="A439" s="646"/>
      <c r="B439" s="791"/>
      <c r="C439" s="791"/>
      <c r="D439" s="791"/>
      <c r="E439" s="791"/>
      <c r="F439" s="791"/>
      <c r="G439" s="791"/>
      <c r="H439" s="791"/>
      <c r="I439" s="791"/>
      <c r="J439" s="791"/>
      <c r="K439" s="791"/>
      <c r="L439" s="791"/>
      <c r="M439" s="791"/>
      <c r="N439" s="5"/>
      <c r="O439" s="5"/>
      <c r="P439" s="5"/>
      <c r="Q439" s="5"/>
      <c r="R439" s="5"/>
      <c r="S439" s="5"/>
      <c r="T439" s="5"/>
      <c r="U439" s="5"/>
      <c r="V439" s="5"/>
      <c r="W439" s="5"/>
      <c r="X439" s="5"/>
      <c r="Y439" s="5"/>
      <c r="Z439" s="5"/>
      <c r="AA439" s="5"/>
      <c r="AB439" s="5"/>
      <c r="AC439" s="5"/>
      <c r="AD439" s="5"/>
      <c r="AE439" s="5"/>
      <c r="AF439" s="5"/>
      <c r="AG439" s="792"/>
      <c r="AH439" s="749"/>
    </row>
    <row r="440">
      <c r="A440" s="646"/>
      <c r="B440" s="791"/>
      <c r="C440" s="791"/>
      <c r="D440" s="791"/>
      <c r="E440" s="791"/>
      <c r="F440" s="791"/>
      <c r="G440" s="791"/>
      <c r="H440" s="791"/>
      <c r="I440" s="791"/>
      <c r="J440" s="791"/>
      <c r="K440" s="791"/>
      <c r="L440" s="791"/>
      <c r="M440" s="791"/>
      <c r="N440" s="5"/>
      <c r="O440" s="5"/>
      <c r="P440" s="5"/>
      <c r="Q440" s="5"/>
      <c r="R440" s="5"/>
      <c r="S440" s="5"/>
      <c r="T440" s="5"/>
      <c r="U440" s="5"/>
      <c r="V440" s="5"/>
      <c r="W440" s="5"/>
      <c r="X440" s="5"/>
      <c r="Y440" s="5"/>
      <c r="Z440" s="5"/>
      <c r="AA440" s="5"/>
      <c r="AB440" s="5"/>
      <c r="AC440" s="5"/>
      <c r="AD440" s="5"/>
      <c r="AE440" s="5"/>
      <c r="AF440" s="5"/>
      <c r="AG440" s="792"/>
      <c r="AH440" s="749"/>
    </row>
    <row r="441">
      <c r="A441" s="646"/>
      <c r="B441" s="791"/>
      <c r="C441" s="791"/>
      <c r="D441" s="791"/>
      <c r="E441" s="791"/>
      <c r="F441" s="791"/>
      <c r="G441" s="791"/>
      <c r="H441" s="791"/>
      <c r="I441" s="791"/>
      <c r="J441" s="791"/>
      <c r="K441" s="791"/>
      <c r="L441" s="791"/>
      <c r="M441" s="791"/>
      <c r="N441" s="5"/>
      <c r="O441" s="5"/>
      <c r="P441" s="5"/>
      <c r="Q441" s="5"/>
      <c r="R441" s="5"/>
      <c r="S441" s="5"/>
      <c r="T441" s="5"/>
      <c r="U441" s="5"/>
      <c r="V441" s="5"/>
      <c r="W441" s="5"/>
      <c r="X441" s="5"/>
      <c r="Y441" s="5"/>
      <c r="Z441" s="5"/>
      <c r="AA441" s="5"/>
      <c r="AB441" s="5"/>
      <c r="AC441" s="5"/>
      <c r="AD441" s="5"/>
      <c r="AE441" s="5"/>
      <c r="AF441" s="5"/>
      <c r="AG441" s="792"/>
      <c r="AH441" s="749"/>
    </row>
    <row r="442">
      <c r="A442" s="646"/>
      <c r="B442" s="791"/>
      <c r="C442" s="791"/>
      <c r="D442" s="791"/>
      <c r="E442" s="791"/>
      <c r="F442" s="791"/>
      <c r="G442" s="791"/>
      <c r="H442" s="791"/>
      <c r="I442" s="791"/>
      <c r="J442" s="791"/>
      <c r="K442" s="791"/>
      <c r="L442" s="791"/>
      <c r="M442" s="791"/>
      <c r="N442" s="5"/>
      <c r="O442" s="5"/>
      <c r="P442" s="5"/>
      <c r="Q442" s="5"/>
      <c r="R442" s="5"/>
      <c r="S442" s="5"/>
      <c r="T442" s="5"/>
      <c r="U442" s="5"/>
      <c r="V442" s="5"/>
      <c r="W442" s="5"/>
      <c r="X442" s="5"/>
      <c r="Y442" s="5"/>
      <c r="Z442" s="5"/>
      <c r="AA442" s="5"/>
      <c r="AB442" s="5"/>
      <c r="AC442" s="5"/>
      <c r="AD442" s="5"/>
      <c r="AE442" s="5"/>
      <c r="AF442" s="5"/>
      <c r="AG442" s="792"/>
      <c r="AH442" s="749"/>
    </row>
    <row r="443">
      <c r="A443" s="646"/>
      <c r="B443" s="791"/>
      <c r="C443" s="791"/>
      <c r="D443" s="791"/>
      <c r="E443" s="791"/>
      <c r="F443" s="791"/>
      <c r="G443" s="791"/>
      <c r="H443" s="791"/>
      <c r="I443" s="791"/>
      <c r="J443" s="791"/>
      <c r="K443" s="791"/>
      <c r="L443" s="791"/>
      <c r="M443" s="791"/>
      <c r="N443" s="5"/>
      <c r="O443" s="5"/>
      <c r="P443" s="5"/>
      <c r="Q443" s="5"/>
      <c r="R443" s="5"/>
      <c r="S443" s="5"/>
      <c r="T443" s="5"/>
      <c r="U443" s="5"/>
      <c r="V443" s="5"/>
      <c r="W443" s="5"/>
      <c r="X443" s="5"/>
      <c r="Y443" s="5"/>
      <c r="Z443" s="5"/>
      <c r="AA443" s="5"/>
      <c r="AB443" s="5"/>
      <c r="AC443" s="5"/>
      <c r="AD443" s="5"/>
      <c r="AE443" s="5"/>
      <c r="AF443" s="5"/>
      <c r="AG443" s="792"/>
      <c r="AH443" s="749"/>
    </row>
    <row r="444">
      <c r="A444" s="646"/>
      <c r="B444" s="791"/>
      <c r="C444" s="791"/>
      <c r="D444" s="791"/>
      <c r="E444" s="791"/>
      <c r="F444" s="791"/>
      <c r="G444" s="791"/>
      <c r="H444" s="791"/>
      <c r="I444" s="791"/>
      <c r="J444" s="791"/>
      <c r="K444" s="791"/>
      <c r="L444" s="791"/>
      <c r="M444" s="791"/>
      <c r="N444" s="5"/>
      <c r="O444" s="5"/>
      <c r="P444" s="5"/>
      <c r="Q444" s="5"/>
      <c r="R444" s="5"/>
      <c r="S444" s="5"/>
      <c r="T444" s="5"/>
      <c r="U444" s="5"/>
      <c r="V444" s="5"/>
      <c r="W444" s="5"/>
      <c r="X444" s="5"/>
      <c r="Y444" s="5"/>
      <c r="Z444" s="5"/>
      <c r="AA444" s="5"/>
      <c r="AB444" s="5"/>
      <c r="AC444" s="5"/>
      <c r="AD444" s="5"/>
      <c r="AE444" s="5"/>
      <c r="AF444" s="5"/>
      <c r="AG444" s="792"/>
      <c r="AH444" s="749"/>
    </row>
    <row r="445">
      <c r="A445" s="646"/>
      <c r="B445" s="791"/>
      <c r="C445" s="791"/>
      <c r="D445" s="791"/>
      <c r="E445" s="791"/>
      <c r="F445" s="791"/>
      <c r="G445" s="791"/>
      <c r="H445" s="791"/>
      <c r="I445" s="791"/>
      <c r="J445" s="791"/>
      <c r="K445" s="791"/>
      <c r="L445" s="791"/>
      <c r="M445" s="791"/>
      <c r="N445" s="5"/>
      <c r="O445" s="5"/>
      <c r="P445" s="5"/>
      <c r="Q445" s="5"/>
      <c r="R445" s="5"/>
      <c r="S445" s="5"/>
      <c r="T445" s="5"/>
      <c r="U445" s="5"/>
      <c r="V445" s="5"/>
      <c r="W445" s="5"/>
      <c r="X445" s="5"/>
      <c r="Y445" s="5"/>
      <c r="Z445" s="5"/>
      <c r="AA445" s="5"/>
      <c r="AB445" s="5"/>
      <c r="AC445" s="5"/>
      <c r="AD445" s="5"/>
      <c r="AE445" s="5"/>
      <c r="AF445" s="5"/>
      <c r="AG445" s="792"/>
      <c r="AH445" s="749"/>
    </row>
    <row r="446">
      <c r="A446" s="646"/>
      <c r="B446" s="791"/>
      <c r="C446" s="791"/>
      <c r="D446" s="791"/>
      <c r="E446" s="791"/>
      <c r="F446" s="791"/>
      <c r="G446" s="791"/>
      <c r="H446" s="791"/>
      <c r="I446" s="791"/>
      <c r="J446" s="791"/>
      <c r="K446" s="791"/>
      <c r="L446" s="791"/>
      <c r="M446" s="791"/>
      <c r="N446" s="5"/>
      <c r="O446" s="5"/>
      <c r="P446" s="5"/>
      <c r="Q446" s="5"/>
      <c r="R446" s="5"/>
      <c r="S446" s="5"/>
      <c r="T446" s="5"/>
      <c r="U446" s="5"/>
      <c r="V446" s="5"/>
      <c r="W446" s="5"/>
      <c r="X446" s="5"/>
      <c r="Y446" s="5"/>
      <c r="Z446" s="5"/>
      <c r="AA446" s="5"/>
      <c r="AB446" s="5"/>
      <c r="AC446" s="5"/>
      <c r="AD446" s="5"/>
      <c r="AE446" s="5"/>
      <c r="AF446" s="5"/>
      <c r="AG446" s="792"/>
      <c r="AH446" s="749"/>
    </row>
    <row r="447">
      <c r="A447" s="646"/>
      <c r="B447" s="791"/>
      <c r="C447" s="791"/>
      <c r="D447" s="791"/>
      <c r="E447" s="791"/>
      <c r="F447" s="791"/>
      <c r="G447" s="791"/>
      <c r="H447" s="791"/>
      <c r="I447" s="791"/>
      <c r="J447" s="791"/>
      <c r="K447" s="791"/>
      <c r="L447" s="791"/>
      <c r="M447" s="791"/>
      <c r="N447" s="5"/>
      <c r="O447" s="5"/>
      <c r="P447" s="5"/>
      <c r="Q447" s="5"/>
      <c r="R447" s="5"/>
      <c r="S447" s="5"/>
      <c r="T447" s="5"/>
      <c r="U447" s="5"/>
      <c r="V447" s="5"/>
      <c r="W447" s="5"/>
      <c r="X447" s="5"/>
      <c r="Y447" s="5"/>
      <c r="Z447" s="5"/>
      <c r="AA447" s="5"/>
      <c r="AB447" s="5"/>
      <c r="AC447" s="5"/>
      <c r="AD447" s="5"/>
      <c r="AE447" s="5"/>
      <c r="AF447" s="5"/>
      <c r="AG447" s="792"/>
      <c r="AH447" s="749"/>
    </row>
    <row r="448">
      <c r="A448" s="646"/>
      <c r="B448" s="791"/>
      <c r="C448" s="791"/>
      <c r="D448" s="791"/>
      <c r="E448" s="791"/>
      <c r="F448" s="791"/>
      <c r="G448" s="791"/>
      <c r="H448" s="791"/>
      <c r="I448" s="791"/>
      <c r="J448" s="791"/>
      <c r="K448" s="791"/>
      <c r="L448" s="791"/>
      <c r="M448" s="791"/>
      <c r="N448" s="5"/>
      <c r="O448" s="5"/>
      <c r="P448" s="5"/>
      <c r="Q448" s="5"/>
      <c r="R448" s="5"/>
      <c r="S448" s="5"/>
      <c r="T448" s="5"/>
      <c r="U448" s="5"/>
      <c r="V448" s="5"/>
      <c r="W448" s="5"/>
      <c r="X448" s="5"/>
      <c r="Y448" s="5"/>
      <c r="Z448" s="5"/>
      <c r="AA448" s="5"/>
      <c r="AB448" s="5"/>
      <c r="AC448" s="5"/>
      <c r="AD448" s="5"/>
      <c r="AE448" s="5"/>
      <c r="AF448" s="5"/>
      <c r="AG448" s="792"/>
      <c r="AH448" s="749"/>
    </row>
    <row r="449">
      <c r="A449" s="646"/>
      <c r="B449" s="791"/>
      <c r="C449" s="791"/>
      <c r="D449" s="791"/>
      <c r="E449" s="791"/>
      <c r="F449" s="791"/>
      <c r="G449" s="791"/>
      <c r="H449" s="791"/>
      <c r="I449" s="791"/>
      <c r="J449" s="791"/>
      <c r="K449" s="791"/>
      <c r="L449" s="791"/>
      <c r="M449" s="791"/>
      <c r="N449" s="5"/>
      <c r="O449" s="5"/>
      <c r="P449" s="5"/>
      <c r="Q449" s="5"/>
      <c r="R449" s="5"/>
      <c r="S449" s="5"/>
      <c r="T449" s="5"/>
      <c r="U449" s="5"/>
      <c r="V449" s="5"/>
      <c r="W449" s="5"/>
      <c r="X449" s="5"/>
      <c r="Y449" s="5"/>
      <c r="Z449" s="5"/>
      <c r="AA449" s="5"/>
      <c r="AB449" s="5"/>
      <c r="AC449" s="5"/>
      <c r="AD449" s="5"/>
      <c r="AE449" s="5"/>
      <c r="AF449" s="5"/>
      <c r="AG449" s="792"/>
      <c r="AH449" s="749"/>
    </row>
    <row r="450">
      <c r="A450" s="646"/>
      <c r="B450" s="791"/>
      <c r="C450" s="791"/>
      <c r="D450" s="791"/>
      <c r="E450" s="791"/>
      <c r="F450" s="791"/>
      <c r="G450" s="791"/>
      <c r="H450" s="791"/>
      <c r="I450" s="791"/>
      <c r="J450" s="791"/>
      <c r="K450" s="791"/>
      <c r="L450" s="791"/>
      <c r="M450" s="791"/>
      <c r="N450" s="5"/>
      <c r="O450" s="5"/>
      <c r="P450" s="5"/>
      <c r="Q450" s="5"/>
      <c r="R450" s="5"/>
      <c r="S450" s="5"/>
      <c r="T450" s="5"/>
      <c r="U450" s="5"/>
      <c r="V450" s="5"/>
      <c r="W450" s="5"/>
      <c r="X450" s="5"/>
      <c r="Y450" s="5"/>
      <c r="Z450" s="5"/>
      <c r="AA450" s="5"/>
      <c r="AB450" s="5"/>
      <c r="AC450" s="5"/>
      <c r="AD450" s="5"/>
      <c r="AE450" s="5"/>
      <c r="AF450" s="5"/>
      <c r="AG450" s="792"/>
      <c r="AH450" s="749"/>
    </row>
    <row r="451">
      <c r="A451" s="646"/>
      <c r="B451" s="791"/>
      <c r="C451" s="791"/>
      <c r="D451" s="791"/>
      <c r="E451" s="791"/>
      <c r="F451" s="791"/>
      <c r="G451" s="791"/>
      <c r="H451" s="791"/>
      <c r="I451" s="791"/>
      <c r="J451" s="791"/>
      <c r="K451" s="791"/>
      <c r="L451" s="791"/>
      <c r="M451" s="791"/>
      <c r="N451" s="5"/>
      <c r="O451" s="5"/>
      <c r="P451" s="5"/>
      <c r="Q451" s="5"/>
      <c r="R451" s="5"/>
      <c r="S451" s="5"/>
      <c r="T451" s="5"/>
      <c r="U451" s="5"/>
      <c r="V451" s="5"/>
      <c r="W451" s="5"/>
      <c r="X451" s="5"/>
      <c r="Y451" s="5"/>
      <c r="Z451" s="5"/>
      <c r="AA451" s="5"/>
      <c r="AB451" s="5"/>
      <c r="AC451" s="5"/>
      <c r="AD451" s="5"/>
      <c r="AE451" s="5"/>
      <c r="AF451" s="5"/>
      <c r="AG451" s="792"/>
      <c r="AH451" s="749"/>
    </row>
    <row r="452">
      <c r="A452" s="646"/>
      <c r="B452" s="791"/>
      <c r="C452" s="791"/>
      <c r="D452" s="791"/>
      <c r="E452" s="791"/>
      <c r="F452" s="791"/>
      <c r="G452" s="791"/>
      <c r="H452" s="791"/>
      <c r="I452" s="791"/>
      <c r="J452" s="791"/>
      <c r="K452" s="791"/>
      <c r="L452" s="791"/>
      <c r="M452" s="791"/>
      <c r="N452" s="5"/>
      <c r="O452" s="5"/>
      <c r="P452" s="5"/>
      <c r="Q452" s="5"/>
      <c r="R452" s="5"/>
      <c r="S452" s="5"/>
      <c r="T452" s="5"/>
      <c r="U452" s="5"/>
      <c r="V452" s="5"/>
      <c r="W452" s="5"/>
      <c r="X452" s="5"/>
      <c r="Y452" s="5"/>
      <c r="Z452" s="5"/>
      <c r="AA452" s="5"/>
      <c r="AB452" s="5"/>
      <c r="AC452" s="5"/>
      <c r="AD452" s="5"/>
      <c r="AE452" s="5"/>
      <c r="AF452" s="5"/>
      <c r="AG452" s="792"/>
      <c r="AH452" s="749"/>
    </row>
    <row r="453">
      <c r="A453" s="646"/>
      <c r="B453" s="791"/>
      <c r="C453" s="791"/>
      <c r="D453" s="791"/>
      <c r="E453" s="791"/>
      <c r="F453" s="791"/>
      <c r="G453" s="791"/>
      <c r="H453" s="791"/>
      <c r="I453" s="791"/>
      <c r="J453" s="791"/>
      <c r="K453" s="791"/>
      <c r="L453" s="791"/>
      <c r="M453" s="791"/>
      <c r="N453" s="5"/>
      <c r="O453" s="5"/>
      <c r="P453" s="5"/>
      <c r="Q453" s="5"/>
      <c r="R453" s="5"/>
      <c r="S453" s="5"/>
      <c r="T453" s="5"/>
      <c r="U453" s="5"/>
      <c r="V453" s="5"/>
      <c r="W453" s="5"/>
      <c r="X453" s="5"/>
      <c r="Y453" s="5"/>
      <c r="Z453" s="5"/>
      <c r="AA453" s="5"/>
      <c r="AB453" s="5"/>
      <c r="AC453" s="5"/>
      <c r="AD453" s="5"/>
      <c r="AE453" s="5"/>
      <c r="AF453" s="5"/>
      <c r="AG453" s="792"/>
      <c r="AH453" s="749"/>
    </row>
    <row r="454">
      <c r="A454" s="646"/>
      <c r="B454" s="791"/>
      <c r="C454" s="791"/>
      <c r="D454" s="791"/>
      <c r="E454" s="791"/>
      <c r="F454" s="791"/>
      <c r="G454" s="791"/>
      <c r="H454" s="791"/>
      <c r="I454" s="791"/>
      <c r="J454" s="791"/>
      <c r="K454" s="791"/>
      <c r="L454" s="791"/>
      <c r="M454" s="791"/>
      <c r="N454" s="5"/>
      <c r="O454" s="5"/>
      <c r="P454" s="5"/>
      <c r="Q454" s="5"/>
      <c r="R454" s="5"/>
      <c r="S454" s="5"/>
      <c r="T454" s="5"/>
      <c r="U454" s="5"/>
      <c r="V454" s="5"/>
      <c r="W454" s="5"/>
      <c r="X454" s="5"/>
      <c r="Y454" s="5"/>
      <c r="Z454" s="5"/>
      <c r="AA454" s="5"/>
      <c r="AB454" s="5"/>
      <c r="AC454" s="5"/>
      <c r="AD454" s="5"/>
      <c r="AE454" s="5"/>
      <c r="AF454" s="5"/>
      <c r="AG454" s="792"/>
      <c r="AH454" s="749"/>
    </row>
    <row r="455">
      <c r="A455" s="646"/>
      <c r="B455" s="791"/>
      <c r="C455" s="791"/>
      <c r="D455" s="791"/>
      <c r="E455" s="791"/>
      <c r="F455" s="791"/>
      <c r="G455" s="791"/>
      <c r="H455" s="791"/>
      <c r="I455" s="791"/>
      <c r="J455" s="791"/>
      <c r="K455" s="791"/>
      <c r="L455" s="791"/>
      <c r="M455" s="791"/>
      <c r="N455" s="5"/>
      <c r="O455" s="5"/>
      <c r="P455" s="5"/>
      <c r="Q455" s="5"/>
      <c r="R455" s="5"/>
      <c r="S455" s="5"/>
      <c r="T455" s="5"/>
      <c r="U455" s="5"/>
      <c r="V455" s="5"/>
      <c r="W455" s="5"/>
      <c r="X455" s="5"/>
      <c r="Y455" s="5"/>
      <c r="Z455" s="5"/>
      <c r="AA455" s="5"/>
      <c r="AB455" s="5"/>
      <c r="AC455" s="5"/>
      <c r="AD455" s="5"/>
      <c r="AE455" s="5"/>
      <c r="AF455" s="5"/>
      <c r="AG455" s="792"/>
      <c r="AH455" s="749"/>
    </row>
    <row r="456">
      <c r="A456" s="646"/>
      <c r="B456" s="791"/>
      <c r="C456" s="791"/>
      <c r="D456" s="791"/>
      <c r="E456" s="791"/>
      <c r="F456" s="791"/>
      <c r="G456" s="791"/>
      <c r="H456" s="791"/>
      <c r="I456" s="791"/>
      <c r="J456" s="791"/>
      <c r="K456" s="791"/>
      <c r="L456" s="791"/>
      <c r="M456" s="791"/>
      <c r="N456" s="5"/>
      <c r="O456" s="5"/>
      <c r="P456" s="5"/>
      <c r="Q456" s="5"/>
      <c r="R456" s="5"/>
      <c r="S456" s="5"/>
      <c r="T456" s="5"/>
      <c r="U456" s="5"/>
      <c r="V456" s="5"/>
      <c r="W456" s="5"/>
      <c r="X456" s="5"/>
      <c r="Y456" s="5"/>
      <c r="Z456" s="5"/>
      <c r="AA456" s="5"/>
      <c r="AB456" s="5"/>
      <c r="AC456" s="5"/>
      <c r="AD456" s="5"/>
      <c r="AE456" s="5"/>
      <c r="AF456" s="5"/>
      <c r="AG456" s="792"/>
      <c r="AH456" s="749"/>
    </row>
    <row r="457">
      <c r="A457" s="646"/>
      <c r="B457" s="791"/>
      <c r="C457" s="791"/>
      <c r="D457" s="791"/>
      <c r="E457" s="791"/>
      <c r="F457" s="791"/>
      <c r="G457" s="791"/>
      <c r="H457" s="791"/>
      <c r="I457" s="791"/>
      <c r="J457" s="791"/>
      <c r="K457" s="791"/>
      <c r="L457" s="791"/>
      <c r="M457" s="791"/>
      <c r="N457" s="5"/>
      <c r="O457" s="5"/>
      <c r="P457" s="5"/>
      <c r="Q457" s="5"/>
      <c r="R457" s="5"/>
      <c r="S457" s="5"/>
      <c r="T457" s="5"/>
      <c r="U457" s="5"/>
      <c r="V457" s="5"/>
      <c r="W457" s="5"/>
      <c r="X457" s="5"/>
      <c r="Y457" s="5"/>
      <c r="Z457" s="5"/>
      <c r="AA457" s="5"/>
      <c r="AB457" s="5"/>
      <c r="AC457" s="5"/>
      <c r="AD457" s="5"/>
      <c r="AE457" s="5"/>
      <c r="AF457" s="5"/>
      <c r="AG457" s="792"/>
      <c r="AH457" s="749"/>
    </row>
    <row r="458">
      <c r="A458" s="646"/>
      <c r="B458" s="791"/>
      <c r="C458" s="791"/>
      <c r="D458" s="791"/>
      <c r="E458" s="791"/>
      <c r="F458" s="791"/>
      <c r="G458" s="791"/>
      <c r="H458" s="791"/>
      <c r="I458" s="791"/>
      <c r="J458" s="791"/>
      <c r="K458" s="791"/>
      <c r="L458" s="791"/>
      <c r="M458" s="791"/>
      <c r="N458" s="5"/>
      <c r="O458" s="5"/>
      <c r="P458" s="5"/>
      <c r="Q458" s="5"/>
      <c r="R458" s="5"/>
      <c r="S458" s="5"/>
      <c r="T458" s="5"/>
      <c r="U458" s="5"/>
      <c r="V458" s="5"/>
      <c r="W458" s="5"/>
      <c r="X458" s="5"/>
      <c r="Y458" s="5"/>
      <c r="Z458" s="5"/>
      <c r="AA458" s="5"/>
      <c r="AB458" s="5"/>
      <c r="AC458" s="5"/>
      <c r="AD458" s="5"/>
      <c r="AE458" s="5"/>
      <c r="AF458" s="5"/>
      <c r="AG458" s="792"/>
      <c r="AH458" s="749"/>
    </row>
    <row r="459">
      <c r="A459" s="646"/>
      <c r="B459" s="791"/>
      <c r="C459" s="791"/>
      <c r="D459" s="791"/>
      <c r="E459" s="791"/>
      <c r="F459" s="791"/>
      <c r="G459" s="791"/>
      <c r="H459" s="791"/>
      <c r="I459" s="791"/>
      <c r="J459" s="791"/>
      <c r="K459" s="791"/>
      <c r="L459" s="791"/>
      <c r="M459" s="791"/>
      <c r="N459" s="5"/>
      <c r="O459" s="5"/>
      <c r="P459" s="5"/>
      <c r="Q459" s="5"/>
      <c r="R459" s="5"/>
      <c r="S459" s="5"/>
      <c r="T459" s="5"/>
      <c r="U459" s="5"/>
      <c r="V459" s="5"/>
      <c r="W459" s="5"/>
      <c r="X459" s="5"/>
      <c r="Y459" s="5"/>
      <c r="Z459" s="5"/>
      <c r="AA459" s="5"/>
      <c r="AB459" s="5"/>
      <c r="AC459" s="5"/>
      <c r="AD459" s="5"/>
      <c r="AE459" s="5"/>
      <c r="AF459" s="5"/>
      <c r="AG459" s="792"/>
      <c r="AH459" s="749"/>
    </row>
    <row r="460">
      <c r="A460" s="646"/>
      <c r="B460" s="791"/>
      <c r="C460" s="791"/>
      <c r="D460" s="791"/>
      <c r="E460" s="791"/>
      <c r="F460" s="791"/>
      <c r="G460" s="791"/>
      <c r="H460" s="791"/>
      <c r="I460" s="791"/>
      <c r="J460" s="791"/>
      <c r="K460" s="791"/>
      <c r="L460" s="791"/>
      <c r="M460" s="791"/>
      <c r="N460" s="5"/>
      <c r="O460" s="5"/>
      <c r="P460" s="5"/>
      <c r="Q460" s="5"/>
      <c r="R460" s="5"/>
      <c r="S460" s="5"/>
      <c r="T460" s="5"/>
      <c r="U460" s="5"/>
      <c r="V460" s="5"/>
      <c r="W460" s="5"/>
      <c r="X460" s="5"/>
      <c r="Y460" s="5"/>
      <c r="Z460" s="5"/>
      <c r="AA460" s="5"/>
      <c r="AB460" s="5"/>
      <c r="AC460" s="5"/>
      <c r="AD460" s="5"/>
      <c r="AE460" s="5"/>
      <c r="AF460" s="5"/>
      <c r="AG460" s="792"/>
      <c r="AH460" s="749"/>
    </row>
    <row r="461">
      <c r="A461" s="646"/>
      <c r="B461" s="791"/>
      <c r="C461" s="791"/>
      <c r="D461" s="791"/>
      <c r="E461" s="791"/>
      <c r="F461" s="791"/>
      <c r="G461" s="791"/>
      <c r="H461" s="791"/>
      <c r="I461" s="791"/>
      <c r="J461" s="791"/>
      <c r="K461" s="791"/>
      <c r="L461" s="791"/>
      <c r="M461" s="791"/>
      <c r="N461" s="5"/>
      <c r="O461" s="5"/>
      <c r="P461" s="5"/>
      <c r="Q461" s="5"/>
      <c r="R461" s="5"/>
      <c r="S461" s="5"/>
      <c r="T461" s="5"/>
      <c r="U461" s="5"/>
      <c r="V461" s="5"/>
      <c r="W461" s="5"/>
      <c r="X461" s="5"/>
      <c r="Y461" s="5"/>
      <c r="Z461" s="5"/>
      <c r="AA461" s="5"/>
      <c r="AB461" s="5"/>
      <c r="AC461" s="5"/>
      <c r="AD461" s="5"/>
      <c r="AE461" s="5"/>
      <c r="AF461" s="5"/>
      <c r="AG461" s="792"/>
      <c r="AH461" s="749"/>
    </row>
    <row r="462">
      <c r="A462" s="646"/>
      <c r="B462" s="791"/>
      <c r="C462" s="791"/>
      <c r="D462" s="791"/>
      <c r="E462" s="791"/>
      <c r="F462" s="791"/>
      <c r="G462" s="791"/>
      <c r="H462" s="791"/>
      <c r="I462" s="791"/>
      <c r="J462" s="791"/>
      <c r="K462" s="791"/>
      <c r="L462" s="791"/>
      <c r="M462" s="791"/>
      <c r="N462" s="5"/>
      <c r="O462" s="5"/>
      <c r="P462" s="5"/>
      <c r="Q462" s="5"/>
      <c r="R462" s="5"/>
      <c r="S462" s="5"/>
      <c r="T462" s="5"/>
      <c r="U462" s="5"/>
      <c r="V462" s="5"/>
      <c r="W462" s="5"/>
      <c r="X462" s="5"/>
      <c r="Y462" s="5"/>
      <c r="Z462" s="5"/>
      <c r="AA462" s="5"/>
      <c r="AB462" s="5"/>
      <c r="AC462" s="5"/>
      <c r="AD462" s="5"/>
      <c r="AE462" s="5"/>
      <c r="AF462" s="5"/>
      <c r="AG462" s="792"/>
      <c r="AH462" s="749"/>
    </row>
    <row r="463">
      <c r="A463" s="646"/>
      <c r="B463" s="791"/>
      <c r="C463" s="791"/>
      <c r="D463" s="791"/>
      <c r="E463" s="791"/>
      <c r="F463" s="791"/>
      <c r="G463" s="791"/>
      <c r="H463" s="791"/>
      <c r="I463" s="791"/>
      <c r="J463" s="791"/>
      <c r="K463" s="791"/>
      <c r="L463" s="791"/>
      <c r="M463" s="791"/>
      <c r="N463" s="5"/>
      <c r="O463" s="5"/>
      <c r="P463" s="5"/>
      <c r="Q463" s="5"/>
      <c r="R463" s="5"/>
      <c r="S463" s="5"/>
      <c r="T463" s="5"/>
      <c r="U463" s="5"/>
      <c r="V463" s="5"/>
      <c r="W463" s="5"/>
      <c r="X463" s="5"/>
      <c r="Y463" s="5"/>
      <c r="Z463" s="5"/>
      <c r="AA463" s="5"/>
      <c r="AB463" s="5"/>
      <c r="AC463" s="5"/>
      <c r="AD463" s="5"/>
      <c r="AE463" s="5"/>
      <c r="AF463" s="5"/>
      <c r="AG463" s="792"/>
      <c r="AH463" s="749"/>
    </row>
    <row r="464">
      <c r="A464" s="646"/>
      <c r="B464" s="791"/>
      <c r="C464" s="791"/>
      <c r="D464" s="791"/>
      <c r="E464" s="791"/>
      <c r="F464" s="791"/>
      <c r="G464" s="791"/>
      <c r="H464" s="791"/>
      <c r="I464" s="791"/>
      <c r="J464" s="791"/>
      <c r="K464" s="791"/>
      <c r="L464" s="791"/>
      <c r="M464" s="791"/>
      <c r="N464" s="5"/>
      <c r="O464" s="5"/>
      <c r="P464" s="5"/>
      <c r="Q464" s="5"/>
      <c r="R464" s="5"/>
      <c r="S464" s="5"/>
      <c r="T464" s="5"/>
      <c r="U464" s="5"/>
      <c r="V464" s="5"/>
      <c r="W464" s="5"/>
      <c r="X464" s="5"/>
      <c r="Y464" s="5"/>
      <c r="Z464" s="5"/>
      <c r="AA464" s="5"/>
      <c r="AB464" s="5"/>
      <c r="AC464" s="5"/>
      <c r="AD464" s="5"/>
      <c r="AE464" s="5"/>
      <c r="AF464" s="5"/>
      <c r="AG464" s="792"/>
      <c r="AH464" s="749"/>
    </row>
    <row r="465">
      <c r="A465" s="646"/>
      <c r="B465" s="791"/>
      <c r="C465" s="791"/>
      <c r="D465" s="791"/>
      <c r="E465" s="791"/>
      <c r="F465" s="791"/>
      <c r="G465" s="791"/>
      <c r="H465" s="791"/>
      <c r="I465" s="791"/>
      <c r="J465" s="791"/>
      <c r="K465" s="791"/>
      <c r="L465" s="791"/>
      <c r="M465" s="791"/>
      <c r="N465" s="5"/>
      <c r="O465" s="5"/>
      <c r="P465" s="5"/>
      <c r="Q465" s="5"/>
      <c r="R465" s="5"/>
      <c r="S465" s="5"/>
      <c r="T465" s="5"/>
      <c r="U465" s="5"/>
      <c r="V465" s="5"/>
      <c r="W465" s="5"/>
      <c r="X465" s="5"/>
      <c r="Y465" s="5"/>
      <c r="Z465" s="5"/>
      <c r="AA465" s="5"/>
      <c r="AB465" s="5"/>
      <c r="AC465" s="5"/>
      <c r="AD465" s="5"/>
      <c r="AE465" s="5"/>
      <c r="AF465" s="5"/>
      <c r="AG465" s="792"/>
      <c r="AH465" s="749"/>
    </row>
    <row r="466">
      <c r="A466" s="646"/>
      <c r="B466" s="791"/>
      <c r="C466" s="791"/>
      <c r="D466" s="791"/>
      <c r="E466" s="791"/>
      <c r="F466" s="791"/>
      <c r="G466" s="791"/>
      <c r="H466" s="791"/>
      <c r="I466" s="791"/>
      <c r="J466" s="791"/>
      <c r="K466" s="791"/>
      <c r="L466" s="791"/>
      <c r="M466" s="791"/>
      <c r="N466" s="5"/>
      <c r="O466" s="5"/>
      <c r="P466" s="5"/>
      <c r="Q466" s="5"/>
      <c r="R466" s="5"/>
      <c r="S466" s="5"/>
      <c r="T466" s="5"/>
      <c r="U466" s="5"/>
      <c r="V466" s="5"/>
      <c r="W466" s="5"/>
      <c r="X466" s="5"/>
      <c r="Y466" s="5"/>
      <c r="Z466" s="5"/>
      <c r="AA466" s="5"/>
      <c r="AB466" s="5"/>
      <c r="AC466" s="5"/>
      <c r="AD466" s="5"/>
      <c r="AE466" s="5"/>
      <c r="AF466" s="5"/>
      <c r="AG466" s="792"/>
      <c r="AH466" s="749"/>
    </row>
    <row r="467">
      <c r="A467" s="646"/>
      <c r="B467" s="791"/>
      <c r="C467" s="791"/>
      <c r="D467" s="791"/>
      <c r="E467" s="791"/>
      <c r="F467" s="791"/>
      <c r="G467" s="791"/>
      <c r="H467" s="791"/>
      <c r="I467" s="791"/>
      <c r="J467" s="791"/>
      <c r="K467" s="791"/>
      <c r="L467" s="791"/>
      <c r="M467" s="791"/>
      <c r="N467" s="5"/>
      <c r="O467" s="5"/>
      <c r="P467" s="5"/>
      <c r="Q467" s="5"/>
      <c r="R467" s="5"/>
      <c r="S467" s="5"/>
      <c r="T467" s="5"/>
      <c r="U467" s="5"/>
      <c r="V467" s="5"/>
      <c r="W467" s="5"/>
      <c r="X467" s="5"/>
      <c r="Y467" s="5"/>
      <c r="Z467" s="5"/>
      <c r="AA467" s="5"/>
      <c r="AB467" s="5"/>
      <c r="AC467" s="5"/>
      <c r="AD467" s="5"/>
      <c r="AE467" s="5"/>
      <c r="AF467" s="5"/>
      <c r="AG467" s="792"/>
      <c r="AH467" s="749"/>
    </row>
    <row r="468">
      <c r="A468" s="646"/>
      <c r="B468" s="791"/>
      <c r="C468" s="791"/>
      <c r="D468" s="791"/>
      <c r="E468" s="791"/>
      <c r="F468" s="791"/>
      <c r="G468" s="791"/>
      <c r="H468" s="791"/>
      <c r="I468" s="791"/>
      <c r="J468" s="791"/>
      <c r="K468" s="791"/>
      <c r="L468" s="791"/>
      <c r="M468" s="791"/>
      <c r="N468" s="5"/>
      <c r="O468" s="5"/>
      <c r="P468" s="5"/>
      <c r="Q468" s="5"/>
      <c r="R468" s="5"/>
      <c r="S468" s="5"/>
      <c r="T468" s="5"/>
      <c r="U468" s="5"/>
      <c r="V468" s="5"/>
      <c r="W468" s="5"/>
      <c r="X468" s="5"/>
      <c r="Y468" s="5"/>
      <c r="Z468" s="5"/>
      <c r="AA468" s="5"/>
      <c r="AB468" s="5"/>
      <c r="AC468" s="5"/>
      <c r="AD468" s="5"/>
      <c r="AE468" s="5"/>
      <c r="AF468" s="5"/>
      <c r="AG468" s="792"/>
      <c r="AH468" s="749"/>
    </row>
    <row r="469">
      <c r="A469" s="646"/>
      <c r="B469" s="791"/>
      <c r="C469" s="791"/>
      <c r="D469" s="791"/>
      <c r="E469" s="791"/>
      <c r="F469" s="791"/>
      <c r="G469" s="791"/>
      <c r="H469" s="791"/>
      <c r="I469" s="791"/>
      <c r="J469" s="791"/>
      <c r="K469" s="791"/>
      <c r="L469" s="791"/>
      <c r="M469" s="791"/>
      <c r="N469" s="5"/>
      <c r="O469" s="5"/>
      <c r="P469" s="5"/>
      <c r="Q469" s="5"/>
      <c r="R469" s="5"/>
      <c r="S469" s="5"/>
      <c r="T469" s="5"/>
      <c r="U469" s="5"/>
      <c r="V469" s="5"/>
      <c r="W469" s="5"/>
      <c r="X469" s="5"/>
      <c r="Y469" s="5"/>
      <c r="Z469" s="5"/>
      <c r="AA469" s="5"/>
      <c r="AB469" s="5"/>
      <c r="AC469" s="5"/>
      <c r="AD469" s="5"/>
      <c r="AE469" s="5"/>
      <c r="AF469" s="5"/>
      <c r="AG469" s="792"/>
      <c r="AH469" s="749"/>
    </row>
    <row r="470">
      <c r="A470" s="646"/>
      <c r="B470" s="791"/>
      <c r="C470" s="791"/>
      <c r="D470" s="791"/>
      <c r="E470" s="791"/>
      <c r="F470" s="791"/>
      <c r="G470" s="791"/>
      <c r="H470" s="791"/>
      <c r="I470" s="791"/>
      <c r="J470" s="791"/>
      <c r="K470" s="791"/>
      <c r="L470" s="791"/>
      <c r="M470" s="791"/>
      <c r="N470" s="5"/>
      <c r="O470" s="5"/>
      <c r="P470" s="5"/>
      <c r="Q470" s="5"/>
      <c r="R470" s="5"/>
      <c r="S470" s="5"/>
      <c r="T470" s="5"/>
      <c r="U470" s="5"/>
      <c r="V470" s="5"/>
      <c r="W470" s="5"/>
      <c r="X470" s="5"/>
      <c r="Y470" s="5"/>
      <c r="Z470" s="5"/>
      <c r="AA470" s="5"/>
      <c r="AB470" s="5"/>
      <c r="AC470" s="5"/>
      <c r="AD470" s="5"/>
      <c r="AE470" s="5"/>
      <c r="AF470" s="5"/>
      <c r="AG470" s="792"/>
      <c r="AH470" s="749"/>
    </row>
    <row r="471">
      <c r="A471" s="646"/>
      <c r="B471" s="791"/>
      <c r="C471" s="791"/>
      <c r="D471" s="791"/>
      <c r="E471" s="791"/>
      <c r="F471" s="791"/>
      <c r="G471" s="791"/>
      <c r="H471" s="791"/>
      <c r="I471" s="791"/>
      <c r="J471" s="791"/>
      <c r="K471" s="791"/>
      <c r="L471" s="791"/>
      <c r="M471" s="791"/>
      <c r="N471" s="5"/>
      <c r="O471" s="5"/>
      <c r="P471" s="5"/>
      <c r="Q471" s="5"/>
      <c r="R471" s="5"/>
      <c r="S471" s="5"/>
      <c r="T471" s="5"/>
      <c r="U471" s="5"/>
      <c r="V471" s="5"/>
      <c r="W471" s="5"/>
      <c r="X471" s="5"/>
      <c r="Y471" s="5"/>
      <c r="Z471" s="5"/>
      <c r="AA471" s="5"/>
      <c r="AB471" s="5"/>
      <c r="AC471" s="5"/>
      <c r="AD471" s="5"/>
      <c r="AE471" s="5"/>
      <c r="AF471" s="5"/>
      <c r="AG471" s="792"/>
      <c r="AH471" s="749"/>
    </row>
    <row r="472">
      <c r="A472" s="646"/>
      <c r="B472" s="791"/>
      <c r="C472" s="791"/>
      <c r="D472" s="791"/>
      <c r="E472" s="791"/>
      <c r="F472" s="791"/>
      <c r="G472" s="791"/>
      <c r="H472" s="791"/>
      <c r="I472" s="791"/>
      <c r="J472" s="791"/>
      <c r="K472" s="791"/>
      <c r="L472" s="791"/>
      <c r="M472" s="791"/>
      <c r="N472" s="5"/>
      <c r="O472" s="5"/>
      <c r="P472" s="5"/>
      <c r="Q472" s="5"/>
      <c r="R472" s="5"/>
      <c r="S472" s="5"/>
      <c r="T472" s="5"/>
      <c r="U472" s="5"/>
      <c r="V472" s="5"/>
      <c r="W472" s="5"/>
      <c r="X472" s="5"/>
      <c r="Y472" s="5"/>
      <c r="Z472" s="5"/>
      <c r="AA472" s="5"/>
      <c r="AB472" s="5"/>
      <c r="AC472" s="5"/>
      <c r="AD472" s="5"/>
      <c r="AE472" s="5"/>
      <c r="AF472" s="5"/>
      <c r="AG472" s="792"/>
      <c r="AH472" s="749"/>
    </row>
    <row r="473">
      <c r="A473" s="646"/>
      <c r="B473" s="791"/>
      <c r="C473" s="791"/>
      <c r="D473" s="791"/>
      <c r="E473" s="791"/>
      <c r="F473" s="791"/>
      <c r="G473" s="791"/>
      <c r="H473" s="791"/>
      <c r="I473" s="791"/>
      <c r="J473" s="791"/>
      <c r="K473" s="791"/>
      <c r="L473" s="791"/>
      <c r="M473" s="791"/>
      <c r="N473" s="5"/>
      <c r="O473" s="5"/>
      <c r="P473" s="5"/>
      <c r="Q473" s="5"/>
      <c r="R473" s="5"/>
      <c r="S473" s="5"/>
      <c r="T473" s="5"/>
      <c r="U473" s="5"/>
      <c r="V473" s="5"/>
      <c r="W473" s="5"/>
      <c r="X473" s="5"/>
      <c r="Y473" s="5"/>
      <c r="Z473" s="5"/>
      <c r="AA473" s="5"/>
      <c r="AB473" s="5"/>
      <c r="AC473" s="5"/>
      <c r="AD473" s="5"/>
      <c r="AE473" s="5"/>
      <c r="AF473" s="5"/>
      <c r="AG473" s="792"/>
      <c r="AH473" s="749"/>
    </row>
    <row r="474">
      <c r="A474" s="646"/>
      <c r="B474" s="791"/>
      <c r="C474" s="791"/>
      <c r="D474" s="791"/>
      <c r="E474" s="791"/>
      <c r="F474" s="791"/>
      <c r="G474" s="791"/>
      <c r="H474" s="791"/>
      <c r="I474" s="791"/>
      <c r="J474" s="791"/>
      <c r="K474" s="791"/>
      <c r="L474" s="791"/>
      <c r="M474" s="791"/>
      <c r="N474" s="5"/>
      <c r="O474" s="5"/>
      <c r="P474" s="5"/>
      <c r="Q474" s="5"/>
      <c r="R474" s="5"/>
      <c r="S474" s="5"/>
      <c r="T474" s="5"/>
      <c r="U474" s="5"/>
      <c r="V474" s="5"/>
      <c r="W474" s="5"/>
      <c r="X474" s="5"/>
      <c r="Y474" s="5"/>
      <c r="Z474" s="5"/>
      <c r="AA474" s="5"/>
      <c r="AB474" s="5"/>
      <c r="AC474" s="5"/>
      <c r="AD474" s="5"/>
      <c r="AE474" s="5"/>
      <c r="AF474" s="5"/>
      <c r="AG474" s="792"/>
      <c r="AH474" s="749"/>
    </row>
    <row r="475">
      <c r="A475" s="646"/>
      <c r="B475" s="791"/>
      <c r="C475" s="791"/>
      <c r="D475" s="791"/>
      <c r="E475" s="791"/>
      <c r="F475" s="791"/>
      <c r="G475" s="791"/>
      <c r="H475" s="791"/>
      <c r="I475" s="791"/>
      <c r="J475" s="791"/>
      <c r="K475" s="791"/>
      <c r="L475" s="791"/>
      <c r="M475" s="791"/>
      <c r="N475" s="5"/>
      <c r="O475" s="5"/>
      <c r="P475" s="5"/>
      <c r="Q475" s="5"/>
      <c r="R475" s="5"/>
      <c r="S475" s="5"/>
      <c r="T475" s="5"/>
      <c r="U475" s="5"/>
      <c r="V475" s="5"/>
      <c r="W475" s="5"/>
      <c r="X475" s="5"/>
      <c r="Y475" s="5"/>
      <c r="Z475" s="5"/>
      <c r="AA475" s="5"/>
      <c r="AB475" s="5"/>
      <c r="AC475" s="5"/>
      <c r="AD475" s="5"/>
      <c r="AE475" s="5"/>
      <c r="AF475" s="5"/>
      <c r="AG475" s="792"/>
      <c r="AH475" s="749"/>
    </row>
    <row r="476">
      <c r="A476" s="646"/>
      <c r="B476" s="791"/>
      <c r="C476" s="791"/>
      <c r="D476" s="791"/>
      <c r="E476" s="791"/>
      <c r="F476" s="791"/>
      <c r="G476" s="791"/>
      <c r="H476" s="791"/>
      <c r="I476" s="791"/>
      <c r="J476" s="791"/>
      <c r="K476" s="791"/>
      <c r="L476" s="791"/>
      <c r="M476" s="791"/>
      <c r="N476" s="5"/>
      <c r="O476" s="5"/>
      <c r="P476" s="5"/>
      <c r="Q476" s="5"/>
      <c r="R476" s="5"/>
      <c r="S476" s="5"/>
      <c r="T476" s="5"/>
      <c r="U476" s="5"/>
      <c r="V476" s="5"/>
      <c r="W476" s="5"/>
      <c r="X476" s="5"/>
      <c r="Y476" s="5"/>
      <c r="Z476" s="5"/>
      <c r="AA476" s="5"/>
      <c r="AB476" s="5"/>
      <c r="AC476" s="5"/>
      <c r="AD476" s="5"/>
      <c r="AE476" s="5"/>
      <c r="AF476" s="5"/>
      <c r="AG476" s="792"/>
      <c r="AH476" s="749"/>
    </row>
    <row r="477">
      <c r="A477" s="646"/>
      <c r="B477" s="791"/>
      <c r="C477" s="791"/>
      <c r="D477" s="791"/>
      <c r="E477" s="791"/>
      <c r="F477" s="791"/>
      <c r="G477" s="791"/>
      <c r="H477" s="791"/>
      <c r="I477" s="791"/>
      <c r="J477" s="791"/>
      <c r="K477" s="791"/>
      <c r="L477" s="791"/>
      <c r="M477" s="791"/>
      <c r="N477" s="5"/>
      <c r="O477" s="5"/>
      <c r="P477" s="5"/>
      <c r="Q477" s="5"/>
      <c r="R477" s="5"/>
      <c r="S477" s="5"/>
      <c r="T477" s="5"/>
      <c r="U477" s="5"/>
      <c r="V477" s="5"/>
      <c r="W477" s="5"/>
      <c r="X477" s="5"/>
      <c r="Y477" s="5"/>
      <c r="Z477" s="5"/>
      <c r="AA477" s="5"/>
      <c r="AB477" s="5"/>
      <c r="AC477" s="5"/>
      <c r="AD477" s="5"/>
      <c r="AE477" s="5"/>
      <c r="AF477" s="5"/>
      <c r="AG477" s="792"/>
      <c r="AH477" s="749"/>
    </row>
    <row r="478">
      <c r="A478" s="646"/>
      <c r="B478" s="791"/>
      <c r="C478" s="791"/>
      <c r="D478" s="791"/>
      <c r="E478" s="791"/>
      <c r="F478" s="791"/>
      <c r="G478" s="791"/>
      <c r="H478" s="791"/>
      <c r="I478" s="791"/>
      <c r="J478" s="791"/>
      <c r="K478" s="791"/>
      <c r="L478" s="791"/>
      <c r="M478" s="791"/>
      <c r="N478" s="5"/>
      <c r="O478" s="5"/>
      <c r="P478" s="5"/>
      <c r="Q478" s="5"/>
      <c r="R478" s="5"/>
      <c r="S478" s="5"/>
      <c r="T478" s="5"/>
      <c r="U478" s="5"/>
      <c r="V478" s="5"/>
      <c r="W478" s="5"/>
      <c r="X478" s="5"/>
      <c r="Y478" s="5"/>
      <c r="Z478" s="5"/>
      <c r="AA478" s="5"/>
      <c r="AB478" s="5"/>
      <c r="AC478" s="5"/>
      <c r="AD478" s="5"/>
      <c r="AE478" s="5"/>
      <c r="AF478" s="5"/>
      <c r="AG478" s="792"/>
      <c r="AH478" s="749"/>
    </row>
    <row r="479">
      <c r="A479" s="646"/>
      <c r="B479" s="791"/>
      <c r="C479" s="791"/>
      <c r="D479" s="791"/>
      <c r="E479" s="791"/>
      <c r="F479" s="791"/>
      <c r="G479" s="791"/>
      <c r="H479" s="791"/>
      <c r="I479" s="791"/>
      <c r="J479" s="791"/>
      <c r="K479" s="791"/>
      <c r="L479" s="791"/>
      <c r="M479" s="791"/>
      <c r="N479" s="5"/>
      <c r="O479" s="5"/>
      <c r="P479" s="5"/>
      <c r="Q479" s="5"/>
      <c r="R479" s="5"/>
      <c r="S479" s="5"/>
      <c r="T479" s="5"/>
      <c r="U479" s="5"/>
      <c r="V479" s="5"/>
      <c r="W479" s="5"/>
      <c r="X479" s="5"/>
      <c r="Y479" s="5"/>
      <c r="Z479" s="5"/>
      <c r="AA479" s="5"/>
      <c r="AB479" s="5"/>
      <c r="AC479" s="5"/>
      <c r="AD479" s="5"/>
      <c r="AE479" s="5"/>
      <c r="AF479" s="5"/>
      <c r="AG479" s="792"/>
      <c r="AH479" s="749"/>
    </row>
    <row r="480">
      <c r="A480" s="646"/>
      <c r="B480" s="791"/>
      <c r="C480" s="791"/>
      <c r="D480" s="791"/>
      <c r="E480" s="791"/>
      <c r="F480" s="791"/>
      <c r="G480" s="791"/>
      <c r="H480" s="791"/>
      <c r="I480" s="791"/>
      <c r="J480" s="791"/>
      <c r="K480" s="791"/>
      <c r="L480" s="791"/>
      <c r="M480" s="791"/>
      <c r="N480" s="5"/>
      <c r="O480" s="5"/>
      <c r="P480" s="5"/>
      <c r="Q480" s="5"/>
      <c r="R480" s="5"/>
      <c r="S480" s="5"/>
      <c r="T480" s="5"/>
      <c r="U480" s="5"/>
      <c r="V480" s="5"/>
      <c r="W480" s="5"/>
      <c r="X480" s="5"/>
      <c r="Y480" s="5"/>
      <c r="Z480" s="5"/>
      <c r="AA480" s="5"/>
      <c r="AB480" s="5"/>
      <c r="AC480" s="5"/>
      <c r="AD480" s="5"/>
      <c r="AE480" s="5"/>
      <c r="AF480" s="5"/>
      <c r="AG480" s="792"/>
      <c r="AH480" s="749"/>
    </row>
    <row r="481">
      <c r="A481" s="646"/>
      <c r="B481" s="791"/>
      <c r="C481" s="791"/>
      <c r="D481" s="791"/>
      <c r="E481" s="791"/>
      <c r="F481" s="791"/>
      <c r="G481" s="791"/>
      <c r="H481" s="791"/>
      <c r="I481" s="791"/>
      <c r="J481" s="791"/>
      <c r="K481" s="791"/>
      <c r="L481" s="791"/>
      <c r="M481" s="791"/>
      <c r="N481" s="5"/>
      <c r="O481" s="5"/>
      <c r="P481" s="5"/>
      <c r="Q481" s="5"/>
      <c r="R481" s="5"/>
      <c r="S481" s="5"/>
      <c r="T481" s="5"/>
      <c r="U481" s="5"/>
      <c r="V481" s="5"/>
      <c r="W481" s="5"/>
      <c r="X481" s="5"/>
      <c r="Y481" s="5"/>
      <c r="Z481" s="5"/>
      <c r="AA481" s="5"/>
      <c r="AB481" s="5"/>
      <c r="AC481" s="5"/>
      <c r="AD481" s="5"/>
      <c r="AE481" s="5"/>
      <c r="AF481" s="5"/>
      <c r="AG481" s="792"/>
      <c r="AH481" s="749"/>
    </row>
    <row r="482">
      <c r="A482" s="646"/>
      <c r="B482" s="791"/>
      <c r="C482" s="791"/>
      <c r="D482" s="791"/>
      <c r="E482" s="791"/>
      <c r="F482" s="791"/>
      <c r="G482" s="791"/>
      <c r="H482" s="791"/>
      <c r="I482" s="791"/>
      <c r="J482" s="791"/>
      <c r="K482" s="791"/>
      <c r="L482" s="791"/>
      <c r="M482" s="791"/>
      <c r="N482" s="5"/>
      <c r="O482" s="5"/>
      <c r="P482" s="5"/>
      <c r="Q482" s="5"/>
      <c r="R482" s="5"/>
      <c r="S482" s="5"/>
      <c r="T482" s="5"/>
      <c r="U482" s="5"/>
      <c r="V482" s="5"/>
      <c r="W482" s="5"/>
      <c r="X482" s="5"/>
      <c r="Y482" s="5"/>
      <c r="Z482" s="5"/>
      <c r="AA482" s="5"/>
      <c r="AB482" s="5"/>
      <c r="AC482" s="5"/>
      <c r="AD482" s="5"/>
      <c r="AE482" s="5"/>
      <c r="AF482" s="5"/>
      <c r="AG482" s="792"/>
      <c r="AH482" s="749"/>
    </row>
    <row r="483">
      <c r="A483" s="646"/>
      <c r="B483" s="791"/>
      <c r="C483" s="791"/>
      <c r="D483" s="791"/>
      <c r="E483" s="791"/>
      <c r="F483" s="791"/>
      <c r="G483" s="791"/>
      <c r="H483" s="791"/>
      <c r="I483" s="791"/>
      <c r="J483" s="791"/>
      <c r="K483" s="791"/>
      <c r="L483" s="791"/>
      <c r="M483" s="791"/>
      <c r="N483" s="5"/>
      <c r="O483" s="5"/>
      <c r="P483" s="5"/>
      <c r="Q483" s="5"/>
      <c r="R483" s="5"/>
      <c r="S483" s="5"/>
      <c r="T483" s="5"/>
      <c r="U483" s="5"/>
      <c r="V483" s="5"/>
      <c r="W483" s="5"/>
      <c r="X483" s="5"/>
      <c r="Y483" s="5"/>
      <c r="Z483" s="5"/>
      <c r="AA483" s="5"/>
      <c r="AB483" s="5"/>
      <c r="AC483" s="5"/>
      <c r="AD483" s="5"/>
      <c r="AE483" s="5"/>
      <c r="AF483" s="5"/>
      <c r="AG483" s="792"/>
      <c r="AH483" s="749"/>
    </row>
    <row r="484">
      <c r="A484" s="646"/>
      <c r="B484" s="791"/>
      <c r="C484" s="791"/>
      <c r="D484" s="791"/>
      <c r="E484" s="791"/>
      <c r="F484" s="791"/>
      <c r="G484" s="791"/>
      <c r="H484" s="791"/>
      <c r="I484" s="791"/>
      <c r="J484" s="791"/>
      <c r="K484" s="791"/>
      <c r="L484" s="791"/>
      <c r="M484" s="791"/>
      <c r="N484" s="5"/>
      <c r="O484" s="5"/>
      <c r="P484" s="5"/>
      <c r="Q484" s="5"/>
      <c r="R484" s="5"/>
      <c r="S484" s="5"/>
      <c r="T484" s="5"/>
      <c r="U484" s="5"/>
      <c r="V484" s="5"/>
      <c r="W484" s="5"/>
      <c r="X484" s="5"/>
      <c r="Y484" s="5"/>
      <c r="Z484" s="5"/>
      <c r="AA484" s="5"/>
      <c r="AB484" s="5"/>
      <c r="AC484" s="5"/>
      <c r="AD484" s="5"/>
      <c r="AE484" s="5"/>
      <c r="AF484" s="5"/>
      <c r="AG484" s="792"/>
      <c r="AH484" s="749"/>
    </row>
    <row r="485">
      <c r="A485" s="646"/>
      <c r="B485" s="791"/>
      <c r="C485" s="791"/>
      <c r="D485" s="791"/>
      <c r="E485" s="791"/>
      <c r="F485" s="791"/>
      <c r="G485" s="791"/>
      <c r="H485" s="791"/>
      <c r="I485" s="791"/>
      <c r="J485" s="791"/>
      <c r="K485" s="791"/>
      <c r="L485" s="791"/>
      <c r="M485" s="791"/>
      <c r="N485" s="5"/>
      <c r="O485" s="5"/>
      <c r="P485" s="5"/>
      <c r="Q485" s="5"/>
      <c r="R485" s="5"/>
      <c r="S485" s="5"/>
      <c r="T485" s="5"/>
      <c r="U485" s="5"/>
      <c r="V485" s="5"/>
      <c r="W485" s="5"/>
      <c r="X485" s="5"/>
      <c r="Y485" s="5"/>
      <c r="Z485" s="5"/>
      <c r="AA485" s="5"/>
      <c r="AB485" s="5"/>
      <c r="AC485" s="5"/>
      <c r="AD485" s="5"/>
      <c r="AE485" s="5"/>
      <c r="AF485" s="5"/>
      <c r="AG485" s="792"/>
      <c r="AH485" s="749"/>
    </row>
    <row r="486">
      <c r="A486" s="646"/>
      <c r="B486" s="791"/>
      <c r="C486" s="791"/>
      <c r="D486" s="791"/>
      <c r="E486" s="791"/>
      <c r="F486" s="791"/>
      <c r="G486" s="791"/>
      <c r="H486" s="791"/>
      <c r="I486" s="791"/>
      <c r="J486" s="791"/>
      <c r="K486" s="791"/>
      <c r="L486" s="791"/>
      <c r="M486" s="791"/>
      <c r="N486" s="5"/>
      <c r="O486" s="5"/>
      <c r="P486" s="5"/>
      <c r="Q486" s="5"/>
      <c r="R486" s="5"/>
      <c r="S486" s="5"/>
      <c r="T486" s="5"/>
      <c r="U486" s="5"/>
      <c r="V486" s="5"/>
      <c r="W486" s="5"/>
      <c r="X486" s="5"/>
      <c r="Y486" s="5"/>
      <c r="Z486" s="5"/>
      <c r="AA486" s="5"/>
      <c r="AB486" s="5"/>
      <c r="AC486" s="5"/>
      <c r="AD486" s="5"/>
      <c r="AE486" s="5"/>
      <c r="AF486" s="5"/>
      <c r="AG486" s="792"/>
      <c r="AH486" s="749"/>
    </row>
    <row r="487">
      <c r="A487" s="646"/>
      <c r="B487" s="791"/>
      <c r="C487" s="791"/>
      <c r="D487" s="791"/>
      <c r="E487" s="791"/>
      <c r="F487" s="791"/>
      <c r="G487" s="791"/>
      <c r="H487" s="791"/>
      <c r="I487" s="791"/>
      <c r="J487" s="791"/>
      <c r="K487" s="791"/>
      <c r="L487" s="791"/>
      <c r="M487" s="791"/>
      <c r="N487" s="5"/>
      <c r="O487" s="5"/>
      <c r="P487" s="5"/>
      <c r="Q487" s="5"/>
      <c r="R487" s="5"/>
      <c r="S487" s="5"/>
      <c r="T487" s="5"/>
      <c r="U487" s="5"/>
      <c r="V487" s="5"/>
      <c r="W487" s="5"/>
      <c r="X487" s="5"/>
      <c r="Y487" s="5"/>
      <c r="Z487" s="5"/>
      <c r="AA487" s="5"/>
      <c r="AB487" s="5"/>
      <c r="AC487" s="5"/>
      <c r="AD487" s="5"/>
      <c r="AE487" s="5"/>
      <c r="AF487" s="5"/>
      <c r="AG487" s="792"/>
      <c r="AH487" s="749"/>
    </row>
    <row r="488">
      <c r="A488" s="646"/>
      <c r="B488" s="791"/>
      <c r="C488" s="791"/>
      <c r="D488" s="791"/>
      <c r="E488" s="791"/>
      <c r="F488" s="791"/>
      <c r="G488" s="791"/>
      <c r="H488" s="791"/>
      <c r="I488" s="791"/>
      <c r="J488" s="791"/>
      <c r="K488" s="791"/>
      <c r="L488" s="791"/>
      <c r="M488" s="791"/>
      <c r="N488" s="5"/>
      <c r="O488" s="5"/>
      <c r="P488" s="5"/>
      <c r="Q488" s="5"/>
      <c r="R488" s="5"/>
      <c r="S488" s="5"/>
      <c r="T488" s="5"/>
      <c r="U488" s="5"/>
      <c r="V488" s="5"/>
      <c r="W488" s="5"/>
      <c r="X488" s="5"/>
      <c r="Y488" s="5"/>
      <c r="Z488" s="5"/>
      <c r="AA488" s="5"/>
      <c r="AB488" s="5"/>
      <c r="AC488" s="5"/>
      <c r="AD488" s="5"/>
      <c r="AE488" s="5"/>
      <c r="AF488" s="5"/>
      <c r="AG488" s="792"/>
      <c r="AH488" s="749"/>
    </row>
    <row r="489">
      <c r="A489" s="646"/>
      <c r="B489" s="791"/>
      <c r="C489" s="791"/>
      <c r="D489" s="791"/>
      <c r="E489" s="791"/>
      <c r="F489" s="791"/>
      <c r="G489" s="791"/>
      <c r="H489" s="791"/>
      <c r="I489" s="791"/>
      <c r="J489" s="791"/>
      <c r="K489" s="791"/>
      <c r="L489" s="791"/>
      <c r="M489" s="791"/>
      <c r="N489" s="5"/>
      <c r="O489" s="5"/>
      <c r="P489" s="5"/>
      <c r="Q489" s="5"/>
      <c r="R489" s="5"/>
      <c r="S489" s="5"/>
      <c r="T489" s="5"/>
      <c r="U489" s="5"/>
      <c r="V489" s="5"/>
      <c r="W489" s="5"/>
      <c r="X489" s="5"/>
      <c r="Y489" s="5"/>
      <c r="Z489" s="5"/>
      <c r="AA489" s="5"/>
      <c r="AB489" s="5"/>
      <c r="AC489" s="5"/>
      <c r="AD489" s="5"/>
      <c r="AE489" s="5"/>
      <c r="AF489" s="5"/>
      <c r="AG489" s="792"/>
      <c r="AH489" s="749"/>
    </row>
    <row r="490">
      <c r="A490" s="646"/>
      <c r="B490" s="791"/>
      <c r="C490" s="791"/>
      <c r="D490" s="791"/>
      <c r="E490" s="791"/>
      <c r="F490" s="791"/>
      <c r="G490" s="791"/>
      <c r="H490" s="791"/>
      <c r="I490" s="791"/>
      <c r="J490" s="791"/>
      <c r="K490" s="791"/>
      <c r="L490" s="791"/>
      <c r="M490" s="791"/>
      <c r="N490" s="5"/>
      <c r="O490" s="5"/>
      <c r="P490" s="5"/>
      <c r="Q490" s="5"/>
      <c r="R490" s="5"/>
      <c r="S490" s="5"/>
      <c r="T490" s="5"/>
      <c r="U490" s="5"/>
      <c r="V490" s="5"/>
      <c r="W490" s="5"/>
      <c r="X490" s="5"/>
      <c r="Y490" s="5"/>
      <c r="Z490" s="5"/>
      <c r="AA490" s="5"/>
      <c r="AB490" s="5"/>
      <c r="AC490" s="5"/>
      <c r="AD490" s="5"/>
      <c r="AE490" s="5"/>
      <c r="AF490" s="5"/>
      <c r="AG490" s="792"/>
      <c r="AH490" s="749"/>
    </row>
    <row r="491">
      <c r="A491" s="646"/>
      <c r="B491" s="791"/>
      <c r="C491" s="791"/>
      <c r="D491" s="791"/>
      <c r="E491" s="791"/>
      <c r="F491" s="791"/>
      <c r="G491" s="791"/>
      <c r="H491" s="791"/>
      <c r="I491" s="791"/>
      <c r="J491" s="791"/>
      <c r="K491" s="791"/>
      <c r="L491" s="791"/>
      <c r="M491" s="791"/>
      <c r="N491" s="5"/>
      <c r="O491" s="5"/>
      <c r="P491" s="5"/>
      <c r="Q491" s="5"/>
      <c r="R491" s="5"/>
      <c r="S491" s="5"/>
      <c r="T491" s="5"/>
      <c r="U491" s="5"/>
      <c r="V491" s="5"/>
      <c r="W491" s="5"/>
      <c r="X491" s="5"/>
      <c r="Y491" s="5"/>
      <c r="Z491" s="5"/>
      <c r="AA491" s="5"/>
      <c r="AB491" s="5"/>
      <c r="AC491" s="5"/>
      <c r="AD491" s="5"/>
      <c r="AE491" s="5"/>
      <c r="AF491" s="5"/>
      <c r="AG491" s="792"/>
      <c r="AH491" s="749"/>
    </row>
    <row r="492">
      <c r="A492" s="646"/>
      <c r="B492" s="791"/>
      <c r="C492" s="791"/>
      <c r="D492" s="791"/>
      <c r="E492" s="791"/>
      <c r="F492" s="791"/>
      <c r="G492" s="791"/>
      <c r="H492" s="791"/>
      <c r="I492" s="791"/>
      <c r="J492" s="791"/>
      <c r="K492" s="791"/>
      <c r="L492" s="791"/>
      <c r="M492" s="791"/>
      <c r="N492" s="5"/>
      <c r="O492" s="5"/>
      <c r="P492" s="5"/>
      <c r="Q492" s="5"/>
      <c r="R492" s="5"/>
      <c r="S492" s="5"/>
      <c r="T492" s="5"/>
      <c r="U492" s="5"/>
      <c r="V492" s="5"/>
      <c r="W492" s="5"/>
      <c r="X492" s="5"/>
      <c r="Y492" s="5"/>
      <c r="Z492" s="5"/>
      <c r="AA492" s="5"/>
      <c r="AB492" s="5"/>
      <c r="AC492" s="5"/>
      <c r="AD492" s="5"/>
      <c r="AE492" s="5"/>
      <c r="AF492" s="5"/>
      <c r="AG492" s="792"/>
      <c r="AH492" s="749"/>
    </row>
    <row r="493">
      <c r="A493" s="646"/>
      <c r="B493" s="791"/>
      <c r="C493" s="791"/>
      <c r="D493" s="791"/>
      <c r="E493" s="791"/>
      <c r="F493" s="791"/>
      <c r="G493" s="791"/>
      <c r="H493" s="791"/>
      <c r="I493" s="791"/>
      <c r="J493" s="791"/>
      <c r="K493" s="791"/>
      <c r="L493" s="791"/>
      <c r="M493" s="791"/>
      <c r="N493" s="5"/>
      <c r="O493" s="5"/>
      <c r="P493" s="5"/>
      <c r="Q493" s="5"/>
      <c r="R493" s="5"/>
      <c r="S493" s="5"/>
      <c r="T493" s="5"/>
      <c r="U493" s="5"/>
      <c r="V493" s="5"/>
      <c r="W493" s="5"/>
      <c r="X493" s="5"/>
      <c r="Y493" s="5"/>
      <c r="Z493" s="5"/>
      <c r="AA493" s="5"/>
      <c r="AB493" s="5"/>
      <c r="AC493" s="5"/>
      <c r="AD493" s="5"/>
      <c r="AE493" s="5"/>
      <c r="AF493" s="5"/>
      <c r="AG493" s="792"/>
      <c r="AH493" s="749"/>
    </row>
    <row r="494">
      <c r="A494" s="646"/>
      <c r="B494" s="791"/>
      <c r="C494" s="791"/>
      <c r="D494" s="791"/>
      <c r="E494" s="791"/>
      <c r="F494" s="791"/>
      <c r="G494" s="791"/>
      <c r="H494" s="791"/>
      <c r="I494" s="791"/>
      <c r="J494" s="791"/>
      <c r="K494" s="791"/>
      <c r="L494" s="791"/>
      <c r="M494" s="791"/>
      <c r="N494" s="5"/>
      <c r="O494" s="5"/>
      <c r="P494" s="5"/>
      <c r="Q494" s="5"/>
      <c r="R494" s="5"/>
      <c r="S494" s="5"/>
      <c r="T494" s="5"/>
      <c r="U494" s="5"/>
      <c r="V494" s="5"/>
      <c r="W494" s="5"/>
      <c r="X494" s="5"/>
      <c r="Y494" s="5"/>
      <c r="Z494" s="5"/>
      <c r="AA494" s="5"/>
      <c r="AB494" s="5"/>
      <c r="AC494" s="5"/>
      <c r="AD494" s="5"/>
      <c r="AE494" s="5"/>
      <c r="AF494" s="5"/>
      <c r="AG494" s="792"/>
      <c r="AH494" s="749"/>
    </row>
    <row r="495">
      <c r="A495" s="646"/>
      <c r="B495" s="791"/>
      <c r="C495" s="791"/>
      <c r="D495" s="791"/>
      <c r="E495" s="791"/>
      <c r="F495" s="791"/>
      <c r="G495" s="791"/>
      <c r="H495" s="791"/>
      <c r="I495" s="791"/>
      <c r="J495" s="791"/>
      <c r="K495" s="791"/>
      <c r="L495" s="791"/>
      <c r="M495" s="791"/>
      <c r="N495" s="5"/>
      <c r="O495" s="5"/>
      <c r="P495" s="5"/>
      <c r="Q495" s="5"/>
      <c r="R495" s="5"/>
      <c r="S495" s="5"/>
      <c r="T495" s="5"/>
      <c r="U495" s="5"/>
      <c r="V495" s="5"/>
      <c r="W495" s="5"/>
      <c r="X495" s="5"/>
      <c r="Y495" s="5"/>
      <c r="Z495" s="5"/>
      <c r="AA495" s="5"/>
      <c r="AB495" s="5"/>
      <c r="AC495" s="5"/>
      <c r="AD495" s="5"/>
      <c r="AE495" s="5"/>
      <c r="AF495" s="5"/>
      <c r="AG495" s="792"/>
      <c r="AH495" s="749"/>
    </row>
    <row r="496">
      <c r="A496" s="646"/>
      <c r="B496" s="791"/>
      <c r="C496" s="791"/>
      <c r="D496" s="791"/>
      <c r="E496" s="791"/>
      <c r="F496" s="791"/>
      <c r="G496" s="791"/>
      <c r="H496" s="791"/>
      <c r="I496" s="791"/>
      <c r="J496" s="791"/>
      <c r="K496" s="791"/>
      <c r="L496" s="791"/>
      <c r="M496" s="791"/>
      <c r="N496" s="5"/>
      <c r="O496" s="5"/>
      <c r="P496" s="5"/>
      <c r="Q496" s="5"/>
      <c r="R496" s="5"/>
      <c r="S496" s="5"/>
      <c r="T496" s="5"/>
      <c r="U496" s="5"/>
      <c r="V496" s="5"/>
      <c r="W496" s="5"/>
      <c r="X496" s="5"/>
      <c r="Y496" s="5"/>
      <c r="Z496" s="5"/>
      <c r="AA496" s="5"/>
      <c r="AB496" s="5"/>
      <c r="AC496" s="5"/>
      <c r="AD496" s="5"/>
      <c r="AE496" s="5"/>
      <c r="AF496" s="5"/>
      <c r="AG496" s="792"/>
      <c r="AH496" s="749"/>
    </row>
    <row r="497">
      <c r="A497" s="646"/>
      <c r="B497" s="791"/>
      <c r="C497" s="791"/>
      <c r="D497" s="791"/>
      <c r="E497" s="791"/>
      <c r="F497" s="791"/>
      <c r="G497" s="791"/>
      <c r="H497" s="791"/>
      <c r="I497" s="791"/>
      <c r="J497" s="791"/>
      <c r="K497" s="791"/>
      <c r="L497" s="791"/>
      <c r="M497" s="791"/>
      <c r="N497" s="5"/>
      <c r="O497" s="5"/>
      <c r="P497" s="5"/>
      <c r="Q497" s="5"/>
      <c r="R497" s="5"/>
      <c r="S497" s="5"/>
      <c r="T497" s="5"/>
      <c r="U497" s="5"/>
      <c r="V497" s="5"/>
      <c r="W497" s="5"/>
      <c r="X497" s="5"/>
      <c r="Y497" s="5"/>
      <c r="Z497" s="5"/>
      <c r="AA497" s="5"/>
      <c r="AB497" s="5"/>
      <c r="AC497" s="5"/>
      <c r="AD497" s="5"/>
      <c r="AE497" s="5"/>
      <c r="AF497" s="5"/>
      <c r="AG497" s="792"/>
      <c r="AH497" s="749"/>
    </row>
    <row r="498">
      <c r="A498" s="646"/>
      <c r="B498" s="791"/>
      <c r="C498" s="791"/>
      <c r="D498" s="791"/>
      <c r="E498" s="791"/>
      <c r="F498" s="791"/>
      <c r="G498" s="791"/>
      <c r="H498" s="791"/>
      <c r="I498" s="791"/>
      <c r="J498" s="791"/>
      <c r="K498" s="791"/>
      <c r="L498" s="791"/>
      <c r="M498" s="791"/>
      <c r="N498" s="5"/>
      <c r="O498" s="5"/>
      <c r="P498" s="5"/>
      <c r="Q498" s="5"/>
      <c r="R498" s="5"/>
      <c r="S498" s="5"/>
      <c r="T498" s="5"/>
      <c r="U498" s="5"/>
      <c r="V498" s="5"/>
      <c r="W498" s="5"/>
      <c r="X498" s="5"/>
      <c r="Y498" s="5"/>
      <c r="Z498" s="5"/>
      <c r="AA498" s="5"/>
      <c r="AB498" s="5"/>
      <c r="AC498" s="5"/>
      <c r="AD498" s="5"/>
      <c r="AE498" s="5"/>
      <c r="AF498" s="5"/>
      <c r="AG498" s="792"/>
      <c r="AH498" s="749"/>
    </row>
    <row r="499">
      <c r="A499" s="646"/>
      <c r="B499" s="791"/>
      <c r="C499" s="791"/>
      <c r="D499" s="791"/>
      <c r="E499" s="791"/>
      <c r="F499" s="791"/>
      <c r="G499" s="791"/>
      <c r="H499" s="791"/>
      <c r="I499" s="791"/>
      <c r="J499" s="791"/>
      <c r="K499" s="791"/>
      <c r="L499" s="791"/>
      <c r="M499" s="791"/>
      <c r="N499" s="5"/>
      <c r="O499" s="5"/>
      <c r="P499" s="5"/>
      <c r="Q499" s="5"/>
      <c r="R499" s="5"/>
      <c r="S499" s="5"/>
      <c r="T499" s="5"/>
      <c r="U499" s="5"/>
      <c r="V499" s="5"/>
      <c r="W499" s="5"/>
      <c r="X499" s="5"/>
      <c r="Y499" s="5"/>
      <c r="Z499" s="5"/>
      <c r="AA499" s="5"/>
      <c r="AB499" s="5"/>
      <c r="AC499" s="5"/>
      <c r="AD499" s="5"/>
      <c r="AE499" s="5"/>
      <c r="AF499" s="5"/>
      <c r="AG499" s="792"/>
      <c r="AH499" s="749"/>
    </row>
    <row r="500">
      <c r="A500" s="646"/>
      <c r="B500" s="791"/>
      <c r="C500" s="791"/>
      <c r="D500" s="791"/>
      <c r="E500" s="791"/>
      <c r="F500" s="791"/>
      <c r="G500" s="791"/>
      <c r="H500" s="791"/>
      <c r="I500" s="791"/>
      <c r="J500" s="791"/>
      <c r="K500" s="791"/>
      <c r="L500" s="791"/>
      <c r="M500" s="791"/>
      <c r="N500" s="5"/>
      <c r="O500" s="5"/>
      <c r="P500" s="5"/>
      <c r="Q500" s="5"/>
      <c r="R500" s="5"/>
      <c r="S500" s="5"/>
      <c r="T500" s="5"/>
      <c r="U500" s="5"/>
      <c r="V500" s="5"/>
      <c r="W500" s="5"/>
      <c r="X500" s="5"/>
      <c r="Y500" s="5"/>
      <c r="Z500" s="5"/>
      <c r="AA500" s="5"/>
      <c r="AB500" s="5"/>
      <c r="AC500" s="5"/>
      <c r="AD500" s="5"/>
      <c r="AE500" s="5"/>
      <c r="AF500" s="5"/>
      <c r="AG500" s="792"/>
      <c r="AH500" s="749"/>
    </row>
    <row r="501">
      <c r="A501" s="646"/>
      <c r="B501" s="791"/>
      <c r="C501" s="791"/>
      <c r="D501" s="791"/>
      <c r="E501" s="791"/>
      <c r="F501" s="791"/>
      <c r="G501" s="791"/>
      <c r="H501" s="791"/>
      <c r="I501" s="791"/>
      <c r="J501" s="791"/>
      <c r="K501" s="791"/>
      <c r="L501" s="791"/>
      <c r="M501" s="791"/>
      <c r="N501" s="5"/>
      <c r="O501" s="5"/>
      <c r="P501" s="5"/>
      <c r="Q501" s="5"/>
      <c r="R501" s="5"/>
      <c r="S501" s="5"/>
      <c r="T501" s="5"/>
      <c r="U501" s="5"/>
      <c r="V501" s="5"/>
      <c r="W501" s="5"/>
      <c r="X501" s="5"/>
      <c r="Y501" s="5"/>
      <c r="Z501" s="5"/>
      <c r="AA501" s="5"/>
      <c r="AB501" s="5"/>
      <c r="AC501" s="5"/>
      <c r="AD501" s="5"/>
      <c r="AE501" s="5"/>
      <c r="AF501" s="5"/>
      <c r="AG501" s="792"/>
      <c r="AH501" s="749"/>
    </row>
    <row r="502">
      <c r="A502" s="646"/>
      <c r="B502" s="791"/>
      <c r="C502" s="791"/>
      <c r="D502" s="791"/>
      <c r="E502" s="791"/>
      <c r="F502" s="791"/>
      <c r="G502" s="791"/>
      <c r="H502" s="791"/>
      <c r="I502" s="791"/>
      <c r="J502" s="791"/>
      <c r="K502" s="791"/>
      <c r="L502" s="791"/>
      <c r="M502" s="791"/>
      <c r="N502" s="5"/>
      <c r="O502" s="5"/>
      <c r="P502" s="5"/>
      <c r="Q502" s="5"/>
      <c r="R502" s="5"/>
      <c r="S502" s="5"/>
      <c r="T502" s="5"/>
      <c r="U502" s="5"/>
      <c r="V502" s="5"/>
      <c r="W502" s="5"/>
      <c r="X502" s="5"/>
      <c r="Y502" s="5"/>
      <c r="Z502" s="5"/>
      <c r="AA502" s="5"/>
      <c r="AB502" s="5"/>
      <c r="AC502" s="5"/>
      <c r="AD502" s="5"/>
      <c r="AE502" s="5"/>
      <c r="AF502" s="5"/>
      <c r="AG502" s="792"/>
      <c r="AH502" s="749"/>
    </row>
    <row r="503">
      <c r="A503" s="646"/>
      <c r="B503" s="791"/>
      <c r="C503" s="791"/>
      <c r="D503" s="791"/>
      <c r="E503" s="791"/>
      <c r="F503" s="791"/>
      <c r="G503" s="791"/>
      <c r="H503" s="791"/>
      <c r="I503" s="791"/>
      <c r="J503" s="791"/>
      <c r="K503" s="791"/>
      <c r="L503" s="791"/>
      <c r="M503" s="791"/>
      <c r="N503" s="5"/>
      <c r="O503" s="5"/>
      <c r="P503" s="5"/>
      <c r="Q503" s="5"/>
      <c r="R503" s="5"/>
      <c r="S503" s="5"/>
      <c r="T503" s="5"/>
      <c r="U503" s="5"/>
      <c r="V503" s="5"/>
      <c r="W503" s="5"/>
      <c r="X503" s="5"/>
      <c r="Y503" s="5"/>
      <c r="Z503" s="5"/>
      <c r="AA503" s="5"/>
      <c r="AB503" s="5"/>
      <c r="AC503" s="5"/>
      <c r="AD503" s="5"/>
      <c r="AE503" s="5"/>
      <c r="AF503" s="5"/>
      <c r="AG503" s="792"/>
      <c r="AH503" s="749"/>
    </row>
    <row r="504">
      <c r="A504" s="646"/>
      <c r="B504" s="791"/>
      <c r="C504" s="791"/>
      <c r="D504" s="791"/>
      <c r="E504" s="791"/>
      <c r="F504" s="791"/>
      <c r="G504" s="791"/>
      <c r="H504" s="791"/>
      <c r="I504" s="791"/>
      <c r="J504" s="791"/>
      <c r="K504" s="791"/>
      <c r="L504" s="791"/>
      <c r="M504" s="791"/>
      <c r="N504" s="5"/>
      <c r="O504" s="5"/>
      <c r="P504" s="5"/>
      <c r="Q504" s="5"/>
      <c r="R504" s="5"/>
      <c r="S504" s="5"/>
      <c r="T504" s="5"/>
      <c r="U504" s="5"/>
      <c r="V504" s="5"/>
      <c r="W504" s="5"/>
      <c r="X504" s="5"/>
      <c r="Y504" s="5"/>
      <c r="Z504" s="5"/>
      <c r="AA504" s="5"/>
      <c r="AB504" s="5"/>
      <c r="AC504" s="5"/>
      <c r="AD504" s="5"/>
      <c r="AE504" s="5"/>
      <c r="AF504" s="5"/>
      <c r="AG504" s="792"/>
      <c r="AH504" s="749"/>
    </row>
    <row r="505">
      <c r="A505" s="646"/>
      <c r="B505" s="791"/>
      <c r="C505" s="791"/>
      <c r="D505" s="791"/>
      <c r="E505" s="791"/>
      <c r="F505" s="791"/>
      <c r="G505" s="791"/>
      <c r="H505" s="791"/>
      <c r="I505" s="791"/>
      <c r="J505" s="791"/>
      <c r="K505" s="791"/>
      <c r="L505" s="791"/>
      <c r="M505" s="791"/>
      <c r="N505" s="5"/>
      <c r="O505" s="5"/>
      <c r="P505" s="5"/>
      <c r="Q505" s="5"/>
      <c r="R505" s="5"/>
      <c r="S505" s="5"/>
      <c r="T505" s="5"/>
      <c r="U505" s="5"/>
      <c r="V505" s="5"/>
      <c r="W505" s="5"/>
      <c r="X505" s="5"/>
      <c r="Y505" s="5"/>
      <c r="Z505" s="5"/>
      <c r="AA505" s="5"/>
      <c r="AB505" s="5"/>
      <c r="AC505" s="5"/>
      <c r="AD505" s="5"/>
      <c r="AE505" s="5"/>
      <c r="AF505" s="5"/>
      <c r="AG505" s="792"/>
      <c r="AH505" s="749"/>
    </row>
    <row r="506">
      <c r="A506" s="646"/>
      <c r="B506" s="791"/>
      <c r="C506" s="791"/>
      <c r="D506" s="791"/>
      <c r="E506" s="791"/>
      <c r="F506" s="791"/>
      <c r="G506" s="791"/>
      <c r="H506" s="791"/>
      <c r="I506" s="791"/>
      <c r="J506" s="791"/>
      <c r="K506" s="791"/>
      <c r="L506" s="791"/>
      <c r="M506" s="791"/>
      <c r="N506" s="5"/>
      <c r="O506" s="5"/>
      <c r="P506" s="5"/>
      <c r="Q506" s="5"/>
      <c r="R506" s="5"/>
      <c r="S506" s="5"/>
      <c r="T506" s="5"/>
      <c r="U506" s="5"/>
      <c r="V506" s="5"/>
      <c r="W506" s="5"/>
      <c r="X506" s="5"/>
      <c r="Y506" s="5"/>
      <c r="Z506" s="5"/>
      <c r="AA506" s="5"/>
      <c r="AB506" s="5"/>
      <c r="AC506" s="5"/>
      <c r="AD506" s="5"/>
      <c r="AE506" s="5"/>
      <c r="AF506" s="5"/>
      <c r="AG506" s="792"/>
      <c r="AH506" s="749"/>
    </row>
    <row r="507">
      <c r="A507" s="646"/>
      <c r="B507" s="791"/>
      <c r="C507" s="791"/>
      <c r="D507" s="791"/>
      <c r="E507" s="791"/>
      <c r="F507" s="791"/>
      <c r="G507" s="791"/>
      <c r="H507" s="791"/>
      <c r="I507" s="791"/>
      <c r="J507" s="791"/>
      <c r="K507" s="791"/>
      <c r="L507" s="791"/>
      <c r="M507" s="791"/>
      <c r="N507" s="5"/>
      <c r="O507" s="5"/>
      <c r="P507" s="5"/>
      <c r="Q507" s="5"/>
      <c r="R507" s="5"/>
      <c r="S507" s="5"/>
      <c r="T507" s="5"/>
      <c r="U507" s="5"/>
      <c r="V507" s="5"/>
      <c r="W507" s="5"/>
      <c r="X507" s="5"/>
      <c r="Y507" s="5"/>
      <c r="Z507" s="5"/>
      <c r="AA507" s="5"/>
      <c r="AB507" s="5"/>
      <c r="AC507" s="5"/>
      <c r="AD507" s="5"/>
      <c r="AE507" s="5"/>
      <c r="AF507" s="5"/>
      <c r="AG507" s="792"/>
      <c r="AH507" s="749"/>
    </row>
    <row r="508">
      <c r="A508" s="646"/>
      <c r="B508" s="791"/>
      <c r="C508" s="791"/>
      <c r="D508" s="791"/>
      <c r="E508" s="791"/>
      <c r="F508" s="791"/>
      <c r="G508" s="791"/>
      <c r="H508" s="791"/>
      <c r="I508" s="791"/>
      <c r="J508" s="791"/>
      <c r="K508" s="791"/>
      <c r="L508" s="791"/>
      <c r="M508" s="791"/>
      <c r="N508" s="5"/>
      <c r="O508" s="5"/>
      <c r="P508" s="5"/>
      <c r="Q508" s="5"/>
      <c r="R508" s="5"/>
      <c r="S508" s="5"/>
      <c r="T508" s="5"/>
      <c r="U508" s="5"/>
      <c r="V508" s="5"/>
      <c r="W508" s="5"/>
      <c r="X508" s="5"/>
      <c r="Y508" s="5"/>
      <c r="Z508" s="5"/>
      <c r="AA508" s="5"/>
      <c r="AB508" s="5"/>
      <c r="AC508" s="5"/>
      <c r="AD508" s="5"/>
      <c r="AE508" s="5"/>
      <c r="AF508" s="5"/>
      <c r="AG508" s="792"/>
      <c r="AH508" s="749"/>
    </row>
    <row r="509">
      <c r="A509" s="646"/>
      <c r="B509" s="791"/>
      <c r="C509" s="791"/>
      <c r="D509" s="791"/>
      <c r="E509" s="791"/>
      <c r="F509" s="791"/>
      <c r="G509" s="791"/>
      <c r="H509" s="791"/>
      <c r="I509" s="791"/>
      <c r="J509" s="791"/>
      <c r="K509" s="791"/>
      <c r="L509" s="791"/>
      <c r="M509" s="791"/>
      <c r="N509" s="5"/>
      <c r="O509" s="5"/>
      <c r="P509" s="5"/>
      <c r="Q509" s="5"/>
      <c r="R509" s="5"/>
      <c r="S509" s="5"/>
      <c r="T509" s="5"/>
      <c r="U509" s="5"/>
      <c r="V509" s="5"/>
      <c r="W509" s="5"/>
      <c r="X509" s="5"/>
      <c r="Y509" s="5"/>
      <c r="Z509" s="5"/>
      <c r="AA509" s="5"/>
      <c r="AB509" s="5"/>
      <c r="AC509" s="5"/>
      <c r="AD509" s="5"/>
      <c r="AE509" s="5"/>
      <c r="AF509" s="5"/>
      <c r="AG509" s="792"/>
      <c r="AH509" s="749"/>
    </row>
    <row r="510">
      <c r="A510" s="646"/>
      <c r="B510" s="791"/>
      <c r="C510" s="791"/>
      <c r="D510" s="791"/>
      <c r="E510" s="791"/>
      <c r="F510" s="791"/>
      <c r="G510" s="791"/>
      <c r="H510" s="791"/>
      <c r="I510" s="791"/>
      <c r="J510" s="791"/>
      <c r="K510" s="791"/>
      <c r="L510" s="791"/>
      <c r="M510" s="791"/>
      <c r="N510" s="5"/>
      <c r="O510" s="5"/>
      <c r="P510" s="5"/>
      <c r="Q510" s="5"/>
      <c r="R510" s="5"/>
      <c r="S510" s="5"/>
      <c r="T510" s="5"/>
      <c r="U510" s="5"/>
      <c r="V510" s="5"/>
      <c r="W510" s="5"/>
      <c r="X510" s="5"/>
      <c r="Y510" s="5"/>
      <c r="Z510" s="5"/>
      <c r="AA510" s="5"/>
      <c r="AB510" s="5"/>
      <c r="AC510" s="5"/>
      <c r="AD510" s="5"/>
      <c r="AE510" s="5"/>
      <c r="AF510" s="5"/>
      <c r="AG510" s="792"/>
      <c r="AH510" s="749"/>
    </row>
    <row r="511">
      <c r="A511" s="646"/>
      <c r="B511" s="791"/>
      <c r="C511" s="791"/>
      <c r="D511" s="791"/>
      <c r="E511" s="791"/>
      <c r="F511" s="791"/>
      <c r="G511" s="791"/>
      <c r="H511" s="791"/>
      <c r="I511" s="791"/>
      <c r="J511" s="791"/>
      <c r="K511" s="791"/>
      <c r="L511" s="791"/>
      <c r="M511" s="791"/>
      <c r="N511" s="5"/>
      <c r="O511" s="5"/>
      <c r="P511" s="5"/>
      <c r="Q511" s="5"/>
      <c r="R511" s="5"/>
      <c r="S511" s="5"/>
      <c r="T511" s="5"/>
      <c r="U511" s="5"/>
      <c r="V511" s="5"/>
      <c r="W511" s="5"/>
      <c r="X511" s="5"/>
      <c r="Y511" s="5"/>
      <c r="Z511" s="5"/>
      <c r="AA511" s="5"/>
      <c r="AB511" s="5"/>
      <c r="AC511" s="5"/>
      <c r="AD511" s="5"/>
      <c r="AE511" s="5"/>
      <c r="AF511" s="5"/>
      <c r="AG511" s="792"/>
      <c r="AH511" s="749"/>
    </row>
    <row r="512">
      <c r="A512" s="646"/>
      <c r="B512" s="791"/>
      <c r="C512" s="791"/>
      <c r="D512" s="791"/>
      <c r="E512" s="791"/>
      <c r="F512" s="791"/>
      <c r="G512" s="791"/>
      <c r="H512" s="791"/>
      <c r="I512" s="791"/>
      <c r="J512" s="791"/>
      <c r="K512" s="791"/>
      <c r="L512" s="791"/>
      <c r="M512" s="791"/>
      <c r="N512" s="5"/>
      <c r="O512" s="5"/>
      <c r="P512" s="5"/>
      <c r="Q512" s="5"/>
      <c r="R512" s="5"/>
      <c r="S512" s="5"/>
      <c r="T512" s="5"/>
      <c r="U512" s="5"/>
      <c r="V512" s="5"/>
      <c r="W512" s="5"/>
      <c r="X512" s="5"/>
      <c r="Y512" s="5"/>
      <c r="Z512" s="5"/>
      <c r="AA512" s="5"/>
      <c r="AB512" s="5"/>
      <c r="AC512" s="5"/>
      <c r="AD512" s="5"/>
      <c r="AE512" s="5"/>
      <c r="AF512" s="5"/>
      <c r="AG512" s="792"/>
      <c r="AH512" s="749"/>
    </row>
    <row r="513">
      <c r="A513" s="646"/>
      <c r="B513" s="791"/>
      <c r="C513" s="791"/>
      <c r="D513" s="791"/>
      <c r="E513" s="791"/>
      <c r="F513" s="791"/>
      <c r="G513" s="791"/>
      <c r="H513" s="791"/>
      <c r="I513" s="791"/>
      <c r="J513" s="791"/>
      <c r="K513" s="791"/>
      <c r="L513" s="791"/>
      <c r="M513" s="791"/>
      <c r="N513" s="5"/>
      <c r="O513" s="5"/>
      <c r="P513" s="5"/>
      <c r="Q513" s="5"/>
      <c r="R513" s="5"/>
      <c r="S513" s="5"/>
      <c r="T513" s="5"/>
      <c r="U513" s="5"/>
      <c r="V513" s="5"/>
      <c r="W513" s="5"/>
      <c r="X513" s="5"/>
      <c r="Y513" s="5"/>
      <c r="Z513" s="5"/>
      <c r="AA513" s="5"/>
      <c r="AB513" s="5"/>
      <c r="AC513" s="5"/>
      <c r="AD513" s="5"/>
      <c r="AE513" s="5"/>
      <c r="AF513" s="5"/>
      <c r="AG513" s="792"/>
      <c r="AH513" s="749"/>
    </row>
    <row r="514">
      <c r="A514" s="646"/>
      <c r="B514" s="791"/>
      <c r="C514" s="791"/>
      <c r="D514" s="791"/>
      <c r="E514" s="791"/>
      <c r="F514" s="791"/>
      <c r="G514" s="791"/>
      <c r="H514" s="791"/>
      <c r="I514" s="791"/>
      <c r="J514" s="791"/>
      <c r="K514" s="791"/>
      <c r="L514" s="791"/>
      <c r="M514" s="791"/>
      <c r="N514" s="5"/>
      <c r="O514" s="5"/>
      <c r="P514" s="5"/>
      <c r="Q514" s="5"/>
      <c r="R514" s="5"/>
      <c r="S514" s="5"/>
      <c r="T514" s="5"/>
      <c r="U514" s="5"/>
      <c r="V514" s="5"/>
      <c r="W514" s="5"/>
      <c r="X514" s="5"/>
      <c r="Y514" s="5"/>
      <c r="Z514" s="5"/>
      <c r="AA514" s="5"/>
      <c r="AB514" s="5"/>
      <c r="AC514" s="5"/>
      <c r="AD514" s="5"/>
      <c r="AE514" s="5"/>
      <c r="AF514" s="5"/>
      <c r="AG514" s="792"/>
      <c r="AH514" s="749"/>
    </row>
    <row r="515">
      <c r="A515" s="646"/>
      <c r="B515" s="791"/>
      <c r="C515" s="791"/>
      <c r="D515" s="791"/>
      <c r="E515" s="791"/>
      <c r="F515" s="791"/>
      <c r="G515" s="791"/>
      <c r="H515" s="791"/>
      <c r="I515" s="791"/>
      <c r="J515" s="791"/>
      <c r="K515" s="791"/>
      <c r="L515" s="791"/>
      <c r="M515" s="791"/>
      <c r="N515" s="5"/>
      <c r="O515" s="5"/>
      <c r="P515" s="5"/>
      <c r="Q515" s="5"/>
      <c r="R515" s="5"/>
      <c r="S515" s="5"/>
      <c r="T515" s="5"/>
      <c r="U515" s="5"/>
      <c r="V515" s="5"/>
      <c r="W515" s="5"/>
      <c r="X515" s="5"/>
      <c r="Y515" s="5"/>
      <c r="Z515" s="5"/>
      <c r="AA515" s="5"/>
      <c r="AB515" s="5"/>
      <c r="AC515" s="5"/>
      <c r="AD515" s="5"/>
      <c r="AE515" s="5"/>
      <c r="AF515" s="5"/>
      <c r="AG515" s="792"/>
      <c r="AH515" s="749"/>
    </row>
    <row r="516">
      <c r="A516" s="646"/>
      <c r="B516" s="791"/>
      <c r="C516" s="791"/>
      <c r="D516" s="791"/>
      <c r="E516" s="791"/>
      <c r="F516" s="791"/>
      <c r="G516" s="791"/>
      <c r="H516" s="791"/>
      <c r="I516" s="791"/>
      <c r="J516" s="791"/>
      <c r="K516" s="791"/>
      <c r="L516" s="791"/>
      <c r="M516" s="791"/>
      <c r="N516" s="5"/>
      <c r="O516" s="5"/>
      <c r="P516" s="5"/>
      <c r="Q516" s="5"/>
      <c r="R516" s="5"/>
      <c r="S516" s="5"/>
      <c r="T516" s="5"/>
      <c r="U516" s="5"/>
      <c r="V516" s="5"/>
      <c r="W516" s="5"/>
      <c r="X516" s="5"/>
      <c r="Y516" s="5"/>
      <c r="Z516" s="5"/>
      <c r="AA516" s="5"/>
      <c r="AB516" s="5"/>
      <c r="AC516" s="5"/>
      <c r="AD516" s="5"/>
      <c r="AE516" s="5"/>
      <c r="AF516" s="5"/>
      <c r="AG516" s="792"/>
      <c r="AH516" s="749"/>
    </row>
    <row r="517">
      <c r="A517" s="646"/>
      <c r="B517" s="791"/>
      <c r="C517" s="791"/>
      <c r="D517" s="791"/>
      <c r="E517" s="791"/>
      <c r="F517" s="791"/>
      <c r="G517" s="791"/>
      <c r="H517" s="791"/>
      <c r="I517" s="791"/>
      <c r="J517" s="791"/>
      <c r="K517" s="791"/>
      <c r="L517" s="791"/>
      <c r="M517" s="791"/>
      <c r="N517" s="5"/>
      <c r="O517" s="5"/>
      <c r="P517" s="5"/>
      <c r="Q517" s="5"/>
      <c r="R517" s="5"/>
      <c r="S517" s="5"/>
      <c r="T517" s="5"/>
      <c r="U517" s="5"/>
      <c r="V517" s="5"/>
      <c r="W517" s="5"/>
      <c r="X517" s="5"/>
      <c r="Y517" s="5"/>
      <c r="Z517" s="5"/>
      <c r="AA517" s="5"/>
      <c r="AB517" s="5"/>
      <c r="AC517" s="5"/>
      <c r="AD517" s="5"/>
      <c r="AE517" s="5"/>
      <c r="AF517" s="5"/>
      <c r="AG517" s="792"/>
      <c r="AH517" s="749"/>
    </row>
    <row r="518">
      <c r="A518" s="646"/>
      <c r="B518" s="791"/>
      <c r="C518" s="791"/>
      <c r="D518" s="791"/>
      <c r="E518" s="791"/>
      <c r="F518" s="791"/>
      <c r="G518" s="791"/>
      <c r="H518" s="791"/>
      <c r="I518" s="791"/>
      <c r="J518" s="791"/>
      <c r="K518" s="791"/>
      <c r="L518" s="791"/>
      <c r="M518" s="791"/>
      <c r="N518" s="5"/>
      <c r="O518" s="5"/>
      <c r="P518" s="5"/>
      <c r="Q518" s="5"/>
      <c r="R518" s="5"/>
      <c r="S518" s="5"/>
      <c r="T518" s="5"/>
      <c r="U518" s="5"/>
      <c r="V518" s="5"/>
      <c r="W518" s="5"/>
      <c r="X518" s="5"/>
      <c r="Y518" s="5"/>
      <c r="Z518" s="5"/>
      <c r="AA518" s="5"/>
      <c r="AB518" s="5"/>
      <c r="AC518" s="5"/>
      <c r="AD518" s="5"/>
      <c r="AE518" s="5"/>
      <c r="AF518" s="5"/>
      <c r="AG518" s="792"/>
      <c r="AH518" s="749"/>
    </row>
    <row r="519">
      <c r="A519" s="646"/>
      <c r="B519" s="791"/>
      <c r="C519" s="791"/>
      <c r="D519" s="791"/>
      <c r="E519" s="791"/>
      <c r="F519" s="791"/>
      <c r="G519" s="791"/>
      <c r="H519" s="791"/>
      <c r="I519" s="791"/>
      <c r="J519" s="791"/>
      <c r="K519" s="791"/>
      <c r="L519" s="791"/>
      <c r="M519" s="791"/>
      <c r="N519" s="5"/>
      <c r="O519" s="5"/>
      <c r="P519" s="5"/>
      <c r="Q519" s="5"/>
      <c r="R519" s="5"/>
      <c r="S519" s="5"/>
      <c r="T519" s="5"/>
      <c r="U519" s="5"/>
      <c r="V519" s="5"/>
      <c r="W519" s="5"/>
      <c r="X519" s="5"/>
      <c r="Y519" s="5"/>
      <c r="Z519" s="5"/>
      <c r="AA519" s="5"/>
      <c r="AB519" s="5"/>
      <c r="AC519" s="5"/>
      <c r="AD519" s="5"/>
      <c r="AE519" s="5"/>
      <c r="AF519" s="5"/>
      <c r="AG519" s="792"/>
      <c r="AH519" s="749"/>
    </row>
    <row r="520">
      <c r="A520" s="646"/>
      <c r="B520" s="791"/>
      <c r="C520" s="791"/>
      <c r="D520" s="791"/>
      <c r="E520" s="791"/>
      <c r="F520" s="791"/>
      <c r="G520" s="791"/>
      <c r="H520" s="791"/>
      <c r="I520" s="791"/>
      <c r="J520" s="791"/>
      <c r="K520" s="791"/>
      <c r="L520" s="791"/>
      <c r="M520" s="791"/>
      <c r="N520" s="5"/>
      <c r="O520" s="5"/>
      <c r="P520" s="5"/>
      <c r="Q520" s="5"/>
      <c r="R520" s="5"/>
      <c r="S520" s="5"/>
      <c r="T520" s="5"/>
      <c r="U520" s="5"/>
      <c r="V520" s="5"/>
      <c r="W520" s="5"/>
      <c r="X520" s="5"/>
      <c r="Y520" s="5"/>
      <c r="Z520" s="5"/>
      <c r="AA520" s="5"/>
      <c r="AB520" s="5"/>
      <c r="AC520" s="5"/>
      <c r="AD520" s="5"/>
      <c r="AE520" s="5"/>
      <c r="AF520" s="5"/>
      <c r="AG520" s="792"/>
      <c r="AH520" s="749"/>
    </row>
    <row r="521">
      <c r="A521" s="646"/>
      <c r="B521" s="791"/>
      <c r="C521" s="791"/>
      <c r="D521" s="791"/>
      <c r="E521" s="791"/>
      <c r="F521" s="791"/>
      <c r="G521" s="791"/>
      <c r="H521" s="791"/>
      <c r="I521" s="791"/>
      <c r="J521" s="791"/>
      <c r="K521" s="791"/>
      <c r="L521" s="791"/>
      <c r="M521" s="791"/>
      <c r="N521" s="5"/>
      <c r="O521" s="5"/>
      <c r="P521" s="5"/>
      <c r="Q521" s="5"/>
      <c r="R521" s="5"/>
      <c r="S521" s="5"/>
      <c r="T521" s="5"/>
      <c r="U521" s="5"/>
      <c r="V521" s="5"/>
      <c r="W521" s="5"/>
      <c r="X521" s="5"/>
      <c r="Y521" s="5"/>
      <c r="Z521" s="5"/>
      <c r="AA521" s="5"/>
      <c r="AB521" s="5"/>
      <c r="AC521" s="5"/>
      <c r="AD521" s="5"/>
      <c r="AE521" s="5"/>
      <c r="AF521" s="5"/>
      <c r="AG521" s="792"/>
      <c r="AH521" s="749"/>
    </row>
    <row r="522">
      <c r="A522" s="646"/>
      <c r="B522" s="791"/>
      <c r="C522" s="791"/>
      <c r="D522" s="791"/>
      <c r="E522" s="791"/>
      <c r="F522" s="791"/>
      <c r="G522" s="791"/>
      <c r="H522" s="791"/>
      <c r="I522" s="791"/>
      <c r="J522" s="791"/>
      <c r="K522" s="791"/>
      <c r="L522" s="791"/>
      <c r="M522" s="791"/>
      <c r="N522" s="5"/>
      <c r="O522" s="5"/>
      <c r="P522" s="5"/>
      <c r="Q522" s="5"/>
      <c r="R522" s="5"/>
      <c r="S522" s="5"/>
      <c r="T522" s="5"/>
      <c r="U522" s="5"/>
      <c r="V522" s="5"/>
      <c r="W522" s="5"/>
      <c r="X522" s="5"/>
      <c r="Y522" s="5"/>
      <c r="Z522" s="5"/>
      <c r="AA522" s="5"/>
      <c r="AB522" s="5"/>
      <c r="AC522" s="5"/>
      <c r="AD522" s="5"/>
      <c r="AE522" s="5"/>
      <c r="AF522" s="5"/>
      <c r="AG522" s="792"/>
      <c r="AH522" s="749"/>
    </row>
    <row r="523">
      <c r="A523" s="646"/>
      <c r="B523" s="791"/>
      <c r="C523" s="791"/>
      <c r="D523" s="791"/>
      <c r="E523" s="791"/>
      <c r="F523" s="791"/>
      <c r="G523" s="791"/>
      <c r="H523" s="791"/>
      <c r="I523" s="791"/>
      <c r="J523" s="791"/>
      <c r="K523" s="791"/>
      <c r="L523" s="791"/>
      <c r="M523" s="791"/>
      <c r="N523" s="5"/>
      <c r="O523" s="5"/>
      <c r="P523" s="5"/>
      <c r="Q523" s="5"/>
      <c r="R523" s="5"/>
      <c r="S523" s="5"/>
      <c r="T523" s="5"/>
      <c r="U523" s="5"/>
      <c r="V523" s="5"/>
      <c r="W523" s="5"/>
      <c r="X523" s="5"/>
      <c r="Y523" s="5"/>
      <c r="Z523" s="5"/>
      <c r="AA523" s="5"/>
      <c r="AB523" s="5"/>
      <c r="AC523" s="5"/>
      <c r="AD523" s="5"/>
      <c r="AE523" s="5"/>
      <c r="AF523" s="5"/>
      <c r="AG523" s="792"/>
      <c r="AH523" s="749"/>
    </row>
    <row r="524">
      <c r="A524" s="646"/>
      <c r="B524" s="791"/>
      <c r="C524" s="791"/>
      <c r="D524" s="791"/>
      <c r="E524" s="791"/>
      <c r="F524" s="791"/>
      <c r="G524" s="791"/>
      <c r="H524" s="791"/>
      <c r="I524" s="791"/>
      <c r="J524" s="791"/>
      <c r="K524" s="791"/>
      <c r="L524" s="791"/>
      <c r="M524" s="791"/>
      <c r="N524" s="5"/>
      <c r="O524" s="5"/>
      <c r="P524" s="5"/>
      <c r="Q524" s="5"/>
      <c r="R524" s="5"/>
      <c r="S524" s="5"/>
      <c r="T524" s="5"/>
      <c r="U524" s="5"/>
      <c r="V524" s="5"/>
      <c r="W524" s="5"/>
      <c r="X524" s="5"/>
      <c r="Y524" s="5"/>
      <c r="Z524" s="5"/>
      <c r="AA524" s="5"/>
      <c r="AB524" s="5"/>
      <c r="AC524" s="5"/>
      <c r="AD524" s="5"/>
      <c r="AE524" s="5"/>
      <c r="AF524" s="5"/>
      <c r="AG524" s="792"/>
      <c r="AH524" s="749"/>
    </row>
    <row r="525">
      <c r="A525" s="646"/>
      <c r="B525" s="791"/>
      <c r="C525" s="791"/>
      <c r="D525" s="791"/>
      <c r="E525" s="791"/>
      <c r="F525" s="791"/>
      <c r="G525" s="791"/>
      <c r="H525" s="791"/>
      <c r="I525" s="791"/>
      <c r="J525" s="791"/>
      <c r="K525" s="791"/>
      <c r="L525" s="791"/>
      <c r="M525" s="791"/>
      <c r="N525" s="5"/>
      <c r="O525" s="5"/>
      <c r="P525" s="5"/>
      <c r="Q525" s="5"/>
      <c r="R525" s="5"/>
      <c r="S525" s="5"/>
      <c r="T525" s="5"/>
      <c r="U525" s="5"/>
      <c r="V525" s="5"/>
      <c r="W525" s="5"/>
      <c r="X525" s="5"/>
      <c r="Y525" s="5"/>
      <c r="Z525" s="5"/>
      <c r="AA525" s="5"/>
      <c r="AB525" s="5"/>
      <c r="AC525" s="5"/>
      <c r="AD525" s="5"/>
      <c r="AE525" s="5"/>
      <c r="AF525" s="5"/>
      <c r="AG525" s="792"/>
      <c r="AH525" s="749"/>
    </row>
    <row r="526">
      <c r="A526" s="646"/>
      <c r="B526" s="791"/>
      <c r="C526" s="791"/>
      <c r="D526" s="791"/>
      <c r="E526" s="791"/>
      <c r="F526" s="791"/>
      <c r="G526" s="791"/>
      <c r="H526" s="791"/>
      <c r="I526" s="791"/>
      <c r="J526" s="791"/>
      <c r="K526" s="791"/>
      <c r="L526" s="791"/>
      <c r="M526" s="791"/>
      <c r="N526" s="5"/>
      <c r="O526" s="5"/>
      <c r="P526" s="5"/>
      <c r="Q526" s="5"/>
      <c r="R526" s="5"/>
      <c r="S526" s="5"/>
      <c r="T526" s="5"/>
      <c r="U526" s="5"/>
      <c r="V526" s="5"/>
      <c r="W526" s="5"/>
      <c r="X526" s="5"/>
      <c r="Y526" s="5"/>
      <c r="Z526" s="5"/>
      <c r="AA526" s="5"/>
      <c r="AB526" s="5"/>
      <c r="AC526" s="5"/>
      <c r="AD526" s="5"/>
      <c r="AE526" s="5"/>
      <c r="AF526" s="5"/>
      <c r="AG526" s="792"/>
      <c r="AH526" s="749"/>
    </row>
    <row r="527">
      <c r="A527" s="646"/>
      <c r="B527" s="791"/>
      <c r="C527" s="791"/>
      <c r="D527" s="791"/>
      <c r="E527" s="791"/>
      <c r="F527" s="791"/>
      <c r="G527" s="791"/>
      <c r="H527" s="791"/>
      <c r="I527" s="791"/>
      <c r="J527" s="791"/>
      <c r="K527" s="791"/>
      <c r="L527" s="791"/>
      <c r="M527" s="791"/>
      <c r="N527" s="5"/>
      <c r="O527" s="5"/>
      <c r="P527" s="5"/>
      <c r="Q527" s="5"/>
      <c r="R527" s="5"/>
      <c r="S527" s="5"/>
      <c r="T527" s="5"/>
      <c r="U527" s="5"/>
      <c r="V527" s="5"/>
      <c r="W527" s="5"/>
      <c r="X527" s="5"/>
      <c r="Y527" s="5"/>
      <c r="Z527" s="5"/>
      <c r="AA527" s="5"/>
      <c r="AB527" s="5"/>
      <c r="AC527" s="5"/>
      <c r="AD527" s="5"/>
      <c r="AE527" s="5"/>
      <c r="AF527" s="5"/>
      <c r="AG527" s="792"/>
      <c r="AH527" s="749"/>
    </row>
    <row r="528">
      <c r="A528" s="646"/>
      <c r="B528" s="791"/>
      <c r="C528" s="791"/>
      <c r="D528" s="791"/>
      <c r="E528" s="791"/>
      <c r="F528" s="791"/>
      <c r="G528" s="791"/>
      <c r="H528" s="791"/>
      <c r="I528" s="791"/>
      <c r="J528" s="791"/>
      <c r="K528" s="791"/>
      <c r="L528" s="791"/>
      <c r="M528" s="791"/>
      <c r="N528" s="5"/>
      <c r="O528" s="5"/>
      <c r="P528" s="5"/>
      <c r="Q528" s="5"/>
      <c r="R528" s="5"/>
      <c r="S528" s="5"/>
      <c r="T528" s="5"/>
      <c r="U528" s="5"/>
      <c r="V528" s="5"/>
      <c r="W528" s="5"/>
      <c r="X528" s="5"/>
      <c r="Y528" s="5"/>
      <c r="Z528" s="5"/>
      <c r="AA528" s="5"/>
      <c r="AB528" s="5"/>
      <c r="AC528" s="5"/>
      <c r="AD528" s="5"/>
      <c r="AE528" s="5"/>
      <c r="AF528" s="5"/>
      <c r="AG528" s="792"/>
      <c r="AH528" s="749"/>
    </row>
    <row r="529">
      <c r="A529" s="646"/>
      <c r="B529" s="791"/>
      <c r="C529" s="791"/>
      <c r="D529" s="791"/>
      <c r="E529" s="791"/>
      <c r="F529" s="791"/>
      <c r="G529" s="791"/>
      <c r="H529" s="791"/>
      <c r="I529" s="791"/>
      <c r="J529" s="791"/>
      <c r="K529" s="791"/>
      <c r="L529" s="791"/>
      <c r="M529" s="791"/>
      <c r="N529" s="5"/>
      <c r="O529" s="5"/>
      <c r="P529" s="5"/>
      <c r="Q529" s="5"/>
      <c r="R529" s="5"/>
      <c r="S529" s="5"/>
      <c r="T529" s="5"/>
      <c r="U529" s="5"/>
      <c r="V529" s="5"/>
      <c r="W529" s="5"/>
      <c r="X529" s="5"/>
      <c r="Y529" s="5"/>
      <c r="Z529" s="5"/>
      <c r="AA529" s="5"/>
      <c r="AB529" s="5"/>
      <c r="AC529" s="5"/>
      <c r="AD529" s="5"/>
      <c r="AE529" s="5"/>
      <c r="AF529" s="5"/>
      <c r="AG529" s="792"/>
      <c r="AH529" s="749"/>
    </row>
    <row r="530">
      <c r="A530" s="646"/>
      <c r="B530" s="791"/>
      <c r="C530" s="791"/>
      <c r="D530" s="791"/>
      <c r="E530" s="791"/>
      <c r="F530" s="791"/>
      <c r="G530" s="791"/>
      <c r="H530" s="791"/>
      <c r="I530" s="791"/>
      <c r="J530" s="791"/>
      <c r="K530" s="791"/>
      <c r="L530" s="791"/>
      <c r="M530" s="791"/>
      <c r="N530" s="5"/>
      <c r="O530" s="5"/>
      <c r="P530" s="5"/>
      <c r="Q530" s="5"/>
      <c r="R530" s="5"/>
      <c r="S530" s="5"/>
      <c r="T530" s="5"/>
      <c r="U530" s="5"/>
      <c r="V530" s="5"/>
      <c r="W530" s="5"/>
      <c r="X530" s="5"/>
      <c r="Y530" s="5"/>
      <c r="Z530" s="5"/>
      <c r="AA530" s="5"/>
      <c r="AB530" s="5"/>
      <c r="AC530" s="5"/>
      <c r="AD530" s="5"/>
      <c r="AE530" s="5"/>
      <c r="AF530" s="5"/>
      <c r="AG530" s="792"/>
      <c r="AH530" s="749"/>
    </row>
    <row r="531">
      <c r="A531" s="646"/>
      <c r="B531" s="791"/>
      <c r="C531" s="791"/>
      <c r="D531" s="791"/>
      <c r="E531" s="791"/>
      <c r="F531" s="791"/>
      <c r="G531" s="791"/>
      <c r="H531" s="791"/>
      <c r="I531" s="791"/>
      <c r="J531" s="791"/>
      <c r="K531" s="791"/>
      <c r="L531" s="791"/>
      <c r="M531" s="791"/>
      <c r="N531" s="5"/>
      <c r="O531" s="5"/>
      <c r="P531" s="5"/>
      <c r="Q531" s="5"/>
      <c r="R531" s="5"/>
      <c r="S531" s="5"/>
      <c r="T531" s="5"/>
      <c r="U531" s="5"/>
      <c r="V531" s="5"/>
      <c r="W531" s="5"/>
      <c r="X531" s="5"/>
      <c r="Y531" s="5"/>
      <c r="Z531" s="5"/>
      <c r="AA531" s="5"/>
      <c r="AB531" s="5"/>
      <c r="AC531" s="5"/>
      <c r="AD531" s="5"/>
      <c r="AE531" s="5"/>
      <c r="AF531" s="5"/>
      <c r="AG531" s="792"/>
      <c r="AH531" s="749"/>
    </row>
    <row r="532">
      <c r="A532" s="646"/>
      <c r="B532" s="791"/>
      <c r="C532" s="791"/>
      <c r="D532" s="791"/>
      <c r="E532" s="791"/>
      <c r="F532" s="791"/>
      <c r="G532" s="791"/>
      <c r="H532" s="791"/>
      <c r="I532" s="791"/>
      <c r="J532" s="791"/>
      <c r="K532" s="791"/>
      <c r="L532" s="791"/>
      <c r="M532" s="791"/>
      <c r="N532" s="5"/>
      <c r="O532" s="5"/>
      <c r="P532" s="5"/>
      <c r="Q532" s="5"/>
      <c r="R532" s="5"/>
      <c r="S532" s="5"/>
      <c r="T532" s="5"/>
      <c r="U532" s="5"/>
      <c r="V532" s="5"/>
      <c r="W532" s="5"/>
      <c r="X532" s="5"/>
      <c r="Y532" s="5"/>
      <c r="Z532" s="5"/>
      <c r="AA532" s="5"/>
      <c r="AB532" s="5"/>
      <c r="AC532" s="5"/>
      <c r="AD532" s="5"/>
      <c r="AE532" s="5"/>
      <c r="AF532" s="5"/>
      <c r="AG532" s="792"/>
      <c r="AH532" s="749"/>
    </row>
    <row r="533">
      <c r="A533" s="646"/>
      <c r="B533" s="791"/>
      <c r="C533" s="791"/>
      <c r="D533" s="791"/>
      <c r="E533" s="791"/>
      <c r="F533" s="791"/>
      <c r="G533" s="791"/>
      <c r="H533" s="791"/>
      <c r="I533" s="791"/>
      <c r="J533" s="791"/>
      <c r="K533" s="791"/>
      <c r="L533" s="791"/>
      <c r="M533" s="791"/>
      <c r="N533" s="5"/>
      <c r="O533" s="5"/>
      <c r="P533" s="5"/>
      <c r="Q533" s="5"/>
      <c r="R533" s="5"/>
      <c r="S533" s="5"/>
      <c r="T533" s="5"/>
      <c r="U533" s="5"/>
      <c r="V533" s="5"/>
      <c r="W533" s="5"/>
      <c r="X533" s="5"/>
      <c r="Y533" s="5"/>
      <c r="Z533" s="5"/>
      <c r="AA533" s="5"/>
      <c r="AB533" s="5"/>
      <c r="AC533" s="5"/>
      <c r="AD533" s="5"/>
      <c r="AE533" s="5"/>
      <c r="AF533" s="5"/>
      <c r="AG533" s="792"/>
      <c r="AH533" s="749"/>
    </row>
    <row r="534">
      <c r="A534" s="646"/>
      <c r="B534" s="791"/>
      <c r="C534" s="791"/>
      <c r="D534" s="791"/>
      <c r="E534" s="791"/>
      <c r="F534" s="791"/>
      <c r="G534" s="791"/>
      <c r="H534" s="791"/>
      <c r="I534" s="791"/>
      <c r="J534" s="791"/>
      <c r="K534" s="791"/>
      <c r="L534" s="791"/>
      <c r="M534" s="791"/>
      <c r="N534" s="5"/>
      <c r="O534" s="5"/>
      <c r="P534" s="5"/>
      <c r="Q534" s="5"/>
      <c r="R534" s="5"/>
      <c r="S534" s="5"/>
      <c r="T534" s="5"/>
      <c r="U534" s="5"/>
      <c r="V534" s="5"/>
      <c r="W534" s="5"/>
      <c r="X534" s="5"/>
      <c r="Y534" s="5"/>
      <c r="Z534" s="5"/>
      <c r="AA534" s="5"/>
      <c r="AB534" s="5"/>
      <c r="AC534" s="5"/>
      <c r="AD534" s="5"/>
      <c r="AE534" s="5"/>
      <c r="AF534" s="5"/>
      <c r="AG534" s="792"/>
      <c r="AH534" s="749"/>
    </row>
    <row r="535">
      <c r="A535" s="646"/>
      <c r="B535" s="791"/>
      <c r="C535" s="791"/>
      <c r="D535" s="791"/>
      <c r="E535" s="791"/>
      <c r="F535" s="791"/>
      <c r="G535" s="791"/>
      <c r="H535" s="791"/>
      <c r="I535" s="791"/>
      <c r="J535" s="791"/>
      <c r="K535" s="791"/>
      <c r="L535" s="791"/>
      <c r="M535" s="791"/>
      <c r="N535" s="5"/>
      <c r="O535" s="5"/>
      <c r="P535" s="5"/>
      <c r="Q535" s="5"/>
      <c r="R535" s="5"/>
      <c r="S535" s="5"/>
      <c r="T535" s="5"/>
      <c r="U535" s="5"/>
      <c r="V535" s="5"/>
      <c r="W535" s="5"/>
      <c r="X535" s="5"/>
      <c r="Y535" s="5"/>
      <c r="Z535" s="5"/>
      <c r="AA535" s="5"/>
      <c r="AB535" s="5"/>
      <c r="AC535" s="5"/>
      <c r="AD535" s="5"/>
      <c r="AE535" s="5"/>
      <c r="AF535" s="5"/>
      <c r="AG535" s="792"/>
      <c r="AH535" s="749"/>
    </row>
    <row r="536">
      <c r="A536" s="646"/>
      <c r="B536" s="791"/>
      <c r="C536" s="791"/>
      <c r="D536" s="791"/>
      <c r="E536" s="791"/>
      <c r="F536" s="791"/>
      <c r="G536" s="791"/>
      <c r="H536" s="791"/>
      <c r="I536" s="791"/>
      <c r="J536" s="791"/>
      <c r="K536" s="791"/>
      <c r="L536" s="791"/>
      <c r="M536" s="791"/>
      <c r="N536" s="5"/>
      <c r="O536" s="5"/>
      <c r="P536" s="5"/>
      <c r="Q536" s="5"/>
      <c r="R536" s="5"/>
      <c r="S536" s="5"/>
      <c r="T536" s="5"/>
      <c r="U536" s="5"/>
      <c r="V536" s="5"/>
      <c r="W536" s="5"/>
      <c r="X536" s="5"/>
      <c r="Y536" s="5"/>
      <c r="Z536" s="5"/>
      <c r="AA536" s="5"/>
      <c r="AB536" s="5"/>
      <c r="AC536" s="5"/>
      <c r="AD536" s="5"/>
      <c r="AE536" s="5"/>
      <c r="AF536" s="5"/>
      <c r="AG536" s="792"/>
      <c r="AH536" s="749"/>
    </row>
    <row r="537">
      <c r="A537" s="646"/>
      <c r="B537" s="791"/>
      <c r="C537" s="791"/>
      <c r="D537" s="791"/>
      <c r="E537" s="791"/>
      <c r="F537" s="791"/>
      <c r="G537" s="791"/>
      <c r="H537" s="791"/>
      <c r="I537" s="791"/>
      <c r="J537" s="791"/>
      <c r="K537" s="791"/>
      <c r="L537" s="791"/>
      <c r="M537" s="791"/>
      <c r="N537" s="5"/>
      <c r="O537" s="5"/>
      <c r="P537" s="5"/>
      <c r="Q537" s="5"/>
      <c r="R537" s="5"/>
      <c r="S537" s="5"/>
      <c r="T537" s="5"/>
      <c r="U537" s="5"/>
      <c r="V537" s="5"/>
      <c r="W537" s="5"/>
      <c r="X537" s="5"/>
      <c r="Y537" s="5"/>
      <c r="Z537" s="5"/>
      <c r="AA537" s="5"/>
      <c r="AB537" s="5"/>
      <c r="AC537" s="5"/>
      <c r="AD537" s="5"/>
      <c r="AE537" s="5"/>
      <c r="AF537" s="5"/>
      <c r="AG537" s="792"/>
      <c r="AH537" s="749"/>
    </row>
    <row r="538">
      <c r="A538" s="646"/>
      <c r="B538" s="791"/>
      <c r="C538" s="791"/>
      <c r="D538" s="791"/>
      <c r="E538" s="791"/>
      <c r="F538" s="791"/>
      <c r="G538" s="791"/>
      <c r="H538" s="791"/>
      <c r="I538" s="791"/>
      <c r="J538" s="791"/>
      <c r="K538" s="791"/>
      <c r="L538" s="791"/>
      <c r="M538" s="791"/>
      <c r="N538" s="5"/>
      <c r="O538" s="5"/>
      <c r="P538" s="5"/>
      <c r="Q538" s="5"/>
      <c r="R538" s="5"/>
      <c r="S538" s="5"/>
      <c r="T538" s="5"/>
      <c r="U538" s="5"/>
      <c r="V538" s="5"/>
      <c r="W538" s="5"/>
      <c r="X538" s="5"/>
      <c r="Y538" s="5"/>
      <c r="Z538" s="5"/>
      <c r="AA538" s="5"/>
      <c r="AB538" s="5"/>
      <c r="AC538" s="5"/>
      <c r="AD538" s="5"/>
      <c r="AE538" s="5"/>
      <c r="AF538" s="5"/>
      <c r="AG538" s="792"/>
      <c r="AH538" s="749"/>
    </row>
    <row r="539">
      <c r="A539" s="646"/>
      <c r="B539" s="791"/>
      <c r="C539" s="791"/>
      <c r="D539" s="791"/>
      <c r="E539" s="791"/>
      <c r="F539" s="791"/>
      <c r="G539" s="791"/>
      <c r="H539" s="791"/>
      <c r="I539" s="791"/>
      <c r="J539" s="791"/>
      <c r="K539" s="791"/>
      <c r="L539" s="791"/>
      <c r="M539" s="791"/>
      <c r="N539" s="5"/>
      <c r="O539" s="5"/>
      <c r="P539" s="5"/>
      <c r="Q539" s="5"/>
      <c r="R539" s="5"/>
      <c r="S539" s="5"/>
      <c r="T539" s="5"/>
      <c r="U539" s="5"/>
      <c r="V539" s="5"/>
      <c r="W539" s="5"/>
      <c r="X539" s="5"/>
      <c r="Y539" s="5"/>
      <c r="Z539" s="5"/>
      <c r="AA539" s="5"/>
      <c r="AB539" s="5"/>
      <c r="AC539" s="5"/>
      <c r="AD539" s="5"/>
      <c r="AE539" s="5"/>
      <c r="AF539" s="5"/>
      <c r="AG539" s="792"/>
      <c r="AH539" s="749"/>
    </row>
    <row r="540">
      <c r="A540" s="646"/>
      <c r="B540" s="791"/>
      <c r="C540" s="791"/>
      <c r="D540" s="791"/>
      <c r="E540" s="791"/>
      <c r="F540" s="791"/>
      <c r="G540" s="791"/>
      <c r="H540" s="791"/>
      <c r="I540" s="791"/>
      <c r="J540" s="791"/>
      <c r="K540" s="791"/>
      <c r="L540" s="791"/>
      <c r="M540" s="791"/>
      <c r="N540" s="5"/>
      <c r="O540" s="5"/>
      <c r="P540" s="5"/>
      <c r="Q540" s="5"/>
      <c r="R540" s="5"/>
      <c r="S540" s="5"/>
      <c r="T540" s="5"/>
      <c r="U540" s="5"/>
      <c r="V540" s="5"/>
      <c r="W540" s="5"/>
      <c r="X540" s="5"/>
      <c r="Y540" s="5"/>
      <c r="Z540" s="5"/>
      <c r="AA540" s="5"/>
      <c r="AB540" s="5"/>
      <c r="AC540" s="5"/>
      <c r="AD540" s="5"/>
      <c r="AE540" s="5"/>
      <c r="AF540" s="5"/>
      <c r="AG540" s="792"/>
      <c r="AH540" s="749"/>
    </row>
    <row r="541">
      <c r="A541" s="646"/>
      <c r="B541" s="791"/>
      <c r="C541" s="791"/>
      <c r="D541" s="791"/>
      <c r="E541" s="791"/>
      <c r="F541" s="791"/>
      <c r="G541" s="791"/>
      <c r="H541" s="791"/>
      <c r="I541" s="791"/>
      <c r="J541" s="791"/>
      <c r="K541" s="791"/>
      <c r="L541" s="791"/>
      <c r="M541" s="791"/>
      <c r="N541" s="5"/>
      <c r="O541" s="5"/>
      <c r="P541" s="5"/>
      <c r="Q541" s="5"/>
      <c r="R541" s="5"/>
      <c r="S541" s="5"/>
      <c r="T541" s="5"/>
      <c r="U541" s="5"/>
      <c r="V541" s="5"/>
      <c r="W541" s="5"/>
      <c r="X541" s="5"/>
      <c r="Y541" s="5"/>
      <c r="Z541" s="5"/>
      <c r="AA541" s="5"/>
      <c r="AB541" s="5"/>
      <c r="AC541" s="5"/>
      <c r="AD541" s="5"/>
      <c r="AE541" s="5"/>
      <c r="AF541" s="5"/>
      <c r="AG541" s="792"/>
      <c r="AH541" s="749"/>
    </row>
    <row r="542">
      <c r="A542" s="646"/>
      <c r="B542" s="791"/>
      <c r="C542" s="791"/>
      <c r="D542" s="791"/>
      <c r="E542" s="791"/>
      <c r="F542" s="791"/>
      <c r="G542" s="791"/>
      <c r="H542" s="791"/>
      <c r="I542" s="791"/>
      <c r="J542" s="791"/>
      <c r="K542" s="791"/>
      <c r="L542" s="791"/>
      <c r="M542" s="791"/>
      <c r="N542" s="5"/>
      <c r="O542" s="5"/>
      <c r="P542" s="5"/>
      <c r="Q542" s="5"/>
      <c r="R542" s="5"/>
      <c r="S542" s="5"/>
      <c r="T542" s="5"/>
      <c r="U542" s="5"/>
      <c r="V542" s="5"/>
      <c r="W542" s="5"/>
      <c r="X542" s="5"/>
      <c r="Y542" s="5"/>
      <c r="Z542" s="5"/>
      <c r="AA542" s="5"/>
      <c r="AB542" s="5"/>
      <c r="AC542" s="5"/>
      <c r="AD542" s="5"/>
      <c r="AE542" s="5"/>
      <c r="AF542" s="5"/>
      <c r="AG542" s="792"/>
      <c r="AH542" s="749"/>
    </row>
    <row r="543">
      <c r="A543" s="646"/>
      <c r="B543" s="791"/>
      <c r="C543" s="791"/>
      <c r="D543" s="791"/>
      <c r="E543" s="791"/>
      <c r="F543" s="791"/>
      <c r="G543" s="791"/>
      <c r="H543" s="791"/>
      <c r="I543" s="791"/>
      <c r="J543" s="791"/>
      <c r="K543" s="791"/>
      <c r="L543" s="791"/>
      <c r="M543" s="791"/>
      <c r="N543" s="5"/>
      <c r="O543" s="5"/>
      <c r="P543" s="5"/>
      <c r="Q543" s="5"/>
      <c r="R543" s="5"/>
      <c r="S543" s="5"/>
      <c r="T543" s="5"/>
      <c r="U543" s="5"/>
      <c r="V543" s="5"/>
      <c r="W543" s="5"/>
      <c r="X543" s="5"/>
      <c r="Y543" s="5"/>
      <c r="Z543" s="5"/>
      <c r="AA543" s="5"/>
      <c r="AB543" s="5"/>
      <c r="AC543" s="5"/>
      <c r="AD543" s="5"/>
      <c r="AE543" s="5"/>
      <c r="AF543" s="5"/>
      <c r="AG543" s="792"/>
      <c r="AH543" s="749"/>
    </row>
    <row r="544">
      <c r="A544" s="646"/>
      <c r="B544" s="791"/>
      <c r="C544" s="791"/>
      <c r="D544" s="791"/>
      <c r="E544" s="791"/>
      <c r="F544" s="791"/>
      <c r="G544" s="791"/>
      <c r="H544" s="791"/>
      <c r="I544" s="791"/>
      <c r="J544" s="791"/>
      <c r="K544" s="791"/>
      <c r="L544" s="791"/>
      <c r="M544" s="791"/>
      <c r="N544" s="5"/>
      <c r="O544" s="5"/>
      <c r="P544" s="5"/>
      <c r="Q544" s="5"/>
      <c r="R544" s="5"/>
      <c r="S544" s="5"/>
      <c r="T544" s="5"/>
      <c r="U544" s="5"/>
      <c r="V544" s="5"/>
      <c r="W544" s="5"/>
      <c r="X544" s="5"/>
      <c r="Y544" s="5"/>
      <c r="Z544" s="5"/>
      <c r="AA544" s="5"/>
      <c r="AB544" s="5"/>
      <c r="AC544" s="5"/>
      <c r="AD544" s="5"/>
      <c r="AE544" s="5"/>
      <c r="AF544" s="5"/>
      <c r="AG544" s="792"/>
      <c r="AH544" s="749"/>
    </row>
    <row r="545">
      <c r="A545" s="646"/>
      <c r="B545" s="791"/>
      <c r="C545" s="791"/>
      <c r="D545" s="791"/>
      <c r="E545" s="791"/>
      <c r="F545" s="791"/>
      <c r="G545" s="791"/>
      <c r="H545" s="791"/>
      <c r="I545" s="791"/>
      <c r="J545" s="791"/>
      <c r="K545" s="791"/>
      <c r="L545" s="791"/>
      <c r="M545" s="791"/>
      <c r="N545" s="5"/>
      <c r="O545" s="5"/>
      <c r="P545" s="5"/>
      <c r="Q545" s="5"/>
      <c r="R545" s="5"/>
      <c r="S545" s="5"/>
      <c r="T545" s="5"/>
      <c r="U545" s="5"/>
      <c r="V545" s="5"/>
      <c r="W545" s="5"/>
      <c r="X545" s="5"/>
      <c r="Y545" s="5"/>
      <c r="Z545" s="5"/>
      <c r="AA545" s="5"/>
      <c r="AB545" s="5"/>
      <c r="AC545" s="5"/>
      <c r="AD545" s="5"/>
      <c r="AE545" s="5"/>
      <c r="AF545" s="5"/>
      <c r="AG545" s="792"/>
      <c r="AH545" s="749"/>
    </row>
    <row r="546">
      <c r="A546" s="646"/>
      <c r="B546" s="791"/>
      <c r="C546" s="791"/>
      <c r="D546" s="791"/>
      <c r="E546" s="791"/>
      <c r="F546" s="791"/>
      <c r="G546" s="791"/>
      <c r="H546" s="791"/>
      <c r="I546" s="791"/>
      <c r="J546" s="791"/>
      <c r="K546" s="791"/>
      <c r="L546" s="791"/>
      <c r="M546" s="791"/>
      <c r="N546" s="5"/>
      <c r="O546" s="5"/>
      <c r="P546" s="5"/>
      <c r="Q546" s="5"/>
      <c r="R546" s="5"/>
      <c r="S546" s="5"/>
      <c r="T546" s="5"/>
      <c r="U546" s="5"/>
      <c r="V546" s="5"/>
      <c r="W546" s="5"/>
      <c r="X546" s="5"/>
      <c r="Y546" s="5"/>
      <c r="Z546" s="5"/>
      <c r="AA546" s="5"/>
      <c r="AB546" s="5"/>
      <c r="AC546" s="5"/>
      <c r="AD546" s="5"/>
      <c r="AE546" s="5"/>
      <c r="AF546" s="5"/>
      <c r="AG546" s="792"/>
      <c r="AH546" s="749"/>
    </row>
    <row r="547">
      <c r="A547" s="646"/>
      <c r="B547" s="791"/>
      <c r="C547" s="791"/>
      <c r="D547" s="791"/>
      <c r="E547" s="791"/>
      <c r="F547" s="791"/>
      <c r="G547" s="791"/>
      <c r="H547" s="791"/>
      <c r="I547" s="791"/>
      <c r="J547" s="791"/>
      <c r="K547" s="791"/>
      <c r="L547" s="791"/>
      <c r="M547" s="791"/>
      <c r="N547" s="5"/>
      <c r="O547" s="5"/>
      <c r="P547" s="5"/>
      <c r="Q547" s="5"/>
      <c r="R547" s="5"/>
      <c r="S547" s="5"/>
      <c r="T547" s="5"/>
      <c r="U547" s="5"/>
      <c r="V547" s="5"/>
      <c r="W547" s="5"/>
      <c r="X547" s="5"/>
      <c r="Y547" s="5"/>
      <c r="Z547" s="5"/>
      <c r="AA547" s="5"/>
      <c r="AB547" s="5"/>
      <c r="AC547" s="5"/>
      <c r="AD547" s="5"/>
      <c r="AE547" s="5"/>
      <c r="AF547" s="5"/>
      <c r="AG547" s="792"/>
      <c r="AH547" s="749"/>
    </row>
    <row r="548">
      <c r="A548" s="646"/>
      <c r="B548" s="791"/>
      <c r="C548" s="791"/>
      <c r="D548" s="791"/>
      <c r="E548" s="791"/>
      <c r="F548" s="791"/>
      <c r="G548" s="791"/>
      <c r="H548" s="791"/>
      <c r="I548" s="791"/>
      <c r="J548" s="791"/>
      <c r="K548" s="791"/>
      <c r="L548" s="791"/>
      <c r="M548" s="791"/>
      <c r="N548" s="5"/>
      <c r="O548" s="5"/>
      <c r="P548" s="5"/>
      <c r="Q548" s="5"/>
      <c r="R548" s="5"/>
      <c r="S548" s="5"/>
      <c r="T548" s="5"/>
      <c r="U548" s="5"/>
      <c r="V548" s="5"/>
      <c r="W548" s="5"/>
      <c r="X548" s="5"/>
      <c r="Y548" s="5"/>
      <c r="Z548" s="5"/>
      <c r="AA548" s="5"/>
      <c r="AB548" s="5"/>
      <c r="AC548" s="5"/>
      <c r="AD548" s="5"/>
      <c r="AE548" s="5"/>
      <c r="AF548" s="5"/>
      <c r="AG548" s="792"/>
      <c r="AH548" s="749"/>
    </row>
    <row r="549">
      <c r="A549" s="646"/>
      <c r="B549" s="791"/>
      <c r="C549" s="791"/>
      <c r="D549" s="791"/>
      <c r="E549" s="791"/>
      <c r="F549" s="791"/>
      <c r="G549" s="791"/>
      <c r="H549" s="791"/>
      <c r="I549" s="791"/>
      <c r="J549" s="791"/>
      <c r="K549" s="791"/>
      <c r="L549" s="791"/>
      <c r="M549" s="791"/>
      <c r="N549" s="5"/>
      <c r="O549" s="5"/>
      <c r="P549" s="5"/>
      <c r="Q549" s="5"/>
      <c r="R549" s="5"/>
      <c r="S549" s="5"/>
      <c r="T549" s="5"/>
      <c r="U549" s="5"/>
      <c r="V549" s="5"/>
      <c r="W549" s="5"/>
      <c r="X549" s="5"/>
      <c r="Y549" s="5"/>
      <c r="Z549" s="5"/>
      <c r="AA549" s="5"/>
      <c r="AB549" s="5"/>
      <c r="AC549" s="5"/>
      <c r="AD549" s="5"/>
      <c r="AE549" s="5"/>
      <c r="AF549" s="5"/>
      <c r="AG549" s="792"/>
      <c r="AH549" s="749"/>
    </row>
    <row r="550">
      <c r="A550" s="646"/>
      <c r="B550" s="791"/>
      <c r="C550" s="791"/>
      <c r="D550" s="791"/>
      <c r="E550" s="791"/>
      <c r="F550" s="791"/>
      <c r="G550" s="791"/>
      <c r="H550" s="791"/>
      <c r="I550" s="791"/>
      <c r="J550" s="791"/>
      <c r="K550" s="791"/>
      <c r="L550" s="791"/>
      <c r="M550" s="791"/>
      <c r="N550" s="5"/>
      <c r="O550" s="5"/>
      <c r="P550" s="5"/>
      <c r="Q550" s="5"/>
      <c r="R550" s="5"/>
      <c r="S550" s="5"/>
      <c r="T550" s="5"/>
      <c r="U550" s="5"/>
      <c r="V550" s="5"/>
      <c r="W550" s="5"/>
      <c r="X550" s="5"/>
      <c r="Y550" s="5"/>
      <c r="Z550" s="5"/>
      <c r="AA550" s="5"/>
      <c r="AB550" s="5"/>
      <c r="AC550" s="5"/>
      <c r="AD550" s="5"/>
      <c r="AE550" s="5"/>
      <c r="AF550" s="5"/>
      <c r="AG550" s="792"/>
      <c r="AH550" s="749"/>
    </row>
    <row r="551">
      <c r="A551" s="646"/>
      <c r="B551" s="791"/>
      <c r="C551" s="791"/>
      <c r="D551" s="791"/>
      <c r="E551" s="791"/>
      <c r="F551" s="791"/>
      <c r="G551" s="791"/>
      <c r="H551" s="791"/>
      <c r="I551" s="791"/>
      <c r="J551" s="791"/>
      <c r="K551" s="791"/>
      <c r="L551" s="791"/>
      <c r="M551" s="791"/>
      <c r="N551" s="5"/>
      <c r="O551" s="5"/>
      <c r="P551" s="5"/>
      <c r="Q551" s="5"/>
      <c r="R551" s="5"/>
      <c r="S551" s="5"/>
      <c r="T551" s="5"/>
      <c r="U551" s="5"/>
      <c r="V551" s="5"/>
      <c r="W551" s="5"/>
      <c r="X551" s="5"/>
      <c r="Y551" s="5"/>
      <c r="Z551" s="5"/>
      <c r="AA551" s="5"/>
      <c r="AB551" s="5"/>
      <c r="AC551" s="5"/>
      <c r="AD551" s="5"/>
      <c r="AE551" s="5"/>
      <c r="AF551" s="5"/>
      <c r="AG551" s="792"/>
      <c r="AH551" s="749"/>
    </row>
    <row r="552">
      <c r="A552" s="646"/>
      <c r="B552" s="791"/>
      <c r="C552" s="791"/>
      <c r="D552" s="791"/>
      <c r="E552" s="791"/>
      <c r="F552" s="791"/>
      <c r="G552" s="791"/>
      <c r="H552" s="791"/>
      <c r="I552" s="791"/>
      <c r="J552" s="791"/>
      <c r="K552" s="791"/>
      <c r="L552" s="791"/>
      <c r="M552" s="791"/>
      <c r="N552" s="5"/>
      <c r="O552" s="5"/>
      <c r="P552" s="5"/>
      <c r="Q552" s="5"/>
      <c r="R552" s="5"/>
      <c r="S552" s="5"/>
      <c r="T552" s="5"/>
      <c r="U552" s="5"/>
      <c r="V552" s="5"/>
      <c r="W552" s="5"/>
      <c r="X552" s="5"/>
      <c r="Y552" s="5"/>
      <c r="Z552" s="5"/>
      <c r="AA552" s="5"/>
      <c r="AB552" s="5"/>
      <c r="AC552" s="5"/>
      <c r="AD552" s="5"/>
      <c r="AE552" s="5"/>
      <c r="AF552" s="5"/>
      <c r="AG552" s="792"/>
      <c r="AH552" s="749"/>
    </row>
    <row r="553">
      <c r="A553" s="646"/>
      <c r="B553" s="791"/>
      <c r="C553" s="791"/>
      <c r="D553" s="791"/>
      <c r="E553" s="791"/>
      <c r="F553" s="791"/>
      <c r="G553" s="791"/>
      <c r="H553" s="791"/>
      <c r="I553" s="791"/>
      <c r="J553" s="791"/>
      <c r="K553" s="791"/>
      <c r="L553" s="791"/>
      <c r="M553" s="791"/>
      <c r="N553" s="5"/>
      <c r="O553" s="5"/>
      <c r="P553" s="5"/>
      <c r="Q553" s="5"/>
      <c r="R553" s="5"/>
      <c r="S553" s="5"/>
      <c r="T553" s="5"/>
      <c r="U553" s="5"/>
      <c r="V553" s="5"/>
      <c r="W553" s="5"/>
      <c r="X553" s="5"/>
      <c r="Y553" s="5"/>
      <c r="Z553" s="5"/>
      <c r="AA553" s="5"/>
      <c r="AB553" s="5"/>
      <c r="AC553" s="5"/>
      <c r="AD553" s="5"/>
      <c r="AE553" s="5"/>
      <c r="AF553" s="5"/>
      <c r="AG553" s="792"/>
      <c r="AH553" s="749"/>
    </row>
    <row r="554">
      <c r="A554" s="646"/>
      <c r="B554" s="791"/>
      <c r="C554" s="791"/>
      <c r="D554" s="791"/>
      <c r="E554" s="791"/>
      <c r="F554" s="791"/>
      <c r="G554" s="791"/>
      <c r="H554" s="791"/>
      <c r="I554" s="791"/>
      <c r="J554" s="791"/>
      <c r="K554" s="791"/>
      <c r="L554" s="791"/>
      <c r="M554" s="791"/>
      <c r="N554" s="5"/>
      <c r="O554" s="5"/>
      <c r="P554" s="5"/>
      <c r="Q554" s="5"/>
      <c r="R554" s="5"/>
      <c r="S554" s="5"/>
      <c r="T554" s="5"/>
      <c r="U554" s="5"/>
      <c r="V554" s="5"/>
      <c r="W554" s="5"/>
      <c r="X554" s="5"/>
      <c r="Y554" s="5"/>
      <c r="Z554" s="5"/>
      <c r="AA554" s="5"/>
      <c r="AB554" s="5"/>
      <c r="AC554" s="5"/>
      <c r="AD554" s="5"/>
      <c r="AE554" s="5"/>
      <c r="AF554" s="5"/>
      <c r="AG554" s="792"/>
      <c r="AH554" s="749"/>
    </row>
    <row r="555">
      <c r="A555" s="646"/>
      <c r="B555" s="791"/>
      <c r="C555" s="791"/>
      <c r="D555" s="791"/>
      <c r="E555" s="791"/>
      <c r="F555" s="791"/>
      <c r="G555" s="791"/>
      <c r="H555" s="791"/>
      <c r="I555" s="791"/>
      <c r="J555" s="791"/>
      <c r="K555" s="791"/>
      <c r="L555" s="791"/>
      <c r="M555" s="791"/>
      <c r="N555" s="5"/>
      <c r="O555" s="5"/>
      <c r="P555" s="5"/>
      <c r="Q555" s="5"/>
      <c r="R555" s="5"/>
      <c r="S555" s="5"/>
      <c r="T555" s="5"/>
      <c r="U555" s="5"/>
      <c r="V555" s="5"/>
      <c r="W555" s="5"/>
      <c r="X555" s="5"/>
      <c r="Y555" s="5"/>
      <c r="Z555" s="5"/>
      <c r="AA555" s="5"/>
      <c r="AB555" s="5"/>
      <c r="AC555" s="5"/>
      <c r="AD555" s="5"/>
      <c r="AE555" s="5"/>
      <c r="AF555" s="5"/>
      <c r="AG555" s="792"/>
      <c r="AH555" s="749"/>
    </row>
    <row r="556">
      <c r="A556" s="646"/>
      <c r="B556" s="791"/>
      <c r="C556" s="791"/>
      <c r="D556" s="791"/>
      <c r="E556" s="791"/>
      <c r="F556" s="791"/>
      <c r="G556" s="791"/>
      <c r="H556" s="791"/>
      <c r="I556" s="791"/>
      <c r="J556" s="791"/>
      <c r="K556" s="791"/>
      <c r="L556" s="791"/>
      <c r="M556" s="791"/>
      <c r="N556" s="5"/>
      <c r="O556" s="5"/>
      <c r="P556" s="5"/>
      <c r="Q556" s="5"/>
      <c r="R556" s="5"/>
      <c r="S556" s="5"/>
      <c r="T556" s="5"/>
      <c r="U556" s="5"/>
      <c r="V556" s="5"/>
      <c r="W556" s="5"/>
      <c r="X556" s="5"/>
      <c r="Y556" s="5"/>
      <c r="Z556" s="5"/>
      <c r="AA556" s="5"/>
      <c r="AB556" s="5"/>
      <c r="AC556" s="5"/>
      <c r="AD556" s="5"/>
      <c r="AE556" s="5"/>
      <c r="AF556" s="5"/>
      <c r="AG556" s="792"/>
      <c r="AH556" s="749"/>
    </row>
    <row r="557">
      <c r="A557" s="646"/>
      <c r="B557" s="791"/>
      <c r="C557" s="791"/>
      <c r="D557" s="791"/>
      <c r="E557" s="791"/>
      <c r="F557" s="791"/>
      <c r="G557" s="791"/>
      <c r="H557" s="791"/>
      <c r="I557" s="791"/>
      <c r="J557" s="791"/>
      <c r="K557" s="791"/>
      <c r="L557" s="791"/>
      <c r="M557" s="791"/>
      <c r="N557" s="5"/>
      <c r="O557" s="5"/>
      <c r="P557" s="5"/>
      <c r="Q557" s="5"/>
      <c r="R557" s="5"/>
      <c r="S557" s="5"/>
      <c r="T557" s="5"/>
      <c r="U557" s="5"/>
      <c r="V557" s="5"/>
      <c r="W557" s="5"/>
      <c r="X557" s="5"/>
      <c r="Y557" s="5"/>
      <c r="Z557" s="5"/>
      <c r="AA557" s="5"/>
      <c r="AB557" s="5"/>
      <c r="AC557" s="5"/>
      <c r="AD557" s="5"/>
      <c r="AE557" s="5"/>
      <c r="AF557" s="5"/>
      <c r="AG557" s="792"/>
      <c r="AH557" s="749"/>
    </row>
    <row r="558">
      <c r="A558" s="646"/>
      <c r="B558" s="791"/>
      <c r="C558" s="791"/>
      <c r="D558" s="791"/>
      <c r="E558" s="791"/>
      <c r="F558" s="791"/>
      <c r="G558" s="791"/>
      <c r="H558" s="791"/>
      <c r="I558" s="791"/>
      <c r="J558" s="791"/>
      <c r="K558" s="791"/>
      <c r="L558" s="791"/>
      <c r="M558" s="791"/>
      <c r="N558" s="5"/>
      <c r="O558" s="5"/>
      <c r="P558" s="5"/>
      <c r="Q558" s="5"/>
      <c r="R558" s="5"/>
      <c r="S558" s="5"/>
      <c r="T558" s="5"/>
      <c r="U558" s="5"/>
      <c r="V558" s="5"/>
      <c r="W558" s="5"/>
      <c r="X558" s="5"/>
      <c r="Y558" s="5"/>
      <c r="Z558" s="5"/>
      <c r="AA558" s="5"/>
      <c r="AB558" s="5"/>
      <c r="AC558" s="5"/>
      <c r="AD558" s="5"/>
      <c r="AE558" s="5"/>
      <c r="AF558" s="5"/>
      <c r="AG558" s="792"/>
      <c r="AH558" s="749"/>
    </row>
    <row r="559">
      <c r="A559" s="646"/>
      <c r="B559" s="791"/>
      <c r="C559" s="791"/>
      <c r="D559" s="791"/>
      <c r="E559" s="791"/>
      <c r="F559" s="791"/>
      <c r="G559" s="791"/>
      <c r="H559" s="791"/>
      <c r="I559" s="791"/>
      <c r="J559" s="791"/>
      <c r="K559" s="791"/>
      <c r="L559" s="791"/>
      <c r="M559" s="791"/>
      <c r="N559" s="5"/>
      <c r="O559" s="5"/>
      <c r="P559" s="5"/>
      <c r="Q559" s="5"/>
      <c r="R559" s="5"/>
      <c r="S559" s="5"/>
      <c r="T559" s="5"/>
      <c r="U559" s="5"/>
      <c r="V559" s="5"/>
      <c r="W559" s="5"/>
      <c r="X559" s="5"/>
      <c r="Y559" s="5"/>
      <c r="Z559" s="5"/>
      <c r="AA559" s="5"/>
      <c r="AB559" s="5"/>
      <c r="AC559" s="5"/>
      <c r="AD559" s="5"/>
      <c r="AE559" s="5"/>
      <c r="AF559" s="5"/>
      <c r="AG559" s="792"/>
      <c r="AH559" s="749"/>
    </row>
    <row r="560">
      <c r="A560" s="646"/>
      <c r="B560" s="791"/>
      <c r="C560" s="791"/>
      <c r="D560" s="791"/>
      <c r="E560" s="791"/>
      <c r="F560" s="791"/>
      <c r="G560" s="791"/>
      <c r="H560" s="791"/>
      <c r="I560" s="791"/>
      <c r="J560" s="791"/>
      <c r="K560" s="791"/>
      <c r="L560" s="791"/>
      <c r="M560" s="791"/>
      <c r="N560" s="5"/>
      <c r="O560" s="5"/>
      <c r="P560" s="5"/>
      <c r="Q560" s="5"/>
      <c r="R560" s="5"/>
      <c r="S560" s="5"/>
      <c r="T560" s="5"/>
      <c r="U560" s="5"/>
      <c r="V560" s="5"/>
      <c r="W560" s="5"/>
      <c r="X560" s="5"/>
      <c r="Y560" s="5"/>
      <c r="Z560" s="5"/>
      <c r="AA560" s="5"/>
      <c r="AB560" s="5"/>
      <c r="AC560" s="5"/>
      <c r="AD560" s="5"/>
      <c r="AE560" s="5"/>
      <c r="AF560" s="5"/>
      <c r="AG560" s="792"/>
      <c r="AH560" s="749"/>
    </row>
    <row r="561">
      <c r="A561" s="646"/>
      <c r="B561" s="791"/>
      <c r="C561" s="791"/>
      <c r="D561" s="791"/>
      <c r="E561" s="791"/>
      <c r="F561" s="791"/>
      <c r="G561" s="791"/>
      <c r="H561" s="791"/>
      <c r="I561" s="791"/>
      <c r="J561" s="791"/>
      <c r="K561" s="791"/>
      <c r="L561" s="791"/>
      <c r="M561" s="791"/>
      <c r="N561" s="5"/>
      <c r="O561" s="5"/>
      <c r="P561" s="5"/>
      <c r="Q561" s="5"/>
      <c r="R561" s="5"/>
      <c r="S561" s="5"/>
      <c r="T561" s="5"/>
      <c r="U561" s="5"/>
      <c r="V561" s="5"/>
      <c r="W561" s="5"/>
      <c r="X561" s="5"/>
      <c r="Y561" s="5"/>
      <c r="Z561" s="5"/>
      <c r="AA561" s="5"/>
      <c r="AB561" s="5"/>
      <c r="AC561" s="5"/>
      <c r="AD561" s="5"/>
      <c r="AE561" s="5"/>
      <c r="AF561" s="5"/>
      <c r="AG561" s="792"/>
      <c r="AH561" s="749"/>
    </row>
    <row r="562">
      <c r="A562" s="646"/>
      <c r="B562" s="791"/>
      <c r="C562" s="791"/>
      <c r="D562" s="791"/>
      <c r="E562" s="791"/>
      <c r="F562" s="791"/>
      <c r="G562" s="791"/>
      <c r="H562" s="791"/>
      <c r="I562" s="791"/>
      <c r="J562" s="791"/>
      <c r="K562" s="791"/>
      <c r="L562" s="791"/>
      <c r="M562" s="791"/>
      <c r="N562" s="5"/>
      <c r="O562" s="5"/>
      <c r="P562" s="5"/>
      <c r="Q562" s="5"/>
      <c r="R562" s="5"/>
      <c r="S562" s="5"/>
      <c r="T562" s="5"/>
      <c r="U562" s="5"/>
      <c r="V562" s="5"/>
      <c r="W562" s="5"/>
      <c r="X562" s="5"/>
      <c r="Y562" s="5"/>
      <c r="Z562" s="5"/>
      <c r="AA562" s="5"/>
      <c r="AB562" s="5"/>
      <c r="AC562" s="5"/>
      <c r="AD562" s="5"/>
      <c r="AE562" s="5"/>
      <c r="AF562" s="5"/>
      <c r="AG562" s="792"/>
      <c r="AH562" s="749"/>
    </row>
    <row r="563">
      <c r="A563" s="646"/>
      <c r="B563" s="791"/>
      <c r="C563" s="791"/>
      <c r="D563" s="791"/>
      <c r="E563" s="791"/>
      <c r="F563" s="791"/>
      <c r="G563" s="791"/>
      <c r="H563" s="791"/>
      <c r="I563" s="791"/>
      <c r="J563" s="791"/>
      <c r="K563" s="791"/>
      <c r="L563" s="791"/>
      <c r="M563" s="791"/>
      <c r="N563" s="5"/>
      <c r="O563" s="5"/>
      <c r="P563" s="5"/>
      <c r="Q563" s="5"/>
      <c r="R563" s="5"/>
      <c r="S563" s="5"/>
      <c r="T563" s="5"/>
      <c r="U563" s="5"/>
      <c r="V563" s="5"/>
      <c r="W563" s="5"/>
      <c r="X563" s="5"/>
      <c r="Y563" s="5"/>
      <c r="Z563" s="5"/>
      <c r="AA563" s="5"/>
      <c r="AB563" s="5"/>
      <c r="AC563" s="5"/>
      <c r="AD563" s="5"/>
      <c r="AE563" s="5"/>
      <c r="AF563" s="5"/>
      <c r="AG563" s="792"/>
      <c r="AH563" s="749"/>
    </row>
    <row r="564">
      <c r="A564" s="646"/>
      <c r="B564" s="791"/>
      <c r="C564" s="791"/>
      <c r="D564" s="791"/>
      <c r="E564" s="791"/>
      <c r="F564" s="791"/>
      <c r="G564" s="791"/>
      <c r="H564" s="791"/>
      <c r="I564" s="791"/>
      <c r="J564" s="791"/>
      <c r="K564" s="791"/>
      <c r="L564" s="791"/>
      <c r="M564" s="791"/>
      <c r="N564" s="5"/>
      <c r="O564" s="5"/>
      <c r="P564" s="5"/>
      <c r="Q564" s="5"/>
      <c r="R564" s="5"/>
      <c r="S564" s="5"/>
      <c r="T564" s="5"/>
      <c r="U564" s="5"/>
      <c r="V564" s="5"/>
      <c r="W564" s="5"/>
      <c r="X564" s="5"/>
      <c r="Y564" s="5"/>
      <c r="Z564" s="5"/>
      <c r="AA564" s="5"/>
      <c r="AB564" s="5"/>
      <c r="AC564" s="5"/>
      <c r="AD564" s="5"/>
      <c r="AE564" s="5"/>
      <c r="AF564" s="5"/>
      <c r="AG564" s="792"/>
      <c r="AH564" s="749"/>
    </row>
    <row r="565">
      <c r="A565" s="646"/>
      <c r="B565" s="791"/>
      <c r="C565" s="791"/>
      <c r="D565" s="791"/>
      <c r="E565" s="791"/>
      <c r="F565" s="791"/>
      <c r="G565" s="791"/>
      <c r="H565" s="791"/>
      <c r="I565" s="791"/>
      <c r="J565" s="791"/>
      <c r="K565" s="791"/>
      <c r="L565" s="791"/>
      <c r="M565" s="791"/>
      <c r="N565" s="5"/>
      <c r="O565" s="5"/>
      <c r="P565" s="5"/>
      <c r="Q565" s="5"/>
      <c r="R565" s="5"/>
      <c r="S565" s="5"/>
      <c r="T565" s="5"/>
      <c r="U565" s="5"/>
      <c r="V565" s="5"/>
      <c r="W565" s="5"/>
      <c r="X565" s="5"/>
      <c r="Y565" s="5"/>
      <c r="Z565" s="5"/>
      <c r="AA565" s="5"/>
      <c r="AB565" s="5"/>
      <c r="AC565" s="5"/>
      <c r="AD565" s="5"/>
      <c r="AE565" s="5"/>
      <c r="AF565" s="5"/>
      <c r="AG565" s="792"/>
      <c r="AH565" s="749"/>
    </row>
    <row r="566">
      <c r="A566" s="646"/>
      <c r="B566" s="791"/>
      <c r="C566" s="791"/>
      <c r="D566" s="791"/>
      <c r="E566" s="791"/>
      <c r="F566" s="791"/>
      <c r="G566" s="791"/>
      <c r="H566" s="791"/>
      <c r="I566" s="791"/>
      <c r="J566" s="791"/>
      <c r="K566" s="791"/>
      <c r="L566" s="791"/>
      <c r="M566" s="791"/>
      <c r="N566" s="5"/>
      <c r="O566" s="5"/>
      <c r="P566" s="5"/>
      <c r="Q566" s="5"/>
      <c r="R566" s="5"/>
      <c r="S566" s="5"/>
      <c r="T566" s="5"/>
      <c r="U566" s="5"/>
      <c r="V566" s="5"/>
      <c r="W566" s="5"/>
      <c r="X566" s="5"/>
      <c r="Y566" s="5"/>
      <c r="Z566" s="5"/>
      <c r="AA566" s="5"/>
      <c r="AB566" s="5"/>
      <c r="AC566" s="5"/>
      <c r="AD566" s="5"/>
      <c r="AE566" s="5"/>
      <c r="AF566" s="5"/>
      <c r="AG566" s="792"/>
      <c r="AH566" s="749"/>
    </row>
    <row r="567">
      <c r="A567" s="646"/>
      <c r="B567" s="791"/>
      <c r="C567" s="791"/>
      <c r="D567" s="791"/>
      <c r="E567" s="791"/>
      <c r="F567" s="791"/>
      <c r="G567" s="791"/>
      <c r="H567" s="791"/>
      <c r="I567" s="791"/>
      <c r="J567" s="791"/>
      <c r="K567" s="791"/>
      <c r="L567" s="791"/>
      <c r="M567" s="791"/>
      <c r="N567" s="5"/>
      <c r="O567" s="5"/>
      <c r="P567" s="5"/>
      <c r="Q567" s="5"/>
      <c r="R567" s="5"/>
      <c r="S567" s="5"/>
      <c r="T567" s="5"/>
      <c r="U567" s="5"/>
      <c r="V567" s="5"/>
      <c r="W567" s="5"/>
      <c r="X567" s="5"/>
      <c r="Y567" s="5"/>
      <c r="Z567" s="5"/>
      <c r="AA567" s="5"/>
      <c r="AB567" s="5"/>
      <c r="AC567" s="5"/>
      <c r="AD567" s="5"/>
      <c r="AE567" s="5"/>
      <c r="AF567" s="5"/>
      <c r="AG567" s="792"/>
      <c r="AH567" s="749"/>
    </row>
    <row r="568">
      <c r="A568" s="646"/>
      <c r="B568" s="791"/>
      <c r="C568" s="791"/>
      <c r="D568" s="791"/>
      <c r="E568" s="791"/>
      <c r="F568" s="791"/>
      <c r="G568" s="791"/>
      <c r="H568" s="791"/>
      <c r="I568" s="791"/>
      <c r="J568" s="791"/>
      <c r="K568" s="791"/>
      <c r="L568" s="791"/>
      <c r="M568" s="791"/>
      <c r="N568" s="5"/>
      <c r="O568" s="5"/>
      <c r="P568" s="5"/>
      <c r="Q568" s="5"/>
      <c r="R568" s="5"/>
      <c r="S568" s="5"/>
      <c r="T568" s="5"/>
      <c r="U568" s="5"/>
      <c r="V568" s="5"/>
      <c r="W568" s="5"/>
      <c r="X568" s="5"/>
      <c r="Y568" s="5"/>
      <c r="Z568" s="5"/>
      <c r="AA568" s="5"/>
      <c r="AB568" s="5"/>
      <c r="AC568" s="5"/>
      <c r="AD568" s="5"/>
      <c r="AE568" s="5"/>
      <c r="AF568" s="5"/>
      <c r="AG568" s="792"/>
      <c r="AH568" s="749"/>
    </row>
    <row r="569">
      <c r="A569" s="646"/>
      <c r="B569" s="791"/>
      <c r="C569" s="791"/>
      <c r="D569" s="791"/>
      <c r="E569" s="791"/>
      <c r="F569" s="791"/>
      <c r="G569" s="791"/>
      <c r="H569" s="791"/>
      <c r="I569" s="791"/>
      <c r="J569" s="791"/>
      <c r="K569" s="791"/>
      <c r="L569" s="791"/>
      <c r="M569" s="791"/>
      <c r="N569" s="5"/>
      <c r="O569" s="5"/>
      <c r="P569" s="5"/>
      <c r="Q569" s="5"/>
      <c r="R569" s="5"/>
      <c r="S569" s="5"/>
      <c r="T569" s="5"/>
      <c r="U569" s="5"/>
      <c r="V569" s="5"/>
      <c r="W569" s="5"/>
      <c r="X569" s="5"/>
      <c r="Y569" s="5"/>
      <c r="Z569" s="5"/>
      <c r="AA569" s="5"/>
      <c r="AB569" s="5"/>
      <c r="AC569" s="5"/>
      <c r="AD569" s="5"/>
      <c r="AE569" s="5"/>
      <c r="AF569" s="5"/>
      <c r="AG569" s="792"/>
      <c r="AH569" s="749"/>
    </row>
    <row r="570">
      <c r="A570" s="646"/>
      <c r="B570" s="791"/>
      <c r="C570" s="791"/>
      <c r="D570" s="791"/>
      <c r="E570" s="791"/>
      <c r="F570" s="791"/>
      <c r="G570" s="791"/>
      <c r="H570" s="791"/>
      <c r="I570" s="791"/>
      <c r="J570" s="791"/>
      <c r="K570" s="791"/>
      <c r="L570" s="791"/>
      <c r="M570" s="791"/>
      <c r="N570" s="5"/>
      <c r="O570" s="5"/>
      <c r="P570" s="5"/>
      <c r="Q570" s="5"/>
      <c r="R570" s="5"/>
      <c r="S570" s="5"/>
      <c r="T570" s="5"/>
      <c r="U570" s="5"/>
      <c r="V570" s="5"/>
      <c r="W570" s="5"/>
      <c r="X570" s="5"/>
      <c r="Y570" s="5"/>
      <c r="Z570" s="5"/>
      <c r="AA570" s="5"/>
      <c r="AB570" s="5"/>
      <c r="AC570" s="5"/>
      <c r="AD570" s="5"/>
      <c r="AE570" s="5"/>
      <c r="AF570" s="5"/>
      <c r="AG570" s="792"/>
      <c r="AH570" s="749"/>
    </row>
    <row r="571">
      <c r="A571" s="646"/>
      <c r="B571" s="791"/>
      <c r="C571" s="791"/>
      <c r="D571" s="791"/>
      <c r="E571" s="791"/>
      <c r="F571" s="791"/>
      <c r="G571" s="791"/>
      <c r="H571" s="791"/>
      <c r="I571" s="791"/>
      <c r="J571" s="791"/>
      <c r="K571" s="791"/>
      <c r="L571" s="791"/>
      <c r="M571" s="791"/>
      <c r="N571" s="5"/>
      <c r="O571" s="5"/>
      <c r="P571" s="5"/>
      <c r="Q571" s="5"/>
      <c r="R571" s="5"/>
      <c r="S571" s="5"/>
      <c r="T571" s="5"/>
      <c r="U571" s="5"/>
      <c r="V571" s="5"/>
      <c r="W571" s="5"/>
      <c r="X571" s="5"/>
      <c r="Y571" s="5"/>
      <c r="Z571" s="5"/>
      <c r="AA571" s="5"/>
      <c r="AB571" s="5"/>
      <c r="AC571" s="5"/>
      <c r="AD571" s="5"/>
      <c r="AE571" s="5"/>
      <c r="AF571" s="5"/>
      <c r="AG571" s="792"/>
      <c r="AH571" s="749"/>
    </row>
    <row r="572">
      <c r="A572" s="646"/>
      <c r="B572" s="791"/>
      <c r="C572" s="791"/>
      <c r="D572" s="791"/>
      <c r="E572" s="791"/>
      <c r="F572" s="791"/>
      <c r="G572" s="791"/>
      <c r="H572" s="791"/>
      <c r="I572" s="791"/>
      <c r="J572" s="791"/>
      <c r="K572" s="791"/>
      <c r="L572" s="791"/>
      <c r="M572" s="791"/>
      <c r="N572" s="5"/>
      <c r="O572" s="5"/>
      <c r="P572" s="5"/>
      <c r="Q572" s="5"/>
      <c r="R572" s="5"/>
      <c r="S572" s="5"/>
      <c r="T572" s="5"/>
      <c r="U572" s="5"/>
      <c r="V572" s="5"/>
      <c r="W572" s="5"/>
      <c r="X572" s="5"/>
      <c r="Y572" s="5"/>
      <c r="Z572" s="5"/>
      <c r="AA572" s="5"/>
      <c r="AB572" s="5"/>
      <c r="AC572" s="5"/>
      <c r="AD572" s="5"/>
      <c r="AE572" s="5"/>
      <c r="AF572" s="5"/>
      <c r="AG572" s="792"/>
      <c r="AH572" s="749"/>
    </row>
    <row r="573">
      <c r="A573" s="646"/>
      <c r="B573" s="791"/>
      <c r="C573" s="791"/>
      <c r="D573" s="791"/>
      <c r="E573" s="791"/>
      <c r="F573" s="791"/>
      <c r="G573" s="791"/>
      <c r="H573" s="791"/>
      <c r="I573" s="791"/>
      <c r="J573" s="791"/>
      <c r="K573" s="791"/>
      <c r="L573" s="791"/>
      <c r="M573" s="791"/>
      <c r="N573" s="5"/>
      <c r="O573" s="5"/>
      <c r="P573" s="5"/>
      <c r="Q573" s="5"/>
      <c r="R573" s="5"/>
      <c r="S573" s="5"/>
      <c r="T573" s="5"/>
      <c r="U573" s="5"/>
      <c r="V573" s="5"/>
      <c r="W573" s="5"/>
      <c r="X573" s="5"/>
      <c r="Y573" s="5"/>
      <c r="Z573" s="5"/>
      <c r="AA573" s="5"/>
      <c r="AB573" s="5"/>
      <c r="AC573" s="5"/>
      <c r="AD573" s="5"/>
      <c r="AE573" s="5"/>
      <c r="AF573" s="5"/>
      <c r="AG573" s="792"/>
      <c r="AH573" s="749"/>
    </row>
    <row r="574">
      <c r="A574" s="646"/>
      <c r="B574" s="791"/>
      <c r="C574" s="791"/>
      <c r="D574" s="791"/>
      <c r="E574" s="791"/>
      <c r="F574" s="791"/>
      <c r="G574" s="791"/>
      <c r="H574" s="791"/>
      <c r="I574" s="791"/>
      <c r="J574" s="791"/>
      <c r="K574" s="791"/>
      <c r="L574" s="791"/>
      <c r="M574" s="791"/>
      <c r="N574" s="5"/>
      <c r="O574" s="5"/>
      <c r="P574" s="5"/>
      <c r="Q574" s="5"/>
      <c r="R574" s="5"/>
      <c r="S574" s="5"/>
      <c r="T574" s="5"/>
      <c r="U574" s="5"/>
      <c r="V574" s="5"/>
      <c r="W574" s="5"/>
      <c r="X574" s="5"/>
      <c r="Y574" s="5"/>
      <c r="Z574" s="5"/>
      <c r="AA574" s="5"/>
      <c r="AB574" s="5"/>
      <c r="AC574" s="5"/>
      <c r="AD574" s="5"/>
      <c r="AE574" s="5"/>
      <c r="AF574" s="5"/>
      <c r="AG574" s="792"/>
      <c r="AH574" s="749"/>
    </row>
    <row r="575">
      <c r="A575" s="646"/>
      <c r="B575" s="791"/>
      <c r="C575" s="791"/>
      <c r="D575" s="791"/>
      <c r="E575" s="791"/>
      <c r="F575" s="791"/>
      <c r="G575" s="791"/>
      <c r="H575" s="791"/>
      <c r="I575" s="791"/>
      <c r="J575" s="791"/>
      <c r="K575" s="791"/>
      <c r="L575" s="791"/>
      <c r="M575" s="791"/>
      <c r="N575" s="5"/>
      <c r="O575" s="5"/>
      <c r="P575" s="5"/>
      <c r="Q575" s="5"/>
      <c r="R575" s="5"/>
      <c r="S575" s="5"/>
      <c r="T575" s="5"/>
      <c r="U575" s="5"/>
      <c r="V575" s="5"/>
      <c r="W575" s="5"/>
      <c r="X575" s="5"/>
      <c r="Y575" s="5"/>
      <c r="Z575" s="5"/>
      <c r="AA575" s="5"/>
      <c r="AB575" s="5"/>
      <c r="AC575" s="5"/>
      <c r="AD575" s="5"/>
      <c r="AE575" s="5"/>
      <c r="AF575" s="5"/>
      <c r="AG575" s="792"/>
      <c r="AH575" s="749"/>
    </row>
    <row r="576">
      <c r="A576" s="646"/>
      <c r="B576" s="791"/>
      <c r="C576" s="791"/>
      <c r="D576" s="791"/>
      <c r="E576" s="791"/>
      <c r="F576" s="791"/>
      <c r="G576" s="791"/>
      <c r="H576" s="791"/>
      <c r="I576" s="791"/>
      <c r="J576" s="791"/>
      <c r="K576" s="791"/>
      <c r="L576" s="791"/>
      <c r="M576" s="791"/>
      <c r="N576" s="5"/>
      <c r="O576" s="5"/>
      <c r="P576" s="5"/>
      <c r="Q576" s="5"/>
      <c r="R576" s="5"/>
      <c r="S576" s="5"/>
      <c r="T576" s="5"/>
      <c r="U576" s="5"/>
      <c r="V576" s="5"/>
      <c r="W576" s="5"/>
      <c r="X576" s="5"/>
      <c r="Y576" s="5"/>
      <c r="Z576" s="5"/>
      <c r="AA576" s="5"/>
      <c r="AB576" s="5"/>
      <c r="AC576" s="5"/>
      <c r="AD576" s="5"/>
      <c r="AE576" s="5"/>
      <c r="AF576" s="5"/>
      <c r="AG576" s="792"/>
      <c r="AH576" s="749"/>
    </row>
    <row r="577">
      <c r="A577" s="646"/>
      <c r="B577" s="791"/>
      <c r="C577" s="791"/>
      <c r="D577" s="791"/>
      <c r="E577" s="791"/>
      <c r="F577" s="791"/>
      <c r="G577" s="791"/>
      <c r="H577" s="791"/>
      <c r="I577" s="791"/>
      <c r="J577" s="791"/>
      <c r="K577" s="791"/>
      <c r="L577" s="791"/>
      <c r="M577" s="791"/>
      <c r="N577" s="5"/>
      <c r="O577" s="5"/>
      <c r="P577" s="5"/>
      <c r="Q577" s="5"/>
      <c r="R577" s="5"/>
      <c r="S577" s="5"/>
      <c r="T577" s="5"/>
      <c r="U577" s="5"/>
      <c r="V577" s="5"/>
      <c r="W577" s="5"/>
      <c r="X577" s="5"/>
      <c r="Y577" s="5"/>
      <c r="Z577" s="5"/>
      <c r="AA577" s="5"/>
      <c r="AB577" s="5"/>
      <c r="AC577" s="5"/>
      <c r="AD577" s="5"/>
      <c r="AE577" s="5"/>
      <c r="AF577" s="5"/>
      <c r="AG577" s="792"/>
      <c r="AH577" s="749"/>
    </row>
    <row r="578">
      <c r="A578" s="646"/>
      <c r="B578" s="791"/>
      <c r="C578" s="791"/>
      <c r="D578" s="791"/>
      <c r="E578" s="791"/>
      <c r="F578" s="791"/>
      <c r="G578" s="791"/>
      <c r="H578" s="791"/>
      <c r="I578" s="791"/>
      <c r="J578" s="791"/>
      <c r="K578" s="791"/>
      <c r="L578" s="791"/>
      <c r="M578" s="791"/>
      <c r="N578" s="5"/>
      <c r="O578" s="5"/>
      <c r="P578" s="5"/>
      <c r="Q578" s="5"/>
      <c r="R578" s="5"/>
      <c r="S578" s="5"/>
      <c r="T578" s="5"/>
      <c r="U578" s="5"/>
      <c r="V578" s="5"/>
      <c r="W578" s="5"/>
      <c r="X578" s="5"/>
      <c r="Y578" s="5"/>
      <c r="Z578" s="5"/>
      <c r="AA578" s="5"/>
      <c r="AB578" s="5"/>
      <c r="AC578" s="5"/>
      <c r="AD578" s="5"/>
      <c r="AE578" s="5"/>
      <c r="AF578" s="5"/>
      <c r="AG578" s="792"/>
      <c r="AH578" s="749"/>
    </row>
    <row r="579">
      <c r="A579" s="646"/>
      <c r="B579" s="791"/>
      <c r="C579" s="791"/>
      <c r="D579" s="791"/>
      <c r="E579" s="791"/>
      <c r="F579" s="791"/>
      <c r="G579" s="791"/>
      <c r="H579" s="791"/>
      <c r="I579" s="791"/>
      <c r="J579" s="791"/>
      <c r="K579" s="791"/>
      <c r="L579" s="791"/>
      <c r="M579" s="791"/>
      <c r="N579" s="5"/>
      <c r="O579" s="5"/>
      <c r="P579" s="5"/>
      <c r="Q579" s="5"/>
      <c r="R579" s="5"/>
      <c r="S579" s="5"/>
      <c r="T579" s="5"/>
      <c r="U579" s="5"/>
      <c r="V579" s="5"/>
      <c r="W579" s="5"/>
      <c r="X579" s="5"/>
      <c r="Y579" s="5"/>
      <c r="Z579" s="5"/>
      <c r="AA579" s="5"/>
      <c r="AB579" s="5"/>
      <c r="AC579" s="5"/>
      <c r="AD579" s="5"/>
      <c r="AE579" s="5"/>
      <c r="AF579" s="5"/>
      <c r="AG579" s="792"/>
      <c r="AH579" s="749"/>
    </row>
    <row r="580">
      <c r="A580" s="646"/>
      <c r="B580" s="791"/>
      <c r="C580" s="791"/>
      <c r="D580" s="791"/>
      <c r="E580" s="791"/>
      <c r="F580" s="791"/>
      <c r="G580" s="791"/>
      <c r="H580" s="791"/>
      <c r="I580" s="791"/>
      <c r="J580" s="791"/>
      <c r="K580" s="791"/>
      <c r="L580" s="791"/>
      <c r="M580" s="791"/>
      <c r="N580" s="5"/>
      <c r="O580" s="5"/>
      <c r="P580" s="5"/>
      <c r="Q580" s="5"/>
      <c r="R580" s="5"/>
      <c r="S580" s="5"/>
      <c r="T580" s="5"/>
      <c r="U580" s="5"/>
      <c r="V580" s="5"/>
      <c r="W580" s="5"/>
      <c r="X580" s="5"/>
      <c r="Y580" s="5"/>
      <c r="Z580" s="5"/>
      <c r="AA580" s="5"/>
      <c r="AB580" s="5"/>
      <c r="AC580" s="5"/>
      <c r="AD580" s="5"/>
      <c r="AE580" s="5"/>
      <c r="AF580" s="5"/>
      <c r="AG580" s="792"/>
      <c r="AH580" s="749"/>
    </row>
    <row r="581">
      <c r="A581" s="646"/>
      <c r="B581" s="791"/>
      <c r="C581" s="791"/>
      <c r="D581" s="791"/>
      <c r="E581" s="791"/>
      <c r="F581" s="791"/>
      <c r="G581" s="791"/>
      <c r="H581" s="791"/>
      <c r="I581" s="791"/>
      <c r="J581" s="791"/>
      <c r="K581" s="791"/>
      <c r="L581" s="791"/>
      <c r="M581" s="791"/>
      <c r="N581" s="5"/>
      <c r="O581" s="5"/>
      <c r="P581" s="5"/>
      <c r="Q581" s="5"/>
      <c r="R581" s="5"/>
      <c r="S581" s="5"/>
      <c r="T581" s="5"/>
      <c r="U581" s="5"/>
      <c r="V581" s="5"/>
      <c r="W581" s="5"/>
      <c r="X581" s="5"/>
      <c r="Y581" s="5"/>
      <c r="Z581" s="5"/>
      <c r="AA581" s="5"/>
      <c r="AB581" s="5"/>
      <c r="AC581" s="5"/>
      <c r="AD581" s="5"/>
      <c r="AE581" s="5"/>
      <c r="AF581" s="5"/>
      <c r="AG581" s="792"/>
      <c r="AH581" s="749"/>
    </row>
    <row r="582">
      <c r="A582" s="646"/>
      <c r="B582" s="791"/>
      <c r="C582" s="791"/>
      <c r="D582" s="791"/>
      <c r="E582" s="791"/>
      <c r="F582" s="791"/>
      <c r="G582" s="791"/>
      <c r="H582" s="791"/>
      <c r="I582" s="791"/>
      <c r="J582" s="791"/>
      <c r="K582" s="791"/>
      <c r="L582" s="791"/>
      <c r="M582" s="791"/>
      <c r="N582" s="5"/>
      <c r="O582" s="5"/>
      <c r="P582" s="5"/>
      <c r="Q582" s="5"/>
      <c r="R582" s="5"/>
      <c r="S582" s="5"/>
      <c r="T582" s="5"/>
      <c r="U582" s="5"/>
      <c r="V582" s="5"/>
      <c r="W582" s="5"/>
      <c r="X582" s="5"/>
      <c r="Y582" s="5"/>
      <c r="Z582" s="5"/>
      <c r="AA582" s="5"/>
      <c r="AB582" s="5"/>
      <c r="AC582" s="5"/>
      <c r="AD582" s="5"/>
      <c r="AE582" s="5"/>
      <c r="AF582" s="5"/>
      <c r="AG582" s="792"/>
      <c r="AH582" s="749"/>
    </row>
    <row r="583">
      <c r="A583" s="646"/>
      <c r="B583" s="791"/>
      <c r="C583" s="791"/>
      <c r="D583" s="791"/>
      <c r="E583" s="791"/>
      <c r="F583" s="791"/>
      <c r="G583" s="791"/>
      <c r="H583" s="791"/>
      <c r="I583" s="791"/>
      <c r="J583" s="791"/>
      <c r="K583" s="791"/>
      <c r="L583" s="791"/>
      <c r="M583" s="791"/>
      <c r="N583" s="5"/>
      <c r="O583" s="5"/>
      <c r="P583" s="5"/>
      <c r="Q583" s="5"/>
      <c r="R583" s="5"/>
      <c r="S583" s="5"/>
      <c r="T583" s="5"/>
      <c r="U583" s="5"/>
      <c r="V583" s="5"/>
      <c r="W583" s="5"/>
      <c r="X583" s="5"/>
      <c r="Y583" s="5"/>
      <c r="Z583" s="5"/>
      <c r="AA583" s="5"/>
      <c r="AB583" s="5"/>
      <c r="AC583" s="5"/>
      <c r="AD583" s="5"/>
      <c r="AE583" s="5"/>
      <c r="AF583" s="5"/>
      <c r="AG583" s="792"/>
      <c r="AH583" s="749"/>
    </row>
    <row r="584">
      <c r="A584" s="646"/>
      <c r="B584" s="791"/>
      <c r="C584" s="791"/>
      <c r="D584" s="791"/>
      <c r="E584" s="791"/>
      <c r="F584" s="791"/>
      <c r="G584" s="791"/>
      <c r="H584" s="791"/>
      <c r="I584" s="791"/>
      <c r="J584" s="791"/>
      <c r="K584" s="791"/>
      <c r="L584" s="791"/>
      <c r="M584" s="791"/>
      <c r="N584" s="5"/>
      <c r="O584" s="5"/>
      <c r="P584" s="5"/>
      <c r="Q584" s="5"/>
      <c r="R584" s="5"/>
      <c r="S584" s="5"/>
      <c r="T584" s="5"/>
      <c r="U584" s="5"/>
      <c r="V584" s="5"/>
      <c r="W584" s="5"/>
      <c r="X584" s="5"/>
      <c r="Y584" s="5"/>
      <c r="Z584" s="5"/>
      <c r="AA584" s="5"/>
      <c r="AB584" s="5"/>
      <c r="AC584" s="5"/>
      <c r="AD584" s="5"/>
      <c r="AE584" s="5"/>
      <c r="AF584" s="5"/>
      <c r="AG584" s="792"/>
      <c r="AH584" s="749"/>
    </row>
    <row r="585">
      <c r="A585" s="646"/>
      <c r="B585" s="791"/>
      <c r="C585" s="791"/>
      <c r="D585" s="791"/>
      <c r="E585" s="791"/>
      <c r="F585" s="791"/>
      <c r="G585" s="791"/>
      <c r="H585" s="791"/>
      <c r="I585" s="791"/>
      <c r="J585" s="791"/>
      <c r="K585" s="791"/>
      <c r="L585" s="791"/>
      <c r="M585" s="791"/>
      <c r="N585" s="5"/>
      <c r="O585" s="5"/>
      <c r="P585" s="5"/>
      <c r="Q585" s="5"/>
      <c r="R585" s="5"/>
      <c r="S585" s="5"/>
      <c r="T585" s="5"/>
      <c r="U585" s="5"/>
      <c r="V585" s="5"/>
      <c r="W585" s="5"/>
      <c r="X585" s="5"/>
      <c r="Y585" s="5"/>
      <c r="Z585" s="5"/>
      <c r="AA585" s="5"/>
      <c r="AB585" s="5"/>
      <c r="AC585" s="5"/>
      <c r="AD585" s="5"/>
      <c r="AE585" s="5"/>
      <c r="AF585" s="5"/>
      <c r="AG585" s="792"/>
      <c r="AH585" s="749"/>
    </row>
    <row r="586">
      <c r="A586" s="646"/>
      <c r="B586" s="791"/>
      <c r="C586" s="791"/>
      <c r="D586" s="791"/>
      <c r="E586" s="791"/>
      <c r="F586" s="791"/>
      <c r="G586" s="791"/>
      <c r="H586" s="791"/>
      <c r="I586" s="791"/>
      <c r="J586" s="791"/>
      <c r="K586" s="791"/>
      <c r="L586" s="791"/>
      <c r="M586" s="791"/>
      <c r="N586" s="5"/>
      <c r="O586" s="5"/>
      <c r="P586" s="5"/>
      <c r="Q586" s="5"/>
      <c r="R586" s="5"/>
      <c r="S586" s="5"/>
      <c r="T586" s="5"/>
      <c r="U586" s="5"/>
      <c r="V586" s="5"/>
      <c r="W586" s="5"/>
      <c r="X586" s="5"/>
      <c r="Y586" s="5"/>
      <c r="Z586" s="5"/>
      <c r="AA586" s="5"/>
      <c r="AB586" s="5"/>
      <c r="AC586" s="5"/>
      <c r="AD586" s="5"/>
      <c r="AE586" s="5"/>
      <c r="AF586" s="5"/>
      <c r="AG586" s="792"/>
      <c r="AH586" s="749"/>
    </row>
    <row r="587">
      <c r="A587" s="646"/>
      <c r="B587" s="791"/>
      <c r="C587" s="791"/>
      <c r="D587" s="791"/>
      <c r="E587" s="791"/>
      <c r="F587" s="791"/>
      <c r="G587" s="791"/>
      <c r="H587" s="791"/>
      <c r="I587" s="791"/>
      <c r="J587" s="791"/>
      <c r="K587" s="791"/>
      <c r="L587" s="791"/>
      <c r="M587" s="791"/>
      <c r="N587" s="5"/>
      <c r="O587" s="5"/>
      <c r="P587" s="5"/>
      <c r="Q587" s="5"/>
      <c r="R587" s="5"/>
      <c r="S587" s="5"/>
      <c r="T587" s="5"/>
      <c r="U587" s="5"/>
      <c r="V587" s="5"/>
      <c r="W587" s="5"/>
      <c r="X587" s="5"/>
      <c r="Y587" s="5"/>
      <c r="Z587" s="5"/>
      <c r="AA587" s="5"/>
      <c r="AB587" s="5"/>
      <c r="AC587" s="5"/>
      <c r="AD587" s="5"/>
      <c r="AE587" s="5"/>
      <c r="AF587" s="5"/>
      <c r="AG587" s="792"/>
      <c r="AH587" s="749"/>
    </row>
    <row r="588">
      <c r="A588" s="646"/>
      <c r="B588" s="791"/>
      <c r="C588" s="791"/>
      <c r="D588" s="791"/>
      <c r="E588" s="791"/>
      <c r="F588" s="791"/>
      <c r="G588" s="791"/>
      <c r="H588" s="791"/>
      <c r="I588" s="791"/>
      <c r="J588" s="791"/>
      <c r="K588" s="791"/>
      <c r="L588" s="791"/>
      <c r="M588" s="791"/>
      <c r="N588" s="5"/>
      <c r="O588" s="5"/>
      <c r="P588" s="5"/>
      <c r="Q588" s="5"/>
      <c r="R588" s="5"/>
      <c r="S588" s="5"/>
      <c r="T588" s="5"/>
      <c r="U588" s="5"/>
      <c r="V588" s="5"/>
      <c r="W588" s="5"/>
      <c r="X588" s="5"/>
      <c r="Y588" s="5"/>
      <c r="Z588" s="5"/>
      <c r="AA588" s="5"/>
      <c r="AB588" s="5"/>
      <c r="AC588" s="5"/>
      <c r="AD588" s="5"/>
      <c r="AE588" s="5"/>
      <c r="AF588" s="5"/>
      <c r="AG588" s="792"/>
      <c r="AH588" s="749"/>
    </row>
    <row r="589">
      <c r="A589" s="646"/>
      <c r="B589" s="791"/>
      <c r="C589" s="791"/>
      <c r="D589" s="791"/>
      <c r="E589" s="791"/>
      <c r="F589" s="791"/>
      <c r="G589" s="791"/>
      <c r="H589" s="791"/>
      <c r="I589" s="791"/>
      <c r="J589" s="791"/>
      <c r="K589" s="791"/>
      <c r="L589" s="791"/>
      <c r="M589" s="791"/>
      <c r="N589" s="5"/>
      <c r="O589" s="5"/>
      <c r="P589" s="5"/>
      <c r="Q589" s="5"/>
      <c r="R589" s="5"/>
      <c r="S589" s="5"/>
      <c r="T589" s="5"/>
      <c r="U589" s="5"/>
      <c r="V589" s="5"/>
      <c r="W589" s="5"/>
      <c r="X589" s="5"/>
      <c r="Y589" s="5"/>
      <c r="Z589" s="5"/>
      <c r="AA589" s="5"/>
      <c r="AB589" s="5"/>
      <c r="AC589" s="5"/>
      <c r="AD589" s="5"/>
      <c r="AE589" s="5"/>
      <c r="AF589" s="5"/>
      <c r="AG589" s="792"/>
      <c r="AH589" s="749"/>
    </row>
    <row r="590">
      <c r="A590" s="646"/>
      <c r="B590" s="791"/>
      <c r="C590" s="791"/>
      <c r="D590" s="791"/>
      <c r="E590" s="791"/>
      <c r="F590" s="791"/>
      <c r="G590" s="791"/>
      <c r="H590" s="791"/>
      <c r="I590" s="791"/>
      <c r="J590" s="791"/>
      <c r="K590" s="791"/>
      <c r="L590" s="791"/>
      <c r="M590" s="791"/>
      <c r="N590" s="5"/>
      <c r="O590" s="5"/>
      <c r="P590" s="5"/>
      <c r="Q590" s="5"/>
      <c r="R590" s="5"/>
      <c r="S590" s="5"/>
      <c r="T590" s="5"/>
      <c r="U590" s="5"/>
      <c r="V590" s="5"/>
      <c r="W590" s="5"/>
      <c r="X590" s="5"/>
      <c r="Y590" s="5"/>
      <c r="Z590" s="5"/>
      <c r="AA590" s="5"/>
      <c r="AB590" s="5"/>
      <c r="AC590" s="5"/>
      <c r="AD590" s="5"/>
      <c r="AE590" s="5"/>
      <c r="AF590" s="5"/>
      <c r="AG590" s="792"/>
      <c r="AH590" s="749"/>
    </row>
    <row r="591">
      <c r="A591" s="646"/>
      <c r="B591" s="791"/>
      <c r="C591" s="791"/>
      <c r="D591" s="791"/>
      <c r="E591" s="791"/>
      <c r="F591" s="791"/>
      <c r="G591" s="791"/>
      <c r="H591" s="791"/>
      <c r="I591" s="791"/>
      <c r="J591" s="791"/>
      <c r="K591" s="791"/>
      <c r="L591" s="791"/>
      <c r="M591" s="791"/>
      <c r="N591" s="5"/>
      <c r="O591" s="5"/>
      <c r="P591" s="5"/>
      <c r="Q591" s="5"/>
      <c r="R591" s="5"/>
      <c r="S591" s="5"/>
      <c r="T591" s="5"/>
      <c r="U591" s="5"/>
      <c r="V591" s="5"/>
      <c r="W591" s="5"/>
      <c r="X591" s="5"/>
      <c r="Y591" s="5"/>
      <c r="Z591" s="5"/>
      <c r="AA591" s="5"/>
      <c r="AB591" s="5"/>
      <c r="AC591" s="5"/>
      <c r="AD591" s="5"/>
      <c r="AE591" s="5"/>
      <c r="AF591" s="5"/>
      <c r="AG591" s="792"/>
      <c r="AH591" s="749"/>
    </row>
    <row r="592">
      <c r="A592" s="646"/>
      <c r="B592" s="791"/>
      <c r="C592" s="791"/>
      <c r="D592" s="791"/>
      <c r="E592" s="791"/>
      <c r="F592" s="791"/>
      <c r="G592" s="791"/>
      <c r="H592" s="791"/>
      <c r="I592" s="791"/>
      <c r="J592" s="791"/>
      <c r="K592" s="791"/>
      <c r="L592" s="791"/>
      <c r="M592" s="791"/>
      <c r="N592" s="5"/>
      <c r="O592" s="5"/>
      <c r="P592" s="5"/>
      <c r="Q592" s="5"/>
      <c r="R592" s="5"/>
      <c r="S592" s="5"/>
      <c r="T592" s="5"/>
      <c r="U592" s="5"/>
      <c r="V592" s="5"/>
      <c r="W592" s="5"/>
      <c r="X592" s="5"/>
      <c r="Y592" s="5"/>
      <c r="Z592" s="5"/>
      <c r="AA592" s="5"/>
      <c r="AB592" s="5"/>
      <c r="AC592" s="5"/>
      <c r="AD592" s="5"/>
      <c r="AE592" s="5"/>
      <c r="AF592" s="5"/>
      <c r="AG592" s="792"/>
      <c r="AH592" s="749"/>
    </row>
    <row r="593">
      <c r="A593" s="646"/>
      <c r="B593" s="791"/>
      <c r="C593" s="791"/>
      <c r="D593" s="791"/>
      <c r="E593" s="791"/>
      <c r="F593" s="791"/>
      <c r="G593" s="791"/>
      <c r="H593" s="791"/>
      <c r="I593" s="791"/>
      <c r="J593" s="791"/>
      <c r="K593" s="791"/>
      <c r="L593" s="791"/>
      <c r="M593" s="791"/>
      <c r="N593" s="5"/>
      <c r="O593" s="5"/>
      <c r="P593" s="5"/>
      <c r="Q593" s="5"/>
      <c r="R593" s="5"/>
      <c r="S593" s="5"/>
      <c r="T593" s="5"/>
      <c r="U593" s="5"/>
      <c r="V593" s="5"/>
      <c r="W593" s="5"/>
      <c r="X593" s="5"/>
      <c r="Y593" s="5"/>
      <c r="Z593" s="5"/>
      <c r="AA593" s="5"/>
      <c r="AB593" s="5"/>
      <c r="AC593" s="5"/>
      <c r="AD593" s="5"/>
      <c r="AE593" s="5"/>
      <c r="AF593" s="5"/>
      <c r="AG593" s="792"/>
      <c r="AH593" s="749"/>
    </row>
    <row r="594">
      <c r="A594" s="646"/>
      <c r="B594" s="791"/>
      <c r="C594" s="791"/>
      <c r="D594" s="791"/>
      <c r="E594" s="791"/>
      <c r="F594" s="791"/>
      <c r="G594" s="791"/>
      <c r="H594" s="791"/>
      <c r="I594" s="791"/>
      <c r="J594" s="791"/>
      <c r="K594" s="791"/>
      <c r="L594" s="791"/>
      <c r="M594" s="791"/>
      <c r="N594" s="5"/>
      <c r="O594" s="5"/>
      <c r="P594" s="5"/>
      <c r="Q594" s="5"/>
      <c r="R594" s="5"/>
      <c r="S594" s="5"/>
      <c r="T594" s="5"/>
      <c r="U594" s="5"/>
      <c r="V594" s="5"/>
      <c r="W594" s="5"/>
      <c r="X594" s="5"/>
      <c r="Y594" s="5"/>
      <c r="Z594" s="5"/>
      <c r="AA594" s="5"/>
      <c r="AB594" s="5"/>
      <c r="AC594" s="5"/>
      <c r="AD594" s="5"/>
      <c r="AE594" s="5"/>
      <c r="AF594" s="5"/>
      <c r="AG594" s="792"/>
      <c r="AH594" s="749"/>
    </row>
    <row r="595">
      <c r="A595" s="646"/>
      <c r="B595" s="791"/>
      <c r="C595" s="791"/>
      <c r="D595" s="791"/>
      <c r="E595" s="791"/>
      <c r="F595" s="791"/>
      <c r="G595" s="791"/>
      <c r="H595" s="791"/>
      <c r="I595" s="791"/>
      <c r="J595" s="791"/>
      <c r="K595" s="791"/>
      <c r="L595" s="791"/>
      <c r="M595" s="791"/>
      <c r="N595" s="5"/>
      <c r="O595" s="5"/>
      <c r="P595" s="5"/>
      <c r="Q595" s="5"/>
      <c r="R595" s="5"/>
      <c r="S595" s="5"/>
      <c r="T595" s="5"/>
      <c r="U595" s="5"/>
      <c r="V595" s="5"/>
      <c r="W595" s="5"/>
      <c r="X595" s="5"/>
      <c r="Y595" s="5"/>
      <c r="Z595" s="5"/>
      <c r="AA595" s="5"/>
      <c r="AB595" s="5"/>
      <c r="AC595" s="5"/>
      <c r="AD595" s="5"/>
      <c r="AE595" s="5"/>
      <c r="AF595" s="5"/>
      <c r="AG595" s="792"/>
      <c r="AH595" s="749"/>
    </row>
    <row r="596">
      <c r="A596" s="646"/>
      <c r="B596" s="791"/>
      <c r="C596" s="791"/>
      <c r="D596" s="791"/>
      <c r="E596" s="791"/>
      <c r="F596" s="791"/>
      <c r="G596" s="791"/>
      <c r="H596" s="791"/>
      <c r="I596" s="791"/>
      <c r="J596" s="791"/>
      <c r="K596" s="791"/>
      <c r="L596" s="791"/>
      <c r="M596" s="791"/>
      <c r="N596" s="5"/>
      <c r="O596" s="5"/>
      <c r="P596" s="5"/>
      <c r="Q596" s="5"/>
      <c r="R596" s="5"/>
      <c r="S596" s="5"/>
      <c r="T596" s="5"/>
      <c r="U596" s="5"/>
      <c r="V596" s="5"/>
      <c r="W596" s="5"/>
      <c r="X596" s="5"/>
      <c r="Y596" s="5"/>
      <c r="Z596" s="5"/>
      <c r="AA596" s="5"/>
      <c r="AB596" s="5"/>
      <c r="AC596" s="5"/>
      <c r="AD596" s="5"/>
      <c r="AE596" s="5"/>
      <c r="AF596" s="5"/>
      <c r="AG596" s="792"/>
      <c r="AH596" s="749"/>
    </row>
    <row r="597">
      <c r="A597" s="646"/>
      <c r="B597" s="791"/>
      <c r="C597" s="791"/>
      <c r="D597" s="791"/>
      <c r="E597" s="791"/>
      <c r="F597" s="791"/>
      <c r="G597" s="791"/>
      <c r="H597" s="791"/>
      <c r="I597" s="791"/>
      <c r="J597" s="791"/>
      <c r="K597" s="791"/>
      <c r="L597" s="791"/>
      <c r="M597" s="791"/>
      <c r="N597" s="5"/>
      <c r="O597" s="5"/>
      <c r="P597" s="5"/>
      <c r="Q597" s="5"/>
      <c r="R597" s="5"/>
      <c r="S597" s="5"/>
      <c r="T597" s="5"/>
      <c r="U597" s="5"/>
      <c r="V597" s="5"/>
      <c r="W597" s="5"/>
      <c r="X597" s="5"/>
      <c r="Y597" s="5"/>
      <c r="Z597" s="5"/>
      <c r="AA597" s="5"/>
      <c r="AB597" s="5"/>
      <c r="AC597" s="5"/>
      <c r="AD597" s="5"/>
      <c r="AE597" s="5"/>
      <c r="AF597" s="5"/>
      <c r="AG597" s="792"/>
      <c r="AH597" s="749"/>
    </row>
    <row r="598">
      <c r="A598" s="646"/>
      <c r="B598" s="791"/>
      <c r="C598" s="791"/>
      <c r="D598" s="791"/>
      <c r="E598" s="791"/>
      <c r="F598" s="791"/>
      <c r="G598" s="791"/>
      <c r="H598" s="791"/>
      <c r="I598" s="791"/>
      <c r="J598" s="791"/>
      <c r="K598" s="791"/>
      <c r="L598" s="791"/>
      <c r="M598" s="791"/>
      <c r="N598" s="5"/>
      <c r="O598" s="5"/>
      <c r="P598" s="5"/>
      <c r="Q598" s="5"/>
      <c r="R598" s="5"/>
      <c r="S598" s="5"/>
      <c r="T598" s="5"/>
      <c r="U598" s="5"/>
      <c r="V598" s="5"/>
      <c r="W598" s="5"/>
      <c r="X598" s="5"/>
      <c r="Y598" s="5"/>
      <c r="Z598" s="5"/>
      <c r="AA598" s="5"/>
      <c r="AB598" s="5"/>
      <c r="AC598" s="5"/>
      <c r="AD598" s="5"/>
      <c r="AE598" s="5"/>
      <c r="AF598" s="5"/>
      <c r="AG598" s="792"/>
      <c r="AH598" s="749"/>
    </row>
    <row r="599">
      <c r="A599" s="646"/>
      <c r="B599" s="791"/>
      <c r="C599" s="791"/>
      <c r="D599" s="791"/>
      <c r="E599" s="791"/>
      <c r="F599" s="791"/>
      <c r="G599" s="791"/>
      <c r="H599" s="791"/>
      <c r="I599" s="791"/>
      <c r="J599" s="791"/>
      <c r="K599" s="791"/>
      <c r="L599" s="791"/>
      <c r="M599" s="791"/>
      <c r="N599" s="5"/>
      <c r="O599" s="5"/>
      <c r="P599" s="5"/>
      <c r="Q599" s="5"/>
      <c r="R599" s="5"/>
      <c r="S599" s="5"/>
      <c r="T599" s="5"/>
      <c r="U599" s="5"/>
      <c r="V599" s="5"/>
      <c r="W599" s="5"/>
      <c r="X599" s="5"/>
      <c r="Y599" s="5"/>
      <c r="Z599" s="5"/>
      <c r="AA599" s="5"/>
      <c r="AB599" s="5"/>
      <c r="AC599" s="5"/>
      <c r="AD599" s="5"/>
      <c r="AE599" s="5"/>
      <c r="AF599" s="5"/>
      <c r="AG599" s="792"/>
      <c r="AH599" s="749"/>
    </row>
    <row r="600">
      <c r="A600" s="646"/>
      <c r="B600" s="791"/>
      <c r="C600" s="791"/>
      <c r="D600" s="791"/>
      <c r="E600" s="791"/>
      <c r="F600" s="791"/>
      <c r="G600" s="791"/>
      <c r="H600" s="791"/>
      <c r="I600" s="791"/>
      <c r="J600" s="791"/>
      <c r="K600" s="791"/>
      <c r="L600" s="791"/>
      <c r="M600" s="791"/>
      <c r="N600" s="5"/>
      <c r="O600" s="5"/>
      <c r="P600" s="5"/>
      <c r="Q600" s="5"/>
      <c r="R600" s="5"/>
      <c r="S600" s="5"/>
      <c r="T600" s="5"/>
      <c r="U600" s="5"/>
      <c r="V600" s="5"/>
      <c r="W600" s="5"/>
      <c r="X600" s="5"/>
      <c r="Y600" s="5"/>
      <c r="Z600" s="5"/>
      <c r="AA600" s="5"/>
      <c r="AB600" s="5"/>
      <c r="AC600" s="5"/>
      <c r="AD600" s="5"/>
      <c r="AE600" s="5"/>
      <c r="AF600" s="5"/>
      <c r="AG600" s="792"/>
      <c r="AH600" s="749"/>
    </row>
    <row r="601">
      <c r="A601" s="646"/>
      <c r="B601" s="791"/>
      <c r="C601" s="791"/>
      <c r="D601" s="791"/>
      <c r="E601" s="791"/>
      <c r="F601" s="791"/>
      <c r="G601" s="791"/>
      <c r="H601" s="791"/>
      <c r="I601" s="791"/>
      <c r="J601" s="791"/>
      <c r="K601" s="791"/>
      <c r="L601" s="791"/>
      <c r="M601" s="791"/>
      <c r="N601" s="5"/>
      <c r="O601" s="5"/>
      <c r="P601" s="5"/>
      <c r="Q601" s="5"/>
      <c r="R601" s="5"/>
      <c r="S601" s="5"/>
      <c r="T601" s="5"/>
      <c r="U601" s="5"/>
      <c r="V601" s="5"/>
      <c r="W601" s="5"/>
      <c r="X601" s="5"/>
      <c r="Y601" s="5"/>
      <c r="Z601" s="5"/>
      <c r="AA601" s="5"/>
      <c r="AB601" s="5"/>
      <c r="AC601" s="5"/>
      <c r="AD601" s="5"/>
      <c r="AE601" s="5"/>
      <c r="AF601" s="5"/>
      <c r="AG601" s="792"/>
      <c r="AH601" s="749"/>
    </row>
    <row r="602">
      <c r="A602" s="646"/>
      <c r="B602" s="791"/>
      <c r="C602" s="791"/>
      <c r="D602" s="791"/>
      <c r="E602" s="791"/>
      <c r="F602" s="791"/>
      <c r="G602" s="791"/>
      <c r="H602" s="791"/>
      <c r="I602" s="791"/>
      <c r="J602" s="791"/>
      <c r="K602" s="791"/>
      <c r="L602" s="791"/>
      <c r="M602" s="791"/>
      <c r="N602" s="5"/>
      <c r="O602" s="5"/>
      <c r="P602" s="5"/>
      <c r="Q602" s="5"/>
      <c r="R602" s="5"/>
      <c r="S602" s="5"/>
      <c r="T602" s="5"/>
      <c r="U602" s="5"/>
      <c r="V602" s="5"/>
      <c r="W602" s="5"/>
      <c r="X602" s="5"/>
      <c r="Y602" s="5"/>
      <c r="Z602" s="5"/>
      <c r="AA602" s="5"/>
      <c r="AB602" s="5"/>
      <c r="AC602" s="5"/>
      <c r="AD602" s="5"/>
      <c r="AE602" s="5"/>
      <c r="AF602" s="5"/>
      <c r="AG602" s="792"/>
      <c r="AH602" s="749"/>
    </row>
    <row r="603">
      <c r="A603" s="646"/>
      <c r="B603" s="791"/>
      <c r="C603" s="791"/>
      <c r="D603" s="791"/>
      <c r="E603" s="791"/>
      <c r="F603" s="791"/>
      <c r="G603" s="791"/>
      <c r="H603" s="791"/>
      <c r="I603" s="791"/>
      <c r="J603" s="791"/>
      <c r="K603" s="791"/>
      <c r="L603" s="791"/>
      <c r="M603" s="791"/>
      <c r="N603" s="5"/>
      <c r="O603" s="5"/>
      <c r="P603" s="5"/>
      <c r="Q603" s="5"/>
      <c r="R603" s="5"/>
      <c r="S603" s="5"/>
      <c r="T603" s="5"/>
      <c r="U603" s="5"/>
      <c r="V603" s="5"/>
      <c r="W603" s="5"/>
      <c r="X603" s="5"/>
      <c r="Y603" s="5"/>
      <c r="Z603" s="5"/>
      <c r="AA603" s="5"/>
      <c r="AB603" s="5"/>
      <c r="AC603" s="5"/>
      <c r="AD603" s="5"/>
      <c r="AE603" s="5"/>
      <c r="AF603" s="5"/>
      <c r="AG603" s="792"/>
      <c r="AH603" s="749"/>
    </row>
    <row r="604">
      <c r="A604" s="646"/>
      <c r="B604" s="791"/>
      <c r="C604" s="791"/>
      <c r="D604" s="791"/>
      <c r="E604" s="791"/>
      <c r="F604" s="791"/>
      <c r="G604" s="791"/>
      <c r="H604" s="791"/>
      <c r="I604" s="791"/>
      <c r="J604" s="791"/>
      <c r="K604" s="791"/>
      <c r="L604" s="791"/>
      <c r="M604" s="791"/>
      <c r="N604" s="5"/>
      <c r="O604" s="5"/>
      <c r="P604" s="5"/>
      <c r="Q604" s="5"/>
      <c r="R604" s="5"/>
      <c r="S604" s="5"/>
      <c r="T604" s="5"/>
      <c r="U604" s="5"/>
      <c r="V604" s="5"/>
      <c r="W604" s="5"/>
      <c r="X604" s="5"/>
      <c r="Y604" s="5"/>
      <c r="Z604" s="5"/>
      <c r="AA604" s="5"/>
      <c r="AB604" s="5"/>
      <c r="AC604" s="5"/>
      <c r="AD604" s="5"/>
      <c r="AE604" s="5"/>
      <c r="AF604" s="5"/>
      <c r="AG604" s="792"/>
      <c r="AH604" s="749"/>
    </row>
    <row r="605">
      <c r="A605" s="646"/>
      <c r="B605" s="791"/>
      <c r="C605" s="791"/>
      <c r="D605" s="791"/>
      <c r="E605" s="791"/>
      <c r="F605" s="791"/>
      <c r="G605" s="791"/>
      <c r="H605" s="791"/>
      <c r="I605" s="791"/>
      <c r="J605" s="791"/>
      <c r="K605" s="791"/>
      <c r="L605" s="791"/>
      <c r="M605" s="791"/>
      <c r="N605" s="5"/>
      <c r="O605" s="5"/>
      <c r="P605" s="5"/>
      <c r="Q605" s="5"/>
      <c r="R605" s="5"/>
      <c r="S605" s="5"/>
      <c r="T605" s="5"/>
      <c r="U605" s="5"/>
      <c r="V605" s="5"/>
      <c r="W605" s="5"/>
      <c r="X605" s="5"/>
      <c r="Y605" s="5"/>
      <c r="Z605" s="5"/>
      <c r="AA605" s="5"/>
      <c r="AB605" s="5"/>
      <c r="AC605" s="5"/>
      <c r="AD605" s="5"/>
      <c r="AE605" s="5"/>
      <c r="AF605" s="5"/>
      <c r="AG605" s="792"/>
      <c r="AH605" s="749"/>
    </row>
    <row r="606">
      <c r="A606" s="646"/>
      <c r="B606" s="791"/>
      <c r="C606" s="791"/>
      <c r="D606" s="791"/>
      <c r="E606" s="791"/>
      <c r="F606" s="791"/>
      <c r="G606" s="791"/>
      <c r="H606" s="791"/>
      <c r="I606" s="791"/>
      <c r="J606" s="791"/>
      <c r="K606" s="791"/>
      <c r="L606" s="791"/>
      <c r="M606" s="791"/>
      <c r="N606" s="5"/>
      <c r="O606" s="5"/>
      <c r="P606" s="5"/>
      <c r="Q606" s="5"/>
      <c r="R606" s="5"/>
      <c r="S606" s="5"/>
      <c r="T606" s="5"/>
      <c r="U606" s="5"/>
      <c r="V606" s="5"/>
      <c r="W606" s="5"/>
      <c r="X606" s="5"/>
      <c r="Y606" s="5"/>
      <c r="Z606" s="5"/>
      <c r="AA606" s="5"/>
      <c r="AB606" s="5"/>
      <c r="AC606" s="5"/>
      <c r="AD606" s="5"/>
      <c r="AE606" s="5"/>
      <c r="AF606" s="5"/>
      <c r="AG606" s="792"/>
      <c r="AH606" s="749"/>
    </row>
    <row r="607">
      <c r="A607" s="646"/>
      <c r="B607" s="791"/>
      <c r="C607" s="791"/>
      <c r="D607" s="791"/>
      <c r="E607" s="791"/>
      <c r="F607" s="791"/>
      <c r="G607" s="791"/>
      <c r="H607" s="791"/>
      <c r="I607" s="791"/>
      <c r="J607" s="791"/>
      <c r="K607" s="791"/>
      <c r="L607" s="791"/>
      <c r="M607" s="791"/>
      <c r="N607" s="5"/>
      <c r="O607" s="5"/>
      <c r="P607" s="5"/>
      <c r="Q607" s="5"/>
      <c r="R607" s="5"/>
      <c r="S607" s="5"/>
      <c r="T607" s="5"/>
      <c r="U607" s="5"/>
      <c r="V607" s="5"/>
      <c r="W607" s="5"/>
      <c r="X607" s="5"/>
      <c r="Y607" s="5"/>
      <c r="Z607" s="5"/>
      <c r="AA607" s="5"/>
      <c r="AB607" s="5"/>
      <c r="AC607" s="5"/>
      <c r="AD607" s="5"/>
      <c r="AE607" s="5"/>
      <c r="AF607" s="5"/>
      <c r="AG607" s="792"/>
      <c r="AH607" s="749"/>
    </row>
    <row r="608">
      <c r="A608" s="646"/>
      <c r="B608" s="791"/>
      <c r="C608" s="791"/>
      <c r="D608" s="791"/>
      <c r="E608" s="791"/>
      <c r="F608" s="791"/>
      <c r="G608" s="791"/>
      <c r="H608" s="791"/>
      <c r="I608" s="791"/>
      <c r="J608" s="791"/>
      <c r="K608" s="791"/>
      <c r="L608" s="791"/>
      <c r="M608" s="791"/>
      <c r="N608" s="5"/>
      <c r="O608" s="5"/>
      <c r="P608" s="5"/>
      <c r="Q608" s="5"/>
      <c r="R608" s="5"/>
      <c r="S608" s="5"/>
      <c r="T608" s="5"/>
      <c r="U608" s="5"/>
      <c r="V608" s="5"/>
      <c r="W608" s="5"/>
      <c r="X608" s="5"/>
      <c r="Y608" s="5"/>
      <c r="Z608" s="5"/>
      <c r="AA608" s="5"/>
      <c r="AB608" s="5"/>
      <c r="AC608" s="5"/>
      <c r="AD608" s="5"/>
      <c r="AE608" s="5"/>
      <c r="AF608" s="5"/>
      <c r="AG608" s="792"/>
      <c r="AH608" s="749"/>
    </row>
    <row r="609">
      <c r="A609" s="646"/>
      <c r="B609" s="791"/>
      <c r="C609" s="791"/>
      <c r="D609" s="791"/>
      <c r="E609" s="791"/>
      <c r="F609" s="791"/>
      <c r="G609" s="791"/>
      <c r="H609" s="791"/>
      <c r="I609" s="791"/>
      <c r="J609" s="791"/>
      <c r="K609" s="791"/>
      <c r="L609" s="791"/>
      <c r="M609" s="791"/>
      <c r="N609" s="5"/>
      <c r="O609" s="5"/>
      <c r="P609" s="5"/>
      <c r="Q609" s="5"/>
      <c r="R609" s="5"/>
      <c r="S609" s="5"/>
      <c r="T609" s="5"/>
      <c r="U609" s="5"/>
      <c r="V609" s="5"/>
      <c r="W609" s="5"/>
      <c r="X609" s="5"/>
      <c r="Y609" s="5"/>
      <c r="Z609" s="5"/>
      <c r="AA609" s="5"/>
      <c r="AB609" s="5"/>
      <c r="AC609" s="5"/>
      <c r="AD609" s="5"/>
      <c r="AE609" s="5"/>
      <c r="AF609" s="5"/>
      <c r="AG609" s="792"/>
      <c r="AH609" s="749"/>
    </row>
    <row r="610">
      <c r="A610" s="646"/>
      <c r="B610" s="791"/>
      <c r="C610" s="791"/>
      <c r="D610" s="791"/>
      <c r="E610" s="791"/>
      <c r="F610" s="791"/>
      <c r="G610" s="791"/>
      <c r="H610" s="791"/>
      <c r="I610" s="791"/>
      <c r="J610" s="791"/>
      <c r="K610" s="791"/>
      <c r="L610" s="791"/>
      <c r="M610" s="791"/>
      <c r="N610" s="5"/>
      <c r="O610" s="5"/>
      <c r="P610" s="5"/>
      <c r="Q610" s="5"/>
      <c r="R610" s="5"/>
      <c r="S610" s="5"/>
      <c r="T610" s="5"/>
      <c r="U610" s="5"/>
      <c r="V610" s="5"/>
      <c r="W610" s="5"/>
      <c r="X610" s="5"/>
      <c r="Y610" s="5"/>
      <c r="Z610" s="5"/>
      <c r="AA610" s="5"/>
      <c r="AB610" s="5"/>
      <c r="AC610" s="5"/>
      <c r="AD610" s="5"/>
      <c r="AE610" s="5"/>
      <c r="AF610" s="5"/>
      <c r="AG610" s="792"/>
      <c r="AH610" s="749"/>
    </row>
    <row r="611">
      <c r="A611" s="646"/>
      <c r="B611" s="791"/>
      <c r="C611" s="791"/>
      <c r="D611" s="791"/>
      <c r="E611" s="791"/>
      <c r="F611" s="791"/>
      <c r="G611" s="791"/>
      <c r="H611" s="791"/>
      <c r="I611" s="791"/>
      <c r="J611" s="791"/>
      <c r="K611" s="791"/>
      <c r="L611" s="791"/>
      <c r="M611" s="791"/>
      <c r="N611" s="5"/>
      <c r="O611" s="5"/>
      <c r="P611" s="5"/>
      <c r="Q611" s="5"/>
      <c r="R611" s="5"/>
      <c r="S611" s="5"/>
      <c r="T611" s="5"/>
      <c r="U611" s="5"/>
      <c r="V611" s="5"/>
      <c r="W611" s="5"/>
      <c r="X611" s="5"/>
      <c r="Y611" s="5"/>
      <c r="Z611" s="5"/>
      <c r="AA611" s="5"/>
      <c r="AB611" s="5"/>
      <c r="AC611" s="5"/>
      <c r="AD611" s="5"/>
      <c r="AE611" s="5"/>
      <c r="AF611" s="5"/>
      <c r="AG611" s="792"/>
      <c r="AH611" s="749"/>
    </row>
    <row r="612">
      <c r="A612" s="646"/>
      <c r="B612" s="791"/>
      <c r="C612" s="791"/>
      <c r="D612" s="791"/>
      <c r="E612" s="791"/>
      <c r="F612" s="791"/>
      <c r="G612" s="791"/>
      <c r="H612" s="791"/>
      <c r="I612" s="791"/>
      <c r="J612" s="791"/>
      <c r="K612" s="791"/>
      <c r="L612" s="791"/>
      <c r="M612" s="791"/>
      <c r="N612" s="5"/>
      <c r="O612" s="5"/>
      <c r="P612" s="5"/>
      <c r="Q612" s="5"/>
      <c r="R612" s="5"/>
      <c r="S612" s="5"/>
      <c r="T612" s="5"/>
      <c r="U612" s="5"/>
      <c r="V612" s="5"/>
      <c r="W612" s="5"/>
      <c r="X612" s="5"/>
      <c r="Y612" s="5"/>
      <c r="Z612" s="5"/>
      <c r="AA612" s="5"/>
      <c r="AB612" s="5"/>
      <c r="AC612" s="5"/>
      <c r="AD612" s="5"/>
      <c r="AE612" s="5"/>
      <c r="AF612" s="5"/>
      <c r="AG612" s="792"/>
      <c r="AH612" s="749"/>
    </row>
    <row r="613">
      <c r="A613" s="646"/>
      <c r="B613" s="791"/>
      <c r="C613" s="791"/>
      <c r="D613" s="791"/>
      <c r="E613" s="791"/>
      <c r="F613" s="791"/>
      <c r="G613" s="791"/>
      <c r="H613" s="791"/>
      <c r="I613" s="791"/>
      <c r="J613" s="791"/>
      <c r="K613" s="791"/>
      <c r="L613" s="791"/>
      <c r="M613" s="791"/>
      <c r="N613" s="5"/>
      <c r="O613" s="5"/>
      <c r="P613" s="5"/>
      <c r="Q613" s="5"/>
      <c r="R613" s="5"/>
      <c r="S613" s="5"/>
      <c r="T613" s="5"/>
      <c r="U613" s="5"/>
      <c r="V613" s="5"/>
      <c r="W613" s="5"/>
      <c r="X613" s="5"/>
      <c r="Y613" s="5"/>
      <c r="Z613" s="5"/>
      <c r="AA613" s="5"/>
      <c r="AB613" s="5"/>
      <c r="AC613" s="5"/>
      <c r="AD613" s="5"/>
      <c r="AE613" s="5"/>
      <c r="AF613" s="5"/>
      <c r="AG613" s="792"/>
      <c r="AH613" s="749"/>
    </row>
    <row r="614">
      <c r="A614" s="646"/>
      <c r="B614" s="791"/>
      <c r="C614" s="791"/>
      <c r="D614" s="791"/>
      <c r="E614" s="791"/>
      <c r="F614" s="791"/>
      <c r="G614" s="791"/>
      <c r="H614" s="791"/>
      <c r="I614" s="791"/>
      <c r="J614" s="791"/>
      <c r="K614" s="791"/>
      <c r="L614" s="791"/>
      <c r="M614" s="791"/>
      <c r="N614" s="5"/>
      <c r="O614" s="5"/>
      <c r="P614" s="5"/>
      <c r="Q614" s="5"/>
      <c r="R614" s="5"/>
      <c r="S614" s="5"/>
      <c r="T614" s="5"/>
      <c r="U614" s="5"/>
      <c r="V614" s="5"/>
      <c r="W614" s="5"/>
      <c r="X614" s="5"/>
      <c r="Y614" s="5"/>
      <c r="Z614" s="5"/>
      <c r="AA614" s="5"/>
      <c r="AB614" s="5"/>
      <c r="AC614" s="5"/>
      <c r="AD614" s="5"/>
      <c r="AE614" s="5"/>
      <c r="AF614" s="5"/>
      <c r="AG614" s="792"/>
      <c r="AH614" s="749"/>
    </row>
    <row r="615">
      <c r="A615" s="646"/>
      <c r="B615" s="791"/>
      <c r="C615" s="791"/>
      <c r="D615" s="791"/>
      <c r="E615" s="791"/>
      <c r="F615" s="791"/>
      <c r="G615" s="791"/>
      <c r="H615" s="791"/>
      <c r="I615" s="791"/>
      <c r="J615" s="791"/>
      <c r="K615" s="791"/>
      <c r="L615" s="791"/>
      <c r="M615" s="791"/>
      <c r="N615" s="5"/>
      <c r="O615" s="5"/>
      <c r="P615" s="5"/>
      <c r="Q615" s="5"/>
      <c r="R615" s="5"/>
      <c r="S615" s="5"/>
      <c r="T615" s="5"/>
      <c r="U615" s="5"/>
      <c r="V615" s="5"/>
      <c r="W615" s="5"/>
      <c r="X615" s="5"/>
      <c r="Y615" s="5"/>
      <c r="Z615" s="5"/>
      <c r="AA615" s="5"/>
      <c r="AB615" s="5"/>
      <c r="AC615" s="5"/>
      <c r="AD615" s="5"/>
      <c r="AE615" s="5"/>
      <c r="AF615" s="5"/>
      <c r="AG615" s="792"/>
      <c r="AH615" s="749"/>
    </row>
    <row r="616">
      <c r="A616" s="646"/>
      <c r="B616" s="791"/>
      <c r="C616" s="791"/>
      <c r="D616" s="791"/>
      <c r="E616" s="791"/>
      <c r="F616" s="791"/>
      <c r="G616" s="791"/>
      <c r="H616" s="791"/>
      <c r="I616" s="791"/>
      <c r="J616" s="791"/>
      <c r="K616" s="791"/>
      <c r="L616" s="791"/>
      <c r="M616" s="791"/>
      <c r="N616" s="5"/>
      <c r="O616" s="5"/>
      <c r="P616" s="5"/>
      <c r="Q616" s="5"/>
      <c r="R616" s="5"/>
      <c r="S616" s="5"/>
      <c r="T616" s="5"/>
      <c r="U616" s="5"/>
      <c r="V616" s="5"/>
      <c r="W616" s="5"/>
      <c r="X616" s="5"/>
      <c r="Y616" s="5"/>
      <c r="Z616" s="5"/>
      <c r="AA616" s="5"/>
      <c r="AB616" s="5"/>
      <c r="AC616" s="5"/>
      <c r="AD616" s="5"/>
      <c r="AE616" s="5"/>
      <c r="AF616" s="5"/>
      <c r="AG616" s="792"/>
      <c r="AH616" s="749"/>
    </row>
    <row r="617">
      <c r="A617" s="646"/>
      <c r="B617" s="791"/>
      <c r="C617" s="791"/>
      <c r="D617" s="791"/>
      <c r="E617" s="791"/>
      <c r="F617" s="791"/>
      <c r="G617" s="791"/>
      <c r="H617" s="791"/>
      <c r="I617" s="791"/>
      <c r="J617" s="791"/>
      <c r="K617" s="791"/>
      <c r="L617" s="791"/>
      <c r="M617" s="791"/>
      <c r="N617" s="5"/>
      <c r="O617" s="5"/>
      <c r="P617" s="5"/>
      <c r="Q617" s="5"/>
      <c r="R617" s="5"/>
      <c r="S617" s="5"/>
      <c r="T617" s="5"/>
      <c r="U617" s="5"/>
      <c r="V617" s="5"/>
      <c r="W617" s="5"/>
      <c r="X617" s="5"/>
      <c r="Y617" s="5"/>
      <c r="Z617" s="5"/>
      <c r="AA617" s="5"/>
      <c r="AB617" s="5"/>
      <c r="AC617" s="5"/>
      <c r="AD617" s="5"/>
      <c r="AE617" s="5"/>
      <c r="AF617" s="5"/>
      <c r="AG617" s="792"/>
      <c r="AH617" s="749"/>
    </row>
    <row r="618">
      <c r="A618" s="646"/>
      <c r="B618" s="791"/>
      <c r="C618" s="791"/>
      <c r="D618" s="791"/>
      <c r="E618" s="791"/>
      <c r="F618" s="791"/>
      <c r="G618" s="791"/>
      <c r="H618" s="791"/>
      <c r="I618" s="791"/>
      <c r="J618" s="791"/>
      <c r="K618" s="791"/>
      <c r="L618" s="791"/>
      <c r="M618" s="791"/>
      <c r="N618" s="5"/>
      <c r="O618" s="5"/>
      <c r="P618" s="5"/>
      <c r="Q618" s="5"/>
      <c r="R618" s="5"/>
      <c r="S618" s="5"/>
      <c r="T618" s="5"/>
      <c r="U618" s="5"/>
      <c r="V618" s="5"/>
      <c r="W618" s="5"/>
      <c r="X618" s="5"/>
      <c r="Y618" s="5"/>
      <c r="Z618" s="5"/>
      <c r="AA618" s="5"/>
      <c r="AB618" s="5"/>
      <c r="AC618" s="5"/>
      <c r="AD618" s="5"/>
      <c r="AE618" s="5"/>
      <c r="AF618" s="5"/>
      <c r="AG618" s="792"/>
      <c r="AH618" s="749"/>
    </row>
    <row r="619">
      <c r="A619" s="646"/>
      <c r="B619" s="791"/>
      <c r="C619" s="791"/>
      <c r="D619" s="791"/>
      <c r="E619" s="791"/>
      <c r="F619" s="791"/>
      <c r="G619" s="791"/>
      <c r="H619" s="791"/>
      <c r="I619" s="791"/>
      <c r="J619" s="791"/>
      <c r="K619" s="791"/>
      <c r="L619" s="791"/>
      <c r="M619" s="791"/>
      <c r="N619" s="5"/>
      <c r="O619" s="5"/>
      <c r="P619" s="5"/>
      <c r="Q619" s="5"/>
      <c r="R619" s="5"/>
      <c r="S619" s="5"/>
      <c r="T619" s="5"/>
      <c r="U619" s="5"/>
      <c r="V619" s="5"/>
      <c r="W619" s="5"/>
      <c r="X619" s="5"/>
      <c r="Y619" s="5"/>
      <c r="Z619" s="5"/>
      <c r="AA619" s="5"/>
      <c r="AB619" s="5"/>
      <c r="AC619" s="5"/>
      <c r="AD619" s="5"/>
      <c r="AE619" s="5"/>
      <c r="AF619" s="5"/>
      <c r="AG619" s="792"/>
      <c r="AH619" s="749"/>
    </row>
    <row r="620">
      <c r="A620" s="646"/>
      <c r="B620" s="791"/>
      <c r="C620" s="791"/>
      <c r="D620" s="791"/>
      <c r="E620" s="791"/>
      <c r="F620" s="791"/>
      <c r="G620" s="791"/>
      <c r="H620" s="791"/>
      <c r="I620" s="791"/>
      <c r="J620" s="791"/>
      <c r="K620" s="791"/>
      <c r="L620" s="791"/>
      <c r="M620" s="791"/>
      <c r="N620" s="5"/>
      <c r="O620" s="5"/>
      <c r="P620" s="5"/>
      <c r="Q620" s="5"/>
      <c r="R620" s="5"/>
      <c r="S620" s="5"/>
      <c r="T620" s="5"/>
      <c r="U620" s="5"/>
      <c r="V620" s="5"/>
      <c r="W620" s="5"/>
      <c r="X620" s="5"/>
      <c r="Y620" s="5"/>
      <c r="Z620" s="5"/>
      <c r="AA620" s="5"/>
      <c r="AB620" s="5"/>
      <c r="AC620" s="5"/>
      <c r="AD620" s="5"/>
      <c r="AE620" s="5"/>
      <c r="AF620" s="5"/>
      <c r="AG620" s="792"/>
      <c r="AH620" s="749"/>
    </row>
    <row r="621">
      <c r="A621" s="646"/>
      <c r="B621" s="791"/>
      <c r="C621" s="791"/>
      <c r="D621" s="791"/>
      <c r="E621" s="791"/>
      <c r="F621" s="791"/>
      <c r="G621" s="791"/>
      <c r="H621" s="791"/>
      <c r="I621" s="791"/>
      <c r="J621" s="791"/>
      <c r="K621" s="791"/>
      <c r="L621" s="791"/>
      <c r="M621" s="791"/>
      <c r="N621" s="5"/>
      <c r="O621" s="5"/>
      <c r="P621" s="5"/>
      <c r="Q621" s="5"/>
      <c r="R621" s="5"/>
      <c r="S621" s="5"/>
      <c r="T621" s="5"/>
      <c r="U621" s="5"/>
      <c r="V621" s="5"/>
      <c r="W621" s="5"/>
      <c r="X621" s="5"/>
      <c r="Y621" s="5"/>
      <c r="Z621" s="5"/>
      <c r="AA621" s="5"/>
      <c r="AB621" s="5"/>
      <c r="AC621" s="5"/>
      <c r="AD621" s="5"/>
      <c r="AE621" s="5"/>
      <c r="AF621" s="5"/>
      <c r="AG621" s="792"/>
      <c r="AH621" s="749"/>
    </row>
    <row r="622">
      <c r="A622" s="646"/>
      <c r="B622" s="791"/>
      <c r="C622" s="791"/>
      <c r="D622" s="791"/>
      <c r="E622" s="791"/>
      <c r="F622" s="791"/>
      <c r="G622" s="791"/>
      <c r="H622" s="791"/>
      <c r="I622" s="791"/>
      <c r="J622" s="791"/>
      <c r="K622" s="791"/>
      <c r="L622" s="791"/>
      <c r="M622" s="791"/>
      <c r="N622" s="5"/>
      <c r="O622" s="5"/>
      <c r="P622" s="5"/>
      <c r="Q622" s="5"/>
      <c r="R622" s="5"/>
      <c r="S622" s="5"/>
      <c r="T622" s="5"/>
      <c r="U622" s="5"/>
      <c r="V622" s="5"/>
      <c r="W622" s="5"/>
      <c r="X622" s="5"/>
      <c r="Y622" s="5"/>
      <c r="Z622" s="5"/>
      <c r="AA622" s="5"/>
      <c r="AB622" s="5"/>
      <c r="AC622" s="5"/>
      <c r="AD622" s="5"/>
      <c r="AE622" s="5"/>
      <c r="AF622" s="5"/>
      <c r="AG622" s="792"/>
      <c r="AH622" s="749"/>
    </row>
    <row r="623">
      <c r="A623" s="646"/>
      <c r="B623" s="791"/>
      <c r="C623" s="791"/>
      <c r="D623" s="791"/>
      <c r="E623" s="791"/>
      <c r="F623" s="791"/>
      <c r="G623" s="791"/>
      <c r="H623" s="791"/>
      <c r="I623" s="791"/>
      <c r="J623" s="791"/>
      <c r="K623" s="791"/>
      <c r="L623" s="791"/>
      <c r="M623" s="791"/>
      <c r="N623" s="5"/>
      <c r="O623" s="5"/>
      <c r="P623" s="5"/>
      <c r="Q623" s="5"/>
      <c r="R623" s="5"/>
      <c r="S623" s="5"/>
      <c r="T623" s="5"/>
      <c r="U623" s="5"/>
      <c r="V623" s="5"/>
      <c r="W623" s="5"/>
      <c r="X623" s="5"/>
      <c r="Y623" s="5"/>
      <c r="Z623" s="5"/>
      <c r="AA623" s="5"/>
      <c r="AB623" s="5"/>
      <c r="AC623" s="5"/>
      <c r="AD623" s="5"/>
      <c r="AE623" s="5"/>
      <c r="AF623" s="5"/>
      <c r="AG623" s="792"/>
      <c r="AH623" s="749"/>
    </row>
    <row r="624">
      <c r="A624" s="646"/>
      <c r="B624" s="791"/>
      <c r="C624" s="791"/>
      <c r="D624" s="791"/>
      <c r="E624" s="791"/>
      <c r="F624" s="791"/>
      <c r="G624" s="791"/>
      <c r="H624" s="791"/>
      <c r="I624" s="791"/>
      <c r="J624" s="791"/>
      <c r="K624" s="791"/>
      <c r="L624" s="791"/>
      <c r="M624" s="791"/>
      <c r="N624" s="5"/>
      <c r="O624" s="5"/>
      <c r="P624" s="5"/>
      <c r="Q624" s="5"/>
      <c r="R624" s="5"/>
      <c r="S624" s="5"/>
      <c r="T624" s="5"/>
      <c r="U624" s="5"/>
      <c r="V624" s="5"/>
      <c r="W624" s="5"/>
      <c r="X624" s="5"/>
      <c r="Y624" s="5"/>
      <c r="Z624" s="5"/>
      <c r="AA624" s="5"/>
      <c r="AB624" s="5"/>
      <c r="AC624" s="5"/>
      <c r="AD624" s="5"/>
      <c r="AE624" s="5"/>
      <c r="AF624" s="5"/>
      <c r="AG624" s="792"/>
      <c r="AH624" s="749"/>
    </row>
    <row r="625">
      <c r="A625" s="646"/>
      <c r="B625" s="791"/>
      <c r="C625" s="791"/>
      <c r="D625" s="791"/>
      <c r="E625" s="791"/>
      <c r="F625" s="791"/>
      <c r="G625" s="791"/>
      <c r="H625" s="791"/>
      <c r="I625" s="791"/>
      <c r="J625" s="791"/>
      <c r="K625" s="791"/>
      <c r="L625" s="791"/>
      <c r="M625" s="791"/>
      <c r="N625" s="5"/>
      <c r="O625" s="5"/>
      <c r="P625" s="5"/>
      <c r="Q625" s="5"/>
      <c r="R625" s="5"/>
      <c r="S625" s="5"/>
      <c r="T625" s="5"/>
      <c r="U625" s="5"/>
      <c r="V625" s="5"/>
      <c r="W625" s="5"/>
      <c r="X625" s="5"/>
      <c r="Y625" s="5"/>
      <c r="Z625" s="5"/>
      <c r="AA625" s="5"/>
      <c r="AB625" s="5"/>
      <c r="AC625" s="5"/>
      <c r="AD625" s="5"/>
      <c r="AE625" s="5"/>
      <c r="AF625" s="5"/>
      <c r="AG625" s="792"/>
      <c r="AH625" s="749"/>
    </row>
    <row r="626">
      <c r="A626" s="646"/>
      <c r="B626" s="791"/>
      <c r="C626" s="791"/>
      <c r="D626" s="791"/>
      <c r="E626" s="791"/>
      <c r="F626" s="791"/>
      <c r="G626" s="791"/>
      <c r="H626" s="791"/>
      <c r="I626" s="791"/>
      <c r="J626" s="791"/>
      <c r="K626" s="791"/>
      <c r="L626" s="791"/>
      <c r="M626" s="791"/>
      <c r="N626" s="5"/>
      <c r="O626" s="5"/>
      <c r="P626" s="5"/>
      <c r="Q626" s="5"/>
      <c r="R626" s="5"/>
      <c r="S626" s="5"/>
      <c r="T626" s="5"/>
      <c r="U626" s="5"/>
      <c r="V626" s="5"/>
      <c r="W626" s="5"/>
      <c r="X626" s="5"/>
      <c r="Y626" s="5"/>
      <c r="Z626" s="5"/>
      <c r="AA626" s="5"/>
      <c r="AB626" s="5"/>
      <c r="AC626" s="5"/>
      <c r="AD626" s="5"/>
      <c r="AE626" s="5"/>
      <c r="AF626" s="5"/>
      <c r="AG626" s="792"/>
      <c r="AH626" s="749"/>
    </row>
    <row r="627">
      <c r="A627" s="646"/>
      <c r="B627" s="791"/>
      <c r="C627" s="791"/>
      <c r="D627" s="791"/>
      <c r="E627" s="791"/>
      <c r="F627" s="791"/>
      <c r="G627" s="791"/>
      <c r="H627" s="791"/>
      <c r="I627" s="791"/>
      <c r="J627" s="791"/>
      <c r="K627" s="791"/>
      <c r="L627" s="791"/>
      <c r="M627" s="791"/>
      <c r="N627" s="5"/>
      <c r="O627" s="5"/>
      <c r="P627" s="5"/>
      <c r="Q627" s="5"/>
      <c r="R627" s="5"/>
      <c r="S627" s="5"/>
      <c r="T627" s="5"/>
      <c r="U627" s="5"/>
      <c r="V627" s="5"/>
      <c r="W627" s="5"/>
      <c r="X627" s="5"/>
      <c r="Y627" s="5"/>
      <c r="Z627" s="5"/>
      <c r="AA627" s="5"/>
      <c r="AB627" s="5"/>
      <c r="AC627" s="5"/>
      <c r="AD627" s="5"/>
      <c r="AE627" s="5"/>
      <c r="AF627" s="5"/>
      <c r="AG627" s="792"/>
      <c r="AH627" s="749"/>
    </row>
    <row r="628">
      <c r="A628" s="646"/>
      <c r="B628" s="791"/>
      <c r="C628" s="791"/>
      <c r="D628" s="791"/>
      <c r="E628" s="791"/>
      <c r="F628" s="791"/>
      <c r="G628" s="791"/>
      <c r="H628" s="791"/>
      <c r="I628" s="791"/>
      <c r="J628" s="791"/>
      <c r="K628" s="791"/>
      <c r="L628" s="791"/>
      <c r="M628" s="791"/>
      <c r="N628" s="5"/>
      <c r="O628" s="5"/>
      <c r="P628" s="5"/>
      <c r="Q628" s="5"/>
      <c r="R628" s="5"/>
      <c r="S628" s="5"/>
      <c r="T628" s="5"/>
      <c r="U628" s="5"/>
      <c r="V628" s="5"/>
      <c r="W628" s="5"/>
      <c r="X628" s="5"/>
      <c r="Y628" s="5"/>
      <c r="Z628" s="5"/>
      <c r="AA628" s="5"/>
      <c r="AB628" s="5"/>
      <c r="AC628" s="5"/>
      <c r="AD628" s="5"/>
      <c r="AE628" s="5"/>
      <c r="AF628" s="5"/>
      <c r="AG628" s="792"/>
      <c r="AH628" s="749"/>
    </row>
    <row r="629">
      <c r="A629" s="646"/>
      <c r="B629" s="791"/>
      <c r="C629" s="791"/>
      <c r="D629" s="791"/>
      <c r="E629" s="791"/>
      <c r="F629" s="791"/>
      <c r="G629" s="791"/>
      <c r="H629" s="791"/>
      <c r="I629" s="791"/>
      <c r="J629" s="791"/>
      <c r="K629" s="791"/>
      <c r="L629" s="791"/>
      <c r="M629" s="791"/>
      <c r="N629" s="5"/>
      <c r="O629" s="5"/>
      <c r="P629" s="5"/>
      <c r="Q629" s="5"/>
      <c r="R629" s="5"/>
      <c r="S629" s="5"/>
      <c r="T629" s="5"/>
      <c r="U629" s="5"/>
      <c r="V629" s="5"/>
      <c r="W629" s="5"/>
      <c r="X629" s="5"/>
      <c r="Y629" s="5"/>
      <c r="Z629" s="5"/>
      <c r="AA629" s="5"/>
      <c r="AB629" s="5"/>
      <c r="AC629" s="5"/>
      <c r="AD629" s="5"/>
      <c r="AE629" s="5"/>
      <c r="AF629" s="5"/>
      <c r="AG629" s="792"/>
      <c r="AH629" s="749"/>
    </row>
    <row r="630">
      <c r="A630" s="646"/>
      <c r="B630" s="791"/>
      <c r="C630" s="791"/>
      <c r="D630" s="791"/>
      <c r="E630" s="791"/>
      <c r="F630" s="791"/>
      <c r="G630" s="791"/>
      <c r="H630" s="791"/>
      <c r="I630" s="791"/>
      <c r="J630" s="791"/>
      <c r="K630" s="791"/>
      <c r="L630" s="791"/>
      <c r="M630" s="791"/>
      <c r="N630" s="5"/>
      <c r="O630" s="5"/>
      <c r="P630" s="5"/>
      <c r="Q630" s="5"/>
      <c r="R630" s="5"/>
      <c r="S630" s="5"/>
      <c r="T630" s="5"/>
      <c r="U630" s="5"/>
      <c r="V630" s="5"/>
      <c r="W630" s="5"/>
      <c r="X630" s="5"/>
      <c r="Y630" s="5"/>
      <c r="Z630" s="5"/>
      <c r="AA630" s="5"/>
      <c r="AB630" s="5"/>
      <c r="AC630" s="5"/>
      <c r="AD630" s="5"/>
      <c r="AE630" s="5"/>
      <c r="AF630" s="5"/>
      <c r="AG630" s="792"/>
      <c r="AH630" s="749"/>
    </row>
    <row r="631">
      <c r="A631" s="646"/>
      <c r="B631" s="791"/>
      <c r="C631" s="791"/>
      <c r="D631" s="791"/>
      <c r="E631" s="791"/>
      <c r="F631" s="791"/>
      <c r="G631" s="791"/>
      <c r="H631" s="791"/>
      <c r="I631" s="791"/>
      <c r="J631" s="791"/>
      <c r="K631" s="791"/>
      <c r="L631" s="791"/>
      <c r="M631" s="791"/>
      <c r="N631" s="5"/>
      <c r="O631" s="5"/>
      <c r="P631" s="5"/>
      <c r="Q631" s="5"/>
      <c r="R631" s="5"/>
      <c r="S631" s="5"/>
      <c r="T631" s="5"/>
      <c r="U631" s="5"/>
      <c r="V631" s="5"/>
      <c r="W631" s="5"/>
      <c r="X631" s="5"/>
      <c r="Y631" s="5"/>
      <c r="Z631" s="5"/>
      <c r="AA631" s="5"/>
      <c r="AB631" s="5"/>
      <c r="AC631" s="5"/>
      <c r="AD631" s="5"/>
      <c r="AE631" s="5"/>
      <c r="AF631" s="5"/>
      <c r="AG631" s="792"/>
      <c r="AH631" s="749"/>
    </row>
    <row r="632">
      <c r="A632" s="646"/>
      <c r="B632" s="791"/>
      <c r="C632" s="791"/>
      <c r="D632" s="791"/>
      <c r="E632" s="791"/>
      <c r="F632" s="791"/>
      <c r="G632" s="791"/>
      <c r="H632" s="791"/>
      <c r="I632" s="791"/>
      <c r="J632" s="791"/>
      <c r="K632" s="791"/>
      <c r="L632" s="791"/>
      <c r="M632" s="791"/>
      <c r="N632" s="5"/>
      <c r="O632" s="5"/>
      <c r="P632" s="5"/>
      <c r="Q632" s="5"/>
      <c r="R632" s="5"/>
      <c r="S632" s="5"/>
      <c r="T632" s="5"/>
      <c r="U632" s="5"/>
      <c r="V632" s="5"/>
      <c r="W632" s="5"/>
      <c r="X632" s="5"/>
      <c r="Y632" s="5"/>
      <c r="Z632" s="5"/>
      <c r="AA632" s="5"/>
      <c r="AB632" s="5"/>
      <c r="AC632" s="5"/>
      <c r="AD632" s="5"/>
      <c r="AE632" s="5"/>
      <c r="AF632" s="5"/>
      <c r="AG632" s="792"/>
      <c r="AH632" s="749"/>
    </row>
    <row r="633">
      <c r="A633" s="646"/>
      <c r="B633" s="791"/>
      <c r="C633" s="791"/>
      <c r="D633" s="791"/>
      <c r="E633" s="791"/>
      <c r="F633" s="791"/>
      <c r="G633" s="791"/>
      <c r="H633" s="791"/>
      <c r="I633" s="791"/>
      <c r="J633" s="791"/>
      <c r="K633" s="791"/>
      <c r="L633" s="791"/>
      <c r="M633" s="791"/>
      <c r="N633" s="5"/>
      <c r="O633" s="5"/>
      <c r="P633" s="5"/>
      <c r="Q633" s="5"/>
      <c r="R633" s="5"/>
      <c r="S633" s="5"/>
      <c r="T633" s="5"/>
      <c r="U633" s="5"/>
      <c r="V633" s="5"/>
      <c r="W633" s="5"/>
      <c r="X633" s="5"/>
      <c r="Y633" s="5"/>
      <c r="Z633" s="5"/>
      <c r="AA633" s="5"/>
      <c r="AB633" s="5"/>
      <c r="AC633" s="5"/>
      <c r="AD633" s="5"/>
      <c r="AE633" s="5"/>
      <c r="AF633" s="5"/>
      <c r="AG633" s="792"/>
      <c r="AH633" s="749"/>
    </row>
    <row r="634">
      <c r="A634" s="646"/>
      <c r="B634" s="791"/>
      <c r="C634" s="791"/>
      <c r="D634" s="791"/>
      <c r="E634" s="791"/>
      <c r="F634" s="791"/>
      <c r="G634" s="791"/>
      <c r="H634" s="791"/>
      <c r="I634" s="791"/>
      <c r="J634" s="791"/>
      <c r="K634" s="791"/>
      <c r="L634" s="791"/>
      <c r="M634" s="791"/>
      <c r="N634" s="5"/>
      <c r="O634" s="5"/>
      <c r="P634" s="5"/>
      <c r="Q634" s="5"/>
      <c r="R634" s="5"/>
      <c r="S634" s="5"/>
      <c r="T634" s="5"/>
      <c r="U634" s="5"/>
      <c r="V634" s="5"/>
      <c r="W634" s="5"/>
      <c r="X634" s="5"/>
      <c r="Y634" s="5"/>
      <c r="Z634" s="5"/>
      <c r="AA634" s="5"/>
      <c r="AB634" s="5"/>
      <c r="AC634" s="5"/>
      <c r="AD634" s="5"/>
      <c r="AE634" s="5"/>
      <c r="AF634" s="5"/>
      <c r="AG634" s="792"/>
      <c r="AH634" s="749"/>
    </row>
    <row r="635">
      <c r="A635" s="646"/>
      <c r="B635" s="791"/>
      <c r="C635" s="791"/>
      <c r="D635" s="791"/>
      <c r="E635" s="791"/>
      <c r="F635" s="791"/>
      <c r="G635" s="791"/>
      <c r="H635" s="791"/>
      <c r="I635" s="791"/>
      <c r="J635" s="791"/>
      <c r="K635" s="791"/>
      <c r="L635" s="791"/>
      <c r="M635" s="791"/>
      <c r="N635" s="5"/>
      <c r="O635" s="5"/>
      <c r="P635" s="5"/>
      <c r="Q635" s="5"/>
      <c r="R635" s="5"/>
      <c r="S635" s="5"/>
      <c r="T635" s="5"/>
      <c r="U635" s="5"/>
      <c r="V635" s="5"/>
      <c r="W635" s="5"/>
      <c r="X635" s="5"/>
      <c r="Y635" s="5"/>
      <c r="Z635" s="5"/>
      <c r="AA635" s="5"/>
      <c r="AB635" s="5"/>
      <c r="AC635" s="5"/>
      <c r="AD635" s="5"/>
      <c r="AE635" s="5"/>
      <c r="AF635" s="5"/>
      <c r="AG635" s="792"/>
      <c r="AH635" s="749"/>
    </row>
    <row r="636">
      <c r="A636" s="646"/>
      <c r="B636" s="791"/>
      <c r="C636" s="791"/>
      <c r="D636" s="791"/>
      <c r="E636" s="791"/>
      <c r="F636" s="791"/>
      <c r="G636" s="791"/>
      <c r="H636" s="791"/>
      <c r="I636" s="791"/>
      <c r="J636" s="791"/>
      <c r="K636" s="791"/>
      <c r="L636" s="791"/>
      <c r="M636" s="791"/>
      <c r="N636" s="5"/>
      <c r="O636" s="5"/>
      <c r="P636" s="5"/>
      <c r="Q636" s="5"/>
      <c r="R636" s="5"/>
      <c r="S636" s="5"/>
      <c r="T636" s="5"/>
      <c r="U636" s="5"/>
      <c r="V636" s="5"/>
      <c r="W636" s="5"/>
      <c r="X636" s="5"/>
      <c r="Y636" s="5"/>
      <c r="Z636" s="5"/>
      <c r="AA636" s="5"/>
      <c r="AB636" s="5"/>
      <c r="AC636" s="5"/>
      <c r="AD636" s="5"/>
      <c r="AE636" s="5"/>
      <c r="AF636" s="5"/>
      <c r="AG636" s="792"/>
      <c r="AH636" s="749"/>
    </row>
    <row r="637">
      <c r="A637" s="646"/>
      <c r="B637" s="791"/>
      <c r="C637" s="791"/>
      <c r="D637" s="791"/>
      <c r="E637" s="791"/>
      <c r="F637" s="791"/>
      <c r="G637" s="791"/>
      <c r="H637" s="791"/>
      <c r="I637" s="791"/>
      <c r="J637" s="791"/>
      <c r="K637" s="791"/>
      <c r="L637" s="791"/>
      <c r="M637" s="791"/>
      <c r="N637" s="5"/>
      <c r="O637" s="5"/>
      <c r="P637" s="5"/>
      <c r="Q637" s="5"/>
      <c r="R637" s="5"/>
      <c r="S637" s="5"/>
      <c r="T637" s="5"/>
      <c r="U637" s="5"/>
      <c r="V637" s="5"/>
      <c r="W637" s="5"/>
      <c r="X637" s="5"/>
      <c r="Y637" s="5"/>
      <c r="Z637" s="5"/>
      <c r="AA637" s="5"/>
      <c r="AB637" s="5"/>
      <c r="AC637" s="5"/>
      <c r="AD637" s="5"/>
      <c r="AE637" s="5"/>
      <c r="AF637" s="5"/>
      <c r="AG637" s="792"/>
      <c r="AH637" s="749"/>
    </row>
    <row r="638">
      <c r="A638" s="646"/>
      <c r="B638" s="791"/>
      <c r="C638" s="791"/>
      <c r="D638" s="791"/>
      <c r="E638" s="791"/>
      <c r="F638" s="791"/>
      <c r="G638" s="791"/>
      <c r="H638" s="791"/>
      <c r="I638" s="791"/>
      <c r="J638" s="791"/>
      <c r="K638" s="791"/>
      <c r="L638" s="791"/>
      <c r="M638" s="791"/>
      <c r="N638" s="5"/>
      <c r="O638" s="5"/>
      <c r="P638" s="5"/>
      <c r="Q638" s="5"/>
      <c r="R638" s="5"/>
      <c r="S638" s="5"/>
      <c r="T638" s="5"/>
      <c r="U638" s="5"/>
      <c r="V638" s="5"/>
      <c r="W638" s="5"/>
      <c r="X638" s="5"/>
      <c r="Y638" s="5"/>
      <c r="Z638" s="5"/>
      <c r="AA638" s="5"/>
      <c r="AB638" s="5"/>
      <c r="AC638" s="5"/>
      <c r="AD638" s="5"/>
      <c r="AE638" s="5"/>
      <c r="AF638" s="5"/>
      <c r="AG638" s="792"/>
      <c r="AH638" s="749"/>
    </row>
    <row r="639">
      <c r="A639" s="646"/>
      <c r="B639" s="791"/>
      <c r="C639" s="791"/>
      <c r="D639" s="791"/>
      <c r="E639" s="791"/>
      <c r="F639" s="791"/>
      <c r="G639" s="791"/>
      <c r="H639" s="791"/>
      <c r="I639" s="791"/>
      <c r="J639" s="791"/>
      <c r="K639" s="791"/>
      <c r="L639" s="791"/>
      <c r="M639" s="791"/>
      <c r="N639" s="5"/>
      <c r="O639" s="5"/>
      <c r="P639" s="5"/>
      <c r="Q639" s="5"/>
      <c r="R639" s="5"/>
      <c r="S639" s="5"/>
      <c r="T639" s="5"/>
      <c r="U639" s="5"/>
      <c r="V639" s="5"/>
      <c r="W639" s="5"/>
      <c r="X639" s="5"/>
      <c r="Y639" s="5"/>
      <c r="Z639" s="5"/>
      <c r="AA639" s="5"/>
      <c r="AB639" s="5"/>
      <c r="AC639" s="5"/>
      <c r="AD639" s="5"/>
      <c r="AE639" s="5"/>
      <c r="AF639" s="5"/>
      <c r="AG639" s="792"/>
      <c r="AH639" s="749"/>
    </row>
    <row r="640">
      <c r="A640" s="646"/>
      <c r="B640" s="791"/>
      <c r="C640" s="791"/>
      <c r="D640" s="791"/>
      <c r="E640" s="791"/>
      <c r="F640" s="791"/>
      <c r="G640" s="791"/>
      <c r="H640" s="791"/>
      <c r="I640" s="791"/>
      <c r="J640" s="791"/>
      <c r="K640" s="791"/>
      <c r="L640" s="791"/>
      <c r="M640" s="791"/>
      <c r="N640" s="5"/>
      <c r="O640" s="5"/>
      <c r="P640" s="5"/>
      <c r="Q640" s="5"/>
      <c r="R640" s="5"/>
      <c r="S640" s="5"/>
      <c r="T640" s="5"/>
      <c r="U640" s="5"/>
      <c r="V640" s="5"/>
      <c r="W640" s="5"/>
      <c r="X640" s="5"/>
      <c r="Y640" s="5"/>
      <c r="Z640" s="5"/>
      <c r="AA640" s="5"/>
      <c r="AB640" s="5"/>
      <c r="AC640" s="5"/>
      <c r="AD640" s="5"/>
      <c r="AE640" s="5"/>
      <c r="AF640" s="5"/>
      <c r="AG640" s="792"/>
      <c r="AH640" s="749"/>
    </row>
    <row r="641">
      <c r="A641" s="646"/>
      <c r="B641" s="791"/>
      <c r="C641" s="791"/>
      <c r="D641" s="791"/>
      <c r="E641" s="791"/>
      <c r="F641" s="791"/>
      <c r="G641" s="791"/>
      <c r="H641" s="791"/>
      <c r="I641" s="791"/>
      <c r="J641" s="791"/>
      <c r="K641" s="791"/>
      <c r="L641" s="791"/>
      <c r="M641" s="791"/>
      <c r="N641" s="5"/>
      <c r="O641" s="5"/>
      <c r="P641" s="5"/>
      <c r="Q641" s="5"/>
      <c r="R641" s="5"/>
      <c r="S641" s="5"/>
      <c r="T641" s="5"/>
      <c r="U641" s="5"/>
      <c r="V641" s="5"/>
      <c r="W641" s="5"/>
      <c r="X641" s="5"/>
      <c r="Y641" s="5"/>
      <c r="Z641" s="5"/>
      <c r="AA641" s="5"/>
      <c r="AB641" s="5"/>
      <c r="AC641" s="5"/>
      <c r="AD641" s="5"/>
      <c r="AE641" s="5"/>
      <c r="AF641" s="5"/>
      <c r="AG641" s="792"/>
      <c r="AH641" s="749"/>
    </row>
    <row r="642">
      <c r="A642" s="646"/>
      <c r="B642" s="791"/>
      <c r="C642" s="791"/>
      <c r="D642" s="791"/>
      <c r="E642" s="791"/>
      <c r="F642" s="791"/>
      <c r="G642" s="791"/>
      <c r="H642" s="791"/>
      <c r="I642" s="791"/>
      <c r="J642" s="791"/>
      <c r="K642" s="791"/>
      <c r="L642" s="791"/>
      <c r="M642" s="791"/>
      <c r="N642" s="5"/>
      <c r="O642" s="5"/>
      <c r="P642" s="5"/>
      <c r="Q642" s="5"/>
      <c r="R642" s="5"/>
      <c r="S642" s="5"/>
      <c r="T642" s="5"/>
      <c r="U642" s="5"/>
      <c r="V642" s="5"/>
      <c r="W642" s="5"/>
      <c r="X642" s="5"/>
      <c r="Y642" s="5"/>
      <c r="Z642" s="5"/>
      <c r="AA642" s="5"/>
      <c r="AB642" s="5"/>
      <c r="AC642" s="5"/>
      <c r="AD642" s="5"/>
      <c r="AE642" s="5"/>
      <c r="AF642" s="5"/>
      <c r="AG642" s="792"/>
      <c r="AH642" s="749"/>
    </row>
    <row r="643">
      <c r="A643" s="646"/>
      <c r="B643" s="791"/>
      <c r="C643" s="791"/>
      <c r="D643" s="791"/>
      <c r="E643" s="791"/>
      <c r="F643" s="791"/>
      <c r="G643" s="791"/>
      <c r="H643" s="791"/>
      <c r="I643" s="791"/>
      <c r="J643" s="791"/>
      <c r="K643" s="791"/>
      <c r="L643" s="791"/>
      <c r="M643" s="791"/>
      <c r="N643" s="5"/>
      <c r="O643" s="5"/>
      <c r="P643" s="5"/>
      <c r="Q643" s="5"/>
      <c r="R643" s="5"/>
      <c r="S643" s="5"/>
      <c r="T643" s="5"/>
      <c r="U643" s="5"/>
      <c r="V643" s="5"/>
      <c r="W643" s="5"/>
      <c r="X643" s="5"/>
      <c r="Y643" s="5"/>
      <c r="Z643" s="5"/>
      <c r="AA643" s="5"/>
      <c r="AB643" s="5"/>
      <c r="AC643" s="5"/>
      <c r="AD643" s="5"/>
      <c r="AE643" s="5"/>
      <c r="AF643" s="5"/>
      <c r="AG643" s="792"/>
      <c r="AH643" s="749"/>
    </row>
    <row r="644">
      <c r="A644" s="646"/>
      <c r="B644" s="791"/>
      <c r="C644" s="791"/>
      <c r="D644" s="791"/>
      <c r="E644" s="791"/>
      <c r="F644" s="791"/>
      <c r="G644" s="791"/>
      <c r="H644" s="791"/>
      <c r="I644" s="791"/>
      <c r="J644" s="791"/>
      <c r="K644" s="791"/>
      <c r="L644" s="791"/>
      <c r="M644" s="791"/>
      <c r="N644" s="5"/>
      <c r="O644" s="5"/>
      <c r="P644" s="5"/>
      <c r="Q644" s="5"/>
      <c r="R644" s="5"/>
      <c r="S644" s="5"/>
      <c r="T644" s="5"/>
      <c r="U644" s="5"/>
      <c r="V644" s="5"/>
      <c r="W644" s="5"/>
      <c r="X644" s="5"/>
      <c r="Y644" s="5"/>
      <c r="Z644" s="5"/>
      <c r="AA644" s="5"/>
      <c r="AB644" s="5"/>
      <c r="AC644" s="5"/>
      <c r="AD644" s="5"/>
      <c r="AE644" s="5"/>
      <c r="AF644" s="5"/>
      <c r="AG644" s="792"/>
      <c r="AH644" s="749"/>
    </row>
    <row r="645">
      <c r="A645" s="646"/>
      <c r="B645" s="791"/>
      <c r="C645" s="791"/>
      <c r="D645" s="791"/>
      <c r="E645" s="791"/>
      <c r="F645" s="791"/>
      <c r="G645" s="791"/>
      <c r="H645" s="791"/>
      <c r="I645" s="791"/>
      <c r="J645" s="791"/>
      <c r="K645" s="791"/>
      <c r="L645" s="791"/>
      <c r="M645" s="791"/>
      <c r="N645" s="5"/>
      <c r="O645" s="5"/>
      <c r="P645" s="5"/>
      <c r="Q645" s="5"/>
      <c r="R645" s="5"/>
      <c r="S645" s="5"/>
      <c r="T645" s="5"/>
      <c r="U645" s="5"/>
      <c r="V645" s="5"/>
      <c r="W645" s="5"/>
      <c r="X645" s="5"/>
      <c r="Y645" s="5"/>
      <c r="Z645" s="5"/>
      <c r="AA645" s="5"/>
      <c r="AB645" s="5"/>
      <c r="AC645" s="5"/>
      <c r="AD645" s="5"/>
      <c r="AE645" s="5"/>
      <c r="AF645" s="5"/>
      <c r="AG645" s="792"/>
      <c r="AH645" s="749"/>
    </row>
    <row r="646">
      <c r="A646" s="646"/>
      <c r="B646" s="791"/>
      <c r="C646" s="791"/>
      <c r="D646" s="791"/>
      <c r="E646" s="791"/>
      <c r="F646" s="791"/>
      <c r="G646" s="791"/>
      <c r="H646" s="791"/>
      <c r="I646" s="791"/>
      <c r="J646" s="791"/>
      <c r="K646" s="791"/>
      <c r="L646" s="791"/>
      <c r="M646" s="791"/>
      <c r="N646" s="5"/>
      <c r="O646" s="5"/>
      <c r="P646" s="5"/>
      <c r="Q646" s="5"/>
      <c r="R646" s="5"/>
      <c r="S646" s="5"/>
      <c r="T646" s="5"/>
      <c r="U646" s="5"/>
      <c r="V646" s="5"/>
      <c r="W646" s="5"/>
      <c r="X646" s="5"/>
      <c r="Y646" s="5"/>
      <c r="Z646" s="5"/>
      <c r="AA646" s="5"/>
      <c r="AB646" s="5"/>
      <c r="AC646" s="5"/>
      <c r="AD646" s="5"/>
      <c r="AE646" s="5"/>
      <c r="AF646" s="5"/>
      <c r="AG646" s="792"/>
      <c r="AH646" s="749"/>
    </row>
    <row r="647">
      <c r="A647" s="646"/>
      <c r="B647" s="791"/>
      <c r="C647" s="791"/>
      <c r="D647" s="791"/>
      <c r="E647" s="791"/>
      <c r="F647" s="791"/>
      <c r="G647" s="791"/>
      <c r="H647" s="791"/>
      <c r="I647" s="791"/>
      <c r="J647" s="791"/>
      <c r="K647" s="791"/>
      <c r="L647" s="791"/>
      <c r="M647" s="791"/>
      <c r="N647" s="5"/>
      <c r="O647" s="5"/>
      <c r="P647" s="5"/>
      <c r="Q647" s="5"/>
      <c r="R647" s="5"/>
      <c r="S647" s="5"/>
      <c r="T647" s="5"/>
      <c r="U647" s="5"/>
      <c r="V647" s="5"/>
      <c r="W647" s="5"/>
      <c r="X647" s="5"/>
      <c r="Y647" s="5"/>
      <c r="Z647" s="5"/>
      <c r="AA647" s="5"/>
      <c r="AB647" s="5"/>
      <c r="AC647" s="5"/>
      <c r="AD647" s="5"/>
      <c r="AE647" s="5"/>
      <c r="AF647" s="5"/>
      <c r="AG647" s="792"/>
      <c r="AH647" s="749"/>
    </row>
    <row r="648">
      <c r="A648" s="646"/>
      <c r="B648" s="791"/>
      <c r="C648" s="791"/>
      <c r="D648" s="791"/>
      <c r="E648" s="791"/>
      <c r="F648" s="791"/>
      <c r="G648" s="791"/>
      <c r="H648" s="791"/>
      <c r="I648" s="791"/>
      <c r="J648" s="791"/>
      <c r="K648" s="791"/>
      <c r="L648" s="791"/>
      <c r="M648" s="791"/>
      <c r="N648" s="5"/>
      <c r="O648" s="5"/>
      <c r="P648" s="5"/>
      <c r="Q648" s="5"/>
      <c r="R648" s="5"/>
      <c r="S648" s="5"/>
      <c r="T648" s="5"/>
      <c r="U648" s="5"/>
      <c r="V648" s="5"/>
      <c r="W648" s="5"/>
      <c r="X648" s="5"/>
      <c r="Y648" s="5"/>
      <c r="Z648" s="5"/>
      <c r="AA648" s="5"/>
      <c r="AB648" s="5"/>
      <c r="AC648" s="5"/>
      <c r="AD648" s="5"/>
      <c r="AE648" s="5"/>
      <c r="AF648" s="5"/>
      <c r="AG648" s="792"/>
      <c r="AH648" s="749"/>
    </row>
    <row r="649">
      <c r="A649" s="646"/>
      <c r="B649" s="791"/>
      <c r="C649" s="791"/>
      <c r="D649" s="791"/>
      <c r="E649" s="791"/>
      <c r="F649" s="791"/>
      <c r="G649" s="791"/>
      <c r="H649" s="791"/>
      <c r="I649" s="791"/>
      <c r="J649" s="791"/>
      <c r="K649" s="791"/>
      <c r="L649" s="791"/>
      <c r="M649" s="791"/>
      <c r="N649" s="5"/>
      <c r="O649" s="5"/>
      <c r="P649" s="5"/>
      <c r="Q649" s="5"/>
      <c r="R649" s="5"/>
      <c r="S649" s="5"/>
      <c r="T649" s="5"/>
      <c r="U649" s="5"/>
      <c r="V649" s="5"/>
      <c r="W649" s="5"/>
      <c r="X649" s="5"/>
      <c r="Y649" s="5"/>
      <c r="Z649" s="5"/>
      <c r="AA649" s="5"/>
      <c r="AB649" s="5"/>
      <c r="AC649" s="5"/>
      <c r="AD649" s="5"/>
      <c r="AE649" s="5"/>
      <c r="AF649" s="5"/>
      <c r="AG649" s="792"/>
      <c r="AH649" s="749"/>
    </row>
    <row r="650">
      <c r="A650" s="646"/>
      <c r="B650" s="791"/>
      <c r="C650" s="791"/>
      <c r="D650" s="791"/>
      <c r="E650" s="791"/>
      <c r="F650" s="791"/>
      <c r="G650" s="791"/>
      <c r="H650" s="791"/>
      <c r="I650" s="791"/>
      <c r="J650" s="791"/>
      <c r="K650" s="791"/>
      <c r="L650" s="791"/>
      <c r="M650" s="791"/>
      <c r="N650" s="5"/>
      <c r="O650" s="5"/>
      <c r="P650" s="5"/>
      <c r="Q650" s="5"/>
      <c r="R650" s="5"/>
      <c r="S650" s="5"/>
      <c r="T650" s="5"/>
      <c r="U650" s="5"/>
      <c r="V650" s="5"/>
      <c r="W650" s="5"/>
      <c r="X650" s="5"/>
      <c r="Y650" s="5"/>
      <c r="Z650" s="5"/>
      <c r="AA650" s="5"/>
      <c r="AB650" s="5"/>
      <c r="AC650" s="5"/>
      <c r="AD650" s="5"/>
      <c r="AE650" s="5"/>
      <c r="AF650" s="5"/>
      <c r="AG650" s="792"/>
      <c r="AH650" s="749"/>
    </row>
    <row r="651">
      <c r="A651" s="646"/>
      <c r="B651" s="791"/>
      <c r="C651" s="791"/>
      <c r="D651" s="791"/>
      <c r="E651" s="791"/>
      <c r="F651" s="791"/>
      <c r="G651" s="791"/>
      <c r="H651" s="791"/>
      <c r="I651" s="791"/>
      <c r="J651" s="791"/>
      <c r="K651" s="791"/>
      <c r="L651" s="791"/>
      <c r="M651" s="791"/>
      <c r="N651" s="5"/>
      <c r="O651" s="5"/>
      <c r="P651" s="5"/>
      <c r="Q651" s="5"/>
      <c r="R651" s="5"/>
      <c r="S651" s="5"/>
      <c r="T651" s="5"/>
      <c r="U651" s="5"/>
      <c r="V651" s="5"/>
      <c r="W651" s="5"/>
      <c r="X651" s="5"/>
      <c r="Y651" s="5"/>
      <c r="Z651" s="5"/>
      <c r="AA651" s="5"/>
      <c r="AB651" s="5"/>
      <c r="AC651" s="5"/>
      <c r="AD651" s="5"/>
      <c r="AE651" s="5"/>
      <c r="AF651" s="5"/>
      <c r="AG651" s="792"/>
      <c r="AH651" s="749"/>
    </row>
    <row r="652">
      <c r="A652" s="646"/>
      <c r="B652" s="791"/>
      <c r="C652" s="791"/>
      <c r="D652" s="791"/>
      <c r="E652" s="791"/>
      <c r="F652" s="791"/>
      <c r="G652" s="791"/>
      <c r="H652" s="791"/>
      <c r="I652" s="791"/>
      <c r="J652" s="791"/>
      <c r="K652" s="791"/>
      <c r="L652" s="791"/>
      <c r="M652" s="791"/>
      <c r="N652" s="5"/>
      <c r="O652" s="5"/>
      <c r="P652" s="5"/>
      <c r="Q652" s="5"/>
      <c r="R652" s="5"/>
      <c r="S652" s="5"/>
      <c r="T652" s="5"/>
      <c r="U652" s="5"/>
      <c r="V652" s="5"/>
      <c r="W652" s="5"/>
      <c r="X652" s="5"/>
      <c r="Y652" s="5"/>
      <c r="Z652" s="5"/>
      <c r="AA652" s="5"/>
      <c r="AB652" s="5"/>
      <c r="AC652" s="5"/>
      <c r="AD652" s="5"/>
      <c r="AE652" s="5"/>
      <c r="AF652" s="5"/>
      <c r="AG652" s="792"/>
      <c r="AH652" s="749"/>
    </row>
    <row r="653">
      <c r="A653" s="646"/>
      <c r="B653" s="791"/>
      <c r="C653" s="791"/>
      <c r="D653" s="791"/>
      <c r="E653" s="791"/>
      <c r="F653" s="791"/>
      <c r="G653" s="791"/>
      <c r="H653" s="791"/>
      <c r="I653" s="791"/>
      <c r="J653" s="791"/>
      <c r="K653" s="791"/>
      <c r="L653" s="791"/>
      <c r="M653" s="791"/>
      <c r="N653" s="5"/>
      <c r="O653" s="5"/>
      <c r="P653" s="5"/>
      <c r="Q653" s="5"/>
      <c r="R653" s="5"/>
      <c r="S653" s="5"/>
      <c r="T653" s="5"/>
      <c r="U653" s="5"/>
      <c r="V653" s="5"/>
      <c r="W653" s="5"/>
      <c r="X653" s="5"/>
      <c r="Y653" s="5"/>
      <c r="Z653" s="5"/>
      <c r="AA653" s="5"/>
      <c r="AB653" s="5"/>
      <c r="AC653" s="5"/>
      <c r="AD653" s="5"/>
      <c r="AE653" s="5"/>
      <c r="AF653" s="5"/>
      <c r="AG653" s="792"/>
      <c r="AH653" s="749"/>
    </row>
    <row r="654">
      <c r="A654" s="646"/>
      <c r="B654" s="791"/>
      <c r="C654" s="791"/>
      <c r="D654" s="791"/>
      <c r="E654" s="791"/>
      <c r="F654" s="791"/>
      <c r="G654" s="791"/>
      <c r="H654" s="791"/>
      <c r="I654" s="791"/>
      <c r="J654" s="791"/>
      <c r="K654" s="791"/>
      <c r="L654" s="791"/>
      <c r="M654" s="791"/>
      <c r="N654" s="5"/>
      <c r="O654" s="5"/>
      <c r="P654" s="5"/>
      <c r="Q654" s="5"/>
      <c r="R654" s="5"/>
      <c r="S654" s="5"/>
      <c r="T654" s="5"/>
      <c r="U654" s="5"/>
      <c r="V654" s="5"/>
      <c r="W654" s="5"/>
      <c r="X654" s="5"/>
      <c r="Y654" s="5"/>
      <c r="Z654" s="5"/>
      <c r="AA654" s="5"/>
      <c r="AB654" s="5"/>
      <c r="AC654" s="5"/>
      <c r="AD654" s="5"/>
      <c r="AE654" s="5"/>
      <c r="AF654" s="5"/>
      <c r="AG654" s="792"/>
      <c r="AH654" s="749"/>
    </row>
    <row r="655">
      <c r="A655" s="646"/>
      <c r="B655" s="791"/>
      <c r="C655" s="791"/>
      <c r="D655" s="791"/>
      <c r="E655" s="791"/>
      <c r="F655" s="791"/>
      <c r="G655" s="791"/>
      <c r="H655" s="791"/>
      <c r="I655" s="791"/>
      <c r="J655" s="791"/>
      <c r="K655" s="791"/>
      <c r="L655" s="791"/>
      <c r="M655" s="791"/>
      <c r="N655" s="5"/>
      <c r="O655" s="5"/>
      <c r="P655" s="5"/>
      <c r="Q655" s="5"/>
      <c r="R655" s="5"/>
      <c r="S655" s="5"/>
      <c r="T655" s="5"/>
      <c r="U655" s="5"/>
      <c r="V655" s="5"/>
      <c r="W655" s="5"/>
      <c r="X655" s="5"/>
      <c r="Y655" s="5"/>
      <c r="Z655" s="5"/>
      <c r="AA655" s="5"/>
      <c r="AB655" s="5"/>
      <c r="AC655" s="5"/>
      <c r="AD655" s="5"/>
      <c r="AE655" s="5"/>
      <c r="AF655" s="5"/>
      <c r="AG655" s="792"/>
      <c r="AH655" s="749"/>
    </row>
    <row r="656">
      <c r="A656" s="646"/>
      <c r="B656" s="791"/>
      <c r="C656" s="791"/>
      <c r="D656" s="791"/>
      <c r="E656" s="791"/>
      <c r="F656" s="791"/>
      <c r="G656" s="791"/>
      <c r="H656" s="791"/>
      <c r="I656" s="791"/>
      <c r="J656" s="791"/>
      <c r="K656" s="791"/>
      <c r="L656" s="791"/>
      <c r="M656" s="791"/>
      <c r="N656" s="5"/>
      <c r="O656" s="5"/>
      <c r="P656" s="5"/>
      <c r="Q656" s="5"/>
      <c r="R656" s="5"/>
      <c r="S656" s="5"/>
      <c r="T656" s="5"/>
      <c r="U656" s="5"/>
      <c r="V656" s="5"/>
      <c r="W656" s="5"/>
      <c r="X656" s="5"/>
      <c r="Y656" s="5"/>
      <c r="Z656" s="5"/>
      <c r="AA656" s="5"/>
      <c r="AB656" s="5"/>
      <c r="AC656" s="5"/>
      <c r="AD656" s="5"/>
      <c r="AE656" s="5"/>
      <c r="AF656" s="5"/>
      <c r="AG656" s="792"/>
      <c r="AH656" s="749"/>
    </row>
    <row r="657">
      <c r="A657" s="646"/>
      <c r="B657" s="791"/>
      <c r="C657" s="791"/>
      <c r="D657" s="791"/>
      <c r="E657" s="791"/>
      <c r="F657" s="791"/>
      <c r="G657" s="791"/>
      <c r="H657" s="791"/>
      <c r="I657" s="791"/>
      <c r="J657" s="791"/>
      <c r="K657" s="791"/>
      <c r="L657" s="791"/>
      <c r="M657" s="791"/>
      <c r="N657" s="5"/>
      <c r="O657" s="5"/>
      <c r="P657" s="5"/>
      <c r="Q657" s="5"/>
      <c r="R657" s="5"/>
      <c r="S657" s="5"/>
      <c r="T657" s="5"/>
      <c r="U657" s="5"/>
      <c r="V657" s="5"/>
      <c r="W657" s="5"/>
      <c r="X657" s="5"/>
      <c r="Y657" s="5"/>
      <c r="Z657" s="5"/>
      <c r="AA657" s="5"/>
      <c r="AB657" s="5"/>
      <c r="AC657" s="5"/>
      <c r="AD657" s="5"/>
      <c r="AE657" s="5"/>
      <c r="AF657" s="5"/>
      <c r="AG657" s="792"/>
      <c r="AH657" s="749"/>
    </row>
    <row r="658">
      <c r="A658" s="646"/>
      <c r="B658" s="791"/>
      <c r="C658" s="791"/>
      <c r="D658" s="791"/>
      <c r="E658" s="791"/>
      <c r="F658" s="791"/>
      <c r="G658" s="791"/>
      <c r="H658" s="791"/>
      <c r="I658" s="791"/>
      <c r="J658" s="791"/>
      <c r="K658" s="791"/>
      <c r="L658" s="791"/>
      <c r="M658" s="791"/>
      <c r="N658" s="5"/>
      <c r="O658" s="5"/>
      <c r="P658" s="5"/>
      <c r="Q658" s="5"/>
      <c r="R658" s="5"/>
      <c r="S658" s="5"/>
      <c r="T658" s="5"/>
      <c r="U658" s="5"/>
      <c r="V658" s="5"/>
      <c r="W658" s="5"/>
      <c r="X658" s="5"/>
      <c r="Y658" s="5"/>
      <c r="Z658" s="5"/>
      <c r="AA658" s="5"/>
      <c r="AB658" s="5"/>
      <c r="AC658" s="5"/>
      <c r="AD658" s="5"/>
      <c r="AE658" s="5"/>
      <c r="AF658" s="5"/>
      <c r="AG658" s="792"/>
      <c r="AH658" s="749"/>
    </row>
    <row r="659">
      <c r="A659" s="646"/>
      <c r="B659" s="791"/>
      <c r="C659" s="791"/>
      <c r="D659" s="791"/>
      <c r="E659" s="791"/>
      <c r="F659" s="791"/>
      <c r="G659" s="791"/>
      <c r="H659" s="791"/>
      <c r="I659" s="791"/>
      <c r="J659" s="791"/>
      <c r="K659" s="791"/>
      <c r="L659" s="791"/>
      <c r="M659" s="791"/>
      <c r="N659" s="5"/>
      <c r="O659" s="5"/>
      <c r="P659" s="5"/>
      <c r="Q659" s="5"/>
      <c r="R659" s="5"/>
      <c r="S659" s="5"/>
      <c r="T659" s="5"/>
      <c r="U659" s="5"/>
      <c r="V659" s="5"/>
      <c r="W659" s="5"/>
      <c r="X659" s="5"/>
      <c r="Y659" s="5"/>
      <c r="Z659" s="5"/>
      <c r="AA659" s="5"/>
      <c r="AB659" s="5"/>
      <c r="AC659" s="5"/>
      <c r="AD659" s="5"/>
      <c r="AE659" s="5"/>
      <c r="AF659" s="5"/>
      <c r="AG659" s="792"/>
      <c r="AH659" s="749"/>
    </row>
    <row r="660">
      <c r="A660" s="646"/>
      <c r="B660" s="791"/>
      <c r="C660" s="791"/>
      <c r="D660" s="791"/>
      <c r="E660" s="791"/>
      <c r="F660" s="791"/>
      <c r="G660" s="791"/>
      <c r="H660" s="791"/>
      <c r="I660" s="791"/>
      <c r="J660" s="791"/>
      <c r="K660" s="791"/>
      <c r="L660" s="791"/>
      <c r="M660" s="791"/>
      <c r="N660" s="5"/>
      <c r="O660" s="5"/>
      <c r="P660" s="5"/>
      <c r="Q660" s="5"/>
      <c r="R660" s="5"/>
      <c r="S660" s="5"/>
      <c r="T660" s="5"/>
      <c r="U660" s="5"/>
      <c r="V660" s="5"/>
      <c r="W660" s="5"/>
      <c r="X660" s="5"/>
      <c r="Y660" s="5"/>
      <c r="Z660" s="5"/>
      <c r="AA660" s="5"/>
      <c r="AB660" s="5"/>
      <c r="AC660" s="5"/>
      <c r="AD660" s="5"/>
      <c r="AE660" s="5"/>
      <c r="AF660" s="5"/>
      <c r="AG660" s="792"/>
      <c r="AH660" s="749"/>
    </row>
    <row r="661">
      <c r="A661" s="646"/>
      <c r="B661" s="791"/>
      <c r="C661" s="791"/>
      <c r="D661" s="791"/>
      <c r="E661" s="791"/>
      <c r="F661" s="791"/>
      <c r="G661" s="791"/>
      <c r="H661" s="791"/>
      <c r="I661" s="791"/>
      <c r="J661" s="791"/>
      <c r="K661" s="791"/>
      <c r="L661" s="791"/>
      <c r="M661" s="791"/>
      <c r="N661" s="5"/>
      <c r="O661" s="5"/>
      <c r="P661" s="5"/>
      <c r="Q661" s="5"/>
      <c r="R661" s="5"/>
      <c r="S661" s="5"/>
      <c r="T661" s="5"/>
      <c r="U661" s="5"/>
      <c r="V661" s="5"/>
      <c r="W661" s="5"/>
      <c r="X661" s="5"/>
      <c r="Y661" s="5"/>
      <c r="Z661" s="5"/>
      <c r="AA661" s="5"/>
      <c r="AB661" s="5"/>
      <c r="AC661" s="5"/>
      <c r="AD661" s="5"/>
      <c r="AE661" s="5"/>
      <c r="AF661" s="5"/>
      <c r="AG661" s="792"/>
      <c r="AH661" s="749"/>
    </row>
    <row r="662">
      <c r="A662" s="646"/>
      <c r="B662" s="791"/>
      <c r="C662" s="791"/>
      <c r="D662" s="791"/>
      <c r="E662" s="791"/>
      <c r="F662" s="791"/>
      <c r="G662" s="791"/>
      <c r="H662" s="791"/>
      <c r="I662" s="791"/>
      <c r="J662" s="791"/>
      <c r="K662" s="791"/>
      <c r="L662" s="791"/>
      <c r="M662" s="791"/>
      <c r="N662" s="5"/>
      <c r="O662" s="5"/>
      <c r="P662" s="5"/>
      <c r="Q662" s="5"/>
      <c r="R662" s="5"/>
      <c r="S662" s="5"/>
      <c r="T662" s="5"/>
      <c r="U662" s="5"/>
      <c r="V662" s="5"/>
      <c r="W662" s="5"/>
      <c r="X662" s="5"/>
      <c r="Y662" s="5"/>
      <c r="Z662" s="5"/>
      <c r="AA662" s="5"/>
      <c r="AB662" s="5"/>
      <c r="AC662" s="5"/>
      <c r="AD662" s="5"/>
      <c r="AE662" s="5"/>
      <c r="AF662" s="5"/>
      <c r="AG662" s="792"/>
      <c r="AH662" s="749"/>
    </row>
    <row r="663">
      <c r="A663" s="646"/>
      <c r="B663" s="791"/>
      <c r="C663" s="791"/>
      <c r="D663" s="791"/>
      <c r="E663" s="791"/>
      <c r="F663" s="791"/>
      <c r="G663" s="791"/>
      <c r="H663" s="791"/>
      <c r="I663" s="791"/>
      <c r="J663" s="791"/>
      <c r="K663" s="791"/>
      <c r="L663" s="791"/>
      <c r="M663" s="791"/>
      <c r="N663" s="5"/>
      <c r="O663" s="5"/>
      <c r="P663" s="5"/>
      <c r="Q663" s="5"/>
      <c r="R663" s="5"/>
      <c r="S663" s="5"/>
      <c r="T663" s="5"/>
      <c r="U663" s="5"/>
      <c r="V663" s="5"/>
      <c r="W663" s="5"/>
      <c r="X663" s="5"/>
      <c r="Y663" s="5"/>
      <c r="Z663" s="5"/>
      <c r="AA663" s="5"/>
      <c r="AB663" s="5"/>
      <c r="AC663" s="5"/>
      <c r="AD663" s="5"/>
      <c r="AE663" s="5"/>
      <c r="AF663" s="5"/>
      <c r="AG663" s="792"/>
      <c r="AH663" s="749"/>
    </row>
    <row r="664">
      <c r="A664" s="646"/>
      <c r="B664" s="791"/>
      <c r="C664" s="791"/>
      <c r="D664" s="791"/>
      <c r="E664" s="791"/>
      <c r="F664" s="791"/>
      <c r="G664" s="791"/>
      <c r="H664" s="791"/>
      <c r="I664" s="791"/>
      <c r="J664" s="791"/>
      <c r="K664" s="791"/>
      <c r="L664" s="791"/>
      <c r="M664" s="791"/>
      <c r="N664" s="5"/>
      <c r="O664" s="5"/>
      <c r="P664" s="5"/>
      <c r="Q664" s="5"/>
      <c r="R664" s="5"/>
      <c r="S664" s="5"/>
      <c r="T664" s="5"/>
      <c r="U664" s="5"/>
      <c r="V664" s="5"/>
      <c r="W664" s="5"/>
      <c r="X664" s="5"/>
      <c r="Y664" s="5"/>
      <c r="Z664" s="5"/>
      <c r="AA664" s="5"/>
      <c r="AB664" s="5"/>
      <c r="AC664" s="5"/>
      <c r="AD664" s="5"/>
      <c r="AE664" s="5"/>
      <c r="AF664" s="5"/>
      <c r="AG664" s="792"/>
      <c r="AH664" s="749"/>
    </row>
    <row r="665">
      <c r="A665" s="646"/>
      <c r="B665" s="791"/>
      <c r="C665" s="791"/>
      <c r="D665" s="791"/>
      <c r="E665" s="791"/>
      <c r="F665" s="791"/>
      <c r="G665" s="791"/>
      <c r="H665" s="791"/>
      <c r="I665" s="791"/>
      <c r="J665" s="791"/>
      <c r="K665" s="791"/>
      <c r="L665" s="791"/>
      <c r="M665" s="791"/>
      <c r="N665" s="5"/>
      <c r="O665" s="5"/>
      <c r="P665" s="5"/>
      <c r="Q665" s="5"/>
      <c r="R665" s="5"/>
      <c r="S665" s="5"/>
      <c r="T665" s="5"/>
      <c r="U665" s="5"/>
      <c r="V665" s="5"/>
      <c r="W665" s="5"/>
      <c r="X665" s="5"/>
      <c r="Y665" s="5"/>
      <c r="Z665" s="5"/>
      <c r="AA665" s="5"/>
      <c r="AB665" s="5"/>
      <c r="AC665" s="5"/>
      <c r="AD665" s="5"/>
      <c r="AE665" s="5"/>
      <c r="AF665" s="5"/>
      <c r="AG665" s="792"/>
      <c r="AH665" s="749"/>
    </row>
    <row r="666">
      <c r="A666" s="646"/>
      <c r="B666" s="791"/>
      <c r="C666" s="791"/>
      <c r="D666" s="791"/>
      <c r="E666" s="791"/>
      <c r="F666" s="791"/>
      <c r="G666" s="791"/>
      <c r="H666" s="791"/>
      <c r="I666" s="791"/>
      <c r="J666" s="791"/>
      <c r="K666" s="791"/>
      <c r="L666" s="791"/>
      <c r="M666" s="791"/>
      <c r="N666" s="5"/>
      <c r="O666" s="5"/>
      <c r="P666" s="5"/>
      <c r="Q666" s="5"/>
      <c r="R666" s="5"/>
      <c r="S666" s="5"/>
      <c r="T666" s="5"/>
      <c r="U666" s="5"/>
      <c r="V666" s="5"/>
      <c r="W666" s="5"/>
      <c r="X666" s="5"/>
      <c r="Y666" s="5"/>
      <c r="Z666" s="5"/>
      <c r="AA666" s="5"/>
      <c r="AB666" s="5"/>
      <c r="AC666" s="5"/>
      <c r="AD666" s="5"/>
      <c r="AE666" s="5"/>
      <c r="AF666" s="5"/>
      <c r="AG666" s="792"/>
      <c r="AH666" s="749"/>
    </row>
    <row r="667">
      <c r="A667" s="646"/>
      <c r="B667" s="791"/>
      <c r="C667" s="791"/>
      <c r="D667" s="791"/>
      <c r="E667" s="791"/>
      <c r="F667" s="791"/>
      <c r="G667" s="791"/>
      <c r="H667" s="791"/>
      <c r="I667" s="791"/>
      <c r="J667" s="791"/>
      <c r="K667" s="791"/>
      <c r="L667" s="791"/>
      <c r="M667" s="791"/>
      <c r="N667" s="5"/>
      <c r="O667" s="5"/>
      <c r="P667" s="5"/>
      <c r="Q667" s="5"/>
      <c r="R667" s="5"/>
      <c r="S667" s="5"/>
      <c r="T667" s="5"/>
      <c r="U667" s="5"/>
      <c r="V667" s="5"/>
      <c r="W667" s="5"/>
      <c r="X667" s="5"/>
      <c r="Y667" s="5"/>
      <c r="Z667" s="5"/>
      <c r="AA667" s="5"/>
      <c r="AB667" s="5"/>
      <c r="AC667" s="5"/>
      <c r="AD667" s="5"/>
      <c r="AE667" s="5"/>
      <c r="AF667" s="5"/>
      <c r="AG667" s="792"/>
      <c r="AH667" s="749"/>
    </row>
    <row r="668">
      <c r="A668" s="646"/>
      <c r="B668" s="791"/>
      <c r="C668" s="791"/>
      <c r="D668" s="791"/>
      <c r="E668" s="791"/>
      <c r="F668" s="791"/>
      <c r="G668" s="791"/>
      <c r="H668" s="791"/>
      <c r="I668" s="791"/>
      <c r="J668" s="791"/>
      <c r="K668" s="791"/>
      <c r="L668" s="791"/>
      <c r="M668" s="791"/>
      <c r="N668" s="5"/>
      <c r="O668" s="5"/>
      <c r="P668" s="5"/>
      <c r="Q668" s="5"/>
      <c r="R668" s="5"/>
      <c r="S668" s="5"/>
      <c r="T668" s="5"/>
      <c r="U668" s="5"/>
      <c r="V668" s="5"/>
      <c r="W668" s="5"/>
      <c r="X668" s="5"/>
      <c r="Y668" s="5"/>
      <c r="Z668" s="5"/>
      <c r="AA668" s="5"/>
      <c r="AB668" s="5"/>
      <c r="AC668" s="5"/>
      <c r="AD668" s="5"/>
      <c r="AE668" s="5"/>
      <c r="AF668" s="5"/>
      <c r="AG668" s="792"/>
      <c r="AH668" s="749"/>
    </row>
    <row r="669">
      <c r="A669" s="646"/>
      <c r="B669" s="791"/>
      <c r="C669" s="791"/>
      <c r="D669" s="791"/>
      <c r="E669" s="791"/>
      <c r="F669" s="791"/>
      <c r="G669" s="791"/>
      <c r="H669" s="791"/>
      <c r="I669" s="791"/>
      <c r="J669" s="791"/>
      <c r="K669" s="791"/>
      <c r="L669" s="791"/>
      <c r="M669" s="791"/>
      <c r="N669" s="5"/>
      <c r="O669" s="5"/>
      <c r="P669" s="5"/>
      <c r="Q669" s="5"/>
      <c r="R669" s="5"/>
      <c r="S669" s="5"/>
      <c r="T669" s="5"/>
      <c r="U669" s="5"/>
      <c r="V669" s="5"/>
      <c r="W669" s="5"/>
      <c r="X669" s="5"/>
      <c r="Y669" s="5"/>
      <c r="Z669" s="5"/>
      <c r="AA669" s="5"/>
      <c r="AB669" s="5"/>
      <c r="AC669" s="5"/>
      <c r="AD669" s="5"/>
      <c r="AE669" s="5"/>
      <c r="AF669" s="5"/>
      <c r="AG669" s="792"/>
      <c r="AH669" s="749"/>
    </row>
    <row r="670">
      <c r="A670" s="646"/>
      <c r="B670" s="791"/>
      <c r="C670" s="791"/>
      <c r="D670" s="791"/>
      <c r="E670" s="791"/>
      <c r="F670" s="791"/>
      <c r="G670" s="791"/>
      <c r="H670" s="791"/>
      <c r="I670" s="791"/>
      <c r="J670" s="791"/>
      <c r="K670" s="791"/>
      <c r="L670" s="791"/>
      <c r="M670" s="791"/>
      <c r="N670" s="5"/>
      <c r="O670" s="5"/>
      <c r="P670" s="5"/>
      <c r="Q670" s="5"/>
      <c r="R670" s="5"/>
      <c r="S670" s="5"/>
      <c r="T670" s="5"/>
      <c r="U670" s="5"/>
      <c r="V670" s="5"/>
      <c r="W670" s="5"/>
      <c r="X670" s="5"/>
      <c r="Y670" s="5"/>
      <c r="Z670" s="5"/>
      <c r="AA670" s="5"/>
      <c r="AB670" s="5"/>
      <c r="AC670" s="5"/>
      <c r="AD670" s="5"/>
      <c r="AE670" s="5"/>
      <c r="AF670" s="5"/>
      <c r="AG670" s="792"/>
      <c r="AH670" s="749"/>
    </row>
    <row r="671">
      <c r="A671" s="646"/>
      <c r="B671" s="791"/>
      <c r="C671" s="791"/>
      <c r="D671" s="791"/>
      <c r="E671" s="791"/>
      <c r="F671" s="791"/>
      <c r="G671" s="791"/>
      <c r="H671" s="791"/>
      <c r="I671" s="791"/>
      <c r="J671" s="791"/>
      <c r="K671" s="791"/>
      <c r="L671" s="791"/>
      <c r="M671" s="791"/>
      <c r="N671" s="5"/>
      <c r="O671" s="5"/>
      <c r="P671" s="5"/>
      <c r="Q671" s="5"/>
      <c r="R671" s="5"/>
      <c r="S671" s="5"/>
      <c r="T671" s="5"/>
      <c r="U671" s="5"/>
      <c r="V671" s="5"/>
      <c r="W671" s="5"/>
      <c r="X671" s="5"/>
      <c r="Y671" s="5"/>
      <c r="Z671" s="5"/>
      <c r="AA671" s="5"/>
      <c r="AB671" s="5"/>
      <c r="AC671" s="5"/>
      <c r="AD671" s="5"/>
      <c r="AE671" s="5"/>
      <c r="AF671" s="5"/>
      <c r="AG671" s="792"/>
      <c r="AH671" s="749"/>
    </row>
    <row r="672">
      <c r="A672" s="646"/>
      <c r="B672" s="791"/>
      <c r="C672" s="791"/>
      <c r="D672" s="791"/>
      <c r="E672" s="791"/>
      <c r="F672" s="791"/>
      <c r="G672" s="791"/>
      <c r="H672" s="791"/>
      <c r="I672" s="791"/>
      <c r="J672" s="791"/>
      <c r="K672" s="791"/>
      <c r="L672" s="791"/>
      <c r="M672" s="791"/>
      <c r="N672" s="5"/>
      <c r="O672" s="5"/>
      <c r="P672" s="5"/>
      <c r="Q672" s="5"/>
      <c r="R672" s="5"/>
      <c r="S672" s="5"/>
      <c r="T672" s="5"/>
      <c r="U672" s="5"/>
      <c r="V672" s="5"/>
      <c r="W672" s="5"/>
      <c r="X672" s="5"/>
      <c r="Y672" s="5"/>
      <c r="Z672" s="5"/>
      <c r="AA672" s="5"/>
      <c r="AB672" s="5"/>
      <c r="AC672" s="5"/>
      <c r="AD672" s="5"/>
      <c r="AE672" s="5"/>
      <c r="AF672" s="5"/>
      <c r="AG672" s="792"/>
      <c r="AH672" s="749"/>
    </row>
    <row r="673">
      <c r="A673" s="646"/>
      <c r="B673" s="791"/>
      <c r="C673" s="791"/>
      <c r="D673" s="791"/>
      <c r="E673" s="791"/>
      <c r="F673" s="791"/>
      <c r="G673" s="791"/>
      <c r="H673" s="791"/>
      <c r="I673" s="791"/>
      <c r="J673" s="791"/>
      <c r="K673" s="791"/>
      <c r="L673" s="791"/>
      <c r="M673" s="791"/>
      <c r="N673" s="5"/>
      <c r="O673" s="5"/>
      <c r="P673" s="5"/>
      <c r="Q673" s="5"/>
      <c r="R673" s="5"/>
      <c r="S673" s="5"/>
      <c r="T673" s="5"/>
      <c r="U673" s="5"/>
      <c r="V673" s="5"/>
      <c r="W673" s="5"/>
      <c r="X673" s="5"/>
      <c r="Y673" s="5"/>
      <c r="Z673" s="5"/>
      <c r="AA673" s="5"/>
      <c r="AB673" s="5"/>
      <c r="AC673" s="5"/>
      <c r="AD673" s="5"/>
      <c r="AE673" s="5"/>
      <c r="AF673" s="5"/>
      <c r="AG673" s="792"/>
      <c r="AH673" s="749"/>
    </row>
    <row r="674">
      <c r="A674" s="646"/>
      <c r="B674" s="791"/>
      <c r="C674" s="791"/>
      <c r="D674" s="791"/>
      <c r="E674" s="791"/>
      <c r="F674" s="791"/>
      <c r="G674" s="791"/>
      <c r="H674" s="791"/>
      <c r="I674" s="791"/>
      <c r="J674" s="791"/>
      <c r="K674" s="791"/>
      <c r="L674" s="791"/>
      <c r="M674" s="791"/>
      <c r="N674" s="5"/>
      <c r="O674" s="5"/>
      <c r="P674" s="5"/>
      <c r="Q674" s="5"/>
      <c r="R674" s="5"/>
      <c r="S674" s="5"/>
      <c r="T674" s="5"/>
      <c r="U674" s="5"/>
      <c r="V674" s="5"/>
      <c r="W674" s="5"/>
      <c r="X674" s="5"/>
      <c r="Y674" s="5"/>
      <c r="Z674" s="5"/>
      <c r="AA674" s="5"/>
      <c r="AB674" s="5"/>
      <c r="AC674" s="5"/>
      <c r="AD674" s="5"/>
      <c r="AE674" s="5"/>
      <c r="AF674" s="5"/>
      <c r="AG674" s="792"/>
      <c r="AH674" s="749"/>
    </row>
    <row r="675">
      <c r="A675" s="646"/>
      <c r="B675" s="791"/>
      <c r="C675" s="791"/>
      <c r="D675" s="791"/>
      <c r="E675" s="791"/>
      <c r="F675" s="791"/>
      <c r="G675" s="791"/>
      <c r="H675" s="791"/>
      <c r="I675" s="791"/>
      <c r="J675" s="791"/>
      <c r="K675" s="791"/>
      <c r="L675" s="791"/>
      <c r="M675" s="791"/>
      <c r="N675" s="5"/>
      <c r="O675" s="5"/>
      <c r="P675" s="5"/>
      <c r="Q675" s="5"/>
      <c r="R675" s="5"/>
      <c r="S675" s="5"/>
      <c r="T675" s="5"/>
      <c r="U675" s="5"/>
      <c r="V675" s="5"/>
      <c r="W675" s="5"/>
      <c r="X675" s="5"/>
      <c r="Y675" s="5"/>
      <c r="Z675" s="5"/>
      <c r="AA675" s="5"/>
      <c r="AB675" s="5"/>
      <c r="AC675" s="5"/>
      <c r="AD675" s="5"/>
      <c r="AE675" s="5"/>
      <c r="AF675" s="5"/>
      <c r="AG675" s="792"/>
      <c r="AH675" s="749"/>
    </row>
    <row r="676">
      <c r="A676" s="646"/>
      <c r="B676" s="791"/>
      <c r="C676" s="791"/>
      <c r="D676" s="791"/>
      <c r="E676" s="791"/>
      <c r="F676" s="791"/>
      <c r="G676" s="791"/>
      <c r="H676" s="791"/>
      <c r="I676" s="791"/>
      <c r="J676" s="791"/>
      <c r="K676" s="791"/>
      <c r="L676" s="791"/>
      <c r="M676" s="791"/>
      <c r="N676" s="5"/>
      <c r="O676" s="5"/>
      <c r="P676" s="5"/>
      <c r="Q676" s="5"/>
      <c r="R676" s="5"/>
      <c r="S676" s="5"/>
      <c r="T676" s="5"/>
      <c r="U676" s="5"/>
      <c r="V676" s="5"/>
      <c r="W676" s="5"/>
      <c r="X676" s="5"/>
      <c r="Y676" s="5"/>
      <c r="Z676" s="5"/>
      <c r="AA676" s="5"/>
      <c r="AB676" s="5"/>
      <c r="AC676" s="5"/>
      <c r="AD676" s="5"/>
      <c r="AE676" s="5"/>
      <c r="AF676" s="5"/>
      <c r="AG676" s="792"/>
      <c r="AH676" s="749"/>
    </row>
    <row r="677">
      <c r="A677" s="646"/>
      <c r="B677" s="791"/>
      <c r="C677" s="791"/>
      <c r="D677" s="791"/>
      <c r="E677" s="791"/>
      <c r="F677" s="791"/>
      <c r="G677" s="791"/>
      <c r="H677" s="791"/>
      <c r="I677" s="791"/>
      <c r="J677" s="791"/>
      <c r="K677" s="791"/>
      <c r="L677" s="791"/>
      <c r="M677" s="791"/>
      <c r="N677" s="5"/>
      <c r="O677" s="5"/>
      <c r="P677" s="5"/>
      <c r="Q677" s="5"/>
      <c r="R677" s="5"/>
      <c r="S677" s="5"/>
      <c r="T677" s="5"/>
      <c r="U677" s="5"/>
      <c r="V677" s="5"/>
      <c r="W677" s="5"/>
      <c r="X677" s="5"/>
      <c r="Y677" s="5"/>
      <c r="Z677" s="5"/>
      <c r="AA677" s="5"/>
      <c r="AB677" s="5"/>
      <c r="AC677" s="5"/>
      <c r="AD677" s="5"/>
      <c r="AE677" s="5"/>
      <c r="AF677" s="5"/>
      <c r="AG677" s="792"/>
      <c r="AH677" s="749"/>
    </row>
    <row r="678">
      <c r="A678" s="646"/>
      <c r="B678" s="791"/>
      <c r="C678" s="791"/>
      <c r="D678" s="791"/>
      <c r="E678" s="791"/>
      <c r="F678" s="791"/>
      <c r="G678" s="791"/>
      <c r="H678" s="791"/>
      <c r="I678" s="791"/>
      <c r="J678" s="791"/>
      <c r="K678" s="791"/>
      <c r="L678" s="791"/>
      <c r="M678" s="791"/>
      <c r="N678" s="5"/>
      <c r="O678" s="5"/>
      <c r="P678" s="5"/>
      <c r="Q678" s="5"/>
      <c r="R678" s="5"/>
      <c r="S678" s="5"/>
      <c r="T678" s="5"/>
      <c r="U678" s="5"/>
      <c r="V678" s="5"/>
      <c r="W678" s="5"/>
      <c r="X678" s="5"/>
      <c r="Y678" s="5"/>
      <c r="Z678" s="5"/>
      <c r="AA678" s="5"/>
      <c r="AB678" s="5"/>
      <c r="AC678" s="5"/>
      <c r="AD678" s="5"/>
      <c r="AE678" s="5"/>
      <c r="AF678" s="5"/>
      <c r="AG678" s="792"/>
      <c r="AH678" s="749"/>
    </row>
    <row r="679">
      <c r="A679" s="646"/>
      <c r="B679" s="791"/>
      <c r="C679" s="791"/>
      <c r="D679" s="791"/>
      <c r="E679" s="791"/>
      <c r="F679" s="791"/>
      <c r="G679" s="791"/>
      <c r="H679" s="791"/>
      <c r="I679" s="791"/>
      <c r="J679" s="791"/>
      <c r="K679" s="791"/>
      <c r="L679" s="791"/>
      <c r="M679" s="791"/>
      <c r="N679" s="5"/>
      <c r="O679" s="5"/>
      <c r="P679" s="5"/>
      <c r="Q679" s="5"/>
      <c r="R679" s="5"/>
      <c r="S679" s="5"/>
      <c r="T679" s="5"/>
      <c r="U679" s="5"/>
      <c r="V679" s="5"/>
      <c r="W679" s="5"/>
      <c r="X679" s="5"/>
      <c r="Y679" s="5"/>
      <c r="Z679" s="5"/>
      <c r="AA679" s="5"/>
      <c r="AB679" s="5"/>
      <c r="AC679" s="5"/>
      <c r="AD679" s="5"/>
      <c r="AE679" s="5"/>
      <c r="AF679" s="5"/>
      <c r="AG679" s="792"/>
      <c r="AH679" s="749"/>
    </row>
    <row r="680">
      <c r="A680" s="646"/>
      <c r="B680" s="791"/>
      <c r="C680" s="791"/>
      <c r="D680" s="791"/>
      <c r="E680" s="791"/>
      <c r="F680" s="791"/>
      <c r="G680" s="791"/>
      <c r="H680" s="791"/>
      <c r="I680" s="791"/>
      <c r="J680" s="791"/>
      <c r="K680" s="791"/>
      <c r="L680" s="791"/>
      <c r="M680" s="791"/>
      <c r="N680" s="5"/>
      <c r="O680" s="5"/>
      <c r="P680" s="5"/>
      <c r="Q680" s="5"/>
      <c r="R680" s="5"/>
      <c r="S680" s="5"/>
      <c r="T680" s="5"/>
      <c r="U680" s="5"/>
      <c r="V680" s="5"/>
      <c r="W680" s="5"/>
      <c r="X680" s="5"/>
      <c r="Y680" s="5"/>
      <c r="Z680" s="5"/>
      <c r="AA680" s="5"/>
      <c r="AB680" s="5"/>
      <c r="AC680" s="5"/>
      <c r="AD680" s="5"/>
      <c r="AE680" s="5"/>
      <c r="AF680" s="5"/>
      <c r="AG680" s="792"/>
      <c r="AH680" s="749"/>
    </row>
    <row r="681">
      <c r="A681" s="646"/>
      <c r="B681" s="791"/>
      <c r="C681" s="791"/>
      <c r="D681" s="791"/>
      <c r="E681" s="791"/>
      <c r="F681" s="791"/>
      <c r="G681" s="791"/>
      <c r="H681" s="791"/>
      <c r="I681" s="791"/>
      <c r="J681" s="791"/>
      <c r="K681" s="791"/>
      <c r="L681" s="791"/>
      <c r="M681" s="791"/>
      <c r="N681" s="5"/>
      <c r="O681" s="5"/>
      <c r="P681" s="5"/>
      <c r="Q681" s="5"/>
      <c r="R681" s="5"/>
      <c r="S681" s="5"/>
      <c r="T681" s="5"/>
      <c r="U681" s="5"/>
      <c r="V681" s="5"/>
      <c r="W681" s="5"/>
      <c r="X681" s="5"/>
      <c r="Y681" s="5"/>
      <c r="Z681" s="5"/>
      <c r="AA681" s="5"/>
      <c r="AB681" s="5"/>
      <c r="AC681" s="5"/>
      <c r="AD681" s="5"/>
      <c r="AE681" s="5"/>
      <c r="AF681" s="5"/>
      <c r="AG681" s="792"/>
      <c r="AH681" s="749"/>
    </row>
    <row r="682">
      <c r="A682" s="646"/>
      <c r="B682" s="791"/>
      <c r="C682" s="791"/>
      <c r="D682" s="791"/>
      <c r="E682" s="791"/>
      <c r="F682" s="791"/>
      <c r="G682" s="791"/>
      <c r="H682" s="791"/>
      <c r="I682" s="791"/>
      <c r="J682" s="791"/>
      <c r="K682" s="791"/>
      <c r="L682" s="791"/>
      <c r="M682" s="791"/>
      <c r="N682" s="5"/>
      <c r="O682" s="5"/>
      <c r="P682" s="5"/>
      <c r="Q682" s="5"/>
      <c r="R682" s="5"/>
      <c r="S682" s="5"/>
      <c r="T682" s="5"/>
      <c r="U682" s="5"/>
      <c r="V682" s="5"/>
      <c r="W682" s="5"/>
      <c r="X682" s="5"/>
      <c r="Y682" s="5"/>
      <c r="Z682" s="5"/>
      <c r="AA682" s="5"/>
      <c r="AB682" s="5"/>
      <c r="AC682" s="5"/>
      <c r="AD682" s="5"/>
      <c r="AE682" s="5"/>
      <c r="AF682" s="5"/>
      <c r="AG682" s="792"/>
      <c r="AH682" s="749"/>
    </row>
    <row r="683">
      <c r="A683" s="646"/>
      <c r="B683" s="791"/>
      <c r="C683" s="791"/>
      <c r="D683" s="791"/>
      <c r="E683" s="791"/>
      <c r="F683" s="791"/>
      <c r="G683" s="791"/>
      <c r="H683" s="791"/>
      <c r="I683" s="791"/>
      <c r="J683" s="791"/>
      <c r="K683" s="791"/>
      <c r="L683" s="791"/>
      <c r="M683" s="791"/>
      <c r="N683" s="5"/>
      <c r="O683" s="5"/>
      <c r="P683" s="5"/>
      <c r="Q683" s="5"/>
      <c r="R683" s="5"/>
      <c r="S683" s="5"/>
      <c r="T683" s="5"/>
      <c r="U683" s="5"/>
      <c r="V683" s="5"/>
      <c r="W683" s="5"/>
      <c r="X683" s="5"/>
      <c r="Y683" s="5"/>
      <c r="Z683" s="5"/>
      <c r="AA683" s="5"/>
      <c r="AB683" s="5"/>
      <c r="AC683" s="5"/>
      <c r="AD683" s="5"/>
      <c r="AE683" s="5"/>
      <c r="AF683" s="5"/>
      <c r="AG683" s="792"/>
      <c r="AH683" s="749"/>
    </row>
    <row r="684">
      <c r="A684" s="646"/>
      <c r="B684" s="791"/>
      <c r="C684" s="791"/>
      <c r="D684" s="791"/>
      <c r="E684" s="791"/>
      <c r="F684" s="791"/>
      <c r="G684" s="791"/>
      <c r="H684" s="791"/>
      <c r="I684" s="791"/>
      <c r="J684" s="791"/>
      <c r="K684" s="791"/>
      <c r="L684" s="791"/>
      <c r="M684" s="791"/>
      <c r="N684" s="5"/>
      <c r="O684" s="5"/>
      <c r="P684" s="5"/>
      <c r="Q684" s="5"/>
      <c r="R684" s="5"/>
      <c r="S684" s="5"/>
      <c r="T684" s="5"/>
      <c r="U684" s="5"/>
      <c r="V684" s="5"/>
      <c r="W684" s="5"/>
      <c r="X684" s="5"/>
      <c r="Y684" s="5"/>
      <c r="Z684" s="5"/>
      <c r="AA684" s="5"/>
      <c r="AB684" s="5"/>
      <c r="AC684" s="5"/>
      <c r="AD684" s="5"/>
      <c r="AE684" s="5"/>
      <c r="AF684" s="5"/>
      <c r="AG684" s="792"/>
      <c r="AH684" s="749"/>
    </row>
    <row r="685">
      <c r="A685" s="646"/>
      <c r="B685" s="791"/>
      <c r="C685" s="791"/>
      <c r="D685" s="791"/>
      <c r="E685" s="791"/>
      <c r="F685" s="791"/>
      <c r="G685" s="791"/>
      <c r="H685" s="791"/>
      <c r="I685" s="791"/>
      <c r="J685" s="791"/>
      <c r="K685" s="791"/>
      <c r="L685" s="791"/>
      <c r="M685" s="791"/>
      <c r="N685" s="5"/>
      <c r="O685" s="5"/>
      <c r="P685" s="5"/>
      <c r="Q685" s="5"/>
      <c r="R685" s="5"/>
      <c r="S685" s="5"/>
      <c r="T685" s="5"/>
      <c r="U685" s="5"/>
      <c r="V685" s="5"/>
      <c r="W685" s="5"/>
      <c r="X685" s="5"/>
      <c r="Y685" s="5"/>
      <c r="Z685" s="5"/>
      <c r="AA685" s="5"/>
      <c r="AB685" s="5"/>
      <c r="AC685" s="5"/>
      <c r="AD685" s="5"/>
      <c r="AE685" s="5"/>
      <c r="AF685" s="5"/>
      <c r="AG685" s="792"/>
      <c r="AH685" s="749"/>
    </row>
    <row r="686">
      <c r="A686" s="646"/>
      <c r="B686" s="791"/>
      <c r="C686" s="791"/>
      <c r="D686" s="791"/>
      <c r="E686" s="791"/>
      <c r="F686" s="791"/>
      <c r="G686" s="791"/>
      <c r="H686" s="791"/>
      <c r="I686" s="791"/>
      <c r="J686" s="791"/>
      <c r="K686" s="791"/>
      <c r="L686" s="791"/>
      <c r="M686" s="791"/>
      <c r="N686" s="5"/>
      <c r="O686" s="5"/>
      <c r="P686" s="5"/>
      <c r="Q686" s="5"/>
      <c r="R686" s="5"/>
      <c r="S686" s="5"/>
      <c r="T686" s="5"/>
      <c r="U686" s="5"/>
      <c r="V686" s="5"/>
      <c r="W686" s="5"/>
      <c r="X686" s="5"/>
      <c r="Y686" s="5"/>
      <c r="Z686" s="5"/>
      <c r="AA686" s="5"/>
      <c r="AB686" s="5"/>
      <c r="AC686" s="5"/>
      <c r="AD686" s="5"/>
      <c r="AE686" s="5"/>
      <c r="AF686" s="5"/>
      <c r="AG686" s="792"/>
      <c r="AH686" s="749"/>
    </row>
    <row r="687">
      <c r="A687" s="646"/>
      <c r="B687" s="791"/>
      <c r="C687" s="791"/>
      <c r="D687" s="791"/>
      <c r="E687" s="791"/>
      <c r="F687" s="791"/>
      <c r="G687" s="791"/>
      <c r="H687" s="791"/>
      <c r="I687" s="791"/>
      <c r="J687" s="791"/>
      <c r="K687" s="791"/>
      <c r="L687" s="791"/>
      <c r="M687" s="791"/>
      <c r="N687" s="5"/>
      <c r="O687" s="5"/>
      <c r="P687" s="5"/>
      <c r="Q687" s="5"/>
      <c r="R687" s="5"/>
      <c r="S687" s="5"/>
      <c r="T687" s="5"/>
      <c r="U687" s="5"/>
      <c r="V687" s="5"/>
      <c r="W687" s="5"/>
      <c r="X687" s="5"/>
      <c r="Y687" s="5"/>
      <c r="Z687" s="5"/>
      <c r="AA687" s="5"/>
      <c r="AB687" s="5"/>
      <c r="AC687" s="5"/>
      <c r="AD687" s="5"/>
      <c r="AE687" s="5"/>
      <c r="AF687" s="5"/>
      <c r="AG687" s="792"/>
      <c r="AH687" s="749"/>
    </row>
    <row r="688">
      <c r="A688" s="646"/>
      <c r="B688" s="791"/>
      <c r="C688" s="791"/>
      <c r="D688" s="791"/>
      <c r="E688" s="791"/>
      <c r="F688" s="791"/>
      <c r="G688" s="791"/>
      <c r="H688" s="791"/>
      <c r="I688" s="791"/>
      <c r="J688" s="791"/>
      <c r="K688" s="791"/>
      <c r="L688" s="791"/>
      <c r="M688" s="791"/>
      <c r="N688" s="5"/>
      <c r="O688" s="5"/>
      <c r="P688" s="5"/>
      <c r="Q688" s="5"/>
      <c r="R688" s="5"/>
      <c r="S688" s="5"/>
      <c r="T688" s="5"/>
      <c r="U688" s="5"/>
      <c r="V688" s="5"/>
      <c r="W688" s="5"/>
      <c r="X688" s="5"/>
      <c r="Y688" s="5"/>
      <c r="Z688" s="5"/>
      <c r="AA688" s="5"/>
      <c r="AB688" s="5"/>
      <c r="AC688" s="5"/>
      <c r="AD688" s="5"/>
      <c r="AE688" s="5"/>
      <c r="AF688" s="5"/>
      <c r="AG688" s="792"/>
      <c r="AH688" s="749"/>
    </row>
    <row r="689">
      <c r="A689" s="646"/>
      <c r="B689" s="791"/>
      <c r="C689" s="791"/>
      <c r="D689" s="791"/>
      <c r="E689" s="791"/>
      <c r="F689" s="791"/>
      <c r="G689" s="791"/>
      <c r="H689" s="791"/>
      <c r="I689" s="791"/>
      <c r="J689" s="791"/>
      <c r="K689" s="791"/>
      <c r="L689" s="791"/>
      <c r="M689" s="791"/>
      <c r="N689" s="5"/>
      <c r="O689" s="5"/>
      <c r="P689" s="5"/>
      <c r="Q689" s="5"/>
      <c r="R689" s="5"/>
      <c r="S689" s="5"/>
      <c r="T689" s="5"/>
      <c r="U689" s="5"/>
      <c r="V689" s="5"/>
      <c r="W689" s="5"/>
      <c r="X689" s="5"/>
      <c r="Y689" s="5"/>
      <c r="Z689" s="5"/>
      <c r="AA689" s="5"/>
      <c r="AB689" s="5"/>
      <c r="AC689" s="5"/>
      <c r="AD689" s="5"/>
      <c r="AE689" s="5"/>
      <c r="AF689" s="5"/>
      <c r="AG689" s="792"/>
      <c r="AH689" s="749"/>
    </row>
    <row r="690">
      <c r="A690" s="646"/>
      <c r="B690" s="791"/>
      <c r="C690" s="791"/>
      <c r="D690" s="791"/>
      <c r="E690" s="791"/>
      <c r="F690" s="791"/>
      <c r="G690" s="791"/>
      <c r="H690" s="791"/>
      <c r="I690" s="791"/>
      <c r="J690" s="791"/>
      <c r="K690" s="791"/>
      <c r="L690" s="791"/>
      <c r="M690" s="791"/>
      <c r="N690" s="5"/>
      <c r="O690" s="5"/>
      <c r="P690" s="5"/>
      <c r="Q690" s="5"/>
      <c r="R690" s="5"/>
      <c r="S690" s="5"/>
      <c r="T690" s="5"/>
      <c r="U690" s="5"/>
      <c r="V690" s="5"/>
      <c r="W690" s="5"/>
      <c r="X690" s="5"/>
      <c r="Y690" s="5"/>
      <c r="Z690" s="5"/>
      <c r="AA690" s="5"/>
      <c r="AB690" s="5"/>
      <c r="AC690" s="5"/>
      <c r="AD690" s="5"/>
      <c r="AE690" s="5"/>
      <c r="AF690" s="5"/>
      <c r="AG690" s="792"/>
      <c r="AH690" s="749"/>
    </row>
    <row r="691">
      <c r="A691" s="646"/>
      <c r="B691" s="791"/>
      <c r="C691" s="791"/>
      <c r="D691" s="791"/>
      <c r="E691" s="791"/>
      <c r="F691" s="791"/>
      <c r="G691" s="791"/>
      <c r="H691" s="791"/>
      <c r="I691" s="791"/>
      <c r="J691" s="791"/>
      <c r="K691" s="791"/>
      <c r="L691" s="791"/>
      <c r="M691" s="791"/>
      <c r="N691" s="5"/>
      <c r="O691" s="5"/>
      <c r="P691" s="5"/>
      <c r="Q691" s="5"/>
      <c r="R691" s="5"/>
      <c r="S691" s="5"/>
      <c r="T691" s="5"/>
      <c r="U691" s="5"/>
      <c r="V691" s="5"/>
      <c r="W691" s="5"/>
      <c r="X691" s="5"/>
      <c r="Y691" s="5"/>
      <c r="Z691" s="5"/>
      <c r="AA691" s="5"/>
      <c r="AB691" s="5"/>
      <c r="AC691" s="5"/>
      <c r="AD691" s="5"/>
      <c r="AE691" s="5"/>
      <c r="AF691" s="5"/>
      <c r="AG691" s="792"/>
      <c r="AH691" s="749"/>
    </row>
    <row r="692">
      <c r="A692" s="646"/>
      <c r="B692" s="791"/>
      <c r="C692" s="791"/>
      <c r="D692" s="791"/>
      <c r="E692" s="791"/>
      <c r="F692" s="791"/>
      <c r="G692" s="791"/>
      <c r="H692" s="791"/>
      <c r="I692" s="791"/>
      <c r="J692" s="791"/>
      <c r="K692" s="791"/>
      <c r="L692" s="791"/>
      <c r="M692" s="791"/>
      <c r="N692" s="5"/>
      <c r="O692" s="5"/>
      <c r="P692" s="5"/>
      <c r="Q692" s="5"/>
      <c r="R692" s="5"/>
      <c r="S692" s="5"/>
      <c r="T692" s="5"/>
      <c r="U692" s="5"/>
      <c r="V692" s="5"/>
      <c r="W692" s="5"/>
      <c r="X692" s="5"/>
      <c r="Y692" s="5"/>
      <c r="Z692" s="5"/>
      <c r="AA692" s="5"/>
      <c r="AB692" s="5"/>
      <c r="AC692" s="5"/>
      <c r="AD692" s="5"/>
      <c r="AE692" s="5"/>
      <c r="AF692" s="5"/>
      <c r="AG692" s="792"/>
      <c r="AH692" s="749"/>
    </row>
    <row r="693">
      <c r="A693" s="646"/>
      <c r="B693" s="791"/>
      <c r="C693" s="791"/>
      <c r="D693" s="791"/>
      <c r="E693" s="791"/>
      <c r="F693" s="791"/>
      <c r="G693" s="791"/>
      <c r="H693" s="791"/>
      <c r="I693" s="791"/>
      <c r="J693" s="791"/>
      <c r="K693" s="791"/>
      <c r="L693" s="791"/>
      <c r="M693" s="791"/>
      <c r="N693" s="5"/>
      <c r="O693" s="5"/>
      <c r="P693" s="5"/>
      <c r="Q693" s="5"/>
      <c r="R693" s="5"/>
      <c r="S693" s="5"/>
      <c r="T693" s="5"/>
      <c r="U693" s="5"/>
      <c r="V693" s="5"/>
      <c r="W693" s="5"/>
      <c r="X693" s="5"/>
      <c r="Y693" s="5"/>
      <c r="Z693" s="5"/>
      <c r="AA693" s="5"/>
      <c r="AB693" s="5"/>
      <c r="AC693" s="5"/>
      <c r="AD693" s="5"/>
      <c r="AE693" s="5"/>
      <c r="AF693" s="5"/>
      <c r="AG693" s="792"/>
      <c r="AH693" s="749"/>
    </row>
    <row r="694">
      <c r="A694" s="646"/>
      <c r="B694" s="791"/>
      <c r="C694" s="791"/>
      <c r="D694" s="791"/>
      <c r="E694" s="791"/>
      <c r="F694" s="791"/>
      <c r="G694" s="791"/>
      <c r="H694" s="791"/>
      <c r="I694" s="791"/>
      <c r="J694" s="791"/>
      <c r="K694" s="791"/>
      <c r="L694" s="791"/>
      <c r="M694" s="791"/>
      <c r="N694" s="5"/>
      <c r="O694" s="5"/>
      <c r="P694" s="5"/>
      <c r="Q694" s="5"/>
      <c r="R694" s="5"/>
      <c r="S694" s="5"/>
      <c r="T694" s="5"/>
      <c r="U694" s="5"/>
      <c r="V694" s="5"/>
      <c r="W694" s="5"/>
      <c r="X694" s="5"/>
      <c r="Y694" s="5"/>
      <c r="Z694" s="5"/>
      <c r="AA694" s="5"/>
      <c r="AB694" s="5"/>
      <c r="AC694" s="5"/>
      <c r="AD694" s="5"/>
      <c r="AE694" s="5"/>
      <c r="AF694" s="5"/>
      <c r="AG694" s="792"/>
      <c r="AH694" s="749"/>
    </row>
    <row r="695">
      <c r="A695" s="646"/>
      <c r="B695" s="791"/>
      <c r="C695" s="791"/>
      <c r="D695" s="791"/>
      <c r="E695" s="791"/>
      <c r="F695" s="791"/>
      <c r="G695" s="791"/>
      <c r="H695" s="791"/>
      <c r="I695" s="791"/>
      <c r="J695" s="791"/>
      <c r="K695" s="791"/>
      <c r="L695" s="791"/>
      <c r="M695" s="791"/>
      <c r="N695" s="5"/>
      <c r="O695" s="5"/>
      <c r="P695" s="5"/>
      <c r="Q695" s="5"/>
      <c r="R695" s="5"/>
      <c r="S695" s="5"/>
      <c r="T695" s="5"/>
      <c r="U695" s="5"/>
      <c r="V695" s="5"/>
      <c r="W695" s="5"/>
      <c r="X695" s="5"/>
      <c r="Y695" s="5"/>
      <c r="Z695" s="5"/>
      <c r="AA695" s="5"/>
      <c r="AB695" s="5"/>
      <c r="AC695" s="5"/>
      <c r="AD695" s="5"/>
      <c r="AE695" s="5"/>
      <c r="AF695" s="5"/>
      <c r="AG695" s="792"/>
      <c r="AH695" s="749"/>
    </row>
    <row r="696">
      <c r="A696" s="646"/>
      <c r="B696" s="791"/>
      <c r="C696" s="791"/>
      <c r="D696" s="791"/>
      <c r="E696" s="791"/>
      <c r="F696" s="791"/>
      <c r="G696" s="791"/>
      <c r="H696" s="791"/>
      <c r="I696" s="791"/>
      <c r="J696" s="791"/>
      <c r="K696" s="791"/>
      <c r="L696" s="791"/>
      <c r="M696" s="791"/>
      <c r="N696" s="5"/>
      <c r="O696" s="5"/>
      <c r="P696" s="5"/>
      <c r="Q696" s="5"/>
      <c r="R696" s="5"/>
      <c r="S696" s="5"/>
      <c r="T696" s="5"/>
      <c r="U696" s="5"/>
      <c r="V696" s="5"/>
      <c r="W696" s="5"/>
      <c r="X696" s="5"/>
      <c r="Y696" s="5"/>
      <c r="Z696" s="5"/>
      <c r="AA696" s="5"/>
      <c r="AB696" s="5"/>
      <c r="AC696" s="5"/>
      <c r="AD696" s="5"/>
      <c r="AE696" s="5"/>
      <c r="AF696" s="5"/>
      <c r="AG696" s="792"/>
      <c r="AH696" s="749"/>
    </row>
    <row r="697">
      <c r="A697" s="646"/>
      <c r="B697" s="791"/>
      <c r="C697" s="791"/>
      <c r="D697" s="791"/>
      <c r="E697" s="791"/>
      <c r="F697" s="791"/>
      <c r="G697" s="791"/>
      <c r="H697" s="791"/>
      <c r="I697" s="791"/>
      <c r="J697" s="791"/>
      <c r="K697" s="791"/>
      <c r="L697" s="791"/>
      <c r="M697" s="791"/>
      <c r="N697" s="5"/>
      <c r="O697" s="5"/>
      <c r="P697" s="5"/>
      <c r="Q697" s="5"/>
      <c r="R697" s="5"/>
      <c r="S697" s="5"/>
      <c r="T697" s="5"/>
      <c r="U697" s="5"/>
      <c r="V697" s="5"/>
      <c r="W697" s="5"/>
      <c r="X697" s="5"/>
      <c r="Y697" s="5"/>
      <c r="Z697" s="5"/>
      <c r="AA697" s="5"/>
      <c r="AB697" s="5"/>
      <c r="AC697" s="5"/>
      <c r="AD697" s="5"/>
      <c r="AE697" s="5"/>
      <c r="AF697" s="5"/>
      <c r="AG697" s="792"/>
      <c r="AH697" s="749"/>
    </row>
    <row r="698">
      <c r="A698" s="646"/>
      <c r="B698" s="791"/>
      <c r="C698" s="791"/>
      <c r="D698" s="791"/>
      <c r="E698" s="791"/>
      <c r="F698" s="791"/>
      <c r="G698" s="791"/>
      <c r="H698" s="791"/>
      <c r="I698" s="791"/>
      <c r="J698" s="791"/>
      <c r="K698" s="791"/>
      <c r="L698" s="791"/>
      <c r="M698" s="791"/>
      <c r="N698" s="5"/>
      <c r="O698" s="5"/>
      <c r="P698" s="5"/>
      <c r="Q698" s="5"/>
      <c r="R698" s="5"/>
      <c r="S698" s="5"/>
      <c r="T698" s="5"/>
      <c r="U698" s="5"/>
      <c r="V698" s="5"/>
      <c r="W698" s="5"/>
      <c r="X698" s="5"/>
      <c r="Y698" s="5"/>
      <c r="Z698" s="5"/>
      <c r="AA698" s="5"/>
      <c r="AB698" s="5"/>
      <c r="AC698" s="5"/>
      <c r="AD698" s="5"/>
      <c r="AE698" s="5"/>
      <c r="AF698" s="5"/>
      <c r="AG698" s="792"/>
      <c r="AH698" s="749"/>
    </row>
    <row r="699">
      <c r="A699" s="646"/>
      <c r="B699" s="791"/>
      <c r="C699" s="791"/>
      <c r="D699" s="791"/>
      <c r="E699" s="791"/>
      <c r="F699" s="791"/>
      <c r="G699" s="791"/>
      <c r="H699" s="791"/>
      <c r="I699" s="791"/>
      <c r="J699" s="791"/>
      <c r="K699" s="791"/>
      <c r="L699" s="791"/>
      <c r="M699" s="791"/>
      <c r="N699" s="5"/>
      <c r="O699" s="5"/>
      <c r="P699" s="5"/>
      <c r="Q699" s="5"/>
      <c r="R699" s="5"/>
      <c r="S699" s="5"/>
      <c r="T699" s="5"/>
      <c r="U699" s="5"/>
      <c r="V699" s="5"/>
      <c r="W699" s="5"/>
      <c r="X699" s="5"/>
      <c r="Y699" s="5"/>
      <c r="Z699" s="5"/>
      <c r="AA699" s="5"/>
      <c r="AB699" s="5"/>
      <c r="AC699" s="5"/>
      <c r="AD699" s="5"/>
      <c r="AE699" s="5"/>
      <c r="AF699" s="5"/>
      <c r="AG699" s="792"/>
      <c r="AH699" s="749"/>
    </row>
    <row r="700">
      <c r="A700" s="646"/>
      <c r="B700" s="791"/>
      <c r="C700" s="791"/>
      <c r="D700" s="791"/>
      <c r="E700" s="791"/>
      <c r="F700" s="791"/>
      <c r="G700" s="791"/>
      <c r="H700" s="791"/>
      <c r="I700" s="791"/>
      <c r="J700" s="791"/>
      <c r="K700" s="791"/>
      <c r="L700" s="791"/>
      <c r="M700" s="791"/>
      <c r="N700" s="5"/>
      <c r="O700" s="5"/>
      <c r="P700" s="5"/>
      <c r="Q700" s="5"/>
      <c r="R700" s="5"/>
      <c r="S700" s="5"/>
      <c r="T700" s="5"/>
      <c r="U700" s="5"/>
      <c r="V700" s="5"/>
      <c r="W700" s="5"/>
      <c r="X700" s="5"/>
      <c r="Y700" s="5"/>
      <c r="Z700" s="5"/>
      <c r="AA700" s="5"/>
      <c r="AB700" s="5"/>
      <c r="AC700" s="5"/>
      <c r="AD700" s="5"/>
      <c r="AE700" s="5"/>
      <c r="AF700" s="5"/>
      <c r="AG700" s="792"/>
      <c r="AH700" s="749"/>
    </row>
    <row r="701">
      <c r="A701" s="646"/>
      <c r="B701" s="791"/>
      <c r="C701" s="791"/>
      <c r="D701" s="791"/>
      <c r="E701" s="791"/>
      <c r="F701" s="791"/>
      <c r="G701" s="791"/>
      <c r="H701" s="791"/>
      <c r="I701" s="791"/>
      <c r="J701" s="791"/>
      <c r="K701" s="791"/>
      <c r="L701" s="791"/>
      <c r="M701" s="791"/>
      <c r="N701" s="5"/>
      <c r="O701" s="5"/>
      <c r="P701" s="5"/>
      <c r="Q701" s="5"/>
      <c r="R701" s="5"/>
      <c r="S701" s="5"/>
      <c r="T701" s="5"/>
      <c r="U701" s="5"/>
      <c r="V701" s="5"/>
      <c r="W701" s="5"/>
      <c r="X701" s="5"/>
      <c r="Y701" s="5"/>
      <c r="Z701" s="5"/>
      <c r="AA701" s="5"/>
      <c r="AB701" s="5"/>
      <c r="AC701" s="5"/>
      <c r="AD701" s="5"/>
      <c r="AE701" s="5"/>
      <c r="AF701" s="5"/>
      <c r="AG701" s="792"/>
      <c r="AH701" s="749"/>
    </row>
    <row r="702">
      <c r="A702" s="646"/>
      <c r="B702" s="791"/>
      <c r="C702" s="791"/>
      <c r="D702" s="791"/>
      <c r="E702" s="791"/>
      <c r="F702" s="791"/>
      <c r="G702" s="791"/>
      <c r="H702" s="791"/>
      <c r="I702" s="791"/>
      <c r="J702" s="791"/>
      <c r="K702" s="791"/>
      <c r="L702" s="791"/>
      <c r="M702" s="791"/>
      <c r="N702" s="5"/>
      <c r="O702" s="5"/>
      <c r="P702" s="5"/>
      <c r="Q702" s="5"/>
      <c r="R702" s="5"/>
      <c r="S702" s="5"/>
      <c r="T702" s="5"/>
      <c r="U702" s="5"/>
      <c r="V702" s="5"/>
      <c r="W702" s="5"/>
      <c r="X702" s="5"/>
      <c r="Y702" s="5"/>
      <c r="Z702" s="5"/>
      <c r="AA702" s="5"/>
      <c r="AB702" s="5"/>
      <c r="AC702" s="5"/>
      <c r="AD702" s="5"/>
      <c r="AE702" s="5"/>
      <c r="AF702" s="5"/>
      <c r="AG702" s="792"/>
      <c r="AH702" s="749"/>
    </row>
    <row r="703">
      <c r="A703" s="646"/>
      <c r="B703" s="791"/>
      <c r="C703" s="791"/>
      <c r="D703" s="791"/>
      <c r="E703" s="791"/>
      <c r="F703" s="791"/>
      <c r="G703" s="791"/>
      <c r="H703" s="791"/>
      <c r="I703" s="791"/>
      <c r="J703" s="791"/>
      <c r="K703" s="791"/>
      <c r="L703" s="791"/>
      <c r="M703" s="791"/>
      <c r="N703" s="5"/>
      <c r="O703" s="5"/>
      <c r="P703" s="5"/>
      <c r="Q703" s="5"/>
      <c r="R703" s="5"/>
      <c r="S703" s="5"/>
      <c r="T703" s="5"/>
      <c r="U703" s="5"/>
      <c r="V703" s="5"/>
      <c r="W703" s="5"/>
      <c r="X703" s="5"/>
      <c r="Y703" s="5"/>
      <c r="Z703" s="5"/>
      <c r="AA703" s="5"/>
      <c r="AB703" s="5"/>
      <c r="AC703" s="5"/>
      <c r="AD703" s="5"/>
      <c r="AE703" s="5"/>
      <c r="AF703" s="5"/>
      <c r="AG703" s="792"/>
      <c r="AH703" s="749"/>
    </row>
    <row r="704">
      <c r="A704" s="646"/>
      <c r="B704" s="791"/>
      <c r="C704" s="791"/>
      <c r="D704" s="791"/>
      <c r="E704" s="791"/>
      <c r="F704" s="791"/>
      <c r="G704" s="791"/>
      <c r="H704" s="791"/>
      <c r="I704" s="791"/>
      <c r="J704" s="791"/>
      <c r="K704" s="791"/>
      <c r="L704" s="791"/>
      <c r="M704" s="791"/>
      <c r="N704" s="5"/>
      <c r="O704" s="5"/>
      <c r="P704" s="5"/>
      <c r="Q704" s="5"/>
      <c r="R704" s="5"/>
      <c r="S704" s="5"/>
      <c r="T704" s="5"/>
      <c r="U704" s="5"/>
      <c r="V704" s="5"/>
      <c r="W704" s="5"/>
      <c r="X704" s="5"/>
      <c r="Y704" s="5"/>
      <c r="Z704" s="5"/>
      <c r="AA704" s="5"/>
      <c r="AB704" s="5"/>
      <c r="AC704" s="5"/>
      <c r="AD704" s="5"/>
      <c r="AE704" s="5"/>
      <c r="AF704" s="5"/>
      <c r="AG704" s="792"/>
      <c r="AH704" s="749"/>
    </row>
    <row r="705">
      <c r="A705" s="646"/>
      <c r="B705" s="791"/>
      <c r="C705" s="791"/>
      <c r="D705" s="791"/>
      <c r="E705" s="791"/>
      <c r="F705" s="791"/>
      <c r="G705" s="791"/>
      <c r="H705" s="791"/>
      <c r="I705" s="791"/>
      <c r="J705" s="791"/>
      <c r="K705" s="791"/>
      <c r="L705" s="791"/>
      <c r="M705" s="791"/>
      <c r="N705" s="5"/>
      <c r="O705" s="5"/>
      <c r="P705" s="5"/>
      <c r="Q705" s="5"/>
      <c r="R705" s="5"/>
      <c r="S705" s="5"/>
      <c r="T705" s="5"/>
      <c r="U705" s="5"/>
      <c r="V705" s="5"/>
      <c r="W705" s="5"/>
      <c r="X705" s="5"/>
      <c r="Y705" s="5"/>
      <c r="Z705" s="5"/>
      <c r="AA705" s="5"/>
      <c r="AB705" s="5"/>
      <c r="AC705" s="5"/>
      <c r="AD705" s="5"/>
      <c r="AE705" s="5"/>
      <c r="AF705" s="5"/>
      <c r="AG705" s="792"/>
      <c r="AH705" s="749"/>
    </row>
    <row r="706">
      <c r="A706" s="646"/>
      <c r="B706" s="791"/>
      <c r="C706" s="791"/>
      <c r="D706" s="791"/>
      <c r="E706" s="791"/>
      <c r="F706" s="791"/>
      <c r="G706" s="791"/>
      <c r="H706" s="791"/>
      <c r="I706" s="791"/>
      <c r="J706" s="791"/>
      <c r="K706" s="791"/>
      <c r="L706" s="791"/>
      <c r="M706" s="791"/>
      <c r="N706" s="5"/>
      <c r="O706" s="5"/>
      <c r="P706" s="5"/>
      <c r="Q706" s="5"/>
      <c r="R706" s="5"/>
      <c r="S706" s="5"/>
      <c r="T706" s="5"/>
      <c r="U706" s="5"/>
      <c r="V706" s="5"/>
      <c r="W706" s="5"/>
      <c r="X706" s="5"/>
      <c r="Y706" s="5"/>
      <c r="Z706" s="5"/>
      <c r="AA706" s="5"/>
      <c r="AB706" s="5"/>
      <c r="AC706" s="5"/>
      <c r="AD706" s="5"/>
      <c r="AE706" s="5"/>
      <c r="AF706" s="5"/>
      <c r="AG706" s="792"/>
      <c r="AH706" s="749"/>
    </row>
    <row r="707">
      <c r="A707" s="646"/>
      <c r="B707" s="791"/>
      <c r="C707" s="791"/>
      <c r="D707" s="791"/>
      <c r="E707" s="791"/>
      <c r="F707" s="791"/>
      <c r="G707" s="791"/>
      <c r="H707" s="791"/>
      <c r="I707" s="791"/>
      <c r="J707" s="791"/>
      <c r="K707" s="791"/>
      <c r="L707" s="791"/>
      <c r="M707" s="791"/>
      <c r="N707" s="5"/>
      <c r="O707" s="5"/>
      <c r="P707" s="5"/>
      <c r="Q707" s="5"/>
      <c r="R707" s="5"/>
      <c r="S707" s="5"/>
      <c r="T707" s="5"/>
      <c r="U707" s="5"/>
      <c r="V707" s="5"/>
      <c r="W707" s="5"/>
      <c r="X707" s="5"/>
      <c r="Y707" s="5"/>
      <c r="Z707" s="5"/>
      <c r="AA707" s="5"/>
      <c r="AB707" s="5"/>
      <c r="AC707" s="5"/>
      <c r="AD707" s="5"/>
      <c r="AE707" s="5"/>
      <c r="AF707" s="5"/>
      <c r="AG707" s="792"/>
      <c r="AH707" s="749"/>
    </row>
    <row r="708">
      <c r="A708" s="646"/>
      <c r="B708" s="791"/>
      <c r="C708" s="791"/>
      <c r="D708" s="791"/>
      <c r="E708" s="791"/>
      <c r="F708" s="791"/>
      <c r="G708" s="791"/>
      <c r="H708" s="791"/>
      <c r="I708" s="791"/>
      <c r="J708" s="791"/>
      <c r="K708" s="791"/>
      <c r="L708" s="791"/>
      <c r="M708" s="791"/>
      <c r="N708" s="5"/>
      <c r="O708" s="5"/>
      <c r="P708" s="5"/>
      <c r="Q708" s="5"/>
      <c r="R708" s="5"/>
      <c r="S708" s="5"/>
      <c r="T708" s="5"/>
      <c r="U708" s="5"/>
      <c r="V708" s="5"/>
      <c r="W708" s="5"/>
      <c r="X708" s="5"/>
      <c r="Y708" s="5"/>
      <c r="Z708" s="5"/>
      <c r="AA708" s="5"/>
      <c r="AB708" s="5"/>
      <c r="AC708" s="5"/>
      <c r="AD708" s="5"/>
      <c r="AE708" s="5"/>
      <c r="AF708" s="5"/>
      <c r="AG708" s="792"/>
      <c r="AH708" s="749"/>
    </row>
    <row r="709">
      <c r="A709" s="646"/>
      <c r="B709" s="791"/>
      <c r="C709" s="791"/>
      <c r="D709" s="791"/>
      <c r="E709" s="791"/>
      <c r="F709" s="791"/>
      <c r="G709" s="791"/>
      <c r="H709" s="791"/>
      <c r="I709" s="791"/>
      <c r="J709" s="791"/>
      <c r="K709" s="791"/>
      <c r="L709" s="791"/>
      <c r="M709" s="791"/>
      <c r="N709" s="5"/>
      <c r="O709" s="5"/>
      <c r="P709" s="5"/>
      <c r="Q709" s="5"/>
      <c r="R709" s="5"/>
      <c r="S709" s="5"/>
      <c r="T709" s="5"/>
      <c r="U709" s="5"/>
      <c r="V709" s="5"/>
      <c r="W709" s="5"/>
      <c r="X709" s="5"/>
      <c r="Y709" s="5"/>
      <c r="Z709" s="5"/>
      <c r="AA709" s="5"/>
      <c r="AB709" s="5"/>
      <c r="AC709" s="5"/>
      <c r="AD709" s="5"/>
      <c r="AE709" s="5"/>
      <c r="AF709" s="5"/>
      <c r="AG709" s="792"/>
      <c r="AH709" s="749"/>
    </row>
    <row r="710">
      <c r="A710" s="646"/>
      <c r="B710" s="791"/>
      <c r="C710" s="791"/>
      <c r="D710" s="791"/>
      <c r="E710" s="791"/>
      <c r="F710" s="791"/>
      <c r="G710" s="791"/>
      <c r="H710" s="791"/>
      <c r="I710" s="791"/>
      <c r="J710" s="791"/>
      <c r="K710" s="791"/>
      <c r="L710" s="791"/>
      <c r="M710" s="791"/>
      <c r="N710" s="5"/>
      <c r="O710" s="5"/>
      <c r="P710" s="5"/>
      <c r="Q710" s="5"/>
      <c r="R710" s="5"/>
      <c r="S710" s="5"/>
      <c r="T710" s="5"/>
      <c r="U710" s="5"/>
      <c r="V710" s="5"/>
      <c r="W710" s="5"/>
      <c r="X710" s="5"/>
      <c r="Y710" s="5"/>
      <c r="Z710" s="5"/>
      <c r="AA710" s="5"/>
      <c r="AB710" s="5"/>
      <c r="AC710" s="5"/>
      <c r="AD710" s="5"/>
      <c r="AE710" s="5"/>
      <c r="AF710" s="5"/>
      <c r="AG710" s="792"/>
      <c r="AH710" s="749"/>
    </row>
    <row r="711">
      <c r="A711" s="646"/>
      <c r="B711" s="791"/>
      <c r="C711" s="791"/>
      <c r="D711" s="791"/>
      <c r="E711" s="791"/>
      <c r="F711" s="791"/>
      <c r="G711" s="791"/>
      <c r="H711" s="791"/>
      <c r="I711" s="791"/>
      <c r="J711" s="791"/>
      <c r="K711" s="791"/>
      <c r="L711" s="791"/>
      <c r="M711" s="791"/>
      <c r="N711" s="5"/>
      <c r="O711" s="5"/>
      <c r="P711" s="5"/>
      <c r="Q711" s="5"/>
      <c r="R711" s="5"/>
      <c r="S711" s="5"/>
      <c r="T711" s="5"/>
      <c r="U711" s="5"/>
      <c r="V711" s="5"/>
      <c r="W711" s="5"/>
      <c r="X711" s="5"/>
      <c r="Y711" s="5"/>
      <c r="Z711" s="5"/>
      <c r="AA711" s="5"/>
      <c r="AB711" s="5"/>
      <c r="AC711" s="5"/>
      <c r="AD711" s="5"/>
      <c r="AE711" s="5"/>
      <c r="AF711" s="5"/>
      <c r="AG711" s="792"/>
      <c r="AH711" s="749"/>
    </row>
    <row r="712">
      <c r="A712" s="646"/>
      <c r="B712" s="791"/>
      <c r="C712" s="791"/>
      <c r="D712" s="791"/>
      <c r="E712" s="791"/>
      <c r="F712" s="791"/>
      <c r="G712" s="791"/>
      <c r="H712" s="791"/>
      <c r="I712" s="791"/>
      <c r="J712" s="791"/>
      <c r="K712" s="791"/>
      <c r="L712" s="791"/>
      <c r="M712" s="791"/>
      <c r="N712" s="5"/>
      <c r="O712" s="5"/>
      <c r="P712" s="5"/>
      <c r="Q712" s="5"/>
      <c r="R712" s="5"/>
      <c r="S712" s="5"/>
      <c r="T712" s="5"/>
      <c r="U712" s="5"/>
      <c r="V712" s="5"/>
      <c r="W712" s="5"/>
      <c r="X712" s="5"/>
      <c r="Y712" s="5"/>
      <c r="Z712" s="5"/>
      <c r="AA712" s="5"/>
      <c r="AB712" s="5"/>
      <c r="AC712" s="5"/>
      <c r="AD712" s="5"/>
      <c r="AE712" s="5"/>
      <c r="AF712" s="5"/>
      <c r="AG712" s="792"/>
      <c r="AH712" s="749"/>
    </row>
    <row r="713">
      <c r="A713" s="646"/>
      <c r="B713" s="791"/>
      <c r="C713" s="791"/>
      <c r="D713" s="791"/>
      <c r="E713" s="791"/>
      <c r="F713" s="791"/>
      <c r="G713" s="791"/>
      <c r="H713" s="791"/>
      <c r="I713" s="791"/>
      <c r="J713" s="791"/>
      <c r="K713" s="791"/>
      <c r="L713" s="791"/>
      <c r="M713" s="791"/>
      <c r="N713" s="5"/>
      <c r="O713" s="5"/>
      <c r="P713" s="5"/>
      <c r="Q713" s="5"/>
      <c r="R713" s="5"/>
      <c r="S713" s="5"/>
      <c r="T713" s="5"/>
      <c r="U713" s="5"/>
      <c r="V713" s="5"/>
      <c r="W713" s="5"/>
      <c r="X713" s="5"/>
      <c r="Y713" s="5"/>
      <c r="Z713" s="5"/>
      <c r="AA713" s="5"/>
      <c r="AB713" s="5"/>
      <c r="AC713" s="5"/>
      <c r="AD713" s="5"/>
      <c r="AE713" s="5"/>
      <c r="AF713" s="5"/>
      <c r="AG713" s="792"/>
      <c r="AH713" s="749"/>
    </row>
    <row r="714">
      <c r="A714" s="646"/>
      <c r="B714" s="791"/>
      <c r="C714" s="791"/>
      <c r="D714" s="791"/>
      <c r="E714" s="791"/>
      <c r="F714" s="791"/>
      <c r="G714" s="791"/>
      <c r="H714" s="791"/>
      <c r="I714" s="791"/>
      <c r="J714" s="791"/>
      <c r="K714" s="791"/>
      <c r="L714" s="791"/>
      <c r="M714" s="791"/>
      <c r="N714" s="5"/>
      <c r="O714" s="5"/>
      <c r="P714" s="5"/>
      <c r="Q714" s="5"/>
      <c r="R714" s="5"/>
      <c r="S714" s="5"/>
      <c r="T714" s="5"/>
      <c r="U714" s="5"/>
      <c r="V714" s="5"/>
      <c r="W714" s="5"/>
      <c r="X714" s="5"/>
      <c r="Y714" s="5"/>
      <c r="Z714" s="5"/>
      <c r="AA714" s="5"/>
      <c r="AB714" s="5"/>
      <c r="AC714" s="5"/>
      <c r="AD714" s="5"/>
      <c r="AE714" s="5"/>
      <c r="AF714" s="5"/>
      <c r="AG714" s="792"/>
      <c r="AH714" s="749"/>
    </row>
    <row r="715">
      <c r="A715" s="646"/>
      <c r="B715" s="791"/>
      <c r="C715" s="791"/>
      <c r="D715" s="791"/>
      <c r="E715" s="791"/>
      <c r="F715" s="791"/>
      <c r="G715" s="791"/>
      <c r="H715" s="791"/>
      <c r="I715" s="791"/>
      <c r="J715" s="791"/>
      <c r="K715" s="791"/>
      <c r="L715" s="791"/>
      <c r="M715" s="791"/>
      <c r="N715" s="5"/>
      <c r="O715" s="5"/>
      <c r="P715" s="5"/>
      <c r="Q715" s="5"/>
      <c r="R715" s="5"/>
      <c r="S715" s="5"/>
      <c r="T715" s="5"/>
      <c r="U715" s="5"/>
      <c r="V715" s="5"/>
      <c r="W715" s="5"/>
      <c r="X715" s="5"/>
      <c r="Y715" s="5"/>
      <c r="Z715" s="5"/>
      <c r="AA715" s="5"/>
      <c r="AB715" s="5"/>
      <c r="AC715" s="5"/>
      <c r="AD715" s="5"/>
      <c r="AE715" s="5"/>
      <c r="AF715" s="5"/>
      <c r="AG715" s="792"/>
      <c r="AH715" s="749"/>
    </row>
    <row r="716">
      <c r="A716" s="646"/>
      <c r="B716" s="791"/>
      <c r="C716" s="791"/>
      <c r="D716" s="791"/>
      <c r="E716" s="791"/>
      <c r="F716" s="791"/>
      <c r="G716" s="791"/>
      <c r="H716" s="791"/>
      <c r="I716" s="791"/>
      <c r="J716" s="791"/>
      <c r="K716" s="791"/>
      <c r="L716" s="791"/>
      <c r="M716" s="791"/>
      <c r="N716" s="5"/>
      <c r="O716" s="5"/>
      <c r="P716" s="5"/>
      <c r="Q716" s="5"/>
      <c r="R716" s="5"/>
      <c r="S716" s="5"/>
      <c r="T716" s="5"/>
      <c r="U716" s="5"/>
      <c r="V716" s="5"/>
      <c r="W716" s="5"/>
      <c r="X716" s="5"/>
      <c r="Y716" s="5"/>
      <c r="Z716" s="5"/>
      <c r="AA716" s="5"/>
      <c r="AB716" s="5"/>
      <c r="AC716" s="5"/>
      <c r="AD716" s="5"/>
      <c r="AE716" s="5"/>
      <c r="AF716" s="5"/>
      <c r="AG716" s="792"/>
      <c r="AH716" s="749"/>
    </row>
    <row r="717">
      <c r="A717" s="646"/>
      <c r="B717" s="791"/>
      <c r="C717" s="791"/>
      <c r="D717" s="791"/>
      <c r="E717" s="791"/>
      <c r="F717" s="791"/>
      <c r="G717" s="791"/>
      <c r="H717" s="791"/>
      <c r="I717" s="791"/>
      <c r="J717" s="791"/>
      <c r="K717" s="791"/>
      <c r="L717" s="791"/>
      <c r="M717" s="791"/>
      <c r="N717" s="5"/>
      <c r="O717" s="5"/>
      <c r="P717" s="5"/>
      <c r="Q717" s="5"/>
      <c r="R717" s="5"/>
      <c r="S717" s="5"/>
      <c r="T717" s="5"/>
      <c r="U717" s="5"/>
      <c r="V717" s="5"/>
      <c r="W717" s="5"/>
      <c r="X717" s="5"/>
      <c r="Y717" s="5"/>
      <c r="Z717" s="5"/>
      <c r="AA717" s="5"/>
      <c r="AB717" s="5"/>
      <c r="AC717" s="5"/>
      <c r="AD717" s="5"/>
      <c r="AE717" s="5"/>
      <c r="AF717" s="5"/>
      <c r="AG717" s="792"/>
      <c r="AH717" s="749"/>
    </row>
    <row r="718">
      <c r="A718" s="646"/>
      <c r="B718" s="791"/>
      <c r="C718" s="791"/>
      <c r="D718" s="791"/>
      <c r="E718" s="791"/>
      <c r="F718" s="791"/>
      <c r="G718" s="791"/>
      <c r="H718" s="791"/>
      <c r="I718" s="791"/>
      <c r="J718" s="791"/>
      <c r="K718" s="791"/>
      <c r="L718" s="791"/>
      <c r="M718" s="791"/>
      <c r="N718" s="5"/>
      <c r="O718" s="5"/>
      <c r="P718" s="5"/>
      <c r="Q718" s="5"/>
      <c r="R718" s="5"/>
      <c r="S718" s="5"/>
      <c r="T718" s="5"/>
      <c r="U718" s="5"/>
      <c r="V718" s="5"/>
      <c r="W718" s="5"/>
      <c r="X718" s="5"/>
      <c r="Y718" s="5"/>
      <c r="Z718" s="5"/>
      <c r="AA718" s="5"/>
      <c r="AB718" s="5"/>
      <c r="AC718" s="5"/>
      <c r="AD718" s="5"/>
      <c r="AE718" s="5"/>
      <c r="AF718" s="5"/>
      <c r="AG718" s="792"/>
      <c r="AH718" s="749"/>
    </row>
    <row r="719">
      <c r="A719" s="646"/>
      <c r="B719" s="791"/>
      <c r="C719" s="791"/>
      <c r="D719" s="791"/>
      <c r="E719" s="791"/>
      <c r="F719" s="791"/>
      <c r="G719" s="791"/>
      <c r="H719" s="791"/>
      <c r="I719" s="791"/>
      <c r="J719" s="791"/>
      <c r="K719" s="791"/>
      <c r="L719" s="791"/>
      <c r="M719" s="791"/>
      <c r="N719" s="5"/>
      <c r="O719" s="5"/>
      <c r="P719" s="5"/>
      <c r="Q719" s="5"/>
      <c r="R719" s="5"/>
      <c r="S719" s="5"/>
      <c r="T719" s="5"/>
      <c r="U719" s="5"/>
      <c r="V719" s="5"/>
      <c r="W719" s="5"/>
      <c r="X719" s="5"/>
      <c r="Y719" s="5"/>
      <c r="Z719" s="5"/>
      <c r="AA719" s="5"/>
      <c r="AB719" s="5"/>
      <c r="AC719" s="5"/>
      <c r="AD719" s="5"/>
      <c r="AE719" s="5"/>
      <c r="AF719" s="5"/>
      <c r="AG719" s="792"/>
      <c r="AH719" s="749"/>
    </row>
    <row r="720">
      <c r="A720" s="646"/>
      <c r="B720" s="791"/>
      <c r="C720" s="791"/>
      <c r="D720" s="791"/>
      <c r="E720" s="791"/>
      <c r="F720" s="791"/>
      <c r="G720" s="791"/>
      <c r="H720" s="791"/>
      <c r="I720" s="791"/>
      <c r="J720" s="791"/>
      <c r="K720" s="791"/>
      <c r="L720" s="791"/>
      <c r="M720" s="791"/>
      <c r="N720" s="5"/>
      <c r="O720" s="5"/>
      <c r="P720" s="5"/>
      <c r="Q720" s="5"/>
      <c r="R720" s="5"/>
      <c r="S720" s="5"/>
      <c r="T720" s="5"/>
      <c r="U720" s="5"/>
      <c r="V720" s="5"/>
      <c r="W720" s="5"/>
      <c r="X720" s="5"/>
      <c r="Y720" s="5"/>
      <c r="Z720" s="5"/>
      <c r="AA720" s="5"/>
      <c r="AB720" s="5"/>
      <c r="AC720" s="5"/>
      <c r="AD720" s="5"/>
      <c r="AE720" s="5"/>
      <c r="AF720" s="5"/>
      <c r="AG720" s="792"/>
      <c r="AH720" s="749"/>
    </row>
    <row r="721">
      <c r="A721" s="646"/>
      <c r="B721" s="791"/>
      <c r="C721" s="791"/>
      <c r="D721" s="791"/>
      <c r="E721" s="791"/>
      <c r="F721" s="791"/>
      <c r="G721" s="791"/>
      <c r="H721" s="791"/>
      <c r="I721" s="791"/>
      <c r="J721" s="791"/>
      <c r="K721" s="791"/>
      <c r="L721" s="791"/>
      <c r="M721" s="791"/>
      <c r="N721" s="5"/>
      <c r="O721" s="5"/>
      <c r="P721" s="5"/>
      <c r="Q721" s="5"/>
      <c r="R721" s="5"/>
      <c r="S721" s="5"/>
      <c r="T721" s="5"/>
      <c r="U721" s="5"/>
      <c r="V721" s="5"/>
      <c r="W721" s="5"/>
      <c r="X721" s="5"/>
      <c r="Y721" s="5"/>
      <c r="Z721" s="5"/>
      <c r="AA721" s="5"/>
      <c r="AB721" s="5"/>
      <c r="AC721" s="5"/>
      <c r="AD721" s="5"/>
      <c r="AE721" s="5"/>
      <c r="AF721" s="5"/>
      <c r="AG721" s="792"/>
      <c r="AH721" s="749"/>
    </row>
    <row r="722">
      <c r="A722" s="646"/>
      <c r="B722" s="791"/>
      <c r="C722" s="791"/>
      <c r="D722" s="791"/>
      <c r="E722" s="791"/>
      <c r="F722" s="791"/>
      <c r="G722" s="791"/>
      <c r="H722" s="791"/>
      <c r="I722" s="791"/>
      <c r="J722" s="791"/>
      <c r="K722" s="791"/>
      <c r="L722" s="791"/>
      <c r="M722" s="791"/>
      <c r="N722" s="5"/>
      <c r="O722" s="5"/>
      <c r="P722" s="5"/>
      <c r="Q722" s="5"/>
      <c r="R722" s="5"/>
      <c r="S722" s="5"/>
      <c r="T722" s="5"/>
      <c r="U722" s="5"/>
      <c r="V722" s="5"/>
      <c r="W722" s="5"/>
      <c r="X722" s="5"/>
      <c r="Y722" s="5"/>
      <c r="Z722" s="5"/>
      <c r="AA722" s="5"/>
      <c r="AB722" s="5"/>
      <c r="AC722" s="5"/>
      <c r="AD722" s="5"/>
      <c r="AE722" s="5"/>
      <c r="AF722" s="5"/>
      <c r="AG722" s="792"/>
      <c r="AH722" s="749"/>
    </row>
    <row r="723">
      <c r="A723" s="646"/>
      <c r="B723" s="791"/>
      <c r="C723" s="791"/>
      <c r="D723" s="791"/>
      <c r="E723" s="791"/>
      <c r="F723" s="791"/>
      <c r="G723" s="791"/>
      <c r="H723" s="791"/>
      <c r="I723" s="791"/>
      <c r="J723" s="791"/>
      <c r="K723" s="791"/>
      <c r="L723" s="791"/>
      <c r="M723" s="791"/>
      <c r="N723" s="5"/>
      <c r="O723" s="5"/>
      <c r="P723" s="5"/>
      <c r="Q723" s="5"/>
      <c r="R723" s="5"/>
      <c r="S723" s="5"/>
      <c r="T723" s="5"/>
      <c r="U723" s="5"/>
      <c r="V723" s="5"/>
      <c r="W723" s="5"/>
      <c r="X723" s="5"/>
      <c r="Y723" s="5"/>
      <c r="Z723" s="5"/>
      <c r="AA723" s="5"/>
      <c r="AB723" s="5"/>
      <c r="AC723" s="5"/>
      <c r="AD723" s="5"/>
      <c r="AE723" s="5"/>
      <c r="AF723" s="5"/>
      <c r="AG723" s="792"/>
      <c r="AH723" s="749"/>
    </row>
    <row r="724">
      <c r="A724" s="646"/>
      <c r="B724" s="791"/>
      <c r="C724" s="791"/>
      <c r="D724" s="791"/>
      <c r="E724" s="791"/>
      <c r="F724" s="791"/>
      <c r="G724" s="791"/>
      <c r="H724" s="791"/>
      <c r="I724" s="791"/>
      <c r="J724" s="791"/>
      <c r="K724" s="791"/>
      <c r="L724" s="791"/>
      <c r="M724" s="791"/>
      <c r="N724" s="5"/>
      <c r="O724" s="5"/>
      <c r="P724" s="5"/>
      <c r="Q724" s="5"/>
      <c r="R724" s="5"/>
      <c r="S724" s="5"/>
      <c r="T724" s="5"/>
      <c r="U724" s="5"/>
      <c r="V724" s="5"/>
      <c r="W724" s="5"/>
      <c r="X724" s="5"/>
      <c r="Y724" s="5"/>
      <c r="Z724" s="5"/>
      <c r="AA724" s="5"/>
      <c r="AB724" s="5"/>
      <c r="AC724" s="5"/>
      <c r="AD724" s="5"/>
      <c r="AE724" s="5"/>
      <c r="AF724" s="5"/>
      <c r="AG724" s="792"/>
      <c r="AH724" s="749"/>
    </row>
    <row r="725">
      <c r="A725" s="646"/>
      <c r="B725" s="791"/>
      <c r="C725" s="791"/>
      <c r="D725" s="791"/>
      <c r="E725" s="791"/>
      <c r="F725" s="791"/>
      <c r="G725" s="791"/>
      <c r="H725" s="791"/>
      <c r="I725" s="791"/>
      <c r="J725" s="791"/>
      <c r="K725" s="791"/>
      <c r="L725" s="791"/>
      <c r="M725" s="791"/>
      <c r="N725" s="5"/>
      <c r="O725" s="5"/>
      <c r="P725" s="5"/>
      <c r="Q725" s="5"/>
      <c r="R725" s="5"/>
      <c r="S725" s="5"/>
      <c r="T725" s="5"/>
      <c r="U725" s="5"/>
      <c r="V725" s="5"/>
      <c r="W725" s="5"/>
      <c r="X725" s="5"/>
      <c r="Y725" s="5"/>
      <c r="Z725" s="5"/>
      <c r="AA725" s="5"/>
      <c r="AB725" s="5"/>
      <c r="AC725" s="5"/>
      <c r="AD725" s="5"/>
      <c r="AE725" s="5"/>
      <c r="AF725" s="5"/>
      <c r="AG725" s="792"/>
      <c r="AH725" s="749"/>
    </row>
    <row r="726">
      <c r="A726" s="646"/>
      <c r="B726" s="791"/>
      <c r="C726" s="791"/>
      <c r="D726" s="791"/>
      <c r="E726" s="791"/>
      <c r="F726" s="791"/>
      <c r="G726" s="791"/>
      <c r="H726" s="791"/>
      <c r="I726" s="791"/>
      <c r="J726" s="791"/>
      <c r="K726" s="791"/>
      <c r="L726" s="791"/>
      <c r="M726" s="791"/>
      <c r="N726" s="5"/>
      <c r="O726" s="5"/>
      <c r="P726" s="5"/>
      <c r="Q726" s="5"/>
      <c r="R726" s="5"/>
      <c r="S726" s="5"/>
      <c r="T726" s="5"/>
      <c r="U726" s="5"/>
      <c r="V726" s="5"/>
      <c r="W726" s="5"/>
      <c r="X726" s="5"/>
      <c r="Y726" s="5"/>
      <c r="Z726" s="5"/>
      <c r="AA726" s="5"/>
      <c r="AB726" s="5"/>
      <c r="AC726" s="5"/>
      <c r="AD726" s="5"/>
      <c r="AE726" s="5"/>
      <c r="AF726" s="5"/>
      <c r="AG726" s="792"/>
      <c r="AH726" s="749"/>
    </row>
    <row r="727">
      <c r="A727" s="646"/>
      <c r="B727" s="791"/>
      <c r="C727" s="791"/>
      <c r="D727" s="791"/>
      <c r="E727" s="791"/>
      <c r="F727" s="791"/>
      <c r="G727" s="791"/>
      <c r="H727" s="791"/>
      <c r="I727" s="791"/>
      <c r="J727" s="791"/>
      <c r="K727" s="791"/>
      <c r="L727" s="791"/>
      <c r="M727" s="791"/>
      <c r="N727" s="5"/>
      <c r="O727" s="5"/>
      <c r="P727" s="5"/>
      <c r="Q727" s="5"/>
      <c r="R727" s="5"/>
      <c r="S727" s="5"/>
      <c r="T727" s="5"/>
      <c r="U727" s="5"/>
      <c r="V727" s="5"/>
      <c r="W727" s="5"/>
      <c r="X727" s="5"/>
      <c r="Y727" s="5"/>
      <c r="Z727" s="5"/>
      <c r="AA727" s="5"/>
      <c r="AB727" s="5"/>
      <c r="AC727" s="5"/>
      <c r="AD727" s="5"/>
      <c r="AE727" s="5"/>
      <c r="AF727" s="5"/>
      <c r="AG727" s="792"/>
      <c r="AH727" s="749"/>
    </row>
    <row r="728">
      <c r="A728" s="646"/>
      <c r="B728" s="791"/>
      <c r="C728" s="791"/>
      <c r="D728" s="791"/>
      <c r="E728" s="791"/>
      <c r="F728" s="791"/>
      <c r="G728" s="791"/>
      <c r="H728" s="791"/>
      <c r="I728" s="791"/>
      <c r="J728" s="791"/>
      <c r="K728" s="791"/>
      <c r="L728" s="791"/>
      <c r="M728" s="791"/>
      <c r="N728" s="5"/>
      <c r="O728" s="5"/>
      <c r="P728" s="5"/>
      <c r="Q728" s="5"/>
      <c r="R728" s="5"/>
      <c r="S728" s="5"/>
      <c r="T728" s="5"/>
      <c r="U728" s="5"/>
      <c r="V728" s="5"/>
      <c r="W728" s="5"/>
      <c r="X728" s="5"/>
      <c r="Y728" s="5"/>
      <c r="Z728" s="5"/>
      <c r="AA728" s="5"/>
      <c r="AB728" s="5"/>
      <c r="AC728" s="5"/>
      <c r="AD728" s="5"/>
      <c r="AE728" s="5"/>
      <c r="AF728" s="5"/>
      <c r="AG728" s="792"/>
      <c r="AH728" s="749"/>
    </row>
    <row r="729">
      <c r="A729" s="646"/>
      <c r="B729" s="791"/>
      <c r="C729" s="791"/>
      <c r="D729" s="791"/>
      <c r="E729" s="791"/>
      <c r="F729" s="791"/>
      <c r="G729" s="791"/>
      <c r="H729" s="791"/>
      <c r="I729" s="791"/>
      <c r="J729" s="791"/>
      <c r="K729" s="791"/>
      <c r="L729" s="791"/>
      <c r="M729" s="791"/>
      <c r="N729" s="5"/>
      <c r="O729" s="5"/>
      <c r="P729" s="5"/>
      <c r="Q729" s="5"/>
      <c r="R729" s="5"/>
      <c r="S729" s="5"/>
      <c r="T729" s="5"/>
      <c r="U729" s="5"/>
      <c r="V729" s="5"/>
      <c r="W729" s="5"/>
      <c r="X729" s="5"/>
      <c r="Y729" s="5"/>
      <c r="Z729" s="5"/>
      <c r="AA729" s="5"/>
      <c r="AB729" s="5"/>
      <c r="AC729" s="5"/>
      <c r="AD729" s="5"/>
      <c r="AE729" s="5"/>
      <c r="AF729" s="5"/>
      <c r="AG729" s="792"/>
      <c r="AH729" s="749"/>
    </row>
    <row r="730">
      <c r="A730" s="646"/>
      <c r="B730" s="791"/>
      <c r="C730" s="791"/>
      <c r="D730" s="791"/>
      <c r="E730" s="791"/>
      <c r="F730" s="791"/>
      <c r="G730" s="791"/>
      <c r="H730" s="791"/>
      <c r="I730" s="791"/>
      <c r="J730" s="791"/>
      <c r="K730" s="791"/>
      <c r="L730" s="791"/>
      <c r="M730" s="791"/>
      <c r="N730" s="5"/>
      <c r="O730" s="5"/>
      <c r="P730" s="5"/>
      <c r="Q730" s="5"/>
      <c r="R730" s="5"/>
      <c r="S730" s="5"/>
      <c r="T730" s="5"/>
      <c r="U730" s="5"/>
      <c r="V730" s="5"/>
      <c r="W730" s="5"/>
      <c r="X730" s="5"/>
      <c r="Y730" s="5"/>
      <c r="Z730" s="5"/>
      <c r="AA730" s="5"/>
      <c r="AB730" s="5"/>
      <c r="AC730" s="5"/>
      <c r="AD730" s="5"/>
      <c r="AE730" s="5"/>
      <c r="AF730" s="5"/>
      <c r="AG730" s="792"/>
      <c r="AH730" s="749"/>
    </row>
    <row r="731">
      <c r="A731" s="646"/>
      <c r="B731" s="791"/>
      <c r="C731" s="791"/>
      <c r="D731" s="791"/>
      <c r="E731" s="791"/>
      <c r="F731" s="791"/>
      <c r="G731" s="791"/>
      <c r="H731" s="791"/>
      <c r="I731" s="791"/>
      <c r="J731" s="791"/>
      <c r="K731" s="791"/>
      <c r="L731" s="791"/>
      <c r="M731" s="791"/>
      <c r="N731" s="5"/>
      <c r="O731" s="5"/>
      <c r="P731" s="5"/>
      <c r="Q731" s="5"/>
      <c r="R731" s="5"/>
      <c r="S731" s="5"/>
      <c r="T731" s="5"/>
      <c r="U731" s="5"/>
      <c r="V731" s="5"/>
      <c r="W731" s="5"/>
      <c r="X731" s="5"/>
      <c r="Y731" s="5"/>
      <c r="Z731" s="5"/>
      <c r="AA731" s="5"/>
      <c r="AB731" s="5"/>
      <c r="AC731" s="5"/>
      <c r="AD731" s="5"/>
      <c r="AE731" s="5"/>
      <c r="AF731" s="5"/>
      <c r="AG731" s="792"/>
      <c r="AH731" s="749"/>
    </row>
    <row r="732">
      <c r="A732" s="646"/>
      <c r="B732" s="791"/>
      <c r="C732" s="791"/>
      <c r="D732" s="791"/>
      <c r="E732" s="791"/>
      <c r="F732" s="791"/>
      <c r="G732" s="791"/>
      <c r="H732" s="791"/>
      <c r="I732" s="791"/>
      <c r="J732" s="791"/>
      <c r="K732" s="791"/>
      <c r="L732" s="791"/>
      <c r="M732" s="791"/>
      <c r="N732" s="5"/>
      <c r="O732" s="5"/>
      <c r="P732" s="5"/>
      <c r="Q732" s="5"/>
      <c r="R732" s="5"/>
      <c r="S732" s="5"/>
      <c r="T732" s="5"/>
      <c r="U732" s="5"/>
      <c r="V732" s="5"/>
      <c r="W732" s="5"/>
      <c r="X732" s="5"/>
      <c r="Y732" s="5"/>
      <c r="Z732" s="5"/>
      <c r="AA732" s="5"/>
      <c r="AB732" s="5"/>
      <c r="AC732" s="5"/>
      <c r="AD732" s="5"/>
      <c r="AE732" s="5"/>
      <c r="AF732" s="5"/>
      <c r="AG732" s="792"/>
      <c r="AH732" s="749"/>
    </row>
    <row r="733">
      <c r="A733" s="646"/>
      <c r="B733" s="791"/>
      <c r="C733" s="791"/>
      <c r="D733" s="791"/>
      <c r="E733" s="791"/>
      <c r="F733" s="791"/>
      <c r="G733" s="791"/>
      <c r="H733" s="791"/>
      <c r="I733" s="791"/>
      <c r="J733" s="791"/>
      <c r="K733" s="791"/>
      <c r="L733" s="791"/>
      <c r="M733" s="791"/>
      <c r="N733" s="5"/>
      <c r="O733" s="5"/>
      <c r="P733" s="5"/>
      <c r="Q733" s="5"/>
      <c r="R733" s="5"/>
      <c r="S733" s="5"/>
      <c r="T733" s="5"/>
      <c r="U733" s="5"/>
      <c r="V733" s="5"/>
      <c r="W733" s="5"/>
      <c r="X733" s="5"/>
      <c r="Y733" s="5"/>
      <c r="Z733" s="5"/>
      <c r="AA733" s="5"/>
      <c r="AB733" s="5"/>
      <c r="AC733" s="5"/>
      <c r="AD733" s="5"/>
      <c r="AE733" s="5"/>
      <c r="AF733" s="5"/>
      <c r="AG733" s="792"/>
      <c r="AH733" s="749"/>
    </row>
    <row r="734">
      <c r="A734" s="646"/>
      <c r="B734" s="791"/>
      <c r="C734" s="791"/>
      <c r="D734" s="791"/>
      <c r="E734" s="791"/>
      <c r="F734" s="791"/>
      <c r="G734" s="791"/>
      <c r="H734" s="791"/>
      <c r="I734" s="791"/>
      <c r="J734" s="791"/>
      <c r="K734" s="791"/>
      <c r="L734" s="791"/>
      <c r="M734" s="791"/>
      <c r="N734" s="5"/>
      <c r="O734" s="5"/>
      <c r="P734" s="5"/>
      <c r="Q734" s="5"/>
      <c r="R734" s="5"/>
      <c r="S734" s="5"/>
      <c r="T734" s="5"/>
      <c r="U734" s="5"/>
      <c r="V734" s="5"/>
      <c r="W734" s="5"/>
      <c r="X734" s="5"/>
      <c r="Y734" s="5"/>
      <c r="Z734" s="5"/>
      <c r="AA734" s="5"/>
      <c r="AB734" s="5"/>
      <c r="AC734" s="5"/>
      <c r="AD734" s="5"/>
      <c r="AE734" s="5"/>
      <c r="AF734" s="5"/>
      <c r="AG734" s="792"/>
      <c r="AH734" s="749"/>
    </row>
    <row r="735">
      <c r="A735" s="646"/>
      <c r="B735" s="791"/>
      <c r="C735" s="791"/>
      <c r="D735" s="791"/>
      <c r="E735" s="791"/>
      <c r="F735" s="791"/>
      <c r="G735" s="791"/>
      <c r="H735" s="791"/>
      <c r="I735" s="791"/>
      <c r="J735" s="791"/>
      <c r="K735" s="791"/>
      <c r="L735" s="791"/>
      <c r="M735" s="791"/>
      <c r="N735" s="5"/>
      <c r="O735" s="5"/>
      <c r="P735" s="5"/>
      <c r="Q735" s="5"/>
      <c r="R735" s="5"/>
      <c r="S735" s="5"/>
      <c r="T735" s="5"/>
      <c r="U735" s="5"/>
      <c r="V735" s="5"/>
      <c r="W735" s="5"/>
      <c r="X735" s="5"/>
      <c r="Y735" s="5"/>
      <c r="Z735" s="5"/>
      <c r="AA735" s="5"/>
      <c r="AB735" s="5"/>
      <c r="AC735" s="5"/>
      <c r="AD735" s="5"/>
      <c r="AE735" s="5"/>
      <c r="AF735" s="5"/>
      <c r="AG735" s="792"/>
      <c r="AH735" s="749"/>
    </row>
    <row r="736">
      <c r="A736" s="646"/>
      <c r="B736" s="791"/>
      <c r="C736" s="791"/>
      <c r="D736" s="791"/>
      <c r="E736" s="791"/>
      <c r="F736" s="791"/>
      <c r="G736" s="791"/>
      <c r="H736" s="791"/>
      <c r="I736" s="791"/>
      <c r="J736" s="791"/>
      <c r="K736" s="791"/>
      <c r="L736" s="791"/>
      <c r="M736" s="791"/>
      <c r="N736" s="5"/>
      <c r="O736" s="5"/>
      <c r="P736" s="5"/>
      <c r="Q736" s="5"/>
      <c r="R736" s="5"/>
      <c r="S736" s="5"/>
      <c r="T736" s="5"/>
      <c r="U736" s="5"/>
      <c r="V736" s="5"/>
      <c r="W736" s="5"/>
      <c r="X736" s="5"/>
      <c r="Y736" s="5"/>
      <c r="Z736" s="5"/>
      <c r="AA736" s="5"/>
      <c r="AB736" s="5"/>
      <c r="AC736" s="5"/>
      <c r="AD736" s="5"/>
      <c r="AE736" s="5"/>
      <c r="AF736" s="5"/>
      <c r="AG736" s="792"/>
      <c r="AH736" s="749"/>
    </row>
    <row r="737">
      <c r="A737" s="646"/>
      <c r="B737" s="791"/>
      <c r="C737" s="791"/>
      <c r="D737" s="791"/>
      <c r="E737" s="791"/>
      <c r="F737" s="791"/>
      <c r="G737" s="791"/>
      <c r="H737" s="791"/>
      <c r="I737" s="791"/>
      <c r="J737" s="791"/>
      <c r="K737" s="791"/>
      <c r="L737" s="791"/>
      <c r="M737" s="791"/>
      <c r="N737" s="5"/>
      <c r="O737" s="5"/>
      <c r="P737" s="5"/>
      <c r="Q737" s="5"/>
      <c r="R737" s="5"/>
      <c r="S737" s="5"/>
      <c r="T737" s="5"/>
      <c r="U737" s="5"/>
      <c r="V737" s="5"/>
      <c r="W737" s="5"/>
      <c r="X737" s="5"/>
      <c r="Y737" s="5"/>
      <c r="Z737" s="5"/>
      <c r="AA737" s="5"/>
      <c r="AB737" s="5"/>
      <c r="AC737" s="5"/>
      <c r="AD737" s="5"/>
      <c r="AE737" s="5"/>
      <c r="AF737" s="5"/>
      <c r="AG737" s="792"/>
      <c r="AH737" s="749"/>
    </row>
    <row r="738">
      <c r="A738" s="646"/>
      <c r="B738" s="791"/>
      <c r="C738" s="791"/>
      <c r="D738" s="791"/>
      <c r="E738" s="791"/>
      <c r="F738" s="791"/>
      <c r="G738" s="791"/>
      <c r="H738" s="791"/>
      <c r="I738" s="791"/>
      <c r="J738" s="791"/>
      <c r="K738" s="791"/>
      <c r="L738" s="791"/>
      <c r="M738" s="791"/>
      <c r="N738" s="5"/>
      <c r="O738" s="5"/>
      <c r="P738" s="5"/>
      <c r="Q738" s="5"/>
      <c r="R738" s="5"/>
      <c r="S738" s="5"/>
      <c r="T738" s="5"/>
      <c r="U738" s="5"/>
      <c r="V738" s="5"/>
      <c r="W738" s="5"/>
      <c r="X738" s="5"/>
      <c r="Y738" s="5"/>
      <c r="Z738" s="5"/>
      <c r="AA738" s="5"/>
      <c r="AB738" s="5"/>
      <c r="AC738" s="5"/>
      <c r="AD738" s="5"/>
      <c r="AE738" s="5"/>
      <c r="AF738" s="5"/>
      <c r="AG738" s="792"/>
      <c r="AH738" s="749"/>
    </row>
    <row r="739">
      <c r="A739" s="646"/>
      <c r="B739" s="791"/>
      <c r="C739" s="791"/>
      <c r="D739" s="791"/>
      <c r="E739" s="791"/>
      <c r="F739" s="791"/>
      <c r="G739" s="791"/>
      <c r="H739" s="791"/>
      <c r="I739" s="791"/>
      <c r="J739" s="791"/>
      <c r="K739" s="791"/>
      <c r="L739" s="791"/>
      <c r="M739" s="791"/>
      <c r="N739" s="5"/>
      <c r="O739" s="5"/>
      <c r="P739" s="5"/>
      <c r="Q739" s="5"/>
      <c r="R739" s="5"/>
      <c r="S739" s="5"/>
      <c r="T739" s="5"/>
      <c r="U739" s="5"/>
      <c r="V739" s="5"/>
      <c r="W739" s="5"/>
      <c r="X739" s="5"/>
      <c r="Y739" s="5"/>
      <c r="Z739" s="5"/>
      <c r="AA739" s="5"/>
      <c r="AB739" s="5"/>
      <c r="AC739" s="5"/>
      <c r="AD739" s="5"/>
      <c r="AE739" s="5"/>
      <c r="AF739" s="5"/>
      <c r="AG739" s="792"/>
      <c r="AH739" s="749"/>
    </row>
    <row r="740">
      <c r="A740" s="646"/>
      <c r="B740" s="791"/>
      <c r="C740" s="791"/>
      <c r="D740" s="791"/>
      <c r="E740" s="791"/>
      <c r="F740" s="791"/>
      <c r="G740" s="791"/>
      <c r="H740" s="791"/>
      <c r="I740" s="791"/>
      <c r="J740" s="791"/>
      <c r="K740" s="791"/>
      <c r="L740" s="791"/>
      <c r="M740" s="791"/>
      <c r="N740" s="5"/>
      <c r="O740" s="5"/>
      <c r="P740" s="5"/>
      <c r="Q740" s="5"/>
      <c r="R740" s="5"/>
      <c r="S740" s="5"/>
      <c r="T740" s="5"/>
      <c r="U740" s="5"/>
      <c r="V740" s="5"/>
      <c r="W740" s="5"/>
      <c r="X740" s="5"/>
      <c r="Y740" s="5"/>
      <c r="Z740" s="5"/>
      <c r="AA740" s="5"/>
      <c r="AB740" s="5"/>
      <c r="AC740" s="5"/>
      <c r="AD740" s="5"/>
      <c r="AE740" s="5"/>
      <c r="AF740" s="5"/>
      <c r="AG740" s="792"/>
      <c r="AH740" s="749"/>
    </row>
    <row r="741">
      <c r="A741" s="646"/>
      <c r="B741" s="791"/>
      <c r="C741" s="791"/>
      <c r="D741" s="791"/>
      <c r="E741" s="791"/>
      <c r="F741" s="791"/>
      <c r="G741" s="791"/>
      <c r="H741" s="791"/>
      <c r="I741" s="791"/>
      <c r="J741" s="791"/>
      <c r="K741" s="791"/>
      <c r="L741" s="791"/>
      <c r="M741" s="791"/>
      <c r="N741" s="5"/>
      <c r="O741" s="5"/>
      <c r="P741" s="5"/>
      <c r="Q741" s="5"/>
      <c r="R741" s="5"/>
      <c r="S741" s="5"/>
      <c r="T741" s="5"/>
      <c r="U741" s="5"/>
      <c r="V741" s="5"/>
      <c r="W741" s="5"/>
      <c r="X741" s="5"/>
      <c r="Y741" s="5"/>
      <c r="Z741" s="5"/>
      <c r="AA741" s="5"/>
      <c r="AB741" s="5"/>
      <c r="AC741" s="5"/>
      <c r="AD741" s="5"/>
      <c r="AE741" s="5"/>
      <c r="AF741" s="5"/>
      <c r="AG741" s="792"/>
      <c r="AH741" s="749"/>
    </row>
    <row r="742">
      <c r="A742" s="646"/>
      <c r="B742" s="791"/>
      <c r="C742" s="791"/>
      <c r="D742" s="791"/>
      <c r="E742" s="791"/>
      <c r="F742" s="791"/>
      <c r="G742" s="791"/>
      <c r="H742" s="791"/>
      <c r="I742" s="791"/>
      <c r="J742" s="791"/>
      <c r="K742" s="791"/>
      <c r="L742" s="791"/>
      <c r="M742" s="791"/>
      <c r="N742" s="5"/>
      <c r="O742" s="5"/>
      <c r="P742" s="5"/>
      <c r="Q742" s="5"/>
      <c r="R742" s="5"/>
      <c r="S742" s="5"/>
      <c r="T742" s="5"/>
      <c r="U742" s="5"/>
      <c r="V742" s="5"/>
      <c r="W742" s="5"/>
      <c r="X742" s="5"/>
      <c r="Y742" s="5"/>
      <c r="Z742" s="5"/>
      <c r="AA742" s="5"/>
      <c r="AB742" s="5"/>
      <c r="AC742" s="5"/>
      <c r="AD742" s="5"/>
      <c r="AE742" s="5"/>
      <c r="AF742" s="5"/>
      <c r="AG742" s="792"/>
      <c r="AH742" s="749"/>
    </row>
    <row r="743">
      <c r="A743" s="646"/>
      <c r="B743" s="791"/>
      <c r="C743" s="791"/>
      <c r="D743" s="791"/>
      <c r="E743" s="791"/>
      <c r="F743" s="791"/>
      <c r="G743" s="791"/>
      <c r="H743" s="791"/>
      <c r="I743" s="791"/>
      <c r="J743" s="791"/>
      <c r="K743" s="791"/>
      <c r="L743" s="791"/>
      <c r="M743" s="791"/>
      <c r="N743" s="5"/>
      <c r="O743" s="5"/>
      <c r="P743" s="5"/>
      <c r="Q743" s="5"/>
      <c r="R743" s="5"/>
      <c r="S743" s="5"/>
      <c r="T743" s="5"/>
      <c r="U743" s="5"/>
      <c r="V743" s="5"/>
      <c r="W743" s="5"/>
      <c r="X743" s="5"/>
      <c r="Y743" s="5"/>
      <c r="Z743" s="5"/>
      <c r="AA743" s="5"/>
      <c r="AB743" s="5"/>
      <c r="AC743" s="5"/>
      <c r="AD743" s="5"/>
      <c r="AE743" s="5"/>
      <c r="AF743" s="5"/>
      <c r="AG743" s="792"/>
      <c r="AH743" s="749"/>
    </row>
    <row r="744">
      <c r="A744" s="646"/>
      <c r="B744" s="791"/>
      <c r="C744" s="791"/>
      <c r="D744" s="791"/>
      <c r="E744" s="791"/>
      <c r="F744" s="791"/>
      <c r="G744" s="791"/>
      <c r="H744" s="791"/>
      <c r="I744" s="791"/>
      <c r="J744" s="791"/>
      <c r="K744" s="791"/>
      <c r="L744" s="791"/>
      <c r="M744" s="791"/>
      <c r="N744" s="5"/>
      <c r="O744" s="5"/>
      <c r="P744" s="5"/>
      <c r="Q744" s="5"/>
      <c r="R744" s="5"/>
      <c r="S744" s="5"/>
      <c r="T744" s="5"/>
      <c r="U744" s="5"/>
      <c r="V744" s="5"/>
      <c r="W744" s="5"/>
      <c r="X744" s="5"/>
      <c r="Y744" s="5"/>
      <c r="Z744" s="5"/>
      <c r="AA744" s="5"/>
      <c r="AB744" s="5"/>
      <c r="AC744" s="5"/>
      <c r="AD744" s="5"/>
      <c r="AE744" s="5"/>
      <c r="AF744" s="5"/>
      <c r="AG744" s="792"/>
      <c r="AH744" s="749"/>
    </row>
    <row r="745">
      <c r="A745" s="646"/>
      <c r="B745" s="791"/>
      <c r="C745" s="791"/>
      <c r="D745" s="791"/>
      <c r="E745" s="791"/>
      <c r="F745" s="791"/>
      <c r="G745" s="791"/>
      <c r="H745" s="791"/>
      <c r="I745" s="791"/>
      <c r="J745" s="791"/>
      <c r="K745" s="791"/>
      <c r="L745" s="791"/>
      <c r="M745" s="791"/>
      <c r="N745" s="5"/>
      <c r="O745" s="5"/>
      <c r="P745" s="5"/>
      <c r="Q745" s="5"/>
      <c r="R745" s="5"/>
      <c r="S745" s="5"/>
      <c r="T745" s="5"/>
      <c r="U745" s="5"/>
      <c r="V745" s="5"/>
      <c r="W745" s="5"/>
      <c r="X745" s="5"/>
      <c r="Y745" s="5"/>
      <c r="Z745" s="5"/>
      <c r="AA745" s="5"/>
      <c r="AB745" s="5"/>
      <c r="AC745" s="5"/>
      <c r="AD745" s="5"/>
      <c r="AE745" s="5"/>
      <c r="AF745" s="5"/>
      <c r="AG745" s="792"/>
      <c r="AH745" s="749"/>
    </row>
    <row r="746">
      <c r="A746" s="646"/>
      <c r="B746" s="791"/>
      <c r="C746" s="791"/>
      <c r="D746" s="791"/>
      <c r="E746" s="791"/>
      <c r="F746" s="791"/>
      <c r="G746" s="791"/>
      <c r="H746" s="791"/>
      <c r="I746" s="791"/>
      <c r="J746" s="791"/>
      <c r="K746" s="791"/>
      <c r="L746" s="791"/>
      <c r="M746" s="791"/>
      <c r="N746" s="5"/>
      <c r="O746" s="5"/>
      <c r="P746" s="5"/>
      <c r="Q746" s="5"/>
      <c r="R746" s="5"/>
      <c r="S746" s="5"/>
      <c r="T746" s="5"/>
      <c r="U746" s="5"/>
      <c r="V746" s="5"/>
      <c r="W746" s="5"/>
      <c r="X746" s="5"/>
      <c r="Y746" s="5"/>
      <c r="Z746" s="5"/>
      <c r="AA746" s="5"/>
      <c r="AB746" s="5"/>
      <c r="AC746" s="5"/>
      <c r="AD746" s="5"/>
      <c r="AE746" s="5"/>
      <c r="AF746" s="5"/>
      <c r="AG746" s="792"/>
      <c r="AH746" s="749"/>
    </row>
    <row r="747">
      <c r="A747" s="646"/>
      <c r="B747" s="791"/>
      <c r="C747" s="791"/>
      <c r="D747" s="791"/>
      <c r="E747" s="791"/>
      <c r="F747" s="791"/>
      <c r="G747" s="791"/>
      <c r="H747" s="791"/>
      <c r="I747" s="791"/>
      <c r="J747" s="791"/>
      <c r="K747" s="791"/>
      <c r="L747" s="791"/>
      <c r="M747" s="791"/>
      <c r="N747" s="5"/>
      <c r="O747" s="5"/>
      <c r="P747" s="5"/>
      <c r="Q747" s="5"/>
      <c r="R747" s="5"/>
      <c r="S747" s="5"/>
      <c r="T747" s="5"/>
      <c r="U747" s="5"/>
      <c r="V747" s="5"/>
      <c r="W747" s="5"/>
      <c r="X747" s="5"/>
      <c r="Y747" s="5"/>
      <c r="Z747" s="5"/>
      <c r="AA747" s="5"/>
      <c r="AB747" s="5"/>
      <c r="AC747" s="5"/>
      <c r="AD747" s="5"/>
      <c r="AE747" s="5"/>
      <c r="AF747" s="5"/>
      <c r="AG747" s="792"/>
      <c r="AH747" s="749"/>
    </row>
    <row r="748">
      <c r="A748" s="646"/>
      <c r="B748" s="791"/>
      <c r="C748" s="791"/>
      <c r="D748" s="791"/>
      <c r="E748" s="791"/>
      <c r="F748" s="791"/>
      <c r="G748" s="791"/>
      <c r="H748" s="791"/>
      <c r="I748" s="791"/>
      <c r="J748" s="791"/>
      <c r="K748" s="791"/>
      <c r="L748" s="791"/>
      <c r="M748" s="791"/>
      <c r="N748" s="5"/>
      <c r="O748" s="5"/>
      <c r="P748" s="5"/>
      <c r="Q748" s="5"/>
      <c r="R748" s="5"/>
      <c r="S748" s="5"/>
      <c r="T748" s="5"/>
      <c r="U748" s="5"/>
      <c r="V748" s="5"/>
      <c r="W748" s="5"/>
      <c r="X748" s="5"/>
      <c r="Y748" s="5"/>
      <c r="Z748" s="5"/>
      <c r="AA748" s="5"/>
      <c r="AB748" s="5"/>
      <c r="AC748" s="5"/>
      <c r="AD748" s="5"/>
      <c r="AE748" s="5"/>
      <c r="AF748" s="5"/>
      <c r="AG748" s="792"/>
      <c r="AH748" s="749"/>
    </row>
    <row r="749">
      <c r="A749" s="646"/>
      <c r="B749" s="791"/>
      <c r="C749" s="791"/>
      <c r="D749" s="791"/>
      <c r="E749" s="791"/>
      <c r="F749" s="791"/>
      <c r="G749" s="791"/>
      <c r="H749" s="791"/>
      <c r="I749" s="791"/>
      <c r="J749" s="791"/>
      <c r="K749" s="791"/>
      <c r="L749" s="791"/>
      <c r="M749" s="791"/>
      <c r="N749" s="5"/>
      <c r="O749" s="5"/>
      <c r="P749" s="5"/>
      <c r="Q749" s="5"/>
      <c r="R749" s="5"/>
      <c r="S749" s="5"/>
      <c r="T749" s="5"/>
      <c r="U749" s="5"/>
      <c r="V749" s="5"/>
      <c r="W749" s="5"/>
      <c r="X749" s="5"/>
      <c r="Y749" s="5"/>
      <c r="Z749" s="5"/>
      <c r="AA749" s="5"/>
      <c r="AB749" s="5"/>
      <c r="AC749" s="5"/>
      <c r="AD749" s="5"/>
      <c r="AE749" s="5"/>
      <c r="AF749" s="5"/>
      <c r="AG749" s="792"/>
      <c r="AH749" s="749"/>
    </row>
    <row r="750">
      <c r="A750" s="646"/>
      <c r="B750" s="791"/>
      <c r="C750" s="791"/>
      <c r="D750" s="791"/>
      <c r="E750" s="791"/>
      <c r="F750" s="791"/>
      <c r="G750" s="791"/>
      <c r="H750" s="791"/>
      <c r="I750" s="791"/>
      <c r="J750" s="791"/>
      <c r="K750" s="791"/>
      <c r="L750" s="791"/>
      <c r="M750" s="791"/>
      <c r="N750" s="5"/>
      <c r="O750" s="5"/>
      <c r="P750" s="5"/>
      <c r="Q750" s="5"/>
      <c r="R750" s="5"/>
      <c r="S750" s="5"/>
      <c r="T750" s="5"/>
      <c r="U750" s="5"/>
      <c r="V750" s="5"/>
      <c r="W750" s="5"/>
      <c r="X750" s="5"/>
      <c r="Y750" s="5"/>
      <c r="Z750" s="5"/>
      <c r="AA750" s="5"/>
      <c r="AB750" s="5"/>
      <c r="AC750" s="5"/>
      <c r="AD750" s="5"/>
      <c r="AE750" s="5"/>
      <c r="AF750" s="5"/>
      <c r="AG750" s="792"/>
      <c r="AH750" s="749"/>
    </row>
    <row r="751">
      <c r="A751" s="646"/>
      <c r="B751" s="791"/>
      <c r="C751" s="791"/>
      <c r="D751" s="791"/>
      <c r="E751" s="791"/>
      <c r="F751" s="791"/>
      <c r="G751" s="791"/>
      <c r="H751" s="791"/>
      <c r="I751" s="791"/>
      <c r="J751" s="791"/>
      <c r="K751" s="791"/>
      <c r="L751" s="791"/>
      <c r="M751" s="791"/>
      <c r="N751" s="5"/>
      <c r="O751" s="5"/>
      <c r="P751" s="5"/>
      <c r="Q751" s="5"/>
      <c r="R751" s="5"/>
      <c r="S751" s="5"/>
      <c r="T751" s="5"/>
      <c r="U751" s="5"/>
      <c r="V751" s="5"/>
      <c r="W751" s="5"/>
      <c r="X751" s="5"/>
      <c r="Y751" s="5"/>
      <c r="Z751" s="5"/>
      <c r="AA751" s="5"/>
      <c r="AB751" s="5"/>
      <c r="AC751" s="5"/>
      <c r="AD751" s="5"/>
      <c r="AE751" s="5"/>
      <c r="AF751" s="5"/>
      <c r="AG751" s="792"/>
      <c r="AH751" s="749"/>
    </row>
    <row r="752">
      <c r="A752" s="646"/>
      <c r="B752" s="791"/>
      <c r="C752" s="791"/>
      <c r="D752" s="791"/>
      <c r="E752" s="791"/>
      <c r="F752" s="791"/>
      <c r="G752" s="791"/>
      <c r="H752" s="791"/>
      <c r="I752" s="791"/>
      <c r="J752" s="791"/>
      <c r="K752" s="791"/>
      <c r="L752" s="791"/>
      <c r="M752" s="791"/>
      <c r="N752" s="5"/>
      <c r="O752" s="5"/>
      <c r="P752" s="5"/>
      <c r="Q752" s="5"/>
      <c r="R752" s="5"/>
      <c r="S752" s="5"/>
      <c r="T752" s="5"/>
      <c r="U752" s="5"/>
      <c r="V752" s="5"/>
      <c r="W752" s="5"/>
      <c r="X752" s="5"/>
      <c r="Y752" s="5"/>
      <c r="Z752" s="5"/>
      <c r="AA752" s="5"/>
      <c r="AB752" s="5"/>
      <c r="AC752" s="5"/>
      <c r="AD752" s="5"/>
      <c r="AE752" s="5"/>
      <c r="AF752" s="5"/>
      <c r="AG752" s="792"/>
      <c r="AH752" s="749"/>
    </row>
    <row r="753">
      <c r="A753" s="646"/>
      <c r="B753" s="791"/>
      <c r="C753" s="791"/>
      <c r="D753" s="791"/>
      <c r="E753" s="791"/>
      <c r="F753" s="791"/>
      <c r="G753" s="791"/>
      <c r="H753" s="791"/>
      <c r="I753" s="791"/>
      <c r="J753" s="791"/>
      <c r="K753" s="791"/>
      <c r="L753" s="791"/>
      <c r="M753" s="791"/>
      <c r="N753" s="5"/>
      <c r="O753" s="5"/>
      <c r="P753" s="5"/>
      <c r="Q753" s="5"/>
      <c r="R753" s="5"/>
      <c r="S753" s="5"/>
      <c r="T753" s="5"/>
      <c r="U753" s="5"/>
      <c r="V753" s="5"/>
      <c r="W753" s="5"/>
      <c r="X753" s="5"/>
      <c r="Y753" s="5"/>
      <c r="Z753" s="5"/>
      <c r="AA753" s="5"/>
      <c r="AB753" s="5"/>
      <c r="AC753" s="5"/>
      <c r="AD753" s="5"/>
      <c r="AE753" s="5"/>
      <c r="AF753" s="5"/>
      <c r="AG753" s="792"/>
      <c r="AH753" s="749"/>
    </row>
    <row r="754">
      <c r="A754" s="646"/>
      <c r="B754" s="791"/>
      <c r="C754" s="791"/>
      <c r="D754" s="791"/>
      <c r="E754" s="791"/>
      <c r="F754" s="791"/>
      <c r="G754" s="791"/>
      <c r="H754" s="791"/>
      <c r="I754" s="791"/>
      <c r="J754" s="791"/>
      <c r="K754" s="791"/>
      <c r="L754" s="791"/>
      <c r="M754" s="791"/>
      <c r="N754" s="5"/>
      <c r="O754" s="5"/>
      <c r="P754" s="5"/>
      <c r="Q754" s="5"/>
      <c r="R754" s="5"/>
      <c r="S754" s="5"/>
      <c r="T754" s="5"/>
      <c r="U754" s="5"/>
      <c r="V754" s="5"/>
      <c r="W754" s="5"/>
      <c r="X754" s="5"/>
      <c r="Y754" s="5"/>
      <c r="Z754" s="5"/>
      <c r="AA754" s="5"/>
      <c r="AB754" s="5"/>
      <c r="AC754" s="5"/>
      <c r="AD754" s="5"/>
      <c r="AE754" s="5"/>
      <c r="AF754" s="5"/>
      <c r="AG754" s="792"/>
      <c r="AH754" s="749"/>
    </row>
    <row r="755">
      <c r="A755" s="646"/>
      <c r="B755" s="791"/>
      <c r="C755" s="791"/>
      <c r="D755" s="791"/>
      <c r="E755" s="791"/>
      <c r="F755" s="791"/>
      <c r="G755" s="791"/>
      <c r="H755" s="791"/>
      <c r="I755" s="791"/>
      <c r="J755" s="791"/>
      <c r="K755" s="791"/>
      <c r="L755" s="791"/>
      <c r="M755" s="791"/>
      <c r="N755" s="5"/>
      <c r="O755" s="5"/>
      <c r="P755" s="5"/>
      <c r="Q755" s="5"/>
      <c r="R755" s="5"/>
      <c r="S755" s="5"/>
      <c r="T755" s="5"/>
      <c r="U755" s="5"/>
      <c r="V755" s="5"/>
      <c r="W755" s="5"/>
      <c r="X755" s="5"/>
      <c r="Y755" s="5"/>
      <c r="Z755" s="5"/>
      <c r="AA755" s="5"/>
      <c r="AB755" s="5"/>
      <c r="AC755" s="5"/>
      <c r="AD755" s="5"/>
      <c r="AE755" s="5"/>
      <c r="AF755" s="5"/>
      <c r="AG755" s="792"/>
      <c r="AH755" s="749"/>
    </row>
    <row r="756">
      <c r="A756" s="646"/>
      <c r="B756" s="791"/>
      <c r="C756" s="791"/>
      <c r="D756" s="791"/>
      <c r="E756" s="791"/>
      <c r="F756" s="791"/>
      <c r="G756" s="791"/>
      <c r="H756" s="791"/>
      <c r="I756" s="791"/>
      <c r="J756" s="791"/>
      <c r="K756" s="791"/>
      <c r="L756" s="791"/>
      <c r="M756" s="791"/>
      <c r="N756" s="5"/>
      <c r="O756" s="5"/>
      <c r="P756" s="5"/>
      <c r="Q756" s="5"/>
      <c r="R756" s="5"/>
      <c r="S756" s="5"/>
      <c r="T756" s="5"/>
      <c r="U756" s="5"/>
      <c r="V756" s="5"/>
      <c r="W756" s="5"/>
      <c r="X756" s="5"/>
      <c r="Y756" s="5"/>
      <c r="Z756" s="5"/>
      <c r="AA756" s="5"/>
      <c r="AB756" s="5"/>
      <c r="AC756" s="5"/>
      <c r="AD756" s="5"/>
      <c r="AE756" s="5"/>
      <c r="AF756" s="5"/>
      <c r="AG756" s="792"/>
      <c r="AH756" s="749"/>
    </row>
    <row r="757">
      <c r="A757" s="646"/>
      <c r="B757" s="791"/>
      <c r="C757" s="791"/>
      <c r="D757" s="791"/>
      <c r="E757" s="791"/>
      <c r="F757" s="791"/>
      <c r="G757" s="791"/>
      <c r="H757" s="791"/>
      <c r="I757" s="791"/>
      <c r="J757" s="791"/>
      <c r="K757" s="791"/>
      <c r="L757" s="791"/>
      <c r="M757" s="791"/>
      <c r="N757" s="5"/>
      <c r="O757" s="5"/>
      <c r="P757" s="5"/>
      <c r="Q757" s="5"/>
      <c r="R757" s="5"/>
      <c r="S757" s="5"/>
      <c r="T757" s="5"/>
      <c r="U757" s="5"/>
      <c r="V757" s="5"/>
      <c r="W757" s="5"/>
      <c r="X757" s="5"/>
      <c r="Y757" s="5"/>
      <c r="Z757" s="5"/>
      <c r="AA757" s="5"/>
      <c r="AB757" s="5"/>
      <c r="AC757" s="5"/>
      <c r="AD757" s="5"/>
      <c r="AE757" s="5"/>
      <c r="AF757" s="5"/>
      <c r="AG757" s="792"/>
      <c r="AH757" s="749"/>
    </row>
    <row r="758">
      <c r="A758" s="646"/>
      <c r="B758" s="791"/>
      <c r="C758" s="791"/>
      <c r="D758" s="791"/>
      <c r="E758" s="791"/>
      <c r="F758" s="791"/>
      <c r="G758" s="791"/>
      <c r="H758" s="791"/>
      <c r="I758" s="791"/>
      <c r="J758" s="791"/>
      <c r="K758" s="791"/>
      <c r="L758" s="791"/>
      <c r="M758" s="791"/>
      <c r="N758" s="5"/>
      <c r="O758" s="5"/>
      <c r="P758" s="5"/>
      <c r="Q758" s="5"/>
      <c r="R758" s="5"/>
      <c r="S758" s="5"/>
      <c r="T758" s="5"/>
      <c r="U758" s="5"/>
      <c r="V758" s="5"/>
      <c r="W758" s="5"/>
      <c r="X758" s="5"/>
      <c r="Y758" s="5"/>
      <c r="Z758" s="5"/>
      <c r="AA758" s="5"/>
      <c r="AB758" s="5"/>
      <c r="AC758" s="5"/>
      <c r="AD758" s="5"/>
      <c r="AE758" s="5"/>
      <c r="AF758" s="5"/>
      <c r="AG758" s="792"/>
      <c r="AH758" s="749"/>
    </row>
    <row r="759">
      <c r="A759" s="646"/>
      <c r="B759" s="791"/>
      <c r="C759" s="791"/>
      <c r="D759" s="791"/>
      <c r="E759" s="791"/>
      <c r="F759" s="791"/>
      <c r="G759" s="791"/>
      <c r="H759" s="791"/>
      <c r="I759" s="791"/>
      <c r="J759" s="791"/>
      <c r="K759" s="791"/>
      <c r="L759" s="791"/>
      <c r="M759" s="791"/>
      <c r="N759" s="5"/>
      <c r="O759" s="5"/>
      <c r="P759" s="5"/>
      <c r="Q759" s="5"/>
      <c r="R759" s="5"/>
      <c r="S759" s="5"/>
      <c r="T759" s="5"/>
      <c r="U759" s="5"/>
      <c r="V759" s="5"/>
      <c r="W759" s="5"/>
      <c r="X759" s="5"/>
      <c r="Y759" s="5"/>
      <c r="Z759" s="5"/>
      <c r="AA759" s="5"/>
      <c r="AB759" s="5"/>
      <c r="AC759" s="5"/>
      <c r="AD759" s="5"/>
      <c r="AE759" s="5"/>
      <c r="AF759" s="5"/>
      <c r="AG759" s="792"/>
      <c r="AH759" s="749"/>
    </row>
    <row r="760">
      <c r="A760" s="646"/>
      <c r="B760" s="791"/>
      <c r="C760" s="791"/>
      <c r="D760" s="791"/>
      <c r="E760" s="791"/>
      <c r="F760" s="791"/>
      <c r="G760" s="791"/>
      <c r="H760" s="791"/>
      <c r="I760" s="791"/>
      <c r="J760" s="791"/>
      <c r="K760" s="791"/>
      <c r="L760" s="791"/>
      <c r="M760" s="791"/>
      <c r="N760" s="5"/>
      <c r="O760" s="5"/>
      <c r="P760" s="5"/>
      <c r="Q760" s="5"/>
      <c r="R760" s="5"/>
      <c r="S760" s="5"/>
      <c r="T760" s="5"/>
      <c r="U760" s="5"/>
      <c r="V760" s="5"/>
      <c r="W760" s="5"/>
      <c r="X760" s="5"/>
      <c r="Y760" s="5"/>
      <c r="Z760" s="5"/>
      <c r="AA760" s="5"/>
      <c r="AB760" s="5"/>
      <c r="AC760" s="5"/>
      <c r="AD760" s="5"/>
      <c r="AE760" s="5"/>
      <c r="AF760" s="5"/>
      <c r="AG760" s="792"/>
      <c r="AH760" s="749"/>
    </row>
    <row r="761">
      <c r="A761" s="646"/>
      <c r="B761" s="791"/>
      <c r="C761" s="791"/>
      <c r="D761" s="791"/>
      <c r="E761" s="791"/>
      <c r="F761" s="791"/>
      <c r="G761" s="791"/>
      <c r="H761" s="791"/>
      <c r="I761" s="791"/>
      <c r="J761" s="791"/>
      <c r="K761" s="791"/>
      <c r="L761" s="791"/>
      <c r="M761" s="791"/>
      <c r="N761" s="5"/>
      <c r="O761" s="5"/>
      <c r="P761" s="5"/>
      <c r="Q761" s="5"/>
      <c r="R761" s="5"/>
      <c r="S761" s="5"/>
      <c r="T761" s="5"/>
      <c r="U761" s="5"/>
      <c r="V761" s="5"/>
      <c r="W761" s="5"/>
      <c r="X761" s="5"/>
      <c r="Y761" s="5"/>
      <c r="Z761" s="5"/>
      <c r="AA761" s="5"/>
      <c r="AB761" s="5"/>
      <c r="AC761" s="5"/>
      <c r="AD761" s="5"/>
      <c r="AE761" s="5"/>
      <c r="AF761" s="5"/>
      <c r="AG761" s="792"/>
      <c r="AH761" s="749"/>
    </row>
    <row r="762">
      <c r="A762" s="646"/>
      <c r="B762" s="791"/>
      <c r="C762" s="791"/>
      <c r="D762" s="791"/>
      <c r="E762" s="791"/>
      <c r="F762" s="791"/>
      <c r="G762" s="791"/>
      <c r="H762" s="791"/>
      <c r="I762" s="791"/>
      <c r="J762" s="791"/>
      <c r="K762" s="791"/>
      <c r="L762" s="791"/>
      <c r="M762" s="791"/>
      <c r="N762" s="5"/>
      <c r="O762" s="5"/>
      <c r="P762" s="5"/>
      <c r="Q762" s="5"/>
      <c r="R762" s="5"/>
      <c r="S762" s="5"/>
      <c r="T762" s="5"/>
      <c r="U762" s="5"/>
      <c r="V762" s="5"/>
      <c r="W762" s="5"/>
      <c r="X762" s="5"/>
      <c r="Y762" s="5"/>
      <c r="Z762" s="5"/>
      <c r="AA762" s="5"/>
      <c r="AB762" s="5"/>
      <c r="AC762" s="5"/>
      <c r="AD762" s="5"/>
      <c r="AE762" s="5"/>
      <c r="AF762" s="5"/>
      <c r="AG762" s="792"/>
      <c r="AH762" s="749"/>
    </row>
    <row r="763">
      <c r="A763" s="646"/>
      <c r="B763" s="791"/>
      <c r="C763" s="791"/>
      <c r="D763" s="791"/>
      <c r="E763" s="791"/>
      <c r="F763" s="791"/>
      <c r="G763" s="791"/>
      <c r="H763" s="791"/>
      <c r="I763" s="791"/>
      <c r="J763" s="791"/>
      <c r="K763" s="791"/>
      <c r="L763" s="791"/>
      <c r="M763" s="791"/>
      <c r="N763" s="5"/>
      <c r="O763" s="5"/>
      <c r="P763" s="5"/>
      <c r="Q763" s="5"/>
      <c r="R763" s="5"/>
      <c r="S763" s="5"/>
      <c r="T763" s="5"/>
      <c r="U763" s="5"/>
      <c r="V763" s="5"/>
      <c r="W763" s="5"/>
      <c r="X763" s="5"/>
      <c r="Y763" s="5"/>
      <c r="Z763" s="5"/>
      <c r="AA763" s="5"/>
      <c r="AB763" s="5"/>
      <c r="AC763" s="5"/>
      <c r="AD763" s="5"/>
      <c r="AE763" s="5"/>
      <c r="AF763" s="5"/>
      <c r="AG763" s="792"/>
      <c r="AH763" s="749"/>
    </row>
    <row r="764">
      <c r="A764" s="646"/>
      <c r="B764" s="791"/>
      <c r="C764" s="791"/>
      <c r="D764" s="791"/>
      <c r="E764" s="791"/>
      <c r="F764" s="791"/>
      <c r="G764" s="791"/>
      <c r="H764" s="791"/>
      <c r="I764" s="791"/>
      <c r="J764" s="791"/>
      <c r="K764" s="791"/>
      <c r="L764" s="791"/>
      <c r="M764" s="791"/>
      <c r="N764" s="5"/>
      <c r="O764" s="5"/>
      <c r="P764" s="5"/>
      <c r="Q764" s="5"/>
      <c r="R764" s="5"/>
      <c r="S764" s="5"/>
      <c r="T764" s="5"/>
      <c r="U764" s="5"/>
      <c r="V764" s="5"/>
      <c r="W764" s="5"/>
      <c r="X764" s="5"/>
      <c r="Y764" s="5"/>
      <c r="Z764" s="5"/>
      <c r="AA764" s="5"/>
      <c r="AB764" s="5"/>
      <c r="AC764" s="5"/>
      <c r="AD764" s="5"/>
      <c r="AE764" s="5"/>
      <c r="AF764" s="5"/>
      <c r="AG764" s="792"/>
      <c r="AH764" s="749"/>
    </row>
    <row r="765">
      <c r="A765" s="646"/>
      <c r="B765" s="791"/>
      <c r="C765" s="791"/>
      <c r="D765" s="791"/>
      <c r="E765" s="791"/>
      <c r="F765" s="791"/>
      <c r="G765" s="791"/>
      <c r="H765" s="791"/>
      <c r="I765" s="791"/>
      <c r="J765" s="791"/>
      <c r="K765" s="791"/>
      <c r="L765" s="791"/>
      <c r="M765" s="791"/>
      <c r="N765" s="5"/>
      <c r="O765" s="5"/>
      <c r="P765" s="5"/>
      <c r="Q765" s="5"/>
      <c r="R765" s="5"/>
      <c r="S765" s="5"/>
      <c r="T765" s="5"/>
      <c r="U765" s="5"/>
      <c r="V765" s="5"/>
      <c r="W765" s="5"/>
      <c r="X765" s="5"/>
      <c r="Y765" s="5"/>
      <c r="Z765" s="5"/>
      <c r="AA765" s="5"/>
      <c r="AB765" s="5"/>
      <c r="AC765" s="5"/>
      <c r="AD765" s="5"/>
      <c r="AE765" s="5"/>
      <c r="AF765" s="5"/>
      <c r="AG765" s="792"/>
      <c r="AH765" s="749"/>
    </row>
    <row r="766">
      <c r="A766" s="646"/>
      <c r="B766" s="791"/>
      <c r="C766" s="791"/>
      <c r="D766" s="791"/>
      <c r="E766" s="791"/>
      <c r="F766" s="791"/>
      <c r="G766" s="791"/>
      <c r="H766" s="791"/>
      <c r="I766" s="791"/>
      <c r="J766" s="791"/>
      <c r="K766" s="791"/>
      <c r="L766" s="791"/>
      <c r="M766" s="791"/>
      <c r="N766" s="5"/>
      <c r="O766" s="5"/>
      <c r="P766" s="5"/>
      <c r="Q766" s="5"/>
      <c r="R766" s="5"/>
      <c r="S766" s="5"/>
      <c r="T766" s="5"/>
      <c r="U766" s="5"/>
      <c r="V766" s="5"/>
      <c r="W766" s="5"/>
      <c r="X766" s="5"/>
      <c r="Y766" s="5"/>
      <c r="Z766" s="5"/>
      <c r="AA766" s="5"/>
      <c r="AB766" s="5"/>
      <c r="AC766" s="5"/>
      <c r="AD766" s="5"/>
      <c r="AE766" s="5"/>
      <c r="AF766" s="5"/>
      <c r="AG766" s="792"/>
      <c r="AH766" s="749"/>
    </row>
    <row r="767">
      <c r="A767" s="646"/>
      <c r="B767" s="791"/>
      <c r="C767" s="791"/>
      <c r="D767" s="791"/>
      <c r="E767" s="791"/>
      <c r="F767" s="791"/>
      <c r="G767" s="791"/>
      <c r="H767" s="791"/>
      <c r="I767" s="791"/>
      <c r="J767" s="791"/>
      <c r="K767" s="791"/>
      <c r="L767" s="791"/>
      <c r="M767" s="791"/>
      <c r="N767" s="5"/>
      <c r="O767" s="5"/>
      <c r="P767" s="5"/>
      <c r="Q767" s="5"/>
      <c r="R767" s="5"/>
      <c r="S767" s="5"/>
      <c r="T767" s="5"/>
      <c r="U767" s="5"/>
      <c r="V767" s="5"/>
      <c r="W767" s="5"/>
      <c r="X767" s="5"/>
      <c r="Y767" s="5"/>
      <c r="Z767" s="5"/>
      <c r="AA767" s="5"/>
      <c r="AB767" s="5"/>
      <c r="AC767" s="5"/>
      <c r="AD767" s="5"/>
      <c r="AE767" s="5"/>
      <c r="AF767" s="5"/>
      <c r="AG767" s="792"/>
      <c r="AH767" s="749"/>
    </row>
    <row r="768">
      <c r="A768" s="646"/>
      <c r="B768" s="791"/>
      <c r="C768" s="791"/>
      <c r="D768" s="791"/>
      <c r="E768" s="791"/>
      <c r="F768" s="791"/>
      <c r="G768" s="791"/>
      <c r="H768" s="791"/>
      <c r="I768" s="791"/>
      <c r="J768" s="791"/>
      <c r="K768" s="791"/>
      <c r="L768" s="791"/>
      <c r="M768" s="791"/>
      <c r="N768" s="5"/>
      <c r="O768" s="5"/>
      <c r="P768" s="5"/>
      <c r="Q768" s="5"/>
      <c r="R768" s="5"/>
      <c r="S768" s="5"/>
      <c r="T768" s="5"/>
      <c r="U768" s="5"/>
      <c r="V768" s="5"/>
      <c r="W768" s="5"/>
      <c r="X768" s="5"/>
      <c r="Y768" s="5"/>
      <c r="Z768" s="5"/>
      <c r="AA768" s="5"/>
      <c r="AB768" s="5"/>
      <c r="AC768" s="5"/>
      <c r="AD768" s="5"/>
      <c r="AE768" s="5"/>
      <c r="AF768" s="5"/>
      <c r="AG768" s="792"/>
      <c r="AH768" s="749"/>
    </row>
    <row r="769">
      <c r="A769" s="646"/>
      <c r="B769" s="791"/>
      <c r="C769" s="791"/>
      <c r="D769" s="791"/>
      <c r="E769" s="791"/>
      <c r="F769" s="791"/>
      <c r="G769" s="791"/>
      <c r="H769" s="791"/>
      <c r="I769" s="791"/>
      <c r="J769" s="791"/>
      <c r="K769" s="791"/>
      <c r="L769" s="791"/>
      <c r="M769" s="791"/>
      <c r="N769" s="5"/>
      <c r="O769" s="5"/>
      <c r="P769" s="5"/>
      <c r="Q769" s="5"/>
      <c r="R769" s="5"/>
      <c r="S769" s="5"/>
      <c r="T769" s="5"/>
      <c r="U769" s="5"/>
      <c r="V769" s="5"/>
      <c r="W769" s="5"/>
      <c r="X769" s="5"/>
      <c r="Y769" s="5"/>
      <c r="Z769" s="5"/>
      <c r="AA769" s="5"/>
      <c r="AB769" s="5"/>
      <c r="AC769" s="5"/>
      <c r="AD769" s="5"/>
      <c r="AE769" s="5"/>
      <c r="AF769" s="5"/>
      <c r="AG769" s="792"/>
      <c r="AH769" s="749"/>
    </row>
    <row r="770">
      <c r="A770" s="646"/>
      <c r="B770" s="791"/>
      <c r="C770" s="791"/>
      <c r="D770" s="791"/>
      <c r="E770" s="791"/>
      <c r="F770" s="791"/>
      <c r="G770" s="791"/>
      <c r="H770" s="791"/>
      <c r="I770" s="791"/>
      <c r="J770" s="791"/>
      <c r="K770" s="791"/>
      <c r="L770" s="791"/>
      <c r="M770" s="791"/>
      <c r="N770" s="5"/>
      <c r="O770" s="5"/>
      <c r="P770" s="5"/>
      <c r="Q770" s="5"/>
      <c r="R770" s="5"/>
      <c r="S770" s="5"/>
      <c r="T770" s="5"/>
      <c r="U770" s="5"/>
      <c r="V770" s="5"/>
      <c r="W770" s="5"/>
      <c r="X770" s="5"/>
      <c r="Y770" s="5"/>
      <c r="Z770" s="5"/>
      <c r="AA770" s="5"/>
      <c r="AB770" s="5"/>
      <c r="AC770" s="5"/>
      <c r="AD770" s="5"/>
      <c r="AE770" s="5"/>
      <c r="AF770" s="5"/>
      <c r="AG770" s="792"/>
      <c r="AH770" s="749"/>
    </row>
    <row r="771">
      <c r="A771" s="646"/>
      <c r="B771" s="791"/>
      <c r="C771" s="791"/>
      <c r="D771" s="791"/>
      <c r="E771" s="791"/>
      <c r="F771" s="791"/>
      <c r="G771" s="791"/>
      <c r="H771" s="791"/>
      <c r="I771" s="791"/>
      <c r="J771" s="791"/>
      <c r="K771" s="791"/>
      <c r="L771" s="791"/>
      <c r="M771" s="791"/>
      <c r="N771" s="5"/>
      <c r="O771" s="5"/>
      <c r="P771" s="5"/>
      <c r="Q771" s="5"/>
      <c r="R771" s="5"/>
      <c r="S771" s="5"/>
      <c r="T771" s="5"/>
      <c r="U771" s="5"/>
      <c r="V771" s="5"/>
      <c r="W771" s="5"/>
      <c r="X771" s="5"/>
      <c r="Y771" s="5"/>
      <c r="Z771" s="5"/>
      <c r="AA771" s="5"/>
      <c r="AB771" s="5"/>
      <c r="AC771" s="5"/>
      <c r="AD771" s="5"/>
      <c r="AE771" s="5"/>
      <c r="AF771" s="5"/>
      <c r="AG771" s="792"/>
      <c r="AH771" s="749"/>
    </row>
    <row r="772">
      <c r="A772" s="646"/>
      <c r="B772" s="791"/>
      <c r="C772" s="791"/>
      <c r="D772" s="791"/>
      <c r="E772" s="791"/>
      <c r="F772" s="791"/>
      <c r="G772" s="791"/>
      <c r="H772" s="791"/>
      <c r="I772" s="791"/>
      <c r="J772" s="791"/>
      <c r="K772" s="791"/>
      <c r="L772" s="791"/>
      <c r="M772" s="791"/>
      <c r="N772" s="5"/>
      <c r="O772" s="5"/>
      <c r="P772" s="5"/>
      <c r="Q772" s="5"/>
      <c r="R772" s="5"/>
      <c r="S772" s="5"/>
      <c r="T772" s="5"/>
      <c r="U772" s="5"/>
      <c r="V772" s="5"/>
      <c r="W772" s="5"/>
      <c r="X772" s="5"/>
      <c r="Y772" s="5"/>
      <c r="Z772" s="5"/>
      <c r="AA772" s="5"/>
      <c r="AB772" s="5"/>
      <c r="AC772" s="5"/>
      <c r="AD772" s="5"/>
      <c r="AE772" s="5"/>
      <c r="AF772" s="5"/>
      <c r="AG772" s="792"/>
      <c r="AH772" s="749"/>
    </row>
    <row r="773">
      <c r="A773" s="646"/>
      <c r="B773" s="791"/>
      <c r="C773" s="791"/>
      <c r="D773" s="791"/>
      <c r="E773" s="791"/>
      <c r="F773" s="791"/>
      <c r="G773" s="791"/>
      <c r="H773" s="791"/>
      <c r="I773" s="791"/>
      <c r="J773" s="791"/>
      <c r="K773" s="791"/>
      <c r="L773" s="791"/>
      <c r="M773" s="791"/>
      <c r="N773" s="5"/>
      <c r="O773" s="5"/>
      <c r="P773" s="5"/>
      <c r="Q773" s="5"/>
      <c r="R773" s="5"/>
      <c r="S773" s="5"/>
      <c r="T773" s="5"/>
      <c r="U773" s="5"/>
      <c r="V773" s="5"/>
      <c r="W773" s="5"/>
      <c r="X773" s="5"/>
      <c r="Y773" s="5"/>
      <c r="Z773" s="5"/>
      <c r="AA773" s="5"/>
      <c r="AB773" s="5"/>
      <c r="AC773" s="5"/>
      <c r="AD773" s="5"/>
      <c r="AE773" s="5"/>
      <c r="AF773" s="5"/>
      <c r="AG773" s="792"/>
      <c r="AH773" s="749"/>
    </row>
    <row r="774">
      <c r="A774" s="646"/>
      <c r="B774" s="791"/>
      <c r="C774" s="791"/>
      <c r="D774" s="791"/>
      <c r="E774" s="791"/>
      <c r="F774" s="791"/>
      <c r="G774" s="791"/>
      <c r="H774" s="791"/>
      <c r="I774" s="791"/>
      <c r="J774" s="791"/>
      <c r="K774" s="791"/>
      <c r="L774" s="791"/>
      <c r="M774" s="791"/>
      <c r="N774" s="5"/>
      <c r="O774" s="5"/>
      <c r="P774" s="5"/>
      <c r="Q774" s="5"/>
      <c r="R774" s="5"/>
      <c r="S774" s="5"/>
      <c r="T774" s="5"/>
      <c r="U774" s="5"/>
      <c r="V774" s="5"/>
      <c r="W774" s="5"/>
      <c r="X774" s="5"/>
      <c r="Y774" s="5"/>
      <c r="Z774" s="5"/>
      <c r="AA774" s="5"/>
      <c r="AB774" s="5"/>
      <c r="AC774" s="5"/>
      <c r="AD774" s="5"/>
      <c r="AE774" s="5"/>
      <c r="AF774" s="5"/>
      <c r="AG774" s="792"/>
      <c r="AH774" s="749"/>
    </row>
    <row r="775">
      <c r="A775" s="646"/>
      <c r="B775" s="791"/>
      <c r="C775" s="791"/>
      <c r="D775" s="791"/>
      <c r="E775" s="791"/>
      <c r="F775" s="791"/>
      <c r="G775" s="791"/>
      <c r="H775" s="791"/>
      <c r="I775" s="791"/>
      <c r="J775" s="791"/>
      <c r="K775" s="791"/>
      <c r="L775" s="791"/>
      <c r="M775" s="791"/>
      <c r="N775" s="5"/>
      <c r="O775" s="5"/>
      <c r="P775" s="5"/>
      <c r="Q775" s="5"/>
      <c r="R775" s="5"/>
      <c r="S775" s="5"/>
      <c r="T775" s="5"/>
      <c r="U775" s="5"/>
      <c r="V775" s="5"/>
      <c r="W775" s="5"/>
      <c r="X775" s="5"/>
      <c r="Y775" s="5"/>
      <c r="Z775" s="5"/>
      <c r="AA775" s="5"/>
      <c r="AB775" s="5"/>
      <c r="AC775" s="5"/>
      <c r="AD775" s="5"/>
      <c r="AE775" s="5"/>
      <c r="AF775" s="5"/>
      <c r="AG775" s="792"/>
      <c r="AH775" s="749"/>
    </row>
    <row r="776">
      <c r="A776" s="646"/>
      <c r="B776" s="791"/>
      <c r="C776" s="791"/>
      <c r="D776" s="791"/>
      <c r="E776" s="791"/>
      <c r="F776" s="791"/>
      <c r="G776" s="791"/>
      <c r="H776" s="791"/>
      <c r="I776" s="791"/>
      <c r="J776" s="791"/>
      <c r="K776" s="791"/>
      <c r="L776" s="791"/>
      <c r="M776" s="791"/>
      <c r="N776" s="5"/>
      <c r="O776" s="5"/>
      <c r="P776" s="5"/>
      <c r="Q776" s="5"/>
      <c r="R776" s="5"/>
      <c r="S776" s="5"/>
      <c r="T776" s="5"/>
      <c r="U776" s="5"/>
      <c r="V776" s="5"/>
      <c r="W776" s="5"/>
      <c r="X776" s="5"/>
      <c r="Y776" s="5"/>
      <c r="Z776" s="5"/>
      <c r="AA776" s="5"/>
      <c r="AB776" s="5"/>
      <c r="AC776" s="5"/>
      <c r="AD776" s="5"/>
      <c r="AE776" s="5"/>
      <c r="AF776" s="5"/>
      <c r="AG776" s="792"/>
      <c r="AH776" s="749"/>
    </row>
    <row r="777">
      <c r="A777" s="646"/>
      <c r="B777" s="791"/>
      <c r="C777" s="791"/>
      <c r="D777" s="791"/>
      <c r="E777" s="791"/>
      <c r="F777" s="791"/>
      <c r="G777" s="791"/>
      <c r="H777" s="791"/>
      <c r="I777" s="791"/>
      <c r="J777" s="791"/>
      <c r="K777" s="791"/>
      <c r="L777" s="791"/>
      <c r="M777" s="791"/>
      <c r="N777" s="5"/>
      <c r="O777" s="5"/>
      <c r="P777" s="5"/>
      <c r="Q777" s="5"/>
      <c r="R777" s="5"/>
      <c r="S777" s="5"/>
      <c r="T777" s="5"/>
      <c r="U777" s="5"/>
      <c r="V777" s="5"/>
      <c r="W777" s="5"/>
      <c r="X777" s="5"/>
      <c r="Y777" s="5"/>
      <c r="Z777" s="5"/>
      <c r="AA777" s="5"/>
      <c r="AB777" s="5"/>
      <c r="AC777" s="5"/>
      <c r="AD777" s="5"/>
      <c r="AE777" s="5"/>
      <c r="AF777" s="5"/>
      <c r="AG777" s="792"/>
      <c r="AH777" s="749"/>
    </row>
    <row r="778">
      <c r="A778" s="646"/>
      <c r="B778" s="791"/>
      <c r="C778" s="791"/>
      <c r="D778" s="791"/>
      <c r="E778" s="791"/>
      <c r="F778" s="791"/>
      <c r="G778" s="791"/>
      <c r="H778" s="791"/>
      <c r="I778" s="791"/>
      <c r="J778" s="791"/>
      <c r="K778" s="791"/>
      <c r="L778" s="791"/>
      <c r="M778" s="791"/>
      <c r="N778" s="5"/>
      <c r="O778" s="5"/>
      <c r="P778" s="5"/>
      <c r="Q778" s="5"/>
      <c r="R778" s="5"/>
      <c r="S778" s="5"/>
      <c r="T778" s="5"/>
      <c r="U778" s="5"/>
      <c r="V778" s="5"/>
      <c r="W778" s="5"/>
      <c r="X778" s="5"/>
      <c r="Y778" s="5"/>
      <c r="Z778" s="5"/>
      <c r="AA778" s="5"/>
      <c r="AB778" s="5"/>
      <c r="AC778" s="5"/>
      <c r="AD778" s="5"/>
      <c r="AE778" s="5"/>
      <c r="AF778" s="5"/>
      <c r="AG778" s="792"/>
      <c r="AH778" s="749"/>
    </row>
    <row r="779">
      <c r="A779" s="646"/>
      <c r="B779" s="791"/>
      <c r="C779" s="791"/>
      <c r="D779" s="791"/>
      <c r="E779" s="791"/>
      <c r="F779" s="791"/>
      <c r="G779" s="791"/>
      <c r="H779" s="791"/>
      <c r="I779" s="791"/>
      <c r="J779" s="791"/>
      <c r="K779" s="791"/>
      <c r="L779" s="791"/>
      <c r="M779" s="791"/>
      <c r="N779" s="5"/>
      <c r="O779" s="5"/>
      <c r="P779" s="5"/>
      <c r="Q779" s="5"/>
      <c r="R779" s="5"/>
      <c r="S779" s="5"/>
      <c r="T779" s="5"/>
      <c r="U779" s="5"/>
      <c r="V779" s="5"/>
      <c r="W779" s="5"/>
      <c r="X779" s="5"/>
      <c r="Y779" s="5"/>
      <c r="Z779" s="5"/>
      <c r="AA779" s="5"/>
      <c r="AB779" s="5"/>
      <c r="AC779" s="5"/>
      <c r="AD779" s="5"/>
      <c r="AE779" s="5"/>
      <c r="AF779" s="5"/>
      <c r="AG779" s="792"/>
      <c r="AH779" s="749"/>
    </row>
    <row r="780">
      <c r="A780" s="646"/>
      <c r="B780" s="791"/>
      <c r="C780" s="791"/>
      <c r="D780" s="791"/>
      <c r="E780" s="791"/>
      <c r="F780" s="791"/>
      <c r="G780" s="791"/>
      <c r="H780" s="791"/>
      <c r="I780" s="791"/>
      <c r="J780" s="791"/>
      <c r="K780" s="791"/>
      <c r="L780" s="791"/>
      <c r="M780" s="791"/>
      <c r="N780" s="5"/>
      <c r="O780" s="5"/>
      <c r="P780" s="5"/>
      <c r="Q780" s="5"/>
      <c r="R780" s="5"/>
      <c r="S780" s="5"/>
      <c r="T780" s="5"/>
      <c r="U780" s="5"/>
      <c r="V780" s="5"/>
      <c r="W780" s="5"/>
      <c r="X780" s="5"/>
      <c r="Y780" s="5"/>
      <c r="Z780" s="5"/>
      <c r="AA780" s="5"/>
      <c r="AB780" s="5"/>
      <c r="AC780" s="5"/>
      <c r="AD780" s="5"/>
      <c r="AE780" s="5"/>
      <c r="AF780" s="5"/>
      <c r="AG780" s="792"/>
      <c r="AH780" s="749"/>
    </row>
    <row r="781">
      <c r="A781" s="646"/>
      <c r="B781" s="791"/>
      <c r="C781" s="791"/>
      <c r="D781" s="791"/>
      <c r="E781" s="791"/>
      <c r="F781" s="791"/>
      <c r="G781" s="791"/>
      <c r="H781" s="791"/>
      <c r="I781" s="791"/>
      <c r="J781" s="791"/>
      <c r="K781" s="791"/>
      <c r="L781" s="791"/>
      <c r="M781" s="791"/>
      <c r="N781" s="5"/>
      <c r="O781" s="5"/>
      <c r="P781" s="5"/>
      <c r="Q781" s="5"/>
      <c r="R781" s="5"/>
      <c r="S781" s="5"/>
      <c r="T781" s="5"/>
      <c r="U781" s="5"/>
      <c r="V781" s="5"/>
      <c r="W781" s="5"/>
      <c r="X781" s="5"/>
      <c r="Y781" s="5"/>
      <c r="Z781" s="5"/>
      <c r="AA781" s="5"/>
      <c r="AB781" s="5"/>
      <c r="AC781" s="5"/>
      <c r="AD781" s="5"/>
      <c r="AE781" s="5"/>
      <c r="AF781" s="5"/>
      <c r="AG781" s="792"/>
      <c r="AH781" s="749"/>
    </row>
    <row r="782">
      <c r="A782" s="646"/>
      <c r="B782" s="791"/>
      <c r="C782" s="791"/>
      <c r="D782" s="791"/>
      <c r="E782" s="791"/>
      <c r="F782" s="791"/>
      <c r="G782" s="791"/>
      <c r="H782" s="791"/>
      <c r="I782" s="791"/>
      <c r="J782" s="791"/>
      <c r="K782" s="791"/>
      <c r="L782" s="791"/>
      <c r="M782" s="791"/>
      <c r="N782" s="5"/>
      <c r="O782" s="5"/>
      <c r="P782" s="5"/>
      <c r="Q782" s="5"/>
      <c r="R782" s="5"/>
      <c r="S782" s="5"/>
      <c r="T782" s="5"/>
      <c r="U782" s="5"/>
      <c r="V782" s="5"/>
      <c r="W782" s="5"/>
      <c r="X782" s="5"/>
      <c r="Y782" s="5"/>
      <c r="Z782" s="5"/>
      <c r="AA782" s="5"/>
      <c r="AB782" s="5"/>
      <c r="AC782" s="5"/>
      <c r="AD782" s="5"/>
      <c r="AE782" s="5"/>
      <c r="AF782" s="5"/>
      <c r="AG782" s="792"/>
      <c r="AH782" s="749"/>
    </row>
    <row r="783">
      <c r="A783" s="646"/>
      <c r="B783" s="791"/>
      <c r="C783" s="791"/>
      <c r="D783" s="791"/>
      <c r="E783" s="791"/>
      <c r="F783" s="791"/>
      <c r="G783" s="791"/>
      <c r="H783" s="791"/>
      <c r="I783" s="791"/>
      <c r="J783" s="791"/>
      <c r="K783" s="791"/>
      <c r="L783" s="791"/>
      <c r="M783" s="791"/>
      <c r="N783" s="5"/>
      <c r="O783" s="5"/>
      <c r="P783" s="5"/>
      <c r="Q783" s="5"/>
      <c r="R783" s="5"/>
      <c r="S783" s="5"/>
      <c r="T783" s="5"/>
      <c r="U783" s="5"/>
      <c r="V783" s="5"/>
      <c r="W783" s="5"/>
      <c r="X783" s="5"/>
      <c r="Y783" s="5"/>
      <c r="Z783" s="5"/>
      <c r="AA783" s="5"/>
      <c r="AB783" s="5"/>
      <c r="AC783" s="5"/>
      <c r="AD783" s="5"/>
      <c r="AE783" s="5"/>
      <c r="AF783" s="5"/>
      <c r="AG783" s="792"/>
      <c r="AH783" s="749"/>
    </row>
    <row r="784">
      <c r="A784" s="646"/>
      <c r="B784" s="791"/>
      <c r="C784" s="791"/>
      <c r="D784" s="791"/>
      <c r="E784" s="791"/>
      <c r="F784" s="791"/>
      <c r="G784" s="791"/>
      <c r="H784" s="791"/>
      <c r="I784" s="791"/>
      <c r="J784" s="791"/>
      <c r="K784" s="791"/>
      <c r="L784" s="791"/>
      <c r="M784" s="791"/>
      <c r="N784" s="5"/>
      <c r="O784" s="5"/>
      <c r="P784" s="5"/>
      <c r="Q784" s="5"/>
      <c r="R784" s="5"/>
      <c r="S784" s="5"/>
      <c r="T784" s="5"/>
      <c r="U784" s="5"/>
      <c r="V784" s="5"/>
      <c r="W784" s="5"/>
      <c r="X784" s="5"/>
      <c r="Y784" s="5"/>
      <c r="Z784" s="5"/>
      <c r="AA784" s="5"/>
      <c r="AB784" s="5"/>
      <c r="AC784" s="5"/>
      <c r="AD784" s="5"/>
      <c r="AE784" s="5"/>
      <c r="AF784" s="5"/>
      <c r="AG784" s="792"/>
      <c r="AH784" s="749"/>
    </row>
    <row r="785">
      <c r="A785" s="646"/>
      <c r="B785" s="791"/>
      <c r="C785" s="791"/>
      <c r="D785" s="791"/>
      <c r="E785" s="791"/>
      <c r="F785" s="791"/>
      <c r="G785" s="791"/>
      <c r="H785" s="791"/>
      <c r="I785" s="791"/>
      <c r="J785" s="791"/>
      <c r="K785" s="791"/>
      <c r="L785" s="791"/>
      <c r="M785" s="791"/>
      <c r="N785" s="5"/>
      <c r="O785" s="5"/>
      <c r="P785" s="5"/>
      <c r="Q785" s="5"/>
      <c r="R785" s="5"/>
      <c r="S785" s="5"/>
      <c r="T785" s="5"/>
      <c r="U785" s="5"/>
      <c r="V785" s="5"/>
      <c r="W785" s="5"/>
      <c r="X785" s="5"/>
      <c r="Y785" s="5"/>
      <c r="Z785" s="5"/>
      <c r="AA785" s="5"/>
      <c r="AB785" s="5"/>
      <c r="AC785" s="5"/>
      <c r="AD785" s="5"/>
      <c r="AE785" s="5"/>
      <c r="AF785" s="5"/>
      <c r="AG785" s="792"/>
      <c r="AH785" s="749"/>
    </row>
    <row r="786">
      <c r="A786" s="646"/>
      <c r="B786" s="791"/>
      <c r="C786" s="791"/>
      <c r="D786" s="791"/>
      <c r="E786" s="791"/>
      <c r="F786" s="791"/>
      <c r="G786" s="791"/>
      <c r="H786" s="791"/>
      <c r="I786" s="791"/>
      <c r="J786" s="791"/>
      <c r="K786" s="791"/>
      <c r="L786" s="791"/>
      <c r="M786" s="791"/>
      <c r="N786" s="5"/>
      <c r="O786" s="5"/>
      <c r="P786" s="5"/>
      <c r="Q786" s="5"/>
      <c r="R786" s="5"/>
      <c r="S786" s="5"/>
      <c r="T786" s="5"/>
      <c r="U786" s="5"/>
      <c r="V786" s="5"/>
      <c r="W786" s="5"/>
      <c r="X786" s="5"/>
      <c r="Y786" s="5"/>
      <c r="Z786" s="5"/>
      <c r="AA786" s="5"/>
      <c r="AB786" s="5"/>
      <c r="AC786" s="5"/>
      <c r="AD786" s="5"/>
      <c r="AE786" s="5"/>
      <c r="AF786" s="5"/>
      <c r="AG786" s="792"/>
      <c r="AH786" s="749"/>
    </row>
    <row r="787">
      <c r="A787" s="646"/>
      <c r="B787" s="791"/>
      <c r="C787" s="791"/>
      <c r="D787" s="791"/>
      <c r="E787" s="791"/>
      <c r="F787" s="791"/>
      <c r="G787" s="791"/>
      <c r="H787" s="791"/>
      <c r="I787" s="791"/>
      <c r="J787" s="791"/>
      <c r="K787" s="791"/>
      <c r="L787" s="791"/>
      <c r="M787" s="791"/>
      <c r="N787" s="5"/>
      <c r="O787" s="5"/>
      <c r="P787" s="5"/>
      <c r="Q787" s="5"/>
      <c r="R787" s="5"/>
      <c r="S787" s="5"/>
      <c r="T787" s="5"/>
      <c r="U787" s="5"/>
      <c r="V787" s="5"/>
      <c r="W787" s="5"/>
      <c r="X787" s="5"/>
      <c r="Y787" s="5"/>
      <c r="Z787" s="5"/>
      <c r="AA787" s="5"/>
      <c r="AB787" s="5"/>
      <c r="AC787" s="5"/>
      <c r="AD787" s="5"/>
      <c r="AE787" s="5"/>
      <c r="AF787" s="5"/>
      <c r="AG787" s="792"/>
      <c r="AH787" s="749"/>
    </row>
    <row r="788">
      <c r="A788" s="646"/>
      <c r="B788" s="791"/>
      <c r="C788" s="791"/>
      <c r="D788" s="791"/>
      <c r="E788" s="791"/>
      <c r="F788" s="791"/>
      <c r="G788" s="791"/>
      <c r="H788" s="791"/>
      <c r="I788" s="791"/>
      <c r="J788" s="791"/>
      <c r="K788" s="791"/>
      <c r="L788" s="791"/>
      <c r="M788" s="791"/>
      <c r="N788" s="5"/>
      <c r="O788" s="5"/>
      <c r="P788" s="5"/>
      <c r="Q788" s="5"/>
      <c r="R788" s="5"/>
      <c r="S788" s="5"/>
      <c r="T788" s="5"/>
      <c r="U788" s="5"/>
      <c r="V788" s="5"/>
      <c r="W788" s="5"/>
      <c r="X788" s="5"/>
      <c r="Y788" s="5"/>
      <c r="Z788" s="5"/>
      <c r="AA788" s="5"/>
      <c r="AB788" s="5"/>
      <c r="AC788" s="5"/>
      <c r="AD788" s="5"/>
      <c r="AE788" s="5"/>
      <c r="AF788" s="5"/>
      <c r="AG788" s="792"/>
      <c r="AH788" s="749"/>
    </row>
    <row r="789">
      <c r="A789" s="646"/>
      <c r="B789" s="791"/>
      <c r="C789" s="791"/>
      <c r="D789" s="791"/>
      <c r="E789" s="791"/>
      <c r="F789" s="791"/>
      <c r="G789" s="791"/>
      <c r="H789" s="791"/>
      <c r="I789" s="791"/>
      <c r="J789" s="791"/>
      <c r="K789" s="791"/>
      <c r="L789" s="791"/>
      <c r="M789" s="791"/>
      <c r="N789" s="5"/>
      <c r="O789" s="5"/>
      <c r="P789" s="5"/>
      <c r="Q789" s="5"/>
      <c r="R789" s="5"/>
      <c r="S789" s="5"/>
      <c r="T789" s="5"/>
      <c r="U789" s="5"/>
      <c r="V789" s="5"/>
      <c r="W789" s="5"/>
      <c r="X789" s="5"/>
      <c r="Y789" s="5"/>
      <c r="Z789" s="5"/>
      <c r="AA789" s="5"/>
      <c r="AB789" s="5"/>
      <c r="AC789" s="5"/>
      <c r="AD789" s="5"/>
      <c r="AE789" s="5"/>
      <c r="AF789" s="5"/>
      <c r="AG789" s="792"/>
      <c r="AH789" s="749"/>
    </row>
    <row r="790">
      <c r="A790" s="646"/>
      <c r="B790" s="791"/>
      <c r="C790" s="791"/>
      <c r="D790" s="791"/>
      <c r="E790" s="791"/>
      <c r="F790" s="791"/>
      <c r="G790" s="791"/>
      <c r="H790" s="791"/>
      <c r="I790" s="791"/>
      <c r="J790" s="791"/>
      <c r="K790" s="791"/>
      <c r="L790" s="791"/>
      <c r="M790" s="791"/>
      <c r="N790" s="5"/>
      <c r="O790" s="5"/>
      <c r="P790" s="5"/>
      <c r="Q790" s="5"/>
      <c r="R790" s="5"/>
      <c r="S790" s="5"/>
      <c r="T790" s="5"/>
      <c r="U790" s="5"/>
      <c r="V790" s="5"/>
      <c r="W790" s="5"/>
      <c r="X790" s="5"/>
      <c r="Y790" s="5"/>
      <c r="Z790" s="5"/>
      <c r="AA790" s="5"/>
      <c r="AB790" s="5"/>
      <c r="AC790" s="5"/>
      <c r="AD790" s="5"/>
      <c r="AE790" s="5"/>
      <c r="AF790" s="5"/>
      <c r="AG790" s="792"/>
      <c r="AH790" s="749"/>
    </row>
    <row r="791">
      <c r="A791" s="646"/>
      <c r="B791" s="791"/>
      <c r="C791" s="791"/>
      <c r="D791" s="791"/>
      <c r="E791" s="791"/>
      <c r="F791" s="791"/>
      <c r="G791" s="791"/>
      <c r="H791" s="791"/>
      <c r="I791" s="791"/>
      <c r="J791" s="791"/>
      <c r="K791" s="791"/>
      <c r="L791" s="791"/>
      <c r="M791" s="791"/>
      <c r="N791" s="5"/>
      <c r="O791" s="5"/>
      <c r="P791" s="5"/>
      <c r="Q791" s="5"/>
      <c r="R791" s="5"/>
      <c r="S791" s="5"/>
      <c r="T791" s="5"/>
      <c r="U791" s="5"/>
      <c r="V791" s="5"/>
      <c r="W791" s="5"/>
      <c r="X791" s="5"/>
      <c r="Y791" s="5"/>
      <c r="Z791" s="5"/>
      <c r="AA791" s="5"/>
      <c r="AB791" s="5"/>
      <c r="AC791" s="5"/>
      <c r="AD791" s="5"/>
      <c r="AE791" s="5"/>
      <c r="AF791" s="5"/>
      <c r="AG791" s="792"/>
      <c r="AH791" s="749"/>
    </row>
    <row r="792">
      <c r="A792" s="646"/>
      <c r="B792" s="791"/>
      <c r="C792" s="791"/>
      <c r="D792" s="791"/>
      <c r="E792" s="791"/>
      <c r="F792" s="791"/>
      <c r="G792" s="791"/>
      <c r="H792" s="791"/>
      <c r="I792" s="791"/>
      <c r="J792" s="791"/>
      <c r="K792" s="791"/>
      <c r="L792" s="791"/>
      <c r="M792" s="791"/>
      <c r="N792" s="5"/>
      <c r="O792" s="5"/>
      <c r="P792" s="5"/>
      <c r="Q792" s="5"/>
      <c r="R792" s="5"/>
      <c r="S792" s="5"/>
      <c r="T792" s="5"/>
      <c r="U792" s="5"/>
      <c r="V792" s="5"/>
      <c r="W792" s="5"/>
      <c r="X792" s="5"/>
      <c r="Y792" s="5"/>
      <c r="Z792" s="5"/>
      <c r="AA792" s="5"/>
      <c r="AB792" s="5"/>
      <c r="AC792" s="5"/>
      <c r="AD792" s="5"/>
      <c r="AE792" s="5"/>
      <c r="AF792" s="5"/>
      <c r="AG792" s="792"/>
      <c r="AH792" s="749"/>
    </row>
    <row r="793">
      <c r="A793" s="646"/>
      <c r="B793" s="791"/>
      <c r="C793" s="791"/>
      <c r="D793" s="791"/>
      <c r="E793" s="791"/>
      <c r="F793" s="791"/>
      <c r="G793" s="791"/>
      <c r="H793" s="791"/>
      <c r="I793" s="791"/>
      <c r="J793" s="791"/>
      <c r="K793" s="791"/>
      <c r="L793" s="791"/>
      <c r="M793" s="791"/>
      <c r="N793" s="5"/>
      <c r="O793" s="5"/>
      <c r="P793" s="5"/>
      <c r="Q793" s="5"/>
      <c r="R793" s="5"/>
      <c r="S793" s="5"/>
      <c r="T793" s="5"/>
      <c r="U793" s="5"/>
      <c r="V793" s="5"/>
      <c r="W793" s="5"/>
      <c r="X793" s="5"/>
      <c r="Y793" s="5"/>
      <c r="Z793" s="5"/>
      <c r="AA793" s="5"/>
      <c r="AB793" s="5"/>
      <c r="AC793" s="5"/>
      <c r="AD793" s="5"/>
      <c r="AE793" s="5"/>
      <c r="AF793" s="5"/>
      <c r="AG793" s="792"/>
      <c r="AH793" s="749"/>
    </row>
    <row r="794">
      <c r="A794" s="646"/>
      <c r="B794" s="791"/>
      <c r="C794" s="791"/>
      <c r="D794" s="791"/>
      <c r="E794" s="791"/>
      <c r="F794" s="791"/>
      <c r="G794" s="791"/>
      <c r="H794" s="791"/>
      <c r="I794" s="791"/>
      <c r="J794" s="791"/>
      <c r="K794" s="791"/>
      <c r="L794" s="791"/>
      <c r="M794" s="791"/>
      <c r="N794" s="5"/>
      <c r="O794" s="5"/>
      <c r="P794" s="5"/>
      <c r="Q794" s="5"/>
      <c r="R794" s="5"/>
      <c r="S794" s="5"/>
      <c r="T794" s="5"/>
      <c r="U794" s="5"/>
      <c r="V794" s="5"/>
      <c r="W794" s="5"/>
      <c r="X794" s="5"/>
      <c r="Y794" s="5"/>
      <c r="Z794" s="5"/>
      <c r="AA794" s="5"/>
      <c r="AB794" s="5"/>
      <c r="AC794" s="5"/>
      <c r="AD794" s="5"/>
      <c r="AE794" s="5"/>
      <c r="AF794" s="5"/>
      <c r="AG794" s="792"/>
      <c r="AH794" s="749"/>
    </row>
    <row r="795">
      <c r="A795" s="646"/>
      <c r="B795" s="791"/>
      <c r="C795" s="791"/>
      <c r="D795" s="791"/>
      <c r="E795" s="791"/>
      <c r="F795" s="791"/>
      <c r="G795" s="791"/>
      <c r="H795" s="791"/>
      <c r="I795" s="791"/>
      <c r="J795" s="791"/>
      <c r="K795" s="791"/>
      <c r="L795" s="791"/>
      <c r="M795" s="791"/>
      <c r="N795" s="5"/>
      <c r="O795" s="5"/>
      <c r="P795" s="5"/>
      <c r="Q795" s="5"/>
      <c r="R795" s="5"/>
      <c r="S795" s="5"/>
      <c r="T795" s="5"/>
      <c r="U795" s="5"/>
      <c r="V795" s="5"/>
      <c r="W795" s="5"/>
      <c r="X795" s="5"/>
      <c r="Y795" s="5"/>
      <c r="Z795" s="5"/>
      <c r="AA795" s="5"/>
      <c r="AB795" s="5"/>
      <c r="AC795" s="5"/>
      <c r="AD795" s="5"/>
      <c r="AE795" s="5"/>
      <c r="AF795" s="5"/>
      <c r="AG795" s="792"/>
      <c r="AH795" s="749"/>
    </row>
    <row r="796">
      <c r="A796" s="646"/>
      <c r="B796" s="791"/>
      <c r="C796" s="791"/>
      <c r="D796" s="791"/>
      <c r="E796" s="791"/>
      <c r="F796" s="791"/>
      <c r="G796" s="791"/>
      <c r="H796" s="791"/>
      <c r="I796" s="791"/>
      <c r="J796" s="791"/>
      <c r="K796" s="791"/>
      <c r="L796" s="791"/>
      <c r="M796" s="791"/>
      <c r="N796" s="5"/>
      <c r="O796" s="5"/>
      <c r="P796" s="5"/>
      <c r="Q796" s="5"/>
      <c r="R796" s="5"/>
      <c r="S796" s="5"/>
      <c r="T796" s="5"/>
      <c r="U796" s="5"/>
      <c r="V796" s="5"/>
      <c r="W796" s="5"/>
      <c r="X796" s="5"/>
      <c r="Y796" s="5"/>
      <c r="Z796" s="5"/>
      <c r="AA796" s="5"/>
      <c r="AB796" s="5"/>
      <c r="AC796" s="5"/>
      <c r="AD796" s="5"/>
      <c r="AE796" s="5"/>
      <c r="AF796" s="5"/>
      <c r="AG796" s="792"/>
      <c r="AH796" s="749"/>
    </row>
    <row r="797">
      <c r="A797" s="646"/>
      <c r="B797" s="791"/>
      <c r="C797" s="791"/>
      <c r="D797" s="791"/>
      <c r="E797" s="791"/>
      <c r="F797" s="791"/>
      <c r="G797" s="791"/>
      <c r="H797" s="791"/>
      <c r="I797" s="791"/>
      <c r="J797" s="791"/>
      <c r="K797" s="791"/>
      <c r="L797" s="791"/>
      <c r="M797" s="791"/>
      <c r="N797" s="5"/>
      <c r="O797" s="5"/>
      <c r="P797" s="5"/>
      <c r="Q797" s="5"/>
      <c r="R797" s="5"/>
      <c r="S797" s="5"/>
      <c r="T797" s="5"/>
      <c r="U797" s="5"/>
      <c r="V797" s="5"/>
      <c r="W797" s="5"/>
      <c r="X797" s="5"/>
      <c r="Y797" s="5"/>
      <c r="Z797" s="5"/>
      <c r="AA797" s="5"/>
      <c r="AB797" s="5"/>
      <c r="AC797" s="5"/>
      <c r="AD797" s="5"/>
      <c r="AE797" s="5"/>
      <c r="AF797" s="5"/>
      <c r="AG797" s="792"/>
      <c r="AH797" s="749"/>
    </row>
    <row r="798">
      <c r="A798" s="646"/>
      <c r="B798" s="791"/>
      <c r="C798" s="791"/>
      <c r="D798" s="791"/>
      <c r="E798" s="791"/>
      <c r="F798" s="791"/>
      <c r="G798" s="791"/>
      <c r="H798" s="791"/>
      <c r="I798" s="791"/>
      <c r="J798" s="791"/>
      <c r="K798" s="791"/>
      <c r="L798" s="791"/>
      <c r="M798" s="791"/>
      <c r="N798" s="5"/>
      <c r="O798" s="5"/>
      <c r="P798" s="5"/>
      <c r="Q798" s="5"/>
      <c r="R798" s="5"/>
      <c r="S798" s="5"/>
      <c r="T798" s="5"/>
      <c r="U798" s="5"/>
      <c r="V798" s="5"/>
      <c r="W798" s="5"/>
      <c r="X798" s="5"/>
      <c r="Y798" s="5"/>
      <c r="Z798" s="5"/>
      <c r="AA798" s="5"/>
      <c r="AB798" s="5"/>
      <c r="AC798" s="5"/>
      <c r="AD798" s="5"/>
      <c r="AE798" s="5"/>
      <c r="AF798" s="5"/>
      <c r="AG798" s="792"/>
      <c r="AH798" s="749"/>
    </row>
    <row r="799">
      <c r="A799" s="646"/>
      <c r="B799" s="791"/>
      <c r="C799" s="791"/>
      <c r="D799" s="791"/>
      <c r="E799" s="791"/>
      <c r="F799" s="791"/>
      <c r="G799" s="791"/>
      <c r="H799" s="791"/>
      <c r="I799" s="791"/>
      <c r="J799" s="791"/>
      <c r="K799" s="791"/>
      <c r="L799" s="791"/>
      <c r="M799" s="791"/>
      <c r="N799" s="5"/>
      <c r="O799" s="5"/>
      <c r="P799" s="5"/>
      <c r="Q799" s="5"/>
      <c r="R799" s="5"/>
      <c r="S799" s="5"/>
      <c r="T799" s="5"/>
      <c r="U799" s="5"/>
      <c r="V799" s="5"/>
      <c r="W799" s="5"/>
      <c r="X799" s="5"/>
      <c r="Y799" s="5"/>
      <c r="Z799" s="5"/>
      <c r="AA799" s="5"/>
      <c r="AB799" s="5"/>
      <c r="AC799" s="5"/>
      <c r="AD799" s="5"/>
      <c r="AE799" s="5"/>
      <c r="AF799" s="5"/>
      <c r="AG799" s="792"/>
      <c r="AH799" s="749"/>
    </row>
    <row r="800">
      <c r="A800" s="646"/>
      <c r="B800" s="791"/>
      <c r="C800" s="791"/>
      <c r="D800" s="791"/>
      <c r="E800" s="791"/>
      <c r="F800" s="791"/>
      <c r="G800" s="791"/>
      <c r="H800" s="791"/>
      <c r="I800" s="791"/>
      <c r="J800" s="791"/>
      <c r="K800" s="791"/>
      <c r="L800" s="791"/>
      <c r="M800" s="791"/>
      <c r="N800" s="5"/>
      <c r="O800" s="5"/>
      <c r="P800" s="5"/>
      <c r="Q800" s="5"/>
      <c r="R800" s="5"/>
      <c r="S800" s="5"/>
      <c r="T800" s="5"/>
      <c r="U800" s="5"/>
      <c r="V800" s="5"/>
      <c r="W800" s="5"/>
      <c r="X800" s="5"/>
      <c r="Y800" s="5"/>
      <c r="Z800" s="5"/>
      <c r="AA800" s="5"/>
      <c r="AB800" s="5"/>
      <c r="AC800" s="5"/>
      <c r="AD800" s="5"/>
      <c r="AE800" s="5"/>
      <c r="AF800" s="5"/>
      <c r="AG800" s="792"/>
      <c r="AH800" s="749"/>
    </row>
    <row r="801">
      <c r="A801" s="646"/>
      <c r="B801" s="791"/>
      <c r="C801" s="791"/>
      <c r="D801" s="791"/>
      <c r="E801" s="791"/>
      <c r="F801" s="791"/>
      <c r="G801" s="791"/>
      <c r="H801" s="791"/>
      <c r="I801" s="791"/>
      <c r="J801" s="791"/>
      <c r="K801" s="791"/>
      <c r="L801" s="791"/>
      <c r="M801" s="791"/>
      <c r="N801" s="5"/>
      <c r="O801" s="5"/>
      <c r="P801" s="5"/>
      <c r="Q801" s="5"/>
      <c r="R801" s="5"/>
      <c r="S801" s="5"/>
      <c r="T801" s="5"/>
      <c r="U801" s="5"/>
      <c r="V801" s="5"/>
      <c r="W801" s="5"/>
      <c r="X801" s="5"/>
      <c r="Y801" s="5"/>
      <c r="Z801" s="5"/>
      <c r="AA801" s="5"/>
      <c r="AB801" s="5"/>
      <c r="AC801" s="5"/>
      <c r="AD801" s="5"/>
      <c r="AE801" s="5"/>
      <c r="AF801" s="5"/>
      <c r="AG801" s="792"/>
      <c r="AH801" s="749"/>
    </row>
    <row r="802">
      <c r="A802" s="646"/>
      <c r="B802" s="791"/>
      <c r="C802" s="791"/>
      <c r="D802" s="791"/>
      <c r="E802" s="791"/>
      <c r="F802" s="791"/>
      <c r="G802" s="791"/>
      <c r="H802" s="791"/>
      <c r="I802" s="791"/>
      <c r="J802" s="791"/>
      <c r="K802" s="791"/>
      <c r="L802" s="791"/>
      <c r="M802" s="791"/>
      <c r="N802" s="5"/>
      <c r="O802" s="5"/>
      <c r="P802" s="5"/>
      <c r="Q802" s="5"/>
      <c r="R802" s="5"/>
      <c r="S802" s="5"/>
      <c r="T802" s="5"/>
      <c r="U802" s="5"/>
      <c r="V802" s="5"/>
      <c r="W802" s="5"/>
      <c r="X802" s="5"/>
      <c r="Y802" s="5"/>
      <c r="Z802" s="5"/>
      <c r="AA802" s="5"/>
      <c r="AB802" s="5"/>
      <c r="AC802" s="5"/>
      <c r="AD802" s="5"/>
      <c r="AE802" s="5"/>
      <c r="AF802" s="5"/>
      <c r="AG802" s="792"/>
      <c r="AH802" s="749"/>
    </row>
    <row r="803">
      <c r="A803" s="646"/>
      <c r="B803" s="791"/>
      <c r="C803" s="791"/>
      <c r="D803" s="791"/>
      <c r="E803" s="791"/>
      <c r="F803" s="791"/>
      <c r="G803" s="791"/>
      <c r="H803" s="791"/>
      <c r="I803" s="791"/>
      <c r="J803" s="791"/>
      <c r="K803" s="791"/>
      <c r="L803" s="791"/>
      <c r="M803" s="791"/>
      <c r="N803" s="5"/>
      <c r="O803" s="5"/>
      <c r="P803" s="5"/>
      <c r="Q803" s="5"/>
      <c r="R803" s="5"/>
      <c r="S803" s="5"/>
      <c r="T803" s="5"/>
      <c r="U803" s="5"/>
      <c r="V803" s="5"/>
      <c r="W803" s="5"/>
      <c r="X803" s="5"/>
      <c r="Y803" s="5"/>
      <c r="Z803" s="5"/>
      <c r="AA803" s="5"/>
      <c r="AB803" s="5"/>
      <c r="AC803" s="5"/>
      <c r="AD803" s="5"/>
      <c r="AE803" s="5"/>
      <c r="AF803" s="5"/>
      <c r="AG803" s="792"/>
      <c r="AH803" s="749"/>
    </row>
    <row r="804">
      <c r="A804" s="646"/>
      <c r="B804" s="791"/>
      <c r="C804" s="791"/>
      <c r="D804" s="791"/>
      <c r="E804" s="791"/>
      <c r="F804" s="791"/>
      <c r="G804" s="791"/>
      <c r="H804" s="791"/>
      <c r="I804" s="791"/>
      <c r="J804" s="791"/>
      <c r="K804" s="791"/>
      <c r="L804" s="791"/>
      <c r="M804" s="791"/>
      <c r="N804" s="5"/>
      <c r="O804" s="5"/>
      <c r="P804" s="5"/>
      <c r="Q804" s="5"/>
      <c r="R804" s="5"/>
      <c r="S804" s="5"/>
      <c r="T804" s="5"/>
      <c r="U804" s="5"/>
      <c r="V804" s="5"/>
      <c r="W804" s="5"/>
      <c r="X804" s="5"/>
      <c r="Y804" s="5"/>
      <c r="Z804" s="5"/>
      <c r="AA804" s="5"/>
      <c r="AB804" s="5"/>
      <c r="AC804" s="5"/>
      <c r="AD804" s="5"/>
      <c r="AE804" s="5"/>
      <c r="AF804" s="5"/>
      <c r="AG804" s="792"/>
      <c r="AH804" s="749"/>
    </row>
    <row r="805">
      <c r="A805" s="646"/>
      <c r="B805" s="791"/>
      <c r="C805" s="791"/>
      <c r="D805" s="791"/>
      <c r="E805" s="791"/>
      <c r="F805" s="791"/>
      <c r="G805" s="791"/>
      <c r="H805" s="791"/>
      <c r="I805" s="791"/>
      <c r="J805" s="791"/>
      <c r="K805" s="791"/>
      <c r="L805" s="791"/>
      <c r="M805" s="791"/>
      <c r="N805" s="5"/>
      <c r="O805" s="5"/>
      <c r="P805" s="5"/>
      <c r="Q805" s="5"/>
      <c r="R805" s="5"/>
      <c r="S805" s="5"/>
      <c r="T805" s="5"/>
      <c r="U805" s="5"/>
      <c r="V805" s="5"/>
      <c r="W805" s="5"/>
      <c r="X805" s="5"/>
      <c r="Y805" s="5"/>
      <c r="Z805" s="5"/>
      <c r="AA805" s="5"/>
      <c r="AB805" s="5"/>
      <c r="AC805" s="5"/>
      <c r="AD805" s="5"/>
      <c r="AE805" s="5"/>
      <c r="AF805" s="5"/>
      <c r="AG805" s="792"/>
      <c r="AH805" s="749"/>
    </row>
    <row r="806">
      <c r="A806" s="646"/>
      <c r="B806" s="791"/>
      <c r="C806" s="791"/>
      <c r="D806" s="791"/>
      <c r="E806" s="791"/>
      <c r="F806" s="791"/>
      <c r="G806" s="791"/>
      <c r="H806" s="791"/>
      <c r="I806" s="791"/>
      <c r="J806" s="791"/>
      <c r="K806" s="791"/>
      <c r="L806" s="791"/>
      <c r="M806" s="791"/>
      <c r="N806" s="5"/>
      <c r="O806" s="5"/>
      <c r="P806" s="5"/>
      <c r="Q806" s="5"/>
      <c r="R806" s="5"/>
      <c r="S806" s="5"/>
      <c r="T806" s="5"/>
      <c r="U806" s="5"/>
      <c r="V806" s="5"/>
      <c r="W806" s="5"/>
      <c r="X806" s="5"/>
      <c r="Y806" s="5"/>
      <c r="Z806" s="5"/>
      <c r="AA806" s="5"/>
      <c r="AB806" s="5"/>
      <c r="AC806" s="5"/>
      <c r="AD806" s="5"/>
      <c r="AE806" s="5"/>
      <c r="AF806" s="5"/>
      <c r="AG806" s="792"/>
      <c r="AH806" s="749"/>
    </row>
    <row r="807">
      <c r="A807" s="646"/>
      <c r="B807" s="791"/>
      <c r="C807" s="791"/>
      <c r="D807" s="791"/>
      <c r="E807" s="791"/>
      <c r="F807" s="791"/>
      <c r="G807" s="791"/>
      <c r="H807" s="791"/>
      <c r="I807" s="791"/>
      <c r="J807" s="791"/>
      <c r="K807" s="791"/>
      <c r="L807" s="791"/>
      <c r="M807" s="791"/>
      <c r="N807" s="5"/>
      <c r="O807" s="5"/>
      <c r="P807" s="5"/>
      <c r="Q807" s="5"/>
      <c r="R807" s="5"/>
      <c r="S807" s="5"/>
      <c r="T807" s="5"/>
      <c r="U807" s="5"/>
      <c r="V807" s="5"/>
      <c r="W807" s="5"/>
      <c r="X807" s="5"/>
      <c r="Y807" s="5"/>
      <c r="Z807" s="5"/>
      <c r="AA807" s="5"/>
      <c r="AB807" s="5"/>
      <c r="AC807" s="5"/>
      <c r="AD807" s="5"/>
      <c r="AE807" s="5"/>
      <c r="AF807" s="5"/>
      <c r="AG807" s="792"/>
      <c r="AH807" s="749"/>
    </row>
    <row r="808">
      <c r="A808" s="646"/>
      <c r="B808" s="791"/>
      <c r="C808" s="791"/>
      <c r="D808" s="791"/>
      <c r="E808" s="791"/>
      <c r="F808" s="791"/>
      <c r="G808" s="791"/>
      <c r="H808" s="791"/>
      <c r="I808" s="791"/>
      <c r="J808" s="791"/>
      <c r="K808" s="791"/>
      <c r="L808" s="791"/>
      <c r="M808" s="791"/>
      <c r="N808" s="5"/>
      <c r="O808" s="5"/>
      <c r="P808" s="5"/>
      <c r="Q808" s="5"/>
      <c r="R808" s="5"/>
      <c r="S808" s="5"/>
      <c r="T808" s="5"/>
      <c r="U808" s="5"/>
      <c r="V808" s="5"/>
      <c r="W808" s="5"/>
      <c r="X808" s="5"/>
      <c r="Y808" s="5"/>
      <c r="Z808" s="5"/>
      <c r="AA808" s="5"/>
      <c r="AB808" s="5"/>
      <c r="AC808" s="5"/>
      <c r="AD808" s="5"/>
      <c r="AE808" s="5"/>
      <c r="AF808" s="5"/>
      <c r="AG808" s="792"/>
      <c r="AH808" s="749"/>
    </row>
    <row r="809">
      <c r="A809" s="646"/>
      <c r="B809" s="791"/>
      <c r="C809" s="791"/>
      <c r="D809" s="791"/>
      <c r="E809" s="791"/>
      <c r="F809" s="791"/>
      <c r="G809" s="791"/>
      <c r="H809" s="791"/>
      <c r="I809" s="791"/>
      <c r="J809" s="791"/>
      <c r="K809" s="791"/>
      <c r="L809" s="791"/>
      <c r="M809" s="791"/>
      <c r="N809" s="5"/>
      <c r="O809" s="5"/>
      <c r="P809" s="5"/>
      <c r="Q809" s="5"/>
      <c r="R809" s="5"/>
      <c r="S809" s="5"/>
      <c r="T809" s="5"/>
      <c r="U809" s="5"/>
      <c r="V809" s="5"/>
      <c r="W809" s="5"/>
      <c r="X809" s="5"/>
      <c r="Y809" s="5"/>
      <c r="Z809" s="5"/>
      <c r="AA809" s="5"/>
      <c r="AB809" s="5"/>
      <c r="AC809" s="5"/>
      <c r="AD809" s="5"/>
      <c r="AE809" s="5"/>
      <c r="AF809" s="5"/>
      <c r="AG809" s="792"/>
      <c r="AH809" s="749"/>
    </row>
    <row r="810">
      <c r="A810" s="646"/>
      <c r="B810" s="791"/>
      <c r="C810" s="791"/>
      <c r="D810" s="791"/>
      <c r="E810" s="791"/>
      <c r="F810" s="791"/>
      <c r="G810" s="791"/>
      <c r="H810" s="791"/>
      <c r="I810" s="791"/>
      <c r="J810" s="791"/>
      <c r="K810" s="791"/>
      <c r="L810" s="791"/>
      <c r="M810" s="791"/>
      <c r="N810" s="5"/>
      <c r="O810" s="5"/>
      <c r="P810" s="5"/>
      <c r="Q810" s="5"/>
      <c r="R810" s="5"/>
      <c r="S810" s="5"/>
      <c r="T810" s="5"/>
      <c r="U810" s="5"/>
      <c r="V810" s="5"/>
      <c r="W810" s="5"/>
      <c r="X810" s="5"/>
      <c r="Y810" s="5"/>
      <c r="Z810" s="5"/>
      <c r="AA810" s="5"/>
      <c r="AB810" s="5"/>
      <c r="AC810" s="5"/>
      <c r="AD810" s="5"/>
      <c r="AE810" s="5"/>
      <c r="AF810" s="5"/>
      <c r="AG810" s="792"/>
      <c r="AH810" s="749"/>
    </row>
    <row r="811">
      <c r="A811" s="646"/>
      <c r="B811" s="791"/>
      <c r="C811" s="791"/>
      <c r="D811" s="791"/>
      <c r="E811" s="791"/>
      <c r="F811" s="791"/>
      <c r="G811" s="791"/>
      <c r="H811" s="791"/>
      <c r="I811" s="791"/>
      <c r="J811" s="791"/>
      <c r="K811" s="791"/>
      <c r="L811" s="791"/>
      <c r="M811" s="791"/>
      <c r="N811" s="5"/>
      <c r="O811" s="5"/>
      <c r="P811" s="5"/>
      <c r="Q811" s="5"/>
      <c r="R811" s="5"/>
      <c r="S811" s="5"/>
      <c r="T811" s="5"/>
      <c r="U811" s="5"/>
      <c r="V811" s="5"/>
      <c r="W811" s="5"/>
      <c r="X811" s="5"/>
      <c r="Y811" s="5"/>
      <c r="Z811" s="5"/>
      <c r="AA811" s="5"/>
      <c r="AB811" s="5"/>
      <c r="AC811" s="5"/>
      <c r="AD811" s="5"/>
      <c r="AE811" s="5"/>
      <c r="AF811" s="5"/>
      <c r="AG811" s="792"/>
      <c r="AH811" s="749"/>
    </row>
    <row r="812">
      <c r="A812" s="646"/>
      <c r="B812" s="791"/>
      <c r="C812" s="791"/>
      <c r="D812" s="791"/>
      <c r="E812" s="791"/>
      <c r="F812" s="791"/>
      <c r="G812" s="791"/>
      <c r="H812" s="791"/>
      <c r="I812" s="791"/>
      <c r="J812" s="791"/>
      <c r="K812" s="791"/>
      <c r="L812" s="791"/>
      <c r="M812" s="791"/>
      <c r="N812" s="5"/>
      <c r="O812" s="5"/>
      <c r="P812" s="5"/>
      <c r="Q812" s="5"/>
      <c r="R812" s="5"/>
      <c r="S812" s="5"/>
      <c r="T812" s="5"/>
      <c r="U812" s="5"/>
      <c r="V812" s="5"/>
      <c r="W812" s="5"/>
      <c r="X812" s="5"/>
      <c r="Y812" s="5"/>
      <c r="Z812" s="5"/>
      <c r="AA812" s="5"/>
      <c r="AB812" s="5"/>
      <c r="AC812" s="5"/>
      <c r="AD812" s="5"/>
      <c r="AE812" s="5"/>
      <c r="AF812" s="5"/>
      <c r="AG812" s="792"/>
      <c r="AH812" s="749"/>
    </row>
    <row r="813">
      <c r="A813" s="646"/>
      <c r="B813" s="791"/>
      <c r="C813" s="791"/>
      <c r="D813" s="791"/>
      <c r="E813" s="791"/>
      <c r="F813" s="791"/>
      <c r="G813" s="791"/>
      <c r="H813" s="791"/>
      <c r="I813" s="791"/>
      <c r="J813" s="791"/>
      <c r="K813" s="791"/>
      <c r="L813" s="791"/>
      <c r="M813" s="791"/>
      <c r="N813" s="5"/>
      <c r="O813" s="5"/>
      <c r="P813" s="5"/>
      <c r="Q813" s="5"/>
      <c r="R813" s="5"/>
      <c r="S813" s="5"/>
      <c r="T813" s="5"/>
      <c r="U813" s="5"/>
      <c r="V813" s="5"/>
      <c r="W813" s="5"/>
      <c r="X813" s="5"/>
      <c r="Y813" s="5"/>
      <c r="Z813" s="5"/>
      <c r="AA813" s="5"/>
      <c r="AB813" s="5"/>
      <c r="AC813" s="5"/>
      <c r="AD813" s="5"/>
      <c r="AE813" s="5"/>
      <c r="AF813" s="5"/>
      <c r="AG813" s="792"/>
      <c r="AH813" s="749"/>
    </row>
    <row r="814">
      <c r="A814" s="646"/>
      <c r="B814" s="791"/>
      <c r="C814" s="791"/>
      <c r="D814" s="791"/>
      <c r="E814" s="791"/>
      <c r="F814" s="791"/>
      <c r="G814" s="791"/>
      <c r="H814" s="791"/>
      <c r="I814" s="791"/>
      <c r="J814" s="791"/>
      <c r="K814" s="791"/>
      <c r="L814" s="791"/>
      <c r="M814" s="791"/>
      <c r="N814" s="5"/>
      <c r="O814" s="5"/>
      <c r="P814" s="5"/>
      <c r="Q814" s="5"/>
      <c r="R814" s="5"/>
      <c r="S814" s="5"/>
      <c r="T814" s="5"/>
      <c r="U814" s="5"/>
      <c r="V814" s="5"/>
      <c r="W814" s="5"/>
      <c r="X814" s="5"/>
      <c r="Y814" s="5"/>
      <c r="Z814" s="5"/>
      <c r="AA814" s="5"/>
      <c r="AB814" s="5"/>
      <c r="AC814" s="5"/>
      <c r="AD814" s="5"/>
      <c r="AE814" s="5"/>
      <c r="AF814" s="5"/>
      <c r="AG814" s="792"/>
      <c r="AH814" s="749"/>
    </row>
    <row r="815">
      <c r="A815" s="646"/>
      <c r="B815" s="791"/>
      <c r="C815" s="791"/>
      <c r="D815" s="791"/>
      <c r="E815" s="791"/>
      <c r="F815" s="791"/>
      <c r="G815" s="791"/>
      <c r="H815" s="791"/>
      <c r="I815" s="791"/>
      <c r="J815" s="791"/>
      <c r="K815" s="791"/>
      <c r="L815" s="791"/>
      <c r="M815" s="791"/>
      <c r="N815" s="5"/>
      <c r="O815" s="5"/>
      <c r="P815" s="5"/>
      <c r="Q815" s="5"/>
      <c r="R815" s="5"/>
      <c r="S815" s="5"/>
      <c r="T815" s="5"/>
      <c r="U815" s="5"/>
      <c r="V815" s="5"/>
      <c r="W815" s="5"/>
      <c r="X815" s="5"/>
      <c r="Y815" s="5"/>
      <c r="Z815" s="5"/>
      <c r="AA815" s="5"/>
      <c r="AB815" s="5"/>
      <c r="AC815" s="5"/>
      <c r="AD815" s="5"/>
      <c r="AE815" s="5"/>
      <c r="AF815" s="5"/>
      <c r="AG815" s="792"/>
      <c r="AH815" s="749"/>
    </row>
    <row r="816">
      <c r="A816" s="646"/>
      <c r="B816" s="791"/>
      <c r="C816" s="791"/>
      <c r="D816" s="791"/>
      <c r="E816" s="791"/>
      <c r="F816" s="791"/>
      <c r="G816" s="791"/>
      <c r="H816" s="791"/>
      <c r="I816" s="791"/>
      <c r="J816" s="791"/>
      <c r="K816" s="791"/>
      <c r="L816" s="791"/>
      <c r="M816" s="791"/>
      <c r="N816" s="5"/>
      <c r="O816" s="5"/>
      <c r="P816" s="5"/>
      <c r="Q816" s="5"/>
      <c r="R816" s="5"/>
      <c r="S816" s="5"/>
      <c r="T816" s="5"/>
      <c r="U816" s="5"/>
      <c r="V816" s="5"/>
      <c r="W816" s="5"/>
      <c r="X816" s="5"/>
      <c r="Y816" s="5"/>
      <c r="Z816" s="5"/>
      <c r="AA816" s="5"/>
      <c r="AB816" s="5"/>
      <c r="AC816" s="5"/>
      <c r="AD816" s="5"/>
      <c r="AE816" s="5"/>
      <c r="AF816" s="5"/>
      <c r="AG816" s="792"/>
      <c r="AH816" s="749"/>
    </row>
    <row r="817">
      <c r="A817" s="646"/>
      <c r="B817" s="791"/>
      <c r="C817" s="791"/>
      <c r="D817" s="791"/>
      <c r="E817" s="791"/>
      <c r="F817" s="791"/>
      <c r="G817" s="791"/>
      <c r="H817" s="791"/>
      <c r="I817" s="791"/>
      <c r="J817" s="791"/>
      <c r="K817" s="791"/>
      <c r="L817" s="791"/>
      <c r="M817" s="791"/>
      <c r="N817" s="5"/>
      <c r="O817" s="5"/>
      <c r="P817" s="5"/>
      <c r="Q817" s="5"/>
      <c r="R817" s="5"/>
      <c r="S817" s="5"/>
      <c r="T817" s="5"/>
      <c r="U817" s="5"/>
      <c r="V817" s="5"/>
      <c r="W817" s="5"/>
      <c r="X817" s="5"/>
      <c r="Y817" s="5"/>
      <c r="Z817" s="5"/>
      <c r="AA817" s="5"/>
      <c r="AB817" s="5"/>
      <c r="AC817" s="5"/>
      <c r="AD817" s="5"/>
      <c r="AE817" s="5"/>
      <c r="AF817" s="5"/>
      <c r="AG817" s="792"/>
      <c r="AH817" s="749"/>
    </row>
    <row r="818">
      <c r="A818" s="646"/>
      <c r="B818" s="791"/>
      <c r="C818" s="791"/>
      <c r="D818" s="791"/>
      <c r="E818" s="791"/>
      <c r="F818" s="791"/>
      <c r="G818" s="791"/>
      <c r="H818" s="791"/>
      <c r="I818" s="791"/>
      <c r="J818" s="791"/>
      <c r="K818" s="791"/>
      <c r="L818" s="791"/>
      <c r="M818" s="791"/>
      <c r="N818" s="5"/>
      <c r="O818" s="5"/>
      <c r="P818" s="5"/>
      <c r="Q818" s="5"/>
      <c r="R818" s="5"/>
      <c r="S818" s="5"/>
      <c r="T818" s="5"/>
      <c r="U818" s="5"/>
      <c r="V818" s="5"/>
      <c r="W818" s="5"/>
      <c r="X818" s="5"/>
      <c r="Y818" s="5"/>
      <c r="Z818" s="5"/>
      <c r="AA818" s="5"/>
      <c r="AB818" s="5"/>
      <c r="AC818" s="5"/>
      <c r="AD818" s="5"/>
      <c r="AE818" s="5"/>
      <c r="AF818" s="5"/>
      <c r="AG818" s="792"/>
      <c r="AH818" s="749"/>
    </row>
    <row r="819">
      <c r="A819" s="646"/>
      <c r="B819" s="791"/>
      <c r="C819" s="791"/>
      <c r="D819" s="791"/>
      <c r="E819" s="791"/>
      <c r="F819" s="791"/>
      <c r="G819" s="791"/>
      <c r="H819" s="791"/>
      <c r="I819" s="791"/>
      <c r="J819" s="791"/>
      <c r="K819" s="791"/>
      <c r="L819" s="791"/>
      <c r="M819" s="791"/>
      <c r="N819" s="5"/>
      <c r="O819" s="5"/>
      <c r="P819" s="5"/>
      <c r="Q819" s="5"/>
      <c r="R819" s="5"/>
      <c r="S819" s="5"/>
      <c r="T819" s="5"/>
      <c r="U819" s="5"/>
      <c r="V819" s="5"/>
      <c r="W819" s="5"/>
      <c r="X819" s="5"/>
      <c r="Y819" s="5"/>
      <c r="Z819" s="5"/>
      <c r="AA819" s="5"/>
      <c r="AB819" s="5"/>
      <c r="AC819" s="5"/>
      <c r="AD819" s="5"/>
      <c r="AE819" s="5"/>
      <c r="AF819" s="5"/>
      <c r="AG819" s="792"/>
      <c r="AH819" s="749"/>
    </row>
    <row r="820">
      <c r="A820" s="646"/>
      <c r="B820" s="791"/>
      <c r="C820" s="791"/>
      <c r="D820" s="791"/>
      <c r="E820" s="791"/>
      <c r="F820" s="791"/>
      <c r="G820" s="791"/>
      <c r="H820" s="791"/>
      <c r="I820" s="791"/>
      <c r="J820" s="791"/>
      <c r="K820" s="791"/>
      <c r="L820" s="791"/>
      <c r="M820" s="791"/>
      <c r="N820" s="5"/>
      <c r="O820" s="5"/>
      <c r="P820" s="5"/>
      <c r="Q820" s="5"/>
      <c r="R820" s="5"/>
      <c r="S820" s="5"/>
      <c r="T820" s="5"/>
      <c r="U820" s="5"/>
      <c r="V820" s="5"/>
      <c r="W820" s="5"/>
      <c r="X820" s="5"/>
      <c r="Y820" s="5"/>
      <c r="Z820" s="5"/>
      <c r="AA820" s="5"/>
      <c r="AB820" s="5"/>
      <c r="AC820" s="5"/>
      <c r="AD820" s="5"/>
      <c r="AE820" s="5"/>
      <c r="AF820" s="5"/>
      <c r="AG820" s="792"/>
      <c r="AH820" s="749"/>
    </row>
    <row r="821">
      <c r="A821" s="646"/>
      <c r="B821" s="791"/>
      <c r="C821" s="791"/>
      <c r="D821" s="791"/>
      <c r="E821" s="791"/>
      <c r="F821" s="791"/>
      <c r="G821" s="791"/>
      <c r="H821" s="791"/>
      <c r="I821" s="791"/>
      <c r="J821" s="791"/>
      <c r="K821" s="791"/>
      <c r="L821" s="791"/>
      <c r="M821" s="791"/>
      <c r="N821" s="5"/>
      <c r="O821" s="5"/>
      <c r="P821" s="5"/>
      <c r="Q821" s="5"/>
      <c r="R821" s="5"/>
      <c r="S821" s="5"/>
      <c r="T821" s="5"/>
      <c r="U821" s="5"/>
      <c r="V821" s="5"/>
      <c r="W821" s="5"/>
      <c r="X821" s="5"/>
      <c r="Y821" s="5"/>
      <c r="Z821" s="5"/>
      <c r="AA821" s="5"/>
      <c r="AB821" s="5"/>
      <c r="AC821" s="5"/>
      <c r="AD821" s="5"/>
      <c r="AE821" s="5"/>
      <c r="AF821" s="5"/>
      <c r="AG821" s="792"/>
      <c r="AH821" s="749"/>
    </row>
    <row r="822">
      <c r="A822" s="646"/>
      <c r="B822" s="791"/>
      <c r="C822" s="791"/>
      <c r="D822" s="791"/>
      <c r="E822" s="791"/>
      <c r="F822" s="791"/>
      <c r="G822" s="791"/>
      <c r="H822" s="791"/>
      <c r="I822" s="791"/>
      <c r="J822" s="791"/>
      <c r="K822" s="791"/>
      <c r="L822" s="791"/>
      <c r="M822" s="791"/>
      <c r="N822" s="5"/>
      <c r="O822" s="5"/>
      <c r="P822" s="5"/>
      <c r="Q822" s="5"/>
      <c r="R822" s="5"/>
      <c r="S822" s="5"/>
      <c r="T822" s="5"/>
      <c r="U822" s="5"/>
      <c r="V822" s="5"/>
      <c r="W822" s="5"/>
      <c r="X822" s="5"/>
      <c r="Y822" s="5"/>
      <c r="Z822" s="5"/>
      <c r="AA822" s="5"/>
      <c r="AB822" s="5"/>
      <c r="AC822" s="5"/>
      <c r="AD822" s="5"/>
      <c r="AE822" s="5"/>
      <c r="AF822" s="5"/>
      <c r="AG822" s="792"/>
      <c r="AH822" s="749"/>
    </row>
    <row r="823">
      <c r="A823" s="646"/>
      <c r="B823" s="791"/>
      <c r="C823" s="791"/>
      <c r="D823" s="791"/>
      <c r="E823" s="791"/>
      <c r="F823" s="791"/>
      <c r="G823" s="791"/>
      <c r="H823" s="791"/>
      <c r="I823" s="791"/>
      <c r="J823" s="791"/>
      <c r="K823" s="791"/>
      <c r="L823" s="791"/>
      <c r="M823" s="791"/>
      <c r="N823" s="5"/>
      <c r="O823" s="5"/>
      <c r="P823" s="5"/>
      <c r="Q823" s="5"/>
      <c r="R823" s="5"/>
      <c r="S823" s="5"/>
      <c r="T823" s="5"/>
      <c r="U823" s="5"/>
      <c r="V823" s="5"/>
      <c r="W823" s="5"/>
      <c r="X823" s="5"/>
      <c r="Y823" s="5"/>
      <c r="Z823" s="5"/>
      <c r="AA823" s="5"/>
      <c r="AB823" s="5"/>
      <c r="AC823" s="5"/>
      <c r="AD823" s="5"/>
      <c r="AE823" s="5"/>
      <c r="AF823" s="5"/>
      <c r="AG823" s="792"/>
      <c r="AH823" s="749"/>
    </row>
    <row r="824">
      <c r="A824" s="646"/>
      <c r="B824" s="791"/>
      <c r="C824" s="791"/>
      <c r="D824" s="791"/>
      <c r="E824" s="791"/>
      <c r="F824" s="791"/>
      <c r="G824" s="791"/>
      <c r="H824" s="791"/>
      <c r="I824" s="791"/>
      <c r="J824" s="791"/>
      <c r="K824" s="791"/>
      <c r="L824" s="791"/>
      <c r="M824" s="791"/>
      <c r="N824" s="5"/>
      <c r="O824" s="5"/>
      <c r="P824" s="5"/>
      <c r="Q824" s="5"/>
      <c r="R824" s="5"/>
      <c r="S824" s="5"/>
      <c r="T824" s="5"/>
      <c r="U824" s="5"/>
      <c r="V824" s="5"/>
      <c r="W824" s="5"/>
      <c r="X824" s="5"/>
      <c r="Y824" s="5"/>
      <c r="Z824" s="5"/>
      <c r="AA824" s="5"/>
      <c r="AB824" s="5"/>
      <c r="AC824" s="5"/>
      <c r="AD824" s="5"/>
      <c r="AE824" s="5"/>
      <c r="AF824" s="5"/>
      <c r="AG824" s="792"/>
      <c r="AH824" s="749"/>
    </row>
    <row r="825">
      <c r="A825" s="646"/>
      <c r="B825" s="791"/>
      <c r="C825" s="791"/>
      <c r="D825" s="791"/>
      <c r="E825" s="791"/>
      <c r="F825" s="791"/>
      <c r="G825" s="791"/>
      <c r="H825" s="791"/>
      <c r="I825" s="791"/>
      <c r="J825" s="791"/>
      <c r="K825" s="791"/>
      <c r="L825" s="791"/>
      <c r="M825" s="791"/>
      <c r="N825" s="5"/>
      <c r="O825" s="5"/>
      <c r="P825" s="5"/>
      <c r="Q825" s="5"/>
      <c r="R825" s="5"/>
      <c r="S825" s="5"/>
      <c r="T825" s="5"/>
      <c r="U825" s="5"/>
      <c r="V825" s="5"/>
      <c r="W825" s="5"/>
      <c r="X825" s="5"/>
      <c r="Y825" s="5"/>
      <c r="Z825" s="5"/>
      <c r="AA825" s="5"/>
      <c r="AB825" s="5"/>
      <c r="AC825" s="5"/>
      <c r="AD825" s="5"/>
      <c r="AE825" s="5"/>
      <c r="AF825" s="5"/>
      <c r="AG825" s="792"/>
      <c r="AH825" s="749"/>
    </row>
    <row r="826">
      <c r="A826" s="646"/>
      <c r="B826" s="791"/>
      <c r="C826" s="791"/>
      <c r="D826" s="791"/>
      <c r="E826" s="791"/>
      <c r="F826" s="791"/>
      <c r="G826" s="791"/>
      <c r="H826" s="791"/>
      <c r="I826" s="791"/>
      <c r="J826" s="791"/>
      <c r="K826" s="791"/>
      <c r="L826" s="791"/>
      <c r="M826" s="791"/>
      <c r="N826" s="5"/>
      <c r="O826" s="5"/>
      <c r="P826" s="5"/>
      <c r="Q826" s="5"/>
      <c r="R826" s="5"/>
      <c r="S826" s="5"/>
      <c r="T826" s="5"/>
      <c r="U826" s="5"/>
      <c r="V826" s="5"/>
      <c r="W826" s="5"/>
      <c r="X826" s="5"/>
      <c r="Y826" s="5"/>
      <c r="Z826" s="5"/>
      <c r="AA826" s="5"/>
      <c r="AB826" s="5"/>
      <c r="AC826" s="5"/>
      <c r="AD826" s="5"/>
      <c r="AE826" s="5"/>
      <c r="AF826" s="5"/>
      <c r="AG826" s="792"/>
      <c r="AH826" s="749"/>
    </row>
    <row r="827">
      <c r="A827" s="646"/>
      <c r="B827" s="791"/>
      <c r="C827" s="791"/>
      <c r="D827" s="791"/>
      <c r="E827" s="791"/>
      <c r="F827" s="791"/>
      <c r="G827" s="791"/>
      <c r="H827" s="791"/>
      <c r="I827" s="791"/>
      <c r="J827" s="791"/>
      <c r="K827" s="791"/>
      <c r="L827" s="791"/>
      <c r="M827" s="791"/>
      <c r="N827" s="5"/>
      <c r="O827" s="5"/>
      <c r="P827" s="5"/>
      <c r="Q827" s="5"/>
      <c r="R827" s="5"/>
      <c r="S827" s="5"/>
      <c r="T827" s="5"/>
      <c r="U827" s="5"/>
      <c r="V827" s="5"/>
      <c r="W827" s="5"/>
      <c r="X827" s="5"/>
      <c r="Y827" s="5"/>
      <c r="Z827" s="5"/>
      <c r="AA827" s="5"/>
      <c r="AB827" s="5"/>
      <c r="AC827" s="5"/>
      <c r="AD827" s="5"/>
      <c r="AE827" s="5"/>
      <c r="AF827" s="5"/>
      <c r="AG827" s="792"/>
      <c r="AH827" s="749"/>
    </row>
    <row r="828">
      <c r="A828" s="646"/>
      <c r="B828" s="791"/>
      <c r="C828" s="791"/>
      <c r="D828" s="791"/>
      <c r="E828" s="791"/>
      <c r="F828" s="791"/>
      <c r="G828" s="791"/>
      <c r="H828" s="791"/>
      <c r="I828" s="791"/>
      <c r="J828" s="791"/>
      <c r="K828" s="791"/>
      <c r="L828" s="791"/>
      <c r="M828" s="791"/>
      <c r="N828" s="5"/>
      <c r="O828" s="5"/>
      <c r="P828" s="5"/>
      <c r="Q828" s="5"/>
      <c r="R828" s="5"/>
      <c r="S828" s="5"/>
      <c r="T828" s="5"/>
      <c r="U828" s="5"/>
      <c r="V828" s="5"/>
      <c r="W828" s="5"/>
      <c r="X828" s="5"/>
      <c r="Y828" s="5"/>
      <c r="Z828" s="5"/>
      <c r="AA828" s="5"/>
      <c r="AB828" s="5"/>
      <c r="AC828" s="5"/>
      <c r="AD828" s="5"/>
      <c r="AE828" s="5"/>
      <c r="AF828" s="5"/>
      <c r="AG828" s="792"/>
      <c r="AH828" s="749"/>
    </row>
    <row r="829">
      <c r="A829" s="646"/>
      <c r="B829" s="791"/>
      <c r="C829" s="791"/>
      <c r="D829" s="791"/>
      <c r="E829" s="791"/>
      <c r="F829" s="791"/>
      <c r="G829" s="791"/>
      <c r="H829" s="791"/>
      <c r="I829" s="791"/>
      <c r="J829" s="791"/>
      <c r="K829" s="791"/>
      <c r="L829" s="791"/>
      <c r="M829" s="791"/>
      <c r="N829" s="5"/>
      <c r="O829" s="5"/>
      <c r="P829" s="5"/>
      <c r="Q829" s="5"/>
      <c r="R829" s="5"/>
      <c r="S829" s="5"/>
      <c r="T829" s="5"/>
      <c r="U829" s="5"/>
      <c r="V829" s="5"/>
      <c r="W829" s="5"/>
      <c r="X829" s="5"/>
      <c r="Y829" s="5"/>
      <c r="Z829" s="5"/>
      <c r="AA829" s="5"/>
      <c r="AB829" s="5"/>
      <c r="AC829" s="5"/>
      <c r="AD829" s="5"/>
      <c r="AE829" s="5"/>
      <c r="AF829" s="5"/>
      <c r="AG829" s="792"/>
      <c r="AH829" s="749"/>
    </row>
    <row r="830">
      <c r="A830" s="646"/>
      <c r="B830" s="791"/>
      <c r="C830" s="791"/>
      <c r="D830" s="791"/>
      <c r="E830" s="791"/>
      <c r="F830" s="791"/>
      <c r="G830" s="791"/>
      <c r="H830" s="791"/>
      <c r="I830" s="791"/>
      <c r="J830" s="791"/>
      <c r="K830" s="791"/>
      <c r="L830" s="791"/>
      <c r="M830" s="791"/>
      <c r="N830" s="5"/>
      <c r="O830" s="5"/>
      <c r="P830" s="5"/>
      <c r="Q830" s="5"/>
      <c r="R830" s="5"/>
      <c r="S830" s="5"/>
      <c r="T830" s="5"/>
      <c r="U830" s="5"/>
      <c r="V830" s="5"/>
      <c r="W830" s="5"/>
      <c r="X830" s="5"/>
      <c r="Y830" s="5"/>
      <c r="Z830" s="5"/>
      <c r="AA830" s="5"/>
      <c r="AB830" s="5"/>
      <c r="AC830" s="5"/>
      <c r="AD830" s="5"/>
      <c r="AE830" s="5"/>
      <c r="AF830" s="5"/>
      <c r="AG830" s="792"/>
      <c r="AH830" s="749"/>
    </row>
    <row r="831">
      <c r="A831" s="646"/>
      <c r="B831" s="791"/>
      <c r="C831" s="791"/>
      <c r="D831" s="791"/>
      <c r="E831" s="791"/>
      <c r="F831" s="791"/>
      <c r="G831" s="791"/>
      <c r="H831" s="791"/>
      <c r="I831" s="791"/>
      <c r="J831" s="791"/>
      <c r="K831" s="791"/>
      <c r="L831" s="791"/>
      <c r="M831" s="791"/>
      <c r="N831" s="5"/>
      <c r="O831" s="5"/>
      <c r="P831" s="5"/>
      <c r="Q831" s="5"/>
      <c r="R831" s="5"/>
      <c r="S831" s="5"/>
      <c r="T831" s="5"/>
      <c r="U831" s="5"/>
      <c r="V831" s="5"/>
      <c r="W831" s="5"/>
      <c r="X831" s="5"/>
      <c r="Y831" s="5"/>
      <c r="Z831" s="5"/>
      <c r="AA831" s="5"/>
      <c r="AB831" s="5"/>
      <c r="AC831" s="5"/>
      <c r="AD831" s="5"/>
      <c r="AE831" s="5"/>
      <c r="AF831" s="5"/>
      <c r="AG831" s="792"/>
      <c r="AH831" s="749"/>
    </row>
    <row r="832">
      <c r="A832" s="646"/>
      <c r="B832" s="791"/>
      <c r="C832" s="791"/>
      <c r="D832" s="791"/>
      <c r="E832" s="791"/>
      <c r="F832" s="791"/>
      <c r="G832" s="791"/>
      <c r="H832" s="791"/>
      <c r="I832" s="791"/>
      <c r="J832" s="791"/>
      <c r="K832" s="791"/>
      <c r="L832" s="791"/>
      <c r="M832" s="791"/>
      <c r="N832" s="5"/>
      <c r="O832" s="5"/>
      <c r="P832" s="5"/>
      <c r="Q832" s="5"/>
      <c r="R832" s="5"/>
      <c r="S832" s="5"/>
      <c r="T832" s="5"/>
      <c r="U832" s="5"/>
      <c r="V832" s="5"/>
      <c r="W832" s="5"/>
      <c r="X832" s="5"/>
      <c r="Y832" s="5"/>
      <c r="Z832" s="5"/>
      <c r="AA832" s="5"/>
      <c r="AB832" s="5"/>
      <c r="AC832" s="5"/>
      <c r="AD832" s="5"/>
      <c r="AE832" s="5"/>
      <c r="AF832" s="5"/>
      <c r="AG832" s="792"/>
      <c r="AH832" s="749"/>
    </row>
    <row r="833">
      <c r="A833" s="646"/>
      <c r="B833" s="791"/>
      <c r="C833" s="791"/>
      <c r="D833" s="791"/>
      <c r="E833" s="791"/>
      <c r="F833" s="791"/>
      <c r="G833" s="791"/>
      <c r="H833" s="791"/>
      <c r="I833" s="791"/>
      <c r="J833" s="791"/>
      <c r="K833" s="791"/>
      <c r="L833" s="791"/>
      <c r="M833" s="791"/>
      <c r="N833" s="5"/>
      <c r="O833" s="5"/>
      <c r="P833" s="5"/>
      <c r="Q833" s="5"/>
      <c r="R833" s="5"/>
      <c r="S833" s="5"/>
      <c r="T833" s="5"/>
      <c r="U833" s="5"/>
      <c r="V833" s="5"/>
      <c r="W833" s="5"/>
      <c r="X833" s="5"/>
      <c r="Y833" s="5"/>
      <c r="Z833" s="5"/>
      <c r="AA833" s="5"/>
      <c r="AB833" s="5"/>
      <c r="AC833" s="5"/>
      <c r="AD833" s="5"/>
      <c r="AE833" s="5"/>
      <c r="AF833" s="5"/>
      <c r="AG833" s="792"/>
      <c r="AH833" s="749"/>
    </row>
    <row r="834">
      <c r="A834" s="646"/>
      <c r="B834" s="791"/>
      <c r="C834" s="791"/>
      <c r="D834" s="791"/>
      <c r="E834" s="791"/>
      <c r="F834" s="791"/>
      <c r="G834" s="791"/>
      <c r="H834" s="791"/>
      <c r="I834" s="791"/>
      <c r="J834" s="791"/>
      <c r="K834" s="791"/>
      <c r="L834" s="791"/>
      <c r="M834" s="791"/>
      <c r="N834" s="5"/>
      <c r="O834" s="5"/>
      <c r="P834" s="5"/>
      <c r="Q834" s="5"/>
      <c r="R834" s="5"/>
      <c r="S834" s="5"/>
      <c r="T834" s="5"/>
      <c r="U834" s="5"/>
      <c r="V834" s="5"/>
      <c r="W834" s="5"/>
      <c r="X834" s="5"/>
      <c r="Y834" s="5"/>
      <c r="Z834" s="5"/>
      <c r="AA834" s="5"/>
      <c r="AB834" s="5"/>
      <c r="AC834" s="5"/>
      <c r="AD834" s="5"/>
      <c r="AE834" s="5"/>
      <c r="AF834" s="5"/>
      <c r="AG834" s="792"/>
      <c r="AH834" s="749"/>
    </row>
    <row r="835">
      <c r="A835" s="646"/>
      <c r="B835" s="791"/>
      <c r="C835" s="791"/>
      <c r="D835" s="791"/>
      <c r="E835" s="791"/>
      <c r="F835" s="791"/>
      <c r="G835" s="791"/>
      <c r="H835" s="791"/>
      <c r="I835" s="791"/>
      <c r="J835" s="791"/>
      <c r="K835" s="791"/>
      <c r="L835" s="791"/>
      <c r="M835" s="791"/>
      <c r="N835" s="5"/>
      <c r="O835" s="5"/>
      <c r="P835" s="5"/>
      <c r="Q835" s="5"/>
      <c r="R835" s="5"/>
      <c r="S835" s="5"/>
      <c r="T835" s="5"/>
      <c r="U835" s="5"/>
      <c r="V835" s="5"/>
      <c r="W835" s="5"/>
      <c r="X835" s="5"/>
      <c r="Y835" s="5"/>
      <c r="Z835" s="5"/>
      <c r="AA835" s="5"/>
      <c r="AB835" s="5"/>
      <c r="AC835" s="5"/>
      <c r="AD835" s="5"/>
      <c r="AE835" s="5"/>
      <c r="AF835" s="5"/>
      <c r="AG835" s="792"/>
      <c r="AH835" s="749"/>
    </row>
    <row r="836">
      <c r="A836" s="646"/>
      <c r="B836" s="791"/>
      <c r="C836" s="791"/>
      <c r="D836" s="791"/>
      <c r="E836" s="791"/>
      <c r="F836" s="791"/>
      <c r="G836" s="791"/>
      <c r="H836" s="791"/>
      <c r="I836" s="791"/>
      <c r="J836" s="791"/>
      <c r="K836" s="791"/>
      <c r="L836" s="791"/>
      <c r="M836" s="791"/>
      <c r="N836" s="5"/>
      <c r="O836" s="5"/>
      <c r="P836" s="5"/>
      <c r="Q836" s="5"/>
      <c r="R836" s="5"/>
      <c r="S836" s="5"/>
      <c r="T836" s="5"/>
      <c r="U836" s="5"/>
      <c r="V836" s="5"/>
      <c r="W836" s="5"/>
      <c r="X836" s="5"/>
      <c r="Y836" s="5"/>
      <c r="Z836" s="5"/>
      <c r="AA836" s="5"/>
      <c r="AB836" s="5"/>
      <c r="AC836" s="5"/>
      <c r="AD836" s="5"/>
      <c r="AE836" s="5"/>
      <c r="AF836" s="5"/>
      <c r="AG836" s="792"/>
      <c r="AH836" s="749"/>
    </row>
    <row r="837">
      <c r="A837" s="646"/>
      <c r="B837" s="791"/>
      <c r="C837" s="791"/>
      <c r="D837" s="791"/>
      <c r="E837" s="791"/>
      <c r="F837" s="791"/>
      <c r="G837" s="791"/>
      <c r="H837" s="791"/>
      <c r="I837" s="791"/>
      <c r="J837" s="791"/>
      <c r="K837" s="791"/>
      <c r="L837" s="791"/>
      <c r="M837" s="791"/>
      <c r="N837" s="5"/>
      <c r="O837" s="5"/>
      <c r="P837" s="5"/>
      <c r="Q837" s="5"/>
      <c r="R837" s="5"/>
      <c r="S837" s="5"/>
      <c r="T837" s="5"/>
      <c r="U837" s="5"/>
      <c r="V837" s="5"/>
      <c r="W837" s="5"/>
      <c r="X837" s="5"/>
      <c r="Y837" s="5"/>
      <c r="Z837" s="5"/>
      <c r="AA837" s="5"/>
      <c r="AB837" s="5"/>
      <c r="AC837" s="5"/>
      <c r="AD837" s="5"/>
      <c r="AE837" s="5"/>
      <c r="AF837" s="5"/>
      <c r="AG837" s="792"/>
      <c r="AH837" s="749"/>
    </row>
    <row r="838">
      <c r="A838" s="646"/>
      <c r="B838" s="791"/>
      <c r="C838" s="791"/>
      <c r="D838" s="791"/>
      <c r="E838" s="791"/>
      <c r="F838" s="791"/>
      <c r="G838" s="791"/>
      <c r="H838" s="791"/>
      <c r="I838" s="791"/>
      <c r="J838" s="791"/>
      <c r="K838" s="791"/>
      <c r="L838" s="791"/>
      <c r="M838" s="791"/>
      <c r="N838" s="5"/>
      <c r="O838" s="5"/>
      <c r="P838" s="5"/>
      <c r="Q838" s="5"/>
      <c r="R838" s="5"/>
      <c r="S838" s="5"/>
      <c r="T838" s="5"/>
      <c r="U838" s="5"/>
      <c r="V838" s="5"/>
      <c r="W838" s="5"/>
      <c r="X838" s="5"/>
      <c r="Y838" s="5"/>
      <c r="Z838" s="5"/>
      <c r="AA838" s="5"/>
      <c r="AB838" s="5"/>
      <c r="AC838" s="5"/>
      <c r="AD838" s="5"/>
      <c r="AE838" s="5"/>
      <c r="AF838" s="5"/>
      <c r="AG838" s="792"/>
      <c r="AH838" s="749"/>
    </row>
    <row r="839">
      <c r="A839" s="646"/>
      <c r="B839" s="791"/>
      <c r="C839" s="791"/>
      <c r="D839" s="791"/>
      <c r="E839" s="791"/>
      <c r="F839" s="791"/>
      <c r="G839" s="791"/>
      <c r="H839" s="791"/>
      <c r="I839" s="791"/>
      <c r="J839" s="791"/>
      <c r="K839" s="791"/>
      <c r="L839" s="791"/>
      <c r="M839" s="791"/>
      <c r="N839" s="5"/>
      <c r="O839" s="5"/>
      <c r="P839" s="5"/>
      <c r="Q839" s="5"/>
      <c r="R839" s="5"/>
      <c r="S839" s="5"/>
      <c r="T839" s="5"/>
      <c r="U839" s="5"/>
      <c r="V839" s="5"/>
      <c r="W839" s="5"/>
      <c r="X839" s="5"/>
      <c r="Y839" s="5"/>
      <c r="Z839" s="5"/>
      <c r="AA839" s="5"/>
      <c r="AB839" s="5"/>
      <c r="AC839" s="5"/>
      <c r="AD839" s="5"/>
      <c r="AE839" s="5"/>
      <c r="AF839" s="5"/>
      <c r="AG839" s="792"/>
      <c r="AH839" s="749"/>
    </row>
    <row r="840">
      <c r="A840" s="646"/>
      <c r="B840" s="791"/>
      <c r="C840" s="791"/>
      <c r="D840" s="791"/>
      <c r="E840" s="791"/>
      <c r="F840" s="791"/>
      <c r="G840" s="791"/>
      <c r="H840" s="791"/>
      <c r="I840" s="791"/>
      <c r="J840" s="791"/>
      <c r="K840" s="791"/>
      <c r="L840" s="791"/>
      <c r="M840" s="791"/>
      <c r="N840" s="5"/>
      <c r="O840" s="5"/>
      <c r="P840" s="5"/>
      <c r="Q840" s="5"/>
      <c r="R840" s="5"/>
      <c r="S840" s="5"/>
      <c r="T840" s="5"/>
      <c r="U840" s="5"/>
      <c r="V840" s="5"/>
      <c r="W840" s="5"/>
      <c r="X840" s="5"/>
      <c r="Y840" s="5"/>
      <c r="Z840" s="5"/>
      <c r="AA840" s="5"/>
      <c r="AB840" s="5"/>
      <c r="AC840" s="5"/>
      <c r="AD840" s="5"/>
      <c r="AE840" s="5"/>
      <c r="AF840" s="5"/>
      <c r="AG840" s="792"/>
      <c r="AH840" s="749"/>
    </row>
    <row r="841">
      <c r="A841" s="646"/>
      <c r="B841" s="791"/>
      <c r="C841" s="791"/>
      <c r="D841" s="791"/>
      <c r="E841" s="791"/>
      <c r="F841" s="791"/>
      <c r="G841" s="791"/>
      <c r="H841" s="791"/>
      <c r="I841" s="791"/>
      <c r="J841" s="791"/>
      <c r="K841" s="791"/>
      <c r="L841" s="791"/>
      <c r="M841" s="791"/>
      <c r="N841" s="5"/>
      <c r="O841" s="5"/>
      <c r="P841" s="5"/>
      <c r="Q841" s="5"/>
      <c r="R841" s="5"/>
      <c r="S841" s="5"/>
      <c r="T841" s="5"/>
      <c r="U841" s="5"/>
      <c r="V841" s="5"/>
      <c r="W841" s="5"/>
      <c r="X841" s="5"/>
      <c r="Y841" s="5"/>
      <c r="Z841" s="5"/>
      <c r="AA841" s="5"/>
      <c r="AB841" s="5"/>
      <c r="AC841" s="5"/>
      <c r="AD841" s="5"/>
      <c r="AE841" s="5"/>
      <c r="AF841" s="5"/>
      <c r="AG841" s="792"/>
      <c r="AH841" s="749"/>
    </row>
    <row r="842">
      <c r="A842" s="646"/>
      <c r="B842" s="791"/>
      <c r="C842" s="791"/>
      <c r="D842" s="791"/>
      <c r="E842" s="791"/>
      <c r="F842" s="791"/>
      <c r="G842" s="791"/>
      <c r="H842" s="791"/>
      <c r="I842" s="791"/>
      <c r="J842" s="791"/>
      <c r="K842" s="791"/>
      <c r="L842" s="791"/>
      <c r="M842" s="791"/>
      <c r="N842" s="5"/>
      <c r="O842" s="5"/>
      <c r="P842" s="5"/>
      <c r="Q842" s="5"/>
      <c r="R842" s="5"/>
      <c r="S842" s="5"/>
      <c r="T842" s="5"/>
      <c r="U842" s="5"/>
      <c r="V842" s="5"/>
      <c r="W842" s="5"/>
      <c r="X842" s="5"/>
      <c r="Y842" s="5"/>
      <c r="Z842" s="5"/>
      <c r="AA842" s="5"/>
      <c r="AB842" s="5"/>
      <c r="AC842" s="5"/>
      <c r="AD842" s="5"/>
      <c r="AE842" s="5"/>
      <c r="AF842" s="5"/>
      <c r="AG842" s="792"/>
      <c r="AH842" s="749"/>
    </row>
    <row r="843">
      <c r="A843" s="646"/>
      <c r="B843" s="791"/>
      <c r="C843" s="791"/>
      <c r="D843" s="791"/>
      <c r="E843" s="791"/>
      <c r="F843" s="791"/>
      <c r="G843" s="791"/>
      <c r="H843" s="791"/>
      <c r="I843" s="791"/>
      <c r="J843" s="791"/>
      <c r="K843" s="791"/>
      <c r="L843" s="791"/>
      <c r="M843" s="791"/>
      <c r="N843" s="5"/>
      <c r="O843" s="5"/>
      <c r="P843" s="5"/>
      <c r="Q843" s="5"/>
      <c r="R843" s="5"/>
      <c r="S843" s="5"/>
      <c r="T843" s="5"/>
      <c r="U843" s="5"/>
      <c r="V843" s="5"/>
      <c r="W843" s="5"/>
      <c r="X843" s="5"/>
      <c r="Y843" s="5"/>
      <c r="Z843" s="5"/>
      <c r="AA843" s="5"/>
      <c r="AB843" s="5"/>
      <c r="AC843" s="5"/>
      <c r="AD843" s="5"/>
      <c r="AE843" s="5"/>
      <c r="AF843" s="5"/>
      <c r="AG843" s="792"/>
      <c r="AH843" s="749"/>
    </row>
    <row r="844">
      <c r="A844" s="646"/>
      <c r="B844" s="791"/>
      <c r="C844" s="791"/>
      <c r="D844" s="791"/>
      <c r="E844" s="791"/>
      <c r="F844" s="791"/>
      <c r="G844" s="791"/>
      <c r="H844" s="791"/>
      <c r="I844" s="791"/>
      <c r="J844" s="791"/>
      <c r="K844" s="791"/>
      <c r="L844" s="791"/>
      <c r="M844" s="791"/>
      <c r="N844" s="5"/>
      <c r="O844" s="5"/>
      <c r="P844" s="5"/>
      <c r="Q844" s="5"/>
      <c r="R844" s="5"/>
      <c r="S844" s="5"/>
      <c r="T844" s="5"/>
      <c r="U844" s="5"/>
      <c r="V844" s="5"/>
      <c r="W844" s="5"/>
      <c r="X844" s="5"/>
      <c r="Y844" s="5"/>
      <c r="Z844" s="5"/>
      <c r="AA844" s="5"/>
      <c r="AB844" s="5"/>
      <c r="AC844" s="5"/>
      <c r="AD844" s="5"/>
      <c r="AE844" s="5"/>
      <c r="AF844" s="5"/>
      <c r="AG844" s="792"/>
      <c r="AH844" s="749"/>
    </row>
    <row r="845">
      <c r="A845" s="646"/>
      <c r="B845" s="791"/>
      <c r="C845" s="791"/>
      <c r="D845" s="791"/>
      <c r="E845" s="791"/>
      <c r="F845" s="791"/>
      <c r="G845" s="791"/>
      <c r="H845" s="791"/>
      <c r="I845" s="791"/>
      <c r="J845" s="791"/>
      <c r="K845" s="791"/>
      <c r="L845" s="791"/>
      <c r="M845" s="791"/>
      <c r="N845" s="5"/>
      <c r="O845" s="5"/>
      <c r="P845" s="5"/>
      <c r="Q845" s="5"/>
      <c r="R845" s="5"/>
      <c r="S845" s="5"/>
      <c r="T845" s="5"/>
      <c r="U845" s="5"/>
      <c r="V845" s="5"/>
      <c r="W845" s="5"/>
      <c r="X845" s="5"/>
      <c r="Y845" s="5"/>
      <c r="Z845" s="5"/>
      <c r="AA845" s="5"/>
      <c r="AB845" s="5"/>
      <c r="AC845" s="5"/>
      <c r="AD845" s="5"/>
      <c r="AE845" s="5"/>
      <c r="AF845" s="5"/>
      <c r="AG845" s="792"/>
      <c r="AH845" s="749"/>
    </row>
    <row r="846">
      <c r="A846" s="646"/>
      <c r="B846" s="791"/>
      <c r="C846" s="791"/>
      <c r="D846" s="791"/>
      <c r="E846" s="791"/>
      <c r="F846" s="791"/>
      <c r="G846" s="791"/>
      <c r="H846" s="791"/>
      <c r="I846" s="791"/>
      <c r="J846" s="791"/>
      <c r="K846" s="791"/>
      <c r="L846" s="791"/>
      <c r="M846" s="791"/>
      <c r="N846" s="5"/>
      <c r="O846" s="5"/>
      <c r="P846" s="5"/>
      <c r="Q846" s="5"/>
      <c r="R846" s="5"/>
      <c r="S846" s="5"/>
      <c r="T846" s="5"/>
      <c r="U846" s="5"/>
      <c r="V846" s="5"/>
      <c r="W846" s="5"/>
      <c r="X846" s="5"/>
      <c r="Y846" s="5"/>
      <c r="Z846" s="5"/>
      <c r="AA846" s="5"/>
      <c r="AB846" s="5"/>
      <c r="AC846" s="5"/>
      <c r="AD846" s="5"/>
      <c r="AE846" s="5"/>
      <c r="AF846" s="5"/>
      <c r="AG846" s="792"/>
      <c r="AH846" s="749"/>
    </row>
    <row r="847">
      <c r="A847" s="646"/>
      <c r="B847" s="791"/>
      <c r="C847" s="791"/>
      <c r="D847" s="791"/>
      <c r="E847" s="791"/>
      <c r="F847" s="791"/>
      <c r="G847" s="791"/>
      <c r="H847" s="791"/>
      <c r="I847" s="791"/>
      <c r="J847" s="791"/>
      <c r="K847" s="791"/>
      <c r="L847" s="791"/>
      <c r="M847" s="791"/>
      <c r="N847" s="5"/>
      <c r="O847" s="5"/>
      <c r="P847" s="5"/>
      <c r="Q847" s="5"/>
      <c r="R847" s="5"/>
      <c r="S847" s="5"/>
      <c r="T847" s="5"/>
      <c r="U847" s="5"/>
      <c r="V847" s="5"/>
      <c r="W847" s="5"/>
      <c r="X847" s="5"/>
      <c r="Y847" s="5"/>
      <c r="Z847" s="5"/>
      <c r="AA847" s="5"/>
      <c r="AB847" s="5"/>
      <c r="AC847" s="5"/>
      <c r="AD847" s="5"/>
      <c r="AE847" s="5"/>
      <c r="AF847" s="5"/>
      <c r="AG847" s="792"/>
      <c r="AH847" s="749"/>
    </row>
    <row r="848">
      <c r="A848" s="646"/>
      <c r="B848" s="791"/>
      <c r="C848" s="791"/>
      <c r="D848" s="791"/>
      <c r="E848" s="791"/>
      <c r="F848" s="791"/>
      <c r="G848" s="791"/>
      <c r="H848" s="791"/>
      <c r="I848" s="791"/>
      <c r="J848" s="791"/>
      <c r="K848" s="791"/>
      <c r="L848" s="791"/>
      <c r="M848" s="791"/>
      <c r="N848" s="5"/>
      <c r="O848" s="5"/>
      <c r="P848" s="5"/>
      <c r="Q848" s="5"/>
      <c r="R848" s="5"/>
      <c r="S848" s="5"/>
      <c r="T848" s="5"/>
      <c r="U848" s="5"/>
      <c r="V848" s="5"/>
      <c r="W848" s="5"/>
      <c r="X848" s="5"/>
      <c r="Y848" s="5"/>
      <c r="Z848" s="5"/>
      <c r="AA848" s="5"/>
      <c r="AB848" s="5"/>
      <c r="AC848" s="5"/>
      <c r="AD848" s="5"/>
      <c r="AE848" s="5"/>
      <c r="AF848" s="5"/>
      <c r="AG848" s="792"/>
      <c r="AH848" s="749"/>
    </row>
    <row r="849">
      <c r="A849" s="646"/>
      <c r="B849" s="791"/>
      <c r="C849" s="791"/>
      <c r="D849" s="791"/>
      <c r="E849" s="791"/>
      <c r="F849" s="791"/>
      <c r="G849" s="791"/>
      <c r="H849" s="791"/>
      <c r="I849" s="791"/>
      <c r="J849" s="791"/>
      <c r="K849" s="791"/>
      <c r="L849" s="791"/>
      <c r="M849" s="791"/>
      <c r="N849" s="5"/>
      <c r="O849" s="5"/>
      <c r="P849" s="5"/>
      <c r="Q849" s="5"/>
      <c r="R849" s="5"/>
      <c r="S849" s="5"/>
      <c r="T849" s="5"/>
      <c r="U849" s="5"/>
      <c r="V849" s="5"/>
      <c r="W849" s="5"/>
      <c r="X849" s="5"/>
      <c r="Y849" s="5"/>
      <c r="Z849" s="5"/>
      <c r="AA849" s="5"/>
      <c r="AB849" s="5"/>
      <c r="AC849" s="5"/>
      <c r="AD849" s="5"/>
      <c r="AE849" s="5"/>
      <c r="AF849" s="5"/>
      <c r="AG849" s="792"/>
      <c r="AH849" s="749"/>
    </row>
    <row r="850">
      <c r="A850" s="646"/>
      <c r="B850" s="791"/>
      <c r="C850" s="791"/>
      <c r="D850" s="791"/>
      <c r="E850" s="791"/>
      <c r="F850" s="791"/>
      <c r="G850" s="791"/>
      <c r="H850" s="791"/>
      <c r="I850" s="791"/>
      <c r="J850" s="791"/>
      <c r="K850" s="791"/>
      <c r="L850" s="791"/>
      <c r="M850" s="791"/>
      <c r="N850" s="5"/>
      <c r="O850" s="5"/>
      <c r="P850" s="5"/>
      <c r="Q850" s="5"/>
      <c r="R850" s="5"/>
      <c r="S850" s="5"/>
      <c r="T850" s="5"/>
      <c r="U850" s="5"/>
      <c r="V850" s="5"/>
      <c r="W850" s="5"/>
      <c r="X850" s="5"/>
      <c r="Y850" s="5"/>
      <c r="Z850" s="5"/>
      <c r="AA850" s="5"/>
      <c r="AB850" s="5"/>
      <c r="AC850" s="5"/>
      <c r="AD850" s="5"/>
      <c r="AE850" s="5"/>
      <c r="AF850" s="5"/>
      <c r="AG850" s="792"/>
      <c r="AH850" s="749"/>
    </row>
    <row r="851">
      <c r="A851" s="646"/>
      <c r="B851" s="791"/>
      <c r="C851" s="791"/>
      <c r="D851" s="791"/>
      <c r="E851" s="791"/>
      <c r="F851" s="791"/>
      <c r="G851" s="791"/>
      <c r="H851" s="791"/>
      <c r="I851" s="791"/>
      <c r="J851" s="791"/>
      <c r="K851" s="791"/>
      <c r="L851" s="791"/>
      <c r="M851" s="791"/>
      <c r="N851" s="5"/>
      <c r="O851" s="5"/>
      <c r="P851" s="5"/>
      <c r="Q851" s="5"/>
      <c r="R851" s="5"/>
      <c r="S851" s="5"/>
      <c r="T851" s="5"/>
      <c r="U851" s="5"/>
      <c r="V851" s="5"/>
      <c r="W851" s="5"/>
      <c r="X851" s="5"/>
      <c r="Y851" s="5"/>
      <c r="Z851" s="5"/>
      <c r="AA851" s="5"/>
      <c r="AB851" s="5"/>
      <c r="AC851" s="5"/>
      <c r="AD851" s="5"/>
      <c r="AE851" s="5"/>
      <c r="AF851" s="5"/>
      <c r="AG851" s="792"/>
      <c r="AH851" s="749"/>
    </row>
    <row r="852">
      <c r="A852" s="646"/>
      <c r="B852" s="791"/>
      <c r="C852" s="791"/>
      <c r="D852" s="791"/>
      <c r="E852" s="791"/>
      <c r="F852" s="791"/>
      <c r="G852" s="791"/>
      <c r="H852" s="791"/>
      <c r="I852" s="791"/>
      <c r="J852" s="791"/>
      <c r="K852" s="791"/>
      <c r="L852" s="791"/>
      <c r="M852" s="791"/>
      <c r="N852" s="5"/>
      <c r="O852" s="5"/>
      <c r="P852" s="5"/>
      <c r="Q852" s="5"/>
      <c r="R852" s="5"/>
      <c r="S852" s="5"/>
      <c r="T852" s="5"/>
      <c r="U852" s="5"/>
      <c r="V852" s="5"/>
      <c r="W852" s="5"/>
      <c r="X852" s="5"/>
      <c r="Y852" s="5"/>
      <c r="Z852" s="5"/>
      <c r="AA852" s="5"/>
      <c r="AB852" s="5"/>
      <c r="AC852" s="5"/>
      <c r="AD852" s="5"/>
      <c r="AE852" s="5"/>
      <c r="AF852" s="5"/>
      <c r="AG852" s="792"/>
      <c r="AH852" s="749"/>
    </row>
    <row r="853">
      <c r="A853" s="646"/>
      <c r="B853" s="791"/>
      <c r="C853" s="791"/>
      <c r="D853" s="791"/>
      <c r="E853" s="791"/>
      <c r="F853" s="791"/>
      <c r="G853" s="791"/>
      <c r="H853" s="791"/>
      <c r="I853" s="791"/>
      <c r="J853" s="791"/>
      <c r="K853" s="791"/>
      <c r="L853" s="791"/>
      <c r="M853" s="791"/>
      <c r="N853" s="5"/>
      <c r="O853" s="5"/>
      <c r="P853" s="5"/>
      <c r="Q853" s="5"/>
      <c r="R853" s="5"/>
      <c r="S853" s="5"/>
      <c r="T853" s="5"/>
      <c r="U853" s="5"/>
      <c r="V853" s="5"/>
      <c r="W853" s="5"/>
      <c r="X853" s="5"/>
      <c r="Y853" s="5"/>
      <c r="Z853" s="5"/>
      <c r="AA853" s="5"/>
      <c r="AB853" s="5"/>
      <c r="AC853" s="5"/>
      <c r="AD853" s="5"/>
      <c r="AE853" s="5"/>
      <c r="AF853" s="5"/>
      <c r="AG853" s="792"/>
      <c r="AH853" s="749"/>
    </row>
    <row r="854">
      <c r="A854" s="646"/>
      <c r="B854" s="791"/>
      <c r="C854" s="791"/>
      <c r="D854" s="791"/>
      <c r="E854" s="791"/>
      <c r="F854" s="791"/>
      <c r="G854" s="791"/>
      <c r="H854" s="791"/>
      <c r="I854" s="791"/>
      <c r="J854" s="791"/>
      <c r="K854" s="791"/>
      <c r="L854" s="791"/>
      <c r="M854" s="791"/>
      <c r="N854" s="5"/>
      <c r="O854" s="5"/>
      <c r="P854" s="5"/>
      <c r="Q854" s="5"/>
      <c r="R854" s="5"/>
      <c r="S854" s="5"/>
      <c r="T854" s="5"/>
      <c r="U854" s="5"/>
      <c r="V854" s="5"/>
      <c r="W854" s="5"/>
      <c r="X854" s="5"/>
      <c r="Y854" s="5"/>
      <c r="Z854" s="5"/>
      <c r="AA854" s="5"/>
      <c r="AB854" s="5"/>
      <c r="AC854" s="5"/>
      <c r="AD854" s="5"/>
      <c r="AE854" s="5"/>
      <c r="AF854" s="5"/>
      <c r="AG854" s="792"/>
      <c r="AH854" s="749"/>
    </row>
    <row r="855">
      <c r="A855" s="646"/>
      <c r="B855" s="791"/>
      <c r="C855" s="791"/>
      <c r="D855" s="791"/>
      <c r="E855" s="791"/>
      <c r="F855" s="791"/>
      <c r="G855" s="791"/>
      <c r="H855" s="791"/>
      <c r="I855" s="791"/>
      <c r="J855" s="791"/>
      <c r="K855" s="791"/>
      <c r="L855" s="791"/>
      <c r="M855" s="791"/>
      <c r="N855" s="5"/>
      <c r="O855" s="5"/>
      <c r="P855" s="5"/>
      <c r="Q855" s="5"/>
      <c r="R855" s="5"/>
      <c r="S855" s="5"/>
      <c r="T855" s="5"/>
      <c r="U855" s="5"/>
      <c r="V855" s="5"/>
      <c r="W855" s="5"/>
      <c r="X855" s="5"/>
      <c r="Y855" s="5"/>
      <c r="Z855" s="5"/>
      <c r="AA855" s="5"/>
      <c r="AB855" s="5"/>
      <c r="AC855" s="5"/>
      <c r="AD855" s="5"/>
      <c r="AE855" s="5"/>
      <c r="AF855" s="5"/>
      <c r="AG855" s="792"/>
      <c r="AH855" s="749"/>
    </row>
    <row r="856">
      <c r="A856" s="646"/>
      <c r="B856" s="791"/>
      <c r="C856" s="791"/>
      <c r="D856" s="791"/>
      <c r="E856" s="791"/>
      <c r="F856" s="791"/>
      <c r="G856" s="791"/>
      <c r="H856" s="791"/>
      <c r="I856" s="791"/>
      <c r="J856" s="791"/>
      <c r="K856" s="791"/>
      <c r="L856" s="791"/>
      <c r="M856" s="791"/>
      <c r="N856" s="5"/>
      <c r="O856" s="5"/>
      <c r="P856" s="5"/>
      <c r="Q856" s="5"/>
      <c r="R856" s="5"/>
      <c r="S856" s="5"/>
      <c r="T856" s="5"/>
      <c r="U856" s="5"/>
      <c r="V856" s="5"/>
      <c r="W856" s="5"/>
      <c r="X856" s="5"/>
      <c r="Y856" s="5"/>
      <c r="Z856" s="5"/>
      <c r="AA856" s="5"/>
      <c r="AB856" s="5"/>
      <c r="AC856" s="5"/>
      <c r="AD856" s="5"/>
      <c r="AE856" s="5"/>
      <c r="AF856" s="5"/>
      <c r="AG856" s="792"/>
      <c r="AH856" s="749"/>
    </row>
    <row r="857">
      <c r="A857" s="646"/>
      <c r="B857" s="791"/>
      <c r="C857" s="791"/>
      <c r="D857" s="791"/>
      <c r="E857" s="791"/>
      <c r="F857" s="791"/>
      <c r="G857" s="791"/>
      <c r="H857" s="791"/>
      <c r="I857" s="791"/>
      <c r="J857" s="791"/>
      <c r="K857" s="791"/>
      <c r="L857" s="791"/>
      <c r="M857" s="791"/>
      <c r="N857" s="5"/>
      <c r="O857" s="5"/>
      <c r="P857" s="5"/>
      <c r="Q857" s="5"/>
      <c r="R857" s="5"/>
      <c r="S857" s="5"/>
      <c r="T857" s="5"/>
      <c r="U857" s="5"/>
      <c r="V857" s="5"/>
      <c r="W857" s="5"/>
      <c r="X857" s="5"/>
      <c r="Y857" s="5"/>
      <c r="Z857" s="5"/>
      <c r="AA857" s="5"/>
      <c r="AB857" s="5"/>
      <c r="AC857" s="5"/>
      <c r="AD857" s="5"/>
      <c r="AE857" s="5"/>
      <c r="AF857" s="5"/>
      <c r="AG857" s="792"/>
      <c r="AH857" s="749"/>
    </row>
    <row r="858">
      <c r="A858" s="646"/>
      <c r="B858" s="791"/>
      <c r="C858" s="791"/>
      <c r="D858" s="791"/>
      <c r="E858" s="791"/>
      <c r="F858" s="791"/>
      <c r="G858" s="791"/>
      <c r="H858" s="791"/>
      <c r="I858" s="791"/>
      <c r="J858" s="791"/>
      <c r="K858" s="791"/>
      <c r="L858" s="791"/>
      <c r="M858" s="791"/>
      <c r="N858" s="5"/>
      <c r="O858" s="5"/>
      <c r="P858" s="5"/>
      <c r="Q858" s="5"/>
      <c r="R858" s="5"/>
      <c r="S858" s="5"/>
      <c r="T858" s="5"/>
      <c r="U858" s="5"/>
      <c r="V858" s="5"/>
      <c r="W858" s="5"/>
      <c r="X858" s="5"/>
      <c r="Y858" s="5"/>
      <c r="Z858" s="5"/>
      <c r="AA858" s="5"/>
      <c r="AB858" s="5"/>
      <c r="AC858" s="5"/>
      <c r="AD858" s="5"/>
      <c r="AE858" s="5"/>
      <c r="AF858" s="5"/>
      <c r="AG858" s="792"/>
      <c r="AH858" s="749"/>
    </row>
    <row r="859">
      <c r="A859" s="646"/>
      <c r="B859" s="791"/>
      <c r="C859" s="791"/>
      <c r="D859" s="791"/>
      <c r="E859" s="791"/>
      <c r="F859" s="791"/>
      <c r="G859" s="791"/>
      <c r="H859" s="791"/>
      <c r="I859" s="791"/>
      <c r="J859" s="791"/>
      <c r="K859" s="791"/>
      <c r="L859" s="791"/>
      <c r="M859" s="791"/>
      <c r="N859" s="5"/>
      <c r="O859" s="5"/>
      <c r="P859" s="5"/>
      <c r="Q859" s="5"/>
      <c r="R859" s="5"/>
      <c r="S859" s="5"/>
      <c r="T859" s="5"/>
      <c r="U859" s="5"/>
      <c r="V859" s="5"/>
      <c r="W859" s="5"/>
      <c r="X859" s="5"/>
      <c r="Y859" s="5"/>
      <c r="Z859" s="5"/>
      <c r="AA859" s="5"/>
      <c r="AB859" s="5"/>
      <c r="AC859" s="5"/>
      <c r="AD859" s="5"/>
      <c r="AE859" s="5"/>
      <c r="AF859" s="5"/>
      <c r="AG859" s="792"/>
      <c r="AH859" s="749"/>
    </row>
    <row r="860">
      <c r="A860" s="646"/>
      <c r="B860" s="791"/>
      <c r="C860" s="791"/>
      <c r="D860" s="791"/>
      <c r="E860" s="791"/>
      <c r="F860" s="791"/>
      <c r="G860" s="791"/>
      <c r="H860" s="791"/>
      <c r="I860" s="791"/>
      <c r="J860" s="791"/>
      <c r="K860" s="791"/>
      <c r="L860" s="791"/>
      <c r="M860" s="791"/>
      <c r="N860" s="5"/>
      <c r="O860" s="5"/>
      <c r="P860" s="5"/>
      <c r="Q860" s="5"/>
      <c r="R860" s="5"/>
      <c r="S860" s="5"/>
      <c r="T860" s="5"/>
      <c r="U860" s="5"/>
      <c r="V860" s="5"/>
      <c r="W860" s="5"/>
      <c r="X860" s="5"/>
      <c r="Y860" s="5"/>
      <c r="Z860" s="5"/>
      <c r="AA860" s="5"/>
      <c r="AB860" s="5"/>
      <c r="AC860" s="5"/>
      <c r="AD860" s="5"/>
      <c r="AE860" s="5"/>
      <c r="AF860" s="5"/>
      <c r="AG860" s="792"/>
      <c r="AH860" s="749"/>
    </row>
    <row r="861">
      <c r="A861" s="646"/>
      <c r="B861" s="791"/>
      <c r="C861" s="791"/>
      <c r="D861" s="791"/>
      <c r="E861" s="791"/>
      <c r="F861" s="791"/>
      <c r="G861" s="791"/>
      <c r="H861" s="791"/>
      <c r="I861" s="791"/>
      <c r="J861" s="791"/>
      <c r="K861" s="791"/>
      <c r="L861" s="791"/>
      <c r="M861" s="791"/>
      <c r="N861" s="5"/>
      <c r="O861" s="5"/>
      <c r="P861" s="5"/>
      <c r="Q861" s="5"/>
      <c r="R861" s="5"/>
      <c r="S861" s="5"/>
      <c r="T861" s="5"/>
      <c r="U861" s="5"/>
      <c r="V861" s="5"/>
      <c r="W861" s="5"/>
      <c r="X861" s="5"/>
      <c r="Y861" s="5"/>
      <c r="Z861" s="5"/>
      <c r="AA861" s="5"/>
      <c r="AB861" s="5"/>
      <c r="AC861" s="5"/>
      <c r="AD861" s="5"/>
      <c r="AE861" s="5"/>
      <c r="AF861" s="5"/>
      <c r="AG861" s="792"/>
      <c r="AH861" s="749"/>
    </row>
    <row r="862">
      <c r="A862" s="646"/>
      <c r="B862" s="791"/>
      <c r="C862" s="791"/>
      <c r="D862" s="791"/>
      <c r="E862" s="791"/>
      <c r="F862" s="791"/>
      <c r="G862" s="791"/>
      <c r="H862" s="791"/>
      <c r="I862" s="791"/>
      <c r="J862" s="791"/>
      <c r="K862" s="791"/>
      <c r="L862" s="791"/>
      <c r="M862" s="791"/>
      <c r="N862" s="5"/>
      <c r="O862" s="5"/>
      <c r="P862" s="5"/>
      <c r="Q862" s="5"/>
      <c r="R862" s="5"/>
      <c r="S862" s="5"/>
      <c r="T862" s="5"/>
      <c r="U862" s="5"/>
      <c r="V862" s="5"/>
      <c r="W862" s="5"/>
      <c r="X862" s="5"/>
      <c r="Y862" s="5"/>
      <c r="Z862" s="5"/>
      <c r="AA862" s="5"/>
      <c r="AB862" s="5"/>
      <c r="AC862" s="5"/>
      <c r="AD862" s="5"/>
      <c r="AE862" s="5"/>
      <c r="AF862" s="5"/>
      <c r="AG862" s="792"/>
      <c r="AH862" s="749"/>
    </row>
    <row r="863">
      <c r="A863" s="646"/>
      <c r="B863" s="791"/>
      <c r="C863" s="791"/>
      <c r="D863" s="791"/>
      <c r="E863" s="791"/>
      <c r="F863" s="791"/>
      <c r="G863" s="791"/>
      <c r="H863" s="791"/>
      <c r="I863" s="791"/>
      <c r="J863" s="791"/>
      <c r="K863" s="791"/>
      <c r="L863" s="791"/>
      <c r="M863" s="791"/>
      <c r="N863" s="5"/>
      <c r="O863" s="5"/>
      <c r="P863" s="5"/>
      <c r="Q863" s="5"/>
      <c r="R863" s="5"/>
      <c r="S863" s="5"/>
      <c r="T863" s="5"/>
      <c r="U863" s="5"/>
      <c r="V863" s="5"/>
      <c r="W863" s="5"/>
      <c r="X863" s="5"/>
      <c r="Y863" s="5"/>
      <c r="Z863" s="5"/>
      <c r="AA863" s="5"/>
      <c r="AB863" s="5"/>
      <c r="AC863" s="5"/>
      <c r="AD863" s="5"/>
      <c r="AE863" s="5"/>
      <c r="AF863" s="5"/>
      <c r="AG863" s="792"/>
      <c r="AH863" s="749"/>
    </row>
    <row r="864">
      <c r="A864" s="646"/>
      <c r="B864" s="791"/>
      <c r="C864" s="791"/>
      <c r="D864" s="791"/>
      <c r="E864" s="791"/>
      <c r="F864" s="791"/>
      <c r="G864" s="791"/>
      <c r="H864" s="791"/>
      <c r="I864" s="791"/>
      <c r="J864" s="791"/>
      <c r="K864" s="791"/>
      <c r="L864" s="791"/>
      <c r="M864" s="791"/>
      <c r="N864" s="5"/>
      <c r="O864" s="5"/>
      <c r="P864" s="5"/>
      <c r="Q864" s="5"/>
      <c r="R864" s="5"/>
      <c r="S864" s="5"/>
      <c r="T864" s="5"/>
      <c r="U864" s="5"/>
      <c r="V864" s="5"/>
      <c r="W864" s="5"/>
      <c r="X864" s="5"/>
      <c r="Y864" s="5"/>
      <c r="Z864" s="5"/>
      <c r="AA864" s="5"/>
      <c r="AB864" s="5"/>
      <c r="AC864" s="5"/>
      <c r="AD864" s="5"/>
      <c r="AE864" s="5"/>
      <c r="AF864" s="5"/>
      <c r="AG864" s="792"/>
      <c r="AH864" s="749"/>
    </row>
    <row r="865">
      <c r="A865" s="646"/>
      <c r="B865" s="791"/>
      <c r="C865" s="791"/>
      <c r="D865" s="791"/>
      <c r="E865" s="791"/>
      <c r="F865" s="791"/>
      <c r="G865" s="791"/>
      <c r="H865" s="791"/>
      <c r="I865" s="791"/>
      <c r="J865" s="791"/>
      <c r="K865" s="791"/>
      <c r="L865" s="791"/>
      <c r="M865" s="791"/>
      <c r="N865" s="5"/>
      <c r="O865" s="5"/>
      <c r="P865" s="5"/>
      <c r="Q865" s="5"/>
      <c r="R865" s="5"/>
      <c r="S865" s="5"/>
      <c r="T865" s="5"/>
      <c r="U865" s="5"/>
      <c r="V865" s="5"/>
      <c r="W865" s="5"/>
      <c r="X865" s="5"/>
      <c r="Y865" s="5"/>
      <c r="Z865" s="5"/>
      <c r="AA865" s="5"/>
      <c r="AB865" s="5"/>
      <c r="AC865" s="5"/>
      <c r="AD865" s="5"/>
      <c r="AE865" s="5"/>
      <c r="AF865" s="5"/>
      <c r="AG865" s="792"/>
      <c r="AH865" s="749"/>
    </row>
    <row r="866">
      <c r="A866" s="646"/>
      <c r="B866" s="791"/>
      <c r="C866" s="791"/>
      <c r="D866" s="791"/>
      <c r="E866" s="791"/>
      <c r="F866" s="791"/>
      <c r="G866" s="791"/>
      <c r="H866" s="791"/>
      <c r="I866" s="791"/>
      <c r="J866" s="791"/>
      <c r="K866" s="791"/>
      <c r="L866" s="791"/>
      <c r="M866" s="791"/>
      <c r="N866" s="5"/>
      <c r="O866" s="5"/>
      <c r="P866" s="5"/>
      <c r="Q866" s="5"/>
      <c r="R866" s="5"/>
      <c r="S866" s="5"/>
      <c r="T866" s="5"/>
      <c r="U866" s="5"/>
      <c r="V866" s="5"/>
      <c r="W866" s="5"/>
      <c r="X866" s="5"/>
      <c r="Y866" s="5"/>
      <c r="Z866" s="5"/>
      <c r="AA866" s="5"/>
      <c r="AB866" s="5"/>
      <c r="AC866" s="5"/>
      <c r="AD866" s="5"/>
      <c r="AE866" s="5"/>
      <c r="AF866" s="5"/>
      <c r="AG866" s="792"/>
      <c r="AH866" s="749"/>
    </row>
    <row r="867">
      <c r="A867" s="646"/>
      <c r="B867" s="791"/>
      <c r="C867" s="791"/>
      <c r="D867" s="791"/>
      <c r="E867" s="791"/>
      <c r="F867" s="791"/>
      <c r="G867" s="791"/>
      <c r="H867" s="791"/>
      <c r="I867" s="791"/>
      <c r="J867" s="791"/>
      <c r="K867" s="791"/>
      <c r="L867" s="791"/>
      <c r="M867" s="791"/>
      <c r="N867" s="5"/>
      <c r="O867" s="5"/>
      <c r="P867" s="5"/>
      <c r="Q867" s="5"/>
      <c r="R867" s="5"/>
      <c r="S867" s="5"/>
      <c r="T867" s="5"/>
      <c r="U867" s="5"/>
      <c r="V867" s="5"/>
      <c r="W867" s="5"/>
      <c r="X867" s="5"/>
      <c r="Y867" s="5"/>
      <c r="Z867" s="5"/>
      <c r="AA867" s="5"/>
      <c r="AB867" s="5"/>
      <c r="AC867" s="5"/>
      <c r="AD867" s="5"/>
      <c r="AE867" s="5"/>
      <c r="AF867" s="5"/>
      <c r="AG867" s="792"/>
      <c r="AH867" s="749"/>
    </row>
    <row r="868">
      <c r="A868" s="646"/>
      <c r="B868" s="791"/>
      <c r="C868" s="791"/>
      <c r="D868" s="791"/>
      <c r="E868" s="791"/>
      <c r="F868" s="791"/>
      <c r="G868" s="791"/>
      <c r="H868" s="791"/>
      <c r="I868" s="791"/>
      <c r="J868" s="791"/>
      <c r="K868" s="791"/>
      <c r="L868" s="791"/>
      <c r="M868" s="791"/>
      <c r="N868" s="5"/>
      <c r="O868" s="5"/>
      <c r="P868" s="5"/>
      <c r="Q868" s="5"/>
      <c r="R868" s="5"/>
      <c r="S868" s="5"/>
      <c r="T868" s="5"/>
      <c r="U868" s="5"/>
      <c r="V868" s="5"/>
      <c r="W868" s="5"/>
      <c r="X868" s="5"/>
      <c r="Y868" s="5"/>
      <c r="Z868" s="5"/>
      <c r="AA868" s="5"/>
      <c r="AB868" s="5"/>
      <c r="AC868" s="5"/>
      <c r="AD868" s="5"/>
      <c r="AE868" s="5"/>
      <c r="AF868" s="5"/>
      <c r="AG868" s="792"/>
      <c r="AH868" s="749"/>
    </row>
    <row r="869">
      <c r="A869" s="646"/>
      <c r="B869" s="791"/>
      <c r="C869" s="791"/>
      <c r="D869" s="791"/>
      <c r="E869" s="791"/>
      <c r="F869" s="791"/>
      <c r="G869" s="791"/>
      <c r="H869" s="791"/>
      <c r="I869" s="791"/>
      <c r="J869" s="791"/>
      <c r="K869" s="791"/>
      <c r="L869" s="791"/>
      <c r="M869" s="791"/>
      <c r="N869" s="5"/>
      <c r="O869" s="5"/>
      <c r="P869" s="5"/>
      <c r="Q869" s="5"/>
      <c r="R869" s="5"/>
      <c r="S869" s="5"/>
      <c r="T869" s="5"/>
      <c r="U869" s="5"/>
      <c r="V869" s="5"/>
      <c r="W869" s="5"/>
      <c r="X869" s="5"/>
      <c r="Y869" s="5"/>
      <c r="Z869" s="5"/>
      <c r="AA869" s="5"/>
      <c r="AB869" s="5"/>
      <c r="AC869" s="5"/>
      <c r="AD869" s="5"/>
      <c r="AE869" s="5"/>
      <c r="AF869" s="5"/>
      <c r="AG869" s="792"/>
      <c r="AH869" s="749"/>
    </row>
    <row r="870">
      <c r="A870" s="646"/>
      <c r="B870" s="791"/>
      <c r="C870" s="791"/>
      <c r="D870" s="791"/>
      <c r="E870" s="791"/>
      <c r="F870" s="791"/>
      <c r="G870" s="791"/>
      <c r="H870" s="791"/>
      <c r="I870" s="791"/>
      <c r="J870" s="791"/>
      <c r="K870" s="791"/>
      <c r="L870" s="791"/>
      <c r="M870" s="791"/>
      <c r="N870" s="5"/>
      <c r="O870" s="5"/>
      <c r="P870" s="5"/>
      <c r="Q870" s="5"/>
      <c r="R870" s="5"/>
      <c r="S870" s="5"/>
      <c r="T870" s="5"/>
      <c r="U870" s="5"/>
      <c r="V870" s="5"/>
      <c r="W870" s="5"/>
      <c r="X870" s="5"/>
      <c r="Y870" s="5"/>
      <c r="Z870" s="5"/>
      <c r="AA870" s="5"/>
      <c r="AB870" s="5"/>
      <c r="AC870" s="5"/>
      <c r="AD870" s="5"/>
      <c r="AE870" s="5"/>
      <c r="AF870" s="5"/>
      <c r="AG870" s="792"/>
      <c r="AH870" s="749"/>
    </row>
    <row r="871">
      <c r="A871" s="646"/>
      <c r="B871" s="791"/>
      <c r="C871" s="791"/>
      <c r="D871" s="791"/>
      <c r="E871" s="791"/>
      <c r="F871" s="791"/>
      <c r="G871" s="791"/>
      <c r="H871" s="791"/>
      <c r="I871" s="791"/>
      <c r="J871" s="791"/>
      <c r="K871" s="791"/>
      <c r="L871" s="791"/>
      <c r="M871" s="791"/>
      <c r="N871" s="5"/>
      <c r="O871" s="5"/>
      <c r="P871" s="5"/>
      <c r="Q871" s="5"/>
      <c r="R871" s="5"/>
      <c r="S871" s="5"/>
      <c r="T871" s="5"/>
      <c r="U871" s="5"/>
      <c r="V871" s="5"/>
      <c r="W871" s="5"/>
      <c r="X871" s="5"/>
      <c r="Y871" s="5"/>
      <c r="Z871" s="5"/>
      <c r="AA871" s="5"/>
      <c r="AB871" s="5"/>
      <c r="AC871" s="5"/>
      <c r="AD871" s="5"/>
      <c r="AE871" s="5"/>
      <c r="AF871" s="5"/>
      <c r="AG871" s="792"/>
      <c r="AH871" s="749"/>
    </row>
    <row r="872">
      <c r="A872" s="646"/>
      <c r="B872" s="791"/>
      <c r="C872" s="791"/>
      <c r="D872" s="791"/>
      <c r="E872" s="791"/>
      <c r="F872" s="791"/>
      <c r="G872" s="791"/>
      <c r="H872" s="791"/>
      <c r="I872" s="791"/>
      <c r="J872" s="791"/>
      <c r="K872" s="791"/>
      <c r="L872" s="791"/>
      <c r="M872" s="791"/>
      <c r="N872" s="5"/>
      <c r="O872" s="5"/>
      <c r="P872" s="5"/>
      <c r="Q872" s="5"/>
      <c r="R872" s="5"/>
      <c r="S872" s="5"/>
      <c r="T872" s="5"/>
      <c r="U872" s="5"/>
      <c r="V872" s="5"/>
      <c r="W872" s="5"/>
      <c r="X872" s="5"/>
      <c r="Y872" s="5"/>
      <c r="Z872" s="5"/>
      <c r="AA872" s="5"/>
      <c r="AB872" s="5"/>
      <c r="AC872" s="5"/>
      <c r="AD872" s="5"/>
      <c r="AE872" s="5"/>
      <c r="AF872" s="5"/>
      <c r="AG872" s="792"/>
      <c r="AH872" s="749"/>
    </row>
    <row r="873">
      <c r="A873" s="646"/>
      <c r="B873" s="791"/>
      <c r="C873" s="791"/>
      <c r="D873" s="791"/>
      <c r="E873" s="791"/>
      <c r="F873" s="791"/>
      <c r="G873" s="791"/>
      <c r="H873" s="791"/>
      <c r="I873" s="791"/>
      <c r="J873" s="791"/>
      <c r="K873" s="791"/>
      <c r="L873" s="791"/>
      <c r="M873" s="791"/>
      <c r="N873" s="5"/>
      <c r="O873" s="5"/>
      <c r="P873" s="5"/>
      <c r="Q873" s="5"/>
      <c r="R873" s="5"/>
      <c r="S873" s="5"/>
      <c r="T873" s="5"/>
      <c r="U873" s="5"/>
      <c r="V873" s="5"/>
      <c r="W873" s="5"/>
      <c r="X873" s="5"/>
      <c r="Y873" s="5"/>
      <c r="Z873" s="5"/>
      <c r="AA873" s="5"/>
      <c r="AB873" s="5"/>
      <c r="AC873" s="5"/>
      <c r="AD873" s="5"/>
      <c r="AE873" s="5"/>
      <c r="AF873" s="5"/>
      <c r="AG873" s="792"/>
      <c r="AH873" s="749"/>
    </row>
    <row r="874">
      <c r="A874" s="646"/>
      <c r="B874" s="791"/>
      <c r="C874" s="791"/>
      <c r="D874" s="791"/>
      <c r="E874" s="791"/>
      <c r="F874" s="791"/>
      <c r="G874" s="791"/>
      <c r="H874" s="791"/>
      <c r="I874" s="791"/>
      <c r="J874" s="791"/>
      <c r="K874" s="791"/>
      <c r="L874" s="791"/>
      <c r="M874" s="791"/>
      <c r="N874" s="5"/>
      <c r="O874" s="5"/>
      <c r="P874" s="5"/>
      <c r="Q874" s="5"/>
      <c r="R874" s="5"/>
      <c r="S874" s="5"/>
      <c r="T874" s="5"/>
      <c r="U874" s="5"/>
      <c r="V874" s="5"/>
      <c r="W874" s="5"/>
      <c r="X874" s="5"/>
      <c r="Y874" s="5"/>
      <c r="Z874" s="5"/>
      <c r="AA874" s="5"/>
      <c r="AB874" s="5"/>
      <c r="AC874" s="5"/>
      <c r="AD874" s="5"/>
      <c r="AE874" s="5"/>
      <c r="AF874" s="5"/>
      <c r="AG874" s="792"/>
      <c r="AH874" s="749"/>
    </row>
    <row r="875">
      <c r="A875" s="646"/>
      <c r="B875" s="791"/>
      <c r="C875" s="791"/>
      <c r="D875" s="791"/>
      <c r="E875" s="791"/>
      <c r="F875" s="791"/>
      <c r="G875" s="791"/>
      <c r="H875" s="791"/>
      <c r="I875" s="791"/>
      <c r="J875" s="791"/>
      <c r="K875" s="791"/>
      <c r="L875" s="791"/>
      <c r="M875" s="791"/>
      <c r="N875" s="5"/>
      <c r="O875" s="5"/>
      <c r="P875" s="5"/>
      <c r="Q875" s="5"/>
      <c r="R875" s="5"/>
      <c r="S875" s="5"/>
      <c r="T875" s="5"/>
      <c r="U875" s="5"/>
      <c r="V875" s="5"/>
      <c r="W875" s="5"/>
      <c r="X875" s="5"/>
      <c r="Y875" s="5"/>
      <c r="Z875" s="5"/>
      <c r="AA875" s="5"/>
      <c r="AB875" s="5"/>
      <c r="AC875" s="5"/>
      <c r="AD875" s="5"/>
      <c r="AE875" s="5"/>
      <c r="AF875" s="5"/>
      <c r="AG875" s="792"/>
      <c r="AH875" s="749"/>
    </row>
    <row r="876">
      <c r="A876" s="646"/>
      <c r="B876" s="791"/>
      <c r="C876" s="791"/>
      <c r="D876" s="791"/>
      <c r="E876" s="791"/>
      <c r="F876" s="791"/>
      <c r="G876" s="791"/>
      <c r="H876" s="791"/>
      <c r="I876" s="791"/>
      <c r="J876" s="791"/>
      <c r="K876" s="791"/>
      <c r="L876" s="791"/>
      <c r="M876" s="791"/>
      <c r="N876" s="5"/>
      <c r="O876" s="5"/>
      <c r="P876" s="5"/>
      <c r="Q876" s="5"/>
      <c r="R876" s="5"/>
      <c r="S876" s="5"/>
      <c r="T876" s="5"/>
      <c r="U876" s="5"/>
      <c r="V876" s="5"/>
      <c r="W876" s="5"/>
      <c r="X876" s="5"/>
      <c r="Y876" s="5"/>
      <c r="Z876" s="5"/>
      <c r="AA876" s="5"/>
      <c r="AB876" s="5"/>
      <c r="AC876" s="5"/>
      <c r="AD876" s="5"/>
      <c r="AE876" s="5"/>
      <c r="AF876" s="5"/>
      <c r="AG876" s="792"/>
      <c r="AH876" s="749"/>
    </row>
    <row r="877">
      <c r="A877" s="646"/>
      <c r="B877" s="791"/>
      <c r="C877" s="791"/>
      <c r="D877" s="791"/>
      <c r="E877" s="791"/>
      <c r="F877" s="791"/>
      <c r="G877" s="791"/>
      <c r="H877" s="791"/>
      <c r="I877" s="791"/>
      <c r="J877" s="791"/>
      <c r="K877" s="791"/>
      <c r="L877" s="791"/>
      <c r="M877" s="791"/>
      <c r="N877" s="5"/>
      <c r="O877" s="5"/>
      <c r="P877" s="5"/>
      <c r="Q877" s="5"/>
      <c r="R877" s="5"/>
      <c r="S877" s="5"/>
      <c r="T877" s="5"/>
      <c r="U877" s="5"/>
      <c r="V877" s="5"/>
      <c r="W877" s="5"/>
      <c r="X877" s="5"/>
      <c r="Y877" s="5"/>
      <c r="Z877" s="5"/>
      <c r="AA877" s="5"/>
      <c r="AB877" s="5"/>
      <c r="AC877" s="5"/>
      <c r="AD877" s="5"/>
      <c r="AE877" s="5"/>
      <c r="AF877" s="5"/>
      <c r="AG877" s="792"/>
      <c r="AH877" s="749"/>
    </row>
    <row r="878">
      <c r="A878" s="646"/>
      <c r="B878" s="791"/>
      <c r="C878" s="791"/>
      <c r="D878" s="791"/>
      <c r="E878" s="791"/>
      <c r="F878" s="791"/>
      <c r="G878" s="791"/>
      <c r="H878" s="791"/>
      <c r="I878" s="791"/>
      <c r="J878" s="791"/>
      <c r="K878" s="791"/>
      <c r="L878" s="791"/>
      <c r="M878" s="791"/>
      <c r="N878" s="5"/>
      <c r="O878" s="5"/>
      <c r="P878" s="5"/>
      <c r="Q878" s="5"/>
      <c r="R878" s="5"/>
      <c r="S878" s="5"/>
      <c r="T878" s="5"/>
      <c r="U878" s="5"/>
      <c r="V878" s="5"/>
      <c r="W878" s="5"/>
      <c r="X878" s="5"/>
      <c r="Y878" s="5"/>
      <c r="Z878" s="5"/>
      <c r="AA878" s="5"/>
      <c r="AB878" s="5"/>
      <c r="AC878" s="5"/>
      <c r="AD878" s="5"/>
      <c r="AE878" s="5"/>
      <c r="AF878" s="5"/>
      <c r="AG878" s="792"/>
      <c r="AH878" s="749"/>
    </row>
    <row r="879">
      <c r="A879" s="646"/>
      <c r="B879" s="791"/>
      <c r="C879" s="791"/>
      <c r="D879" s="791"/>
      <c r="E879" s="791"/>
      <c r="F879" s="791"/>
      <c r="G879" s="791"/>
      <c r="H879" s="791"/>
      <c r="I879" s="791"/>
      <c r="J879" s="791"/>
      <c r="K879" s="791"/>
      <c r="L879" s="791"/>
      <c r="M879" s="791"/>
      <c r="N879" s="5"/>
      <c r="O879" s="5"/>
      <c r="P879" s="5"/>
      <c r="Q879" s="5"/>
      <c r="R879" s="5"/>
      <c r="S879" s="5"/>
      <c r="T879" s="5"/>
      <c r="U879" s="5"/>
      <c r="V879" s="5"/>
      <c r="W879" s="5"/>
      <c r="X879" s="5"/>
      <c r="Y879" s="5"/>
      <c r="Z879" s="5"/>
      <c r="AA879" s="5"/>
      <c r="AB879" s="5"/>
      <c r="AC879" s="5"/>
      <c r="AD879" s="5"/>
      <c r="AE879" s="5"/>
      <c r="AF879" s="5"/>
      <c r="AG879" s="792"/>
      <c r="AH879" s="749"/>
    </row>
    <row r="880">
      <c r="A880" s="646"/>
      <c r="B880" s="791"/>
      <c r="C880" s="791"/>
      <c r="D880" s="791"/>
      <c r="E880" s="791"/>
      <c r="F880" s="791"/>
      <c r="G880" s="791"/>
      <c r="H880" s="791"/>
      <c r="I880" s="791"/>
      <c r="J880" s="791"/>
      <c r="K880" s="791"/>
      <c r="L880" s="791"/>
      <c r="M880" s="791"/>
      <c r="N880" s="5"/>
      <c r="O880" s="5"/>
      <c r="P880" s="5"/>
      <c r="Q880" s="5"/>
      <c r="R880" s="5"/>
      <c r="S880" s="5"/>
      <c r="T880" s="5"/>
      <c r="U880" s="5"/>
      <c r="V880" s="5"/>
      <c r="W880" s="5"/>
      <c r="X880" s="5"/>
      <c r="Y880" s="5"/>
      <c r="Z880" s="5"/>
      <c r="AA880" s="5"/>
      <c r="AB880" s="5"/>
      <c r="AC880" s="5"/>
      <c r="AD880" s="5"/>
      <c r="AE880" s="5"/>
      <c r="AF880" s="5"/>
      <c r="AG880" s="792"/>
      <c r="AH880" s="749"/>
    </row>
    <row r="881">
      <c r="A881" s="646"/>
      <c r="B881" s="791"/>
      <c r="C881" s="791"/>
      <c r="D881" s="791"/>
      <c r="E881" s="791"/>
      <c r="F881" s="791"/>
      <c r="G881" s="791"/>
      <c r="H881" s="791"/>
      <c r="I881" s="791"/>
      <c r="J881" s="791"/>
      <c r="K881" s="791"/>
      <c r="L881" s="791"/>
      <c r="M881" s="791"/>
      <c r="N881" s="5"/>
      <c r="O881" s="5"/>
      <c r="P881" s="5"/>
      <c r="Q881" s="5"/>
      <c r="R881" s="5"/>
      <c r="S881" s="5"/>
      <c r="T881" s="5"/>
      <c r="U881" s="5"/>
      <c r="V881" s="5"/>
      <c r="W881" s="5"/>
      <c r="X881" s="5"/>
      <c r="Y881" s="5"/>
      <c r="Z881" s="5"/>
      <c r="AA881" s="5"/>
      <c r="AB881" s="5"/>
      <c r="AC881" s="5"/>
      <c r="AD881" s="5"/>
      <c r="AE881" s="5"/>
      <c r="AF881" s="5"/>
      <c r="AG881" s="792"/>
      <c r="AH881" s="749"/>
    </row>
    <row r="882">
      <c r="A882" s="646"/>
      <c r="B882" s="791"/>
      <c r="C882" s="791"/>
      <c r="D882" s="791"/>
      <c r="E882" s="791"/>
      <c r="F882" s="791"/>
      <c r="G882" s="791"/>
      <c r="H882" s="791"/>
      <c r="I882" s="791"/>
      <c r="J882" s="791"/>
      <c r="K882" s="791"/>
      <c r="L882" s="791"/>
      <c r="M882" s="791"/>
      <c r="N882" s="5"/>
      <c r="O882" s="5"/>
      <c r="P882" s="5"/>
      <c r="Q882" s="5"/>
      <c r="R882" s="5"/>
      <c r="S882" s="5"/>
      <c r="T882" s="5"/>
      <c r="U882" s="5"/>
      <c r="V882" s="5"/>
      <c r="W882" s="5"/>
      <c r="X882" s="5"/>
      <c r="Y882" s="5"/>
      <c r="Z882" s="5"/>
      <c r="AA882" s="5"/>
      <c r="AB882" s="5"/>
      <c r="AC882" s="5"/>
      <c r="AD882" s="5"/>
      <c r="AE882" s="5"/>
      <c r="AF882" s="5"/>
      <c r="AG882" s="792"/>
      <c r="AH882" s="749"/>
    </row>
    <row r="883">
      <c r="A883" s="646"/>
      <c r="B883" s="791"/>
      <c r="C883" s="791"/>
      <c r="D883" s="791"/>
      <c r="E883" s="791"/>
      <c r="F883" s="791"/>
      <c r="G883" s="791"/>
      <c r="H883" s="791"/>
      <c r="I883" s="791"/>
      <c r="J883" s="791"/>
      <c r="K883" s="791"/>
      <c r="L883" s="791"/>
      <c r="M883" s="791"/>
      <c r="N883" s="5"/>
      <c r="O883" s="5"/>
      <c r="P883" s="5"/>
      <c r="Q883" s="5"/>
      <c r="R883" s="5"/>
      <c r="S883" s="5"/>
      <c r="T883" s="5"/>
      <c r="U883" s="5"/>
      <c r="V883" s="5"/>
      <c r="W883" s="5"/>
      <c r="X883" s="5"/>
      <c r="Y883" s="5"/>
      <c r="Z883" s="5"/>
      <c r="AA883" s="5"/>
      <c r="AB883" s="5"/>
      <c r="AC883" s="5"/>
      <c r="AD883" s="5"/>
      <c r="AE883" s="5"/>
      <c r="AF883" s="5"/>
      <c r="AG883" s="792"/>
      <c r="AH883" s="749"/>
    </row>
    <row r="884">
      <c r="A884" s="646"/>
      <c r="B884" s="791"/>
      <c r="C884" s="791"/>
      <c r="D884" s="791"/>
      <c r="E884" s="791"/>
      <c r="F884" s="791"/>
      <c r="G884" s="791"/>
      <c r="H884" s="791"/>
      <c r="I884" s="791"/>
      <c r="J884" s="791"/>
      <c r="K884" s="791"/>
      <c r="L884" s="791"/>
      <c r="M884" s="791"/>
      <c r="N884" s="5"/>
      <c r="O884" s="5"/>
      <c r="P884" s="5"/>
      <c r="Q884" s="5"/>
      <c r="R884" s="5"/>
      <c r="S884" s="5"/>
      <c r="T884" s="5"/>
      <c r="U884" s="5"/>
      <c r="V884" s="5"/>
      <c r="W884" s="5"/>
      <c r="X884" s="5"/>
      <c r="Y884" s="5"/>
      <c r="Z884" s="5"/>
      <c r="AA884" s="5"/>
      <c r="AB884" s="5"/>
      <c r="AC884" s="5"/>
      <c r="AD884" s="5"/>
      <c r="AE884" s="5"/>
      <c r="AF884" s="5"/>
      <c r="AG884" s="792"/>
      <c r="AH884" s="749"/>
    </row>
    <row r="885">
      <c r="A885" s="646"/>
      <c r="B885" s="791"/>
      <c r="C885" s="791"/>
      <c r="D885" s="791"/>
      <c r="E885" s="791"/>
      <c r="F885" s="791"/>
      <c r="G885" s="791"/>
      <c r="H885" s="791"/>
      <c r="I885" s="791"/>
      <c r="J885" s="791"/>
      <c r="K885" s="791"/>
      <c r="L885" s="791"/>
      <c r="M885" s="791"/>
      <c r="N885" s="5"/>
      <c r="O885" s="5"/>
      <c r="P885" s="5"/>
      <c r="Q885" s="5"/>
      <c r="R885" s="5"/>
      <c r="S885" s="5"/>
      <c r="T885" s="5"/>
      <c r="U885" s="5"/>
      <c r="V885" s="5"/>
      <c r="W885" s="5"/>
      <c r="X885" s="5"/>
      <c r="Y885" s="5"/>
      <c r="Z885" s="5"/>
      <c r="AA885" s="5"/>
      <c r="AB885" s="5"/>
      <c r="AC885" s="5"/>
      <c r="AD885" s="5"/>
      <c r="AE885" s="5"/>
      <c r="AF885" s="5"/>
      <c r="AG885" s="792"/>
      <c r="AH885" s="749"/>
    </row>
    <row r="886">
      <c r="A886" s="646"/>
      <c r="B886" s="791"/>
      <c r="C886" s="791"/>
      <c r="D886" s="791"/>
      <c r="E886" s="791"/>
      <c r="F886" s="791"/>
      <c r="G886" s="791"/>
      <c r="H886" s="791"/>
      <c r="I886" s="791"/>
      <c r="J886" s="791"/>
      <c r="K886" s="791"/>
      <c r="L886" s="791"/>
      <c r="M886" s="791"/>
      <c r="N886" s="5"/>
      <c r="O886" s="5"/>
      <c r="P886" s="5"/>
      <c r="Q886" s="5"/>
      <c r="R886" s="5"/>
      <c r="S886" s="5"/>
      <c r="T886" s="5"/>
      <c r="U886" s="5"/>
      <c r="V886" s="5"/>
      <c r="W886" s="5"/>
      <c r="X886" s="5"/>
      <c r="Y886" s="5"/>
      <c r="Z886" s="5"/>
      <c r="AA886" s="5"/>
      <c r="AB886" s="5"/>
      <c r="AC886" s="5"/>
      <c r="AD886" s="5"/>
      <c r="AE886" s="5"/>
      <c r="AF886" s="5"/>
      <c r="AG886" s="792"/>
      <c r="AH886" s="749"/>
    </row>
    <row r="887">
      <c r="A887" s="646"/>
      <c r="B887" s="791"/>
      <c r="C887" s="791"/>
      <c r="D887" s="791"/>
      <c r="E887" s="791"/>
      <c r="F887" s="791"/>
      <c r="G887" s="791"/>
      <c r="H887" s="791"/>
      <c r="I887" s="791"/>
      <c r="J887" s="791"/>
      <c r="K887" s="791"/>
      <c r="L887" s="791"/>
      <c r="M887" s="791"/>
      <c r="N887" s="5"/>
      <c r="O887" s="5"/>
      <c r="P887" s="5"/>
      <c r="Q887" s="5"/>
      <c r="R887" s="5"/>
      <c r="S887" s="5"/>
      <c r="T887" s="5"/>
      <c r="U887" s="5"/>
      <c r="V887" s="5"/>
      <c r="W887" s="5"/>
      <c r="X887" s="5"/>
      <c r="Y887" s="5"/>
      <c r="Z887" s="5"/>
      <c r="AA887" s="5"/>
      <c r="AB887" s="5"/>
      <c r="AC887" s="5"/>
      <c r="AD887" s="5"/>
      <c r="AE887" s="5"/>
      <c r="AF887" s="5"/>
      <c r="AG887" s="792"/>
      <c r="AH887" s="749"/>
    </row>
    <row r="888">
      <c r="A888" s="646"/>
      <c r="B888" s="791"/>
      <c r="C888" s="791"/>
      <c r="D888" s="791"/>
      <c r="E888" s="791"/>
      <c r="F888" s="791"/>
      <c r="G888" s="791"/>
      <c r="H888" s="791"/>
      <c r="I888" s="791"/>
      <c r="J888" s="791"/>
      <c r="K888" s="791"/>
      <c r="L888" s="791"/>
      <c r="M888" s="791"/>
      <c r="N888" s="5"/>
      <c r="O888" s="5"/>
      <c r="P888" s="5"/>
      <c r="Q888" s="5"/>
      <c r="R888" s="5"/>
      <c r="S888" s="5"/>
      <c r="T888" s="5"/>
      <c r="U888" s="5"/>
      <c r="V888" s="5"/>
      <c r="W888" s="5"/>
      <c r="X888" s="5"/>
      <c r="Y888" s="5"/>
      <c r="Z888" s="5"/>
      <c r="AA888" s="5"/>
      <c r="AB888" s="5"/>
      <c r="AC888" s="5"/>
      <c r="AD888" s="5"/>
      <c r="AE888" s="5"/>
      <c r="AF888" s="5"/>
      <c r="AG888" s="792"/>
      <c r="AH888" s="749"/>
    </row>
    <row r="889">
      <c r="A889" s="646"/>
      <c r="B889" s="791"/>
      <c r="C889" s="791"/>
      <c r="D889" s="791"/>
      <c r="E889" s="791"/>
      <c r="F889" s="791"/>
      <c r="G889" s="791"/>
      <c r="H889" s="791"/>
      <c r="I889" s="791"/>
      <c r="J889" s="791"/>
      <c r="K889" s="791"/>
      <c r="L889" s="791"/>
      <c r="M889" s="791"/>
      <c r="N889" s="5"/>
      <c r="O889" s="5"/>
      <c r="P889" s="5"/>
      <c r="Q889" s="5"/>
      <c r="R889" s="5"/>
      <c r="S889" s="5"/>
      <c r="T889" s="5"/>
      <c r="U889" s="5"/>
      <c r="V889" s="5"/>
      <c r="W889" s="5"/>
      <c r="X889" s="5"/>
      <c r="Y889" s="5"/>
      <c r="Z889" s="5"/>
      <c r="AA889" s="5"/>
      <c r="AB889" s="5"/>
      <c r="AC889" s="5"/>
      <c r="AD889" s="5"/>
      <c r="AE889" s="5"/>
      <c r="AF889" s="5"/>
      <c r="AG889" s="792"/>
      <c r="AH889" s="749"/>
    </row>
    <row r="890">
      <c r="A890" s="646"/>
      <c r="B890" s="791"/>
      <c r="C890" s="791"/>
      <c r="D890" s="791"/>
      <c r="E890" s="791"/>
      <c r="F890" s="791"/>
      <c r="G890" s="791"/>
      <c r="H890" s="791"/>
      <c r="I890" s="791"/>
      <c r="J890" s="791"/>
      <c r="K890" s="791"/>
      <c r="L890" s="791"/>
      <c r="M890" s="791"/>
      <c r="N890" s="5"/>
      <c r="O890" s="5"/>
      <c r="P890" s="5"/>
      <c r="Q890" s="5"/>
      <c r="R890" s="5"/>
      <c r="S890" s="5"/>
      <c r="T890" s="5"/>
      <c r="U890" s="5"/>
      <c r="V890" s="5"/>
      <c r="W890" s="5"/>
      <c r="X890" s="5"/>
      <c r="Y890" s="5"/>
      <c r="Z890" s="5"/>
      <c r="AA890" s="5"/>
      <c r="AB890" s="5"/>
      <c r="AC890" s="5"/>
      <c r="AD890" s="5"/>
      <c r="AE890" s="5"/>
      <c r="AF890" s="5"/>
      <c r="AG890" s="792"/>
      <c r="AH890" s="749"/>
    </row>
    <row r="891">
      <c r="A891" s="646"/>
      <c r="B891" s="791"/>
      <c r="C891" s="791"/>
      <c r="D891" s="791"/>
      <c r="E891" s="791"/>
      <c r="F891" s="791"/>
      <c r="G891" s="791"/>
      <c r="H891" s="791"/>
      <c r="I891" s="791"/>
      <c r="J891" s="791"/>
      <c r="K891" s="791"/>
      <c r="L891" s="791"/>
      <c r="M891" s="791"/>
      <c r="N891" s="5"/>
      <c r="O891" s="5"/>
      <c r="P891" s="5"/>
      <c r="Q891" s="5"/>
      <c r="R891" s="5"/>
      <c r="S891" s="5"/>
      <c r="T891" s="5"/>
      <c r="U891" s="5"/>
      <c r="V891" s="5"/>
      <c r="W891" s="5"/>
      <c r="X891" s="5"/>
      <c r="Y891" s="5"/>
      <c r="Z891" s="5"/>
      <c r="AA891" s="5"/>
      <c r="AB891" s="5"/>
      <c r="AC891" s="5"/>
      <c r="AD891" s="5"/>
      <c r="AE891" s="5"/>
      <c r="AF891" s="5"/>
      <c r="AG891" s="792"/>
      <c r="AH891" s="749"/>
    </row>
    <row r="892">
      <c r="A892" s="646"/>
      <c r="B892" s="791"/>
      <c r="C892" s="791"/>
      <c r="D892" s="791"/>
      <c r="E892" s="791"/>
      <c r="F892" s="791"/>
      <c r="G892" s="791"/>
      <c r="H892" s="791"/>
      <c r="I892" s="791"/>
      <c r="J892" s="791"/>
      <c r="K892" s="791"/>
      <c r="L892" s="791"/>
      <c r="M892" s="791"/>
      <c r="N892" s="5"/>
      <c r="O892" s="5"/>
      <c r="P892" s="5"/>
      <c r="Q892" s="5"/>
      <c r="R892" s="5"/>
      <c r="S892" s="5"/>
      <c r="T892" s="5"/>
      <c r="U892" s="5"/>
      <c r="V892" s="5"/>
      <c r="W892" s="5"/>
      <c r="X892" s="5"/>
      <c r="Y892" s="5"/>
      <c r="Z892" s="5"/>
      <c r="AA892" s="5"/>
      <c r="AB892" s="5"/>
      <c r="AC892" s="5"/>
      <c r="AD892" s="5"/>
      <c r="AE892" s="5"/>
      <c r="AF892" s="5"/>
      <c r="AG892" s="792"/>
      <c r="AH892" s="749"/>
    </row>
    <row r="893">
      <c r="A893" s="646"/>
      <c r="B893" s="791"/>
      <c r="C893" s="791"/>
      <c r="D893" s="791"/>
      <c r="E893" s="791"/>
      <c r="F893" s="791"/>
      <c r="G893" s="791"/>
      <c r="H893" s="791"/>
      <c r="I893" s="791"/>
      <c r="J893" s="791"/>
      <c r="K893" s="791"/>
      <c r="L893" s="791"/>
      <c r="M893" s="791"/>
      <c r="N893" s="5"/>
      <c r="O893" s="5"/>
      <c r="P893" s="5"/>
      <c r="Q893" s="5"/>
      <c r="R893" s="5"/>
      <c r="S893" s="5"/>
      <c r="T893" s="5"/>
      <c r="U893" s="5"/>
      <c r="V893" s="5"/>
      <c r="W893" s="5"/>
      <c r="X893" s="5"/>
      <c r="Y893" s="5"/>
      <c r="Z893" s="5"/>
      <c r="AA893" s="5"/>
      <c r="AB893" s="5"/>
      <c r="AC893" s="5"/>
      <c r="AD893" s="5"/>
      <c r="AE893" s="5"/>
      <c r="AF893" s="5"/>
      <c r="AG893" s="792"/>
      <c r="AH893" s="749"/>
    </row>
    <row r="894">
      <c r="A894" s="646"/>
      <c r="B894" s="791"/>
      <c r="C894" s="791"/>
      <c r="D894" s="791"/>
      <c r="E894" s="791"/>
      <c r="F894" s="791"/>
      <c r="G894" s="791"/>
      <c r="H894" s="791"/>
      <c r="I894" s="791"/>
      <c r="J894" s="791"/>
      <c r="K894" s="791"/>
      <c r="L894" s="791"/>
      <c r="M894" s="791"/>
      <c r="N894" s="5"/>
      <c r="O894" s="5"/>
      <c r="P894" s="5"/>
      <c r="Q894" s="5"/>
      <c r="R894" s="5"/>
      <c r="S894" s="5"/>
      <c r="T894" s="5"/>
      <c r="U894" s="5"/>
      <c r="V894" s="5"/>
      <c r="W894" s="5"/>
      <c r="X894" s="5"/>
      <c r="Y894" s="5"/>
      <c r="Z894" s="5"/>
      <c r="AA894" s="5"/>
      <c r="AB894" s="5"/>
      <c r="AC894" s="5"/>
      <c r="AD894" s="5"/>
      <c r="AE894" s="5"/>
      <c r="AF894" s="5"/>
      <c r="AG894" s="792"/>
      <c r="AH894" s="749"/>
    </row>
    <row r="895">
      <c r="A895" s="646"/>
      <c r="B895" s="791"/>
      <c r="C895" s="791"/>
      <c r="D895" s="791"/>
      <c r="E895" s="791"/>
      <c r="F895" s="791"/>
      <c r="G895" s="791"/>
      <c r="H895" s="791"/>
      <c r="I895" s="791"/>
      <c r="J895" s="791"/>
      <c r="K895" s="791"/>
      <c r="L895" s="791"/>
      <c r="M895" s="791"/>
      <c r="N895" s="5"/>
      <c r="O895" s="5"/>
      <c r="P895" s="5"/>
      <c r="Q895" s="5"/>
      <c r="R895" s="5"/>
      <c r="S895" s="5"/>
      <c r="T895" s="5"/>
      <c r="U895" s="5"/>
      <c r="V895" s="5"/>
      <c r="W895" s="5"/>
      <c r="X895" s="5"/>
      <c r="Y895" s="5"/>
      <c r="Z895" s="5"/>
      <c r="AA895" s="5"/>
      <c r="AB895" s="5"/>
      <c r="AC895" s="5"/>
      <c r="AD895" s="5"/>
      <c r="AE895" s="5"/>
      <c r="AF895" s="5"/>
      <c r="AG895" s="792"/>
      <c r="AH895" s="749"/>
    </row>
    <row r="896">
      <c r="A896" s="646"/>
      <c r="B896" s="791"/>
      <c r="C896" s="791"/>
      <c r="D896" s="791"/>
      <c r="E896" s="791"/>
      <c r="F896" s="791"/>
      <c r="G896" s="791"/>
      <c r="H896" s="791"/>
      <c r="I896" s="791"/>
      <c r="J896" s="791"/>
      <c r="K896" s="791"/>
      <c r="L896" s="791"/>
      <c r="M896" s="791"/>
      <c r="N896" s="5"/>
      <c r="O896" s="5"/>
      <c r="P896" s="5"/>
      <c r="Q896" s="5"/>
      <c r="R896" s="5"/>
      <c r="S896" s="5"/>
      <c r="T896" s="5"/>
      <c r="U896" s="5"/>
      <c r="V896" s="5"/>
      <c r="W896" s="5"/>
      <c r="X896" s="5"/>
      <c r="Y896" s="5"/>
      <c r="Z896" s="5"/>
      <c r="AA896" s="5"/>
      <c r="AB896" s="5"/>
      <c r="AC896" s="5"/>
      <c r="AD896" s="5"/>
      <c r="AE896" s="5"/>
      <c r="AF896" s="5"/>
      <c r="AG896" s="792"/>
      <c r="AH896" s="749"/>
    </row>
    <row r="897">
      <c r="A897" s="646"/>
      <c r="B897" s="791"/>
      <c r="C897" s="791"/>
      <c r="D897" s="791"/>
      <c r="E897" s="791"/>
      <c r="F897" s="791"/>
      <c r="G897" s="791"/>
      <c r="H897" s="791"/>
      <c r="I897" s="791"/>
      <c r="J897" s="791"/>
      <c r="K897" s="791"/>
      <c r="L897" s="791"/>
      <c r="M897" s="791"/>
      <c r="N897" s="5"/>
      <c r="O897" s="5"/>
      <c r="P897" s="5"/>
      <c r="Q897" s="5"/>
      <c r="R897" s="5"/>
      <c r="S897" s="5"/>
      <c r="T897" s="5"/>
      <c r="U897" s="5"/>
      <c r="V897" s="5"/>
      <c r="W897" s="5"/>
      <c r="X897" s="5"/>
      <c r="Y897" s="5"/>
      <c r="Z897" s="5"/>
      <c r="AA897" s="5"/>
      <c r="AB897" s="5"/>
      <c r="AC897" s="5"/>
      <c r="AD897" s="5"/>
      <c r="AE897" s="5"/>
      <c r="AF897" s="5"/>
      <c r="AG897" s="792"/>
      <c r="AH897" s="749"/>
    </row>
    <row r="898">
      <c r="A898" s="646"/>
      <c r="B898" s="791"/>
      <c r="C898" s="791"/>
      <c r="D898" s="791"/>
      <c r="E898" s="791"/>
      <c r="F898" s="791"/>
      <c r="G898" s="791"/>
      <c r="H898" s="791"/>
      <c r="I898" s="791"/>
      <c r="J898" s="791"/>
      <c r="K898" s="791"/>
      <c r="L898" s="791"/>
      <c r="M898" s="791"/>
      <c r="N898" s="5"/>
      <c r="O898" s="5"/>
      <c r="P898" s="5"/>
      <c r="Q898" s="5"/>
      <c r="R898" s="5"/>
      <c r="S898" s="5"/>
      <c r="T898" s="5"/>
      <c r="U898" s="5"/>
      <c r="V898" s="5"/>
      <c r="W898" s="5"/>
      <c r="X898" s="5"/>
      <c r="Y898" s="5"/>
      <c r="Z898" s="5"/>
      <c r="AA898" s="5"/>
      <c r="AB898" s="5"/>
      <c r="AC898" s="5"/>
      <c r="AD898" s="5"/>
      <c r="AE898" s="5"/>
      <c r="AF898" s="5"/>
      <c r="AG898" s="792"/>
      <c r="AH898" s="749"/>
    </row>
    <row r="899">
      <c r="A899" s="646"/>
      <c r="B899" s="791"/>
      <c r="C899" s="791"/>
      <c r="D899" s="791"/>
      <c r="E899" s="791"/>
      <c r="F899" s="791"/>
      <c r="G899" s="791"/>
      <c r="H899" s="791"/>
      <c r="I899" s="791"/>
      <c r="J899" s="791"/>
      <c r="K899" s="791"/>
      <c r="L899" s="791"/>
      <c r="M899" s="791"/>
      <c r="N899" s="5"/>
      <c r="O899" s="5"/>
      <c r="P899" s="5"/>
      <c r="Q899" s="5"/>
      <c r="R899" s="5"/>
      <c r="S899" s="5"/>
      <c r="T899" s="5"/>
      <c r="U899" s="5"/>
      <c r="V899" s="5"/>
      <c r="W899" s="5"/>
      <c r="X899" s="5"/>
      <c r="Y899" s="5"/>
      <c r="Z899" s="5"/>
      <c r="AA899" s="5"/>
      <c r="AB899" s="5"/>
      <c r="AC899" s="5"/>
      <c r="AD899" s="5"/>
      <c r="AE899" s="5"/>
      <c r="AF899" s="5"/>
      <c r="AG899" s="792"/>
      <c r="AH899" s="749"/>
    </row>
    <row r="900">
      <c r="A900" s="646"/>
      <c r="B900" s="791"/>
      <c r="C900" s="791"/>
      <c r="D900" s="791"/>
      <c r="E900" s="791"/>
      <c r="F900" s="791"/>
      <c r="G900" s="791"/>
      <c r="H900" s="791"/>
      <c r="I900" s="791"/>
      <c r="J900" s="791"/>
      <c r="K900" s="791"/>
      <c r="L900" s="791"/>
      <c r="M900" s="791"/>
      <c r="N900" s="5"/>
      <c r="O900" s="5"/>
      <c r="P900" s="5"/>
      <c r="Q900" s="5"/>
      <c r="R900" s="5"/>
      <c r="S900" s="5"/>
      <c r="T900" s="5"/>
      <c r="U900" s="5"/>
      <c r="V900" s="5"/>
      <c r="W900" s="5"/>
      <c r="X900" s="5"/>
      <c r="Y900" s="5"/>
      <c r="Z900" s="5"/>
      <c r="AA900" s="5"/>
      <c r="AB900" s="5"/>
      <c r="AC900" s="5"/>
      <c r="AD900" s="5"/>
      <c r="AE900" s="5"/>
      <c r="AF900" s="5"/>
      <c r="AG900" s="792"/>
      <c r="AH900" s="749"/>
    </row>
    <row r="901">
      <c r="A901" s="646"/>
      <c r="B901" s="791"/>
      <c r="C901" s="791"/>
      <c r="D901" s="791"/>
      <c r="E901" s="791"/>
      <c r="F901" s="791"/>
      <c r="G901" s="791"/>
      <c r="H901" s="791"/>
      <c r="I901" s="791"/>
      <c r="J901" s="791"/>
      <c r="K901" s="791"/>
      <c r="L901" s="791"/>
      <c r="M901" s="791"/>
      <c r="N901" s="5"/>
      <c r="O901" s="5"/>
      <c r="P901" s="5"/>
      <c r="Q901" s="5"/>
      <c r="R901" s="5"/>
      <c r="S901" s="5"/>
      <c r="T901" s="5"/>
      <c r="U901" s="5"/>
      <c r="V901" s="5"/>
      <c r="W901" s="5"/>
      <c r="X901" s="5"/>
      <c r="Y901" s="5"/>
      <c r="Z901" s="5"/>
      <c r="AA901" s="5"/>
      <c r="AB901" s="5"/>
      <c r="AC901" s="5"/>
      <c r="AD901" s="5"/>
      <c r="AE901" s="5"/>
      <c r="AF901" s="5"/>
      <c r="AG901" s="792"/>
      <c r="AH901" s="749"/>
    </row>
    <row r="902">
      <c r="A902" s="646"/>
      <c r="B902" s="791"/>
      <c r="C902" s="791"/>
      <c r="D902" s="791"/>
      <c r="E902" s="791"/>
      <c r="F902" s="791"/>
      <c r="G902" s="791"/>
      <c r="H902" s="791"/>
      <c r="I902" s="791"/>
      <c r="J902" s="791"/>
      <c r="K902" s="791"/>
      <c r="L902" s="791"/>
      <c r="M902" s="791"/>
      <c r="N902" s="5"/>
      <c r="O902" s="5"/>
      <c r="P902" s="5"/>
      <c r="Q902" s="5"/>
      <c r="R902" s="5"/>
      <c r="S902" s="5"/>
      <c r="T902" s="5"/>
      <c r="U902" s="5"/>
      <c r="V902" s="5"/>
      <c r="W902" s="5"/>
      <c r="X902" s="5"/>
      <c r="Y902" s="5"/>
      <c r="Z902" s="5"/>
      <c r="AA902" s="5"/>
      <c r="AB902" s="5"/>
      <c r="AC902" s="5"/>
      <c r="AD902" s="5"/>
      <c r="AE902" s="5"/>
      <c r="AF902" s="5"/>
      <c r="AG902" s="792"/>
      <c r="AH902" s="749"/>
    </row>
    <row r="903">
      <c r="A903" s="646"/>
      <c r="B903" s="791"/>
      <c r="C903" s="791"/>
      <c r="D903" s="791"/>
      <c r="E903" s="791"/>
      <c r="F903" s="791"/>
      <c r="G903" s="791"/>
      <c r="H903" s="791"/>
      <c r="I903" s="791"/>
      <c r="J903" s="791"/>
      <c r="K903" s="791"/>
      <c r="L903" s="791"/>
      <c r="M903" s="791"/>
      <c r="N903" s="5"/>
      <c r="O903" s="5"/>
      <c r="P903" s="5"/>
      <c r="Q903" s="5"/>
      <c r="R903" s="5"/>
      <c r="S903" s="5"/>
      <c r="T903" s="5"/>
      <c r="U903" s="5"/>
      <c r="V903" s="5"/>
      <c r="W903" s="5"/>
      <c r="X903" s="5"/>
      <c r="Y903" s="5"/>
      <c r="Z903" s="5"/>
      <c r="AA903" s="5"/>
      <c r="AB903" s="5"/>
      <c r="AC903" s="5"/>
      <c r="AD903" s="5"/>
      <c r="AE903" s="5"/>
      <c r="AF903" s="5"/>
      <c r="AG903" s="792"/>
      <c r="AH903" s="749"/>
    </row>
    <row r="904">
      <c r="A904" s="646"/>
      <c r="B904" s="791"/>
      <c r="C904" s="791"/>
      <c r="D904" s="791"/>
      <c r="E904" s="791"/>
      <c r="F904" s="791"/>
      <c r="G904" s="791"/>
      <c r="H904" s="791"/>
      <c r="I904" s="791"/>
      <c r="J904" s="791"/>
      <c r="K904" s="791"/>
      <c r="L904" s="791"/>
      <c r="M904" s="791"/>
      <c r="N904" s="5"/>
      <c r="O904" s="5"/>
      <c r="P904" s="5"/>
      <c r="Q904" s="5"/>
      <c r="R904" s="5"/>
      <c r="S904" s="5"/>
      <c r="T904" s="5"/>
      <c r="U904" s="5"/>
      <c r="V904" s="5"/>
      <c r="W904" s="5"/>
      <c r="X904" s="5"/>
      <c r="Y904" s="5"/>
      <c r="Z904" s="5"/>
      <c r="AA904" s="5"/>
      <c r="AB904" s="5"/>
      <c r="AC904" s="5"/>
      <c r="AD904" s="5"/>
      <c r="AE904" s="5"/>
      <c r="AF904" s="5"/>
      <c r="AG904" s="792"/>
      <c r="AH904" s="749"/>
    </row>
    <row r="905">
      <c r="A905" s="646"/>
      <c r="B905" s="791"/>
      <c r="C905" s="791"/>
      <c r="D905" s="791"/>
      <c r="E905" s="791"/>
      <c r="F905" s="791"/>
      <c r="G905" s="791"/>
      <c r="H905" s="791"/>
      <c r="I905" s="791"/>
      <c r="J905" s="791"/>
      <c r="K905" s="791"/>
      <c r="L905" s="791"/>
      <c r="M905" s="791"/>
      <c r="N905" s="5"/>
      <c r="O905" s="5"/>
      <c r="P905" s="5"/>
      <c r="Q905" s="5"/>
      <c r="R905" s="5"/>
      <c r="S905" s="5"/>
      <c r="T905" s="5"/>
      <c r="U905" s="5"/>
      <c r="V905" s="5"/>
      <c r="W905" s="5"/>
      <c r="X905" s="5"/>
      <c r="Y905" s="5"/>
      <c r="Z905" s="5"/>
      <c r="AA905" s="5"/>
      <c r="AB905" s="5"/>
      <c r="AC905" s="5"/>
      <c r="AD905" s="5"/>
      <c r="AE905" s="5"/>
      <c r="AF905" s="5"/>
      <c r="AG905" s="792"/>
      <c r="AH905" s="749"/>
    </row>
    <row r="906">
      <c r="A906" s="646"/>
      <c r="B906" s="791"/>
      <c r="C906" s="791"/>
      <c r="D906" s="791"/>
      <c r="E906" s="791"/>
      <c r="F906" s="791"/>
      <c r="G906" s="791"/>
      <c r="H906" s="791"/>
      <c r="I906" s="791"/>
      <c r="J906" s="791"/>
      <c r="K906" s="791"/>
      <c r="L906" s="791"/>
      <c r="M906" s="791"/>
      <c r="N906" s="5"/>
      <c r="O906" s="5"/>
      <c r="P906" s="5"/>
      <c r="Q906" s="5"/>
      <c r="R906" s="5"/>
      <c r="S906" s="5"/>
      <c r="T906" s="5"/>
      <c r="U906" s="5"/>
      <c r="V906" s="5"/>
      <c r="W906" s="5"/>
      <c r="X906" s="5"/>
      <c r="Y906" s="5"/>
      <c r="Z906" s="5"/>
      <c r="AA906" s="5"/>
      <c r="AB906" s="5"/>
      <c r="AC906" s="5"/>
      <c r="AD906" s="5"/>
      <c r="AE906" s="5"/>
      <c r="AF906" s="5"/>
      <c r="AG906" s="792"/>
      <c r="AH906" s="749"/>
    </row>
    <row r="907">
      <c r="A907" s="646"/>
      <c r="B907" s="791"/>
      <c r="C907" s="791"/>
      <c r="D907" s="791"/>
      <c r="E907" s="791"/>
      <c r="F907" s="791"/>
      <c r="G907" s="791"/>
      <c r="H907" s="791"/>
      <c r="I907" s="791"/>
      <c r="J907" s="791"/>
      <c r="K907" s="791"/>
      <c r="L907" s="791"/>
      <c r="M907" s="791"/>
      <c r="N907" s="5"/>
      <c r="O907" s="5"/>
      <c r="P907" s="5"/>
      <c r="Q907" s="5"/>
      <c r="R907" s="5"/>
      <c r="S907" s="5"/>
      <c r="T907" s="5"/>
      <c r="U907" s="5"/>
      <c r="V907" s="5"/>
      <c r="W907" s="5"/>
      <c r="X907" s="5"/>
      <c r="Y907" s="5"/>
      <c r="Z907" s="5"/>
      <c r="AA907" s="5"/>
      <c r="AB907" s="5"/>
      <c r="AC907" s="5"/>
      <c r="AD907" s="5"/>
      <c r="AE907" s="5"/>
      <c r="AF907" s="5"/>
      <c r="AG907" s="792"/>
      <c r="AH907" s="749"/>
    </row>
    <row r="908">
      <c r="A908" s="646"/>
      <c r="B908" s="791"/>
      <c r="C908" s="791"/>
      <c r="D908" s="791"/>
      <c r="E908" s="791"/>
      <c r="F908" s="791"/>
      <c r="G908" s="791"/>
      <c r="H908" s="791"/>
      <c r="I908" s="791"/>
      <c r="J908" s="791"/>
      <c r="K908" s="791"/>
      <c r="L908" s="791"/>
      <c r="M908" s="791"/>
      <c r="N908" s="5"/>
      <c r="O908" s="5"/>
      <c r="P908" s="5"/>
      <c r="Q908" s="5"/>
      <c r="R908" s="5"/>
      <c r="S908" s="5"/>
      <c r="T908" s="5"/>
      <c r="U908" s="5"/>
      <c r="V908" s="5"/>
      <c r="W908" s="5"/>
      <c r="X908" s="5"/>
      <c r="Y908" s="5"/>
      <c r="Z908" s="5"/>
      <c r="AA908" s="5"/>
      <c r="AB908" s="5"/>
      <c r="AC908" s="5"/>
      <c r="AD908" s="5"/>
      <c r="AE908" s="5"/>
      <c r="AF908" s="5"/>
      <c r="AG908" s="792"/>
      <c r="AH908" s="749"/>
    </row>
    <row r="909">
      <c r="A909" s="646"/>
      <c r="B909" s="791"/>
      <c r="C909" s="791"/>
      <c r="D909" s="791"/>
      <c r="E909" s="791"/>
      <c r="F909" s="791"/>
      <c r="G909" s="791"/>
      <c r="H909" s="791"/>
      <c r="I909" s="791"/>
      <c r="J909" s="791"/>
      <c r="K909" s="791"/>
      <c r="L909" s="791"/>
      <c r="M909" s="791"/>
      <c r="N909" s="5"/>
      <c r="O909" s="5"/>
      <c r="P909" s="5"/>
      <c r="Q909" s="5"/>
      <c r="R909" s="5"/>
      <c r="S909" s="5"/>
      <c r="T909" s="5"/>
      <c r="U909" s="5"/>
      <c r="V909" s="5"/>
      <c r="W909" s="5"/>
      <c r="X909" s="5"/>
      <c r="Y909" s="5"/>
      <c r="Z909" s="5"/>
      <c r="AA909" s="5"/>
      <c r="AB909" s="5"/>
      <c r="AC909" s="5"/>
      <c r="AD909" s="5"/>
      <c r="AE909" s="5"/>
      <c r="AF909" s="5"/>
      <c r="AG909" s="792"/>
      <c r="AH909" s="749"/>
    </row>
    <row r="910">
      <c r="A910" s="646"/>
      <c r="B910" s="791"/>
      <c r="C910" s="791"/>
      <c r="D910" s="791"/>
      <c r="E910" s="791"/>
      <c r="F910" s="791"/>
      <c r="G910" s="791"/>
      <c r="H910" s="791"/>
      <c r="I910" s="791"/>
      <c r="J910" s="791"/>
      <c r="K910" s="791"/>
      <c r="L910" s="791"/>
      <c r="M910" s="791"/>
      <c r="N910" s="5"/>
      <c r="O910" s="5"/>
      <c r="P910" s="5"/>
      <c r="Q910" s="5"/>
      <c r="R910" s="5"/>
      <c r="S910" s="5"/>
      <c r="T910" s="5"/>
      <c r="U910" s="5"/>
      <c r="V910" s="5"/>
      <c r="W910" s="5"/>
      <c r="X910" s="5"/>
      <c r="Y910" s="5"/>
      <c r="Z910" s="5"/>
      <c r="AA910" s="5"/>
      <c r="AB910" s="5"/>
      <c r="AC910" s="5"/>
      <c r="AD910" s="5"/>
      <c r="AE910" s="5"/>
      <c r="AF910" s="5"/>
      <c r="AG910" s="792"/>
      <c r="AH910" s="749"/>
    </row>
    <row r="911">
      <c r="A911" s="646"/>
      <c r="B911" s="791"/>
      <c r="C911" s="791"/>
      <c r="D911" s="791"/>
      <c r="E911" s="791"/>
      <c r="F911" s="791"/>
      <c r="G911" s="791"/>
      <c r="H911" s="791"/>
      <c r="I911" s="791"/>
      <c r="J911" s="791"/>
      <c r="K911" s="791"/>
      <c r="L911" s="791"/>
      <c r="M911" s="791"/>
      <c r="N911" s="5"/>
      <c r="O911" s="5"/>
      <c r="P911" s="5"/>
      <c r="Q911" s="5"/>
      <c r="R911" s="5"/>
      <c r="S911" s="5"/>
      <c r="T911" s="5"/>
      <c r="U911" s="5"/>
      <c r="V911" s="5"/>
      <c r="W911" s="5"/>
      <c r="X911" s="5"/>
      <c r="Y911" s="5"/>
      <c r="Z911" s="5"/>
      <c r="AA911" s="5"/>
      <c r="AB911" s="5"/>
      <c r="AC911" s="5"/>
      <c r="AD911" s="5"/>
      <c r="AE911" s="5"/>
      <c r="AF911" s="5"/>
      <c r="AG911" s="792"/>
      <c r="AH911" s="749"/>
    </row>
    <row r="912">
      <c r="A912" s="646"/>
      <c r="B912" s="791"/>
      <c r="C912" s="791"/>
      <c r="D912" s="791"/>
      <c r="E912" s="791"/>
      <c r="F912" s="791"/>
      <c r="G912" s="791"/>
      <c r="H912" s="791"/>
      <c r="I912" s="791"/>
      <c r="J912" s="791"/>
      <c r="K912" s="791"/>
      <c r="L912" s="791"/>
      <c r="M912" s="791"/>
      <c r="N912" s="5"/>
      <c r="O912" s="5"/>
      <c r="P912" s="5"/>
      <c r="Q912" s="5"/>
      <c r="R912" s="5"/>
      <c r="S912" s="5"/>
      <c r="T912" s="5"/>
      <c r="U912" s="5"/>
      <c r="V912" s="5"/>
      <c r="W912" s="5"/>
      <c r="X912" s="5"/>
      <c r="Y912" s="5"/>
      <c r="Z912" s="5"/>
      <c r="AA912" s="5"/>
      <c r="AB912" s="5"/>
      <c r="AC912" s="5"/>
      <c r="AD912" s="5"/>
      <c r="AE912" s="5"/>
      <c r="AF912" s="5"/>
      <c r="AG912" s="792"/>
      <c r="AH912" s="749"/>
    </row>
    <row r="913">
      <c r="A913" s="646"/>
      <c r="B913" s="791"/>
      <c r="C913" s="791"/>
      <c r="D913" s="791"/>
      <c r="E913" s="791"/>
      <c r="F913" s="791"/>
      <c r="G913" s="791"/>
      <c r="H913" s="791"/>
      <c r="I913" s="791"/>
      <c r="J913" s="791"/>
      <c r="K913" s="791"/>
      <c r="L913" s="791"/>
      <c r="M913" s="791"/>
      <c r="N913" s="5"/>
      <c r="O913" s="5"/>
      <c r="P913" s="5"/>
      <c r="Q913" s="5"/>
      <c r="R913" s="5"/>
      <c r="S913" s="5"/>
      <c r="T913" s="5"/>
      <c r="U913" s="5"/>
      <c r="V913" s="5"/>
      <c r="W913" s="5"/>
      <c r="X913" s="5"/>
      <c r="Y913" s="5"/>
      <c r="Z913" s="5"/>
      <c r="AA913" s="5"/>
      <c r="AB913" s="5"/>
      <c r="AC913" s="5"/>
      <c r="AD913" s="5"/>
      <c r="AE913" s="5"/>
      <c r="AF913" s="5"/>
      <c r="AG913" s="792"/>
      <c r="AH913" s="749"/>
    </row>
    <row r="914">
      <c r="A914" s="646"/>
      <c r="B914" s="791"/>
      <c r="C914" s="791"/>
      <c r="D914" s="791"/>
      <c r="E914" s="791"/>
      <c r="F914" s="791"/>
      <c r="G914" s="791"/>
      <c r="H914" s="791"/>
      <c r="I914" s="791"/>
      <c r="J914" s="791"/>
      <c r="K914" s="791"/>
      <c r="L914" s="791"/>
      <c r="M914" s="791"/>
      <c r="N914" s="5"/>
      <c r="O914" s="5"/>
      <c r="P914" s="5"/>
      <c r="Q914" s="5"/>
      <c r="R914" s="5"/>
      <c r="S914" s="5"/>
      <c r="T914" s="5"/>
      <c r="U914" s="5"/>
      <c r="V914" s="5"/>
      <c r="W914" s="5"/>
      <c r="X914" s="5"/>
      <c r="Y914" s="5"/>
      <c r="Z914" s="5"/>
      <c r="AA914" s="5"/>
      <c r="AB914" s="5"/>
      <c r="AC914" s="5"/>
      <c r="AD914" s="5"/>
      <c r="AE914" s="5"/>
      <c r="AF914" s="5"/>
      <c r="AG914" s="792"/>
      <c r="AH914" s="749"/>
    </row>
    <row r="915">
      <c r="A915" s="646"/>
      <c r="B915" s="791"/>
      <c r="C915" s="791"/>
      <c r="D915" s="791"/>
      <c r="E915" s="791"/>
      <c r="F915" s="791"/>
      <c r="G915" s="791"/>
      <c r="H915" s="791"/>
      <c r="I915" s="791"/>
      <c r="J915" s="791"/>
      <c r="K915" s="791"/>
      <c r="L915" s="791"/>
      <c r="M915" s="791"/>
      <c r="N915" s="5"/>
      <c r="O915" s="5"/>
      <c r="P915" s="5"/>
      <c r="Q915" s="5"/>
      <c r="R915" s="5"/>
      <c r="S915" s="5"/>
      <c r="T915" s="5"/>
      <c r="U915" s="5"/>
      <c r="V915" s="5"/>
      <c r="W915" s="5"/>
      <c r="X915" s="5"/>
      <c r="Y915" s="5"/>
      <c r="Z915" s="5"/>
      <c r="AA915" s="5"/>
      <c r="AB915" s="5"/>
      <c r="AC915" s="5"/>
      <c r="AD915" s="5"/>
      <c r="AE915" s="5"/>
      <c r="AF915" s="5"/>
      <c r="AG915" s="792"/>
      <c r="AH915" s="749"/>
    </row>
    <row r="916">
      <c r="A916" s="646"/>
      <c r="B916" s="791"/>
      <c r="C916" s="791"/>
      <c r="D916" s="791"/>
      <c r="E916" s="791"/>
      <c r="F916" s="791"/>
      <c r="G916" s="791"/>
      <c r="H916" s="791"/>
      <c r="I916" s="791"/>
      <c r="J916" s="791"/>
      <c r="K916" s="791"/>
      <c r="L916" s="791"/>
      <c r="M916" s="791"/>
      <c r="N916" s="5"/>
      <c r="O916" s="5"/>
      <c r="P916" s="5"/>
      <c r="Q916" s="5"/>
      <c r="R916" s="5"/>
      <c r="S916" s="5"/>
      <c r="T916" s="5"/>
      <c r="U916" s="5"/>
      <c r="V916" s="5"/>
      <c r="W916" s="5"/>
      <c r="X916" s="5"/>
      <c r="Y916" s="5"/>
      <c r="Z916" s="5"/>
      <c r="AA916" s="5"/>
      <c r="AB916" s="5"/>
      <c r="AC916" s="5"/>
      <c r="AD916" s="5"/>
      <c r="AE916" s="5"/>
      <c r="AF916" s="5"/>
      <c r="AG916" s="792"/>
      <c r="AH916" s="749"/>
    </row>
    <row r="917">
      <c r="A917" s="646"/>
      <c r="B917" s="791"/>
      <c r="C917" s="791"/>
      <c r="D917" s="791"/>
      <c r="E917" s="791"/>
      <c r="F917" s="791"/>
      <c r="G917" s="791"/>
      <c r="H917" s="791"/>
      <c r="I917" s="791"/>
      <c r="J917" s="791"/>
      <c r="K917" s="791"/>
      <c r="L917" s="791"/>
      <c r="M917" s="791"/>
      <c r="N917" s="5"/>
      <c r="O917" s="5"/>
      <c r="P917" s="5"/>
      <c r="Q917" s="5"/>
      <c r="R917" s="5"/>
      <c r="S917" s="5"/>
      <c r="T917" s="5"/>
      <c r="U917" s="5"/>
      <c r="V917" s="5"/>
      <c r="W917" s="5"/>
      <c r="X917" s="5"/>
      <c r="Y917" s="5"/>
      <c r="Z917" s="5"/>
      <c r="AA917" s="5"/>
      <c r="AB917" s="5"/>
      <c r="AC917" s="5"/>
      <c r="AD917" s="5"/>
      <c r="AE917" s="5"/>
      <c r="AF917" s="5"/>
      <c r="AG917" s="792"/>
      <c r="AH917" s="749"/>
    </row>
    <row r="918">
      <c r="A918" s="646"/>
      <c r="B918" s="791"/>
      <c r="C918" s="791"/>
      <c r="D918" s="791"/>
      <c r="E918" s="791"/>
      <c r="F918" s="791"/>
      <c r="G918" s="791"/>
      <c r="H918" s="791"/>
      <c r="I918" s="791"/>
      <c r="J918" s="791"/>
      <c r="K918" s="791"/>
      <c r="L918" s="791"/>
      <c r="M918" s="791"/>
      <c r="N918" s="5"/>
      <c r="O918" s="5"/>
      <c r="P918" s="5"/>
      <c r="Q918" s="5"/>
      <c r="R918" s="5"/>
      <c r="S918" s="5"/>
      <c r="T918" s="5"/>
      <c r="U918" s="5"/>
      <c r="V918" s="5"/>
      <c r="W918" s="5"/>
      <c r="X918" s="5"/>
      <c r="Y918" s="5"/>
      <c r="Z918" s="5"/>
      <c r="AA918" s="5"/>
      <c r="AB918" s="5"/>
      <c r="AC918" s="5"/>
      <c r="AD918" s="5"/>
      <c r="AE918" s="5"/>
      <c r="AF918" s="5"/>
      <c r="AG918" s="792"/>
      <c r="AH918" s="749"/>
    </row>
    <row r="919">
      <c r="A919" s="646"/>
      <c r="B919" s="791"/>
      <c r="C919" s="791"/>
      <c r="D919" s="791"/>
      <c r="E919" s="791"/>
      <c r="F919" s="791"/>
      <c r="G919" s="791"/>
      <c r="H919" s="791"/>
      <c r="I919" s="791"/>
      <c r="J919" s="791"/>
      <c r="K919" s="791"/>
      <c r="L919" s="791"/>
      <c r="M919" s="791"/>
      <c r="N919" s="5"/>
      <c r="O919" s="5"/>
      <c r="P919" s="5"/>
      <c r="Q919" s="5"/>
      <c r="R919" s="5"/>
      <c r="S919" s="5"/>
      <c r="T919" s="5"/>
      <c r="U919" s="5"/>
      <c r="V919" s="5"/>
      <c r="W919" s="5"/>
      <c r="X919" s="5"/>
      <c r="Y919" s="5"/>
      <c r="Z919" s="5"/>
      <c r="AA919" s="5"/>
      <c r="AB919" s="5"/>
      <c r="AC919" s="5"/>
      <c r="AD919" s="5"/>
      <c r="AE919" s="5"/>
      <c r="AF919" s="5"/>
      <c r="AG919" s="792"/>
      <c r="AH919" s="749"/>
    </row>
    <row r="920">
      <c r="A920" s="646"/>
      <c r="B920" s="791"/>
      <c r="C920" s="791"/>
      <c r="D920" s="791"/>
      <c r="E920" s="791"/>
      <c r="F920" s="791"/>
      <c r="G920" s="791"/>
      <c r="H920" s="791"/>
      <c r="I920" s="791"/>
      <c r="J920" s="791"/>
      <c r="K920" s="791"/>
      <c r="L920" s="791"/>
      <c r="M920" s="791"/>
      <c r="N920" s="5"/>
      <c r="O920" s="5"/>
      <c r="P920" s="5"/>
      <c r="Q920" s="5"/>
      <c r="R920" s="5"/>
      <c r="S920" s="5"/>
      <c r="T920" s="5"/>
      <c r="U920" s="5"/>
      <c r="V920" s="5"/>
      <c r="W920" s="5"/>
      <c r="X920" s="5"/>
      <c r="Y920" s="5"/>
      <c r="Z920" s="5"/>
      <c r="AA920" s="5"/>
      <c r="AB920" s="5"/>
      <c r="AC920" s="5"/>
      <c r="AD920" s="5"/>
      <c r="AE920" s="5"/>
      <c r="AF920" s="5"/>
      <c r="AG920" s="792"/>
      <c r="AH920" s="749"/>
    </row>
    <row r="921">
      <c r="A921" s="646"/>
      <c r="B921" s="791"/>
      <c r="C921" s="791"/>
      <c r="D921" s="791"/>
      <c r="E921" s="791"/>
      <c r="F921" s="791"/>
      <c r="G921" s="791"/>
      <c r="H921" s="791"/>
      <c r="I921" s="791"/>
      <c r="J921" s="791"/>
      <c r="K921" s="791"/>
      <c r="L921" s="791"/>
      <c r="M921" s="791"/>
      <c r="N921" s="5"/>
      <c r="O921" s="5"/>
      <c r="P921" s="5"/>
      <c r="Q921" s="5"/>
      <c r="R921" s="5"/>
      <c r="S921" s="5"/>
      <c r="T921" s="5"/>
      <c r="U921" s="5"/>
      <c r="V921" s="5"/>
      <c r="W921" s="5"/>
      <c r="X921" s="5"/>
      <c r="Y921" s="5"/>
      <c r="Z921" s="5"/>
      <c r="AA921" s="5"/>
      <c r="AB921" s="5"/>
      <c r="AC921" s="5"/>
      <c r="AD921" s="5"/>
      <c r="AE921" s="5"/>
      <c r="AF921" s="5"/>
      <c r="AG921" s="792"/>
      <c r="AH921" s="749"/>
    </row>
    <row r="922">
      <c r="A922" s="646"/>
      <c r="B922" s="791"/>
      <c r="C922" s="791"/>
      <c r="D922" s="791"/>
      <c r="E922" s="791"/>
      <c r="F922" s="791"/>
      <c r="G922" s="791"/>
      <c r="H922" s="791"/>
      <c r="I922" s="791"/>
      <c r="J922" s="791"/>
      <c r="K922" s="791"/>
      <c r="L922" s="791"/>
      <c r="M922" s="791"/>
      <c r="N922" s="5"/>
      <c r="O922" s="5"/>
      <c r="P922" s="5"/>
      <c r="Q922" s="5"/>
      <c r="R922" s="5"/>
      <c r="S922" s="5"/>
      <c r="T922" s="5"/>
      <c r="U922" s="5"/>
      <c r="V922" s="5"/>
      <c r="W922" s="5"/>
      <c r="X922" s="5"/>
      <c r="Y922" s="5"/>
      <c r="Z922" s="5"/>
      <c r="AA922" s="5"/>
      <c r="AB922" s="5"/>
      <c r="AC922" s="5"/>
      <c r="AD922" s="5"/>
      <c r="AE922" s="5"/>
      <c r="AF922" s="5"/>
      <c r="AG922" s="792"/>
      <c r="AH922" s="749"/>
    </row>
    <row r="923">
      <c r="A923" s="646"/>
      <c r="B923" s="791"/>
      <c r="C923" s="791"/>
      <c r="D923" s="791"/>
      <c r="E923" s="791"/>
      <c r="F923" s="791"/>
      <c r="G923" s="791"/>
      <c r="H923" s="791"/>
      <c r="I923" s="791"/>
      <c r="J923" s="791"/>
      <c r="K923" s="791"/>
      <c r="L923" s="791"/>
      <c r="M923" s="791"/>
      <c r="N923" s="5"/>
      <c r="O923" s="5"/>
      <c r="P923" s="5"/>
      <c r="Q923" s="5"/>
      <c r="R923" s="5"/>
      <c r="S923" s="5"/>
      <c r="T923" s="5"/>
      <c r="U923" s="5"/>
      <c r="V923" s="5"/>
      <c r="W923" s="5"/>
      <c r="X923" s="5"/>
      <c r="Y923" s="5"/>
      <c r="Z923" s="5"/>
      <c r="AA923" s="5"/>
      <c r="AB923" s="5"/>
      <c r="AC923" s="5"/>
      <c r="AD923" s="5"/>
      <c r="AE923" s="5"/>
      <c r="AF923" s="5"/>
      <c r="AG923" s="792"/>
      <c r="AH923" s="749"/>
    </row>
    <row r="924">
      <c r="A924" s="646"/>
      <c r="B924" s="791"/>
      <c r="C924" s="791"/>
      <c r="D924" s="791"/>
      <c r="E924" s="791"/>
      <c r="F924" s="791"/>
      <c r="G924" s="791"/>
      <c r="H924" s="791"/>
      <c r="I924" s="791"/>
      <c r="J924" s="791"/>
      <c r="K924" s="791"/>
      <c r="L924" s="791"/>
      <c r="M924" s="791"/>
      <c r="N924" s="5"/>
      <c r="O924" s="5"/>
      <c r="P924" s="5"/>
      <c r="Q924" s="5"/>
      <c r="R924" s="5"/>
      <c r="S924" s="5"/>
      <c r="T924" s="5"/>
      <c r="U924" s="5"/>
      <c r="V924" s="5"/>
      <c r="W924" s="5"/>
      <c r="X924" s="5"/>
      <c r="Y924" s="5"/>
      <c r="Z924" s="5"/>
      <c r="AA924" s="5"/>
      <c r="AB924" s="5"/>
      <c r="AC924" s="5"/>
      <c r="AD924" s="5"/>
      <c r="AE924" s="5"/>
      <c r="AF924" s="5"/>
      <c r="AG924" s="792"/>
      <c r="AH924" s="749"/>
    </row>
    <row r="925">
      <c r="A925" s="646"/>
      <c r="B925" s="791"/>
      <c r="C925" s="791"/>
      <c r="D925" s="791"/>
      <c r="E925" s="791"/>
      <c r="F925" s="791"/>
      <c r="G925" s="791"/>
      <c r="H925" s="791"/>
      <c r="I925" s="791"/>
      <c r="J925" s="791"/>
      <c r="K925" s="791"/>
      <c r="L925" s="791"/>
      <c r="M925" s="791"/>
      <c r="N925" s="5"/>
      <c r="O925" s="5"/>
      <c r="P925" s="5"/>
      <c r="Q925" s="5"/>
      <c r="R925" s="5"/>
      <c r="S925" s="5"/>
      <c r="T925" s="5"/>
      <c r="U925" s="5"/>
      <c r="V925" s="5"/>
      <c r="W925" s="5"/>
      <c r="X925" s="5"/>
      <c r="Y925" s="5"/>
      <c r="Z925" s="5"/>
      <c r="AA925" s="5"/>
      <c r="AB925" s="5"/>
      <c r="AC925" s="5"/>
      <c r="AD925" s="5"/>
      <c r="AE925" s="5"/>
      <c r="AF925" s="5"/>
      <c r="AG925" s="792"/>
      <c r="AH925" s="749"/>
    </row>
    <row r="926">
      <c r="A926" s="646"/>
      <c r="B926" s="791"/>
      <c r="C926" s="791"/>
      <c r="D926" s="791"/>
      <c r="E926" s="791"/>
      <c r="F926" s="791"/>
      <c r="G926" s="791"/>
      <c r="H926" s="791"/>
      <c r="I926" s="791"/>
      <c r="J926" s="791"/>
      <c r="K926" s="791"/>
      <c r="L926" s="791"/>
      <c r="M926" s="791"/>
      <c r="N926" s="5"/>
      <c r="O926" s="5"/>
      <c r="P926" s="5"/>
      <c r="Q926" s="5"/>
      <c r="R926" s="5"/>
      <c r="S926" s="5"/>
      <c r="T926" s="5"/>
      <c r="U926" s="5"/>
      <c r="V926" s="5"/>
      <c r="W926" s="5"/>
      <c r="X926" s="5"/>
      <c r="Y926" s="5"/>
      <c r="Z926" s="5"/>
      <c r="AA926" s="5"/>
      <c r="AB926" s="5"/>
      <c r="AC926" s="5"/>
      <c r="AD926" s="5"/>
      <c r="AE926" s="5"/>
      <c r="AF926" s="5"/>
      <c r="AG926" s="792"/>
      <c r="AH926" s="749"/>
    </row>
    <row r="927">
      <c r="A927" s="646"/>
      <c r="B927" s="791"/>
      <c r="C927" s="791"/>
      <c r="D927" s="791"/>
      <c r="E927" s="791"/>
      <c r="F927" s="791"/>
      <c r="G927" s="791"/>
      <c r="H927" s="791"/>
      <c r="I927" s="791"/>
      <c r="J927" s="791"/>
      <c r="K927" s="791"/>
      <c r="L927" s="791"/>
      <c r="M927" s="791"/>
      <c r="N927" s="5"/>
      <c r="O927" s="5"/>
      <c r="P927" s="5"/>
      <c r="Q927" s="5"/>
      <c r="R927" s="5"/>
      <c r="S927" s="5"/>
      <c r="T927" s="5"/>
      <c r="U927" s="5"/>
      <c r="V927" s="5"/>
      <c r="W927" s="5"/>
      <c r="X927" s="5"/>
      <c r="Y927" s="5"/>
      <c r="Z927" s="5"/>
      <c r="AA927" s="5"/>
      <c r="AB927" s="5"/>
      <c r="AC927" s="5"/>
      <c r="AD927" s="5"/>
      <c r="AE927" s="5"/>
      <c r="AF927" s="5"/>
      <c r="AG927" s="792"/>
      <c r="AH927" s="749"/>
    </row>
    <row r="928">
      <c r="A928" s="646"/>
      <c r="B928" s="791"/>
      <c r="C928" s="791"/>
      <c r="D928" s="791"/>
      <c r="E928" s="791"/>
      <c r="F928" s="791"/>
      <c r="G928" s="791"/>
      <c r="H928" s="791"/>
      <c r="I928" s="791"/>
      <c r="J928" s="791"/>
      <c r="K928" s="791"/>
      <c r="L928" s="791"/>
      <c r="M928" s="791"/>
      <c r="N928" s="5"/>
      <c r="O928" s="5"/>
      <c r="P928" s="5"/>
      <c r="Q928" s="5"/>
      <c r="R928" s="5"/>
      <c r="S928" s="5"/>
      <c r="T928" s="5"/>
      <c r="U928" s="5"/>
      <c r="V928" s="5"/>
      <c r="W928" s="5"/>
      <c r="X928" s="5"/>
      <c r="Y928" s="5"/>
      <c r="Z928" s="5"/>
      <c r="AA928" s="5"/>
      <c r="AB928" s="5"/>
      <c r="AC928" s="5"/>
      <c r="AD928" s="5"/>
      <c r="AE928" s="5"/>
      <c r="AF928" s="5"/>
      <c r="AG928" s="792"/>
      <c r="AH928" s="749"/>
    </row>
    <row r="929">
      <c r="A929" s="646"/>
      <c r="B929" s="791"/>
      <c r="C929" s="791"/>
      <c r="D929" s="791"/>
      <c r="E929" s="791"/>
      <c r="F929" s="791"/>
      <c r="G929" s="791"/>
      <c r="H929" s="791"/>
      <c r="I929" s="791"/>
      <c r="J929" s="791"/>
      <c r="K929" s="791"/>
      <c r="L929" s="791"/>
      <c r="M929" s="791"/>
      <c r="N929" s="5"/>
      <c r="O929" s="5"/>
      <c r="P929" s="5"/>
      <c r="Q929" s="5"/>
      <c r="R929" s="5"/>
      <c r="S929" s="5"/>
      <c r="T929" s="5"/>
      <c r="U929" s="5"/>
      <c r="V929" s="5"/>
      <c r="W929" s="5"/>
      <c r="X929" s="5"/>
      <c r="Y929" s="5"/>
      <c r="Z929" s="5"/>
      <c r="AA929" s="5"/>
      <c r="AB929" s="5"/>
      <c r="AC929" s="5"/>
      <c r="AD929" s="5"/>
      <c r="AE929" s="5"/>
      <c r="AF929" s="5"/>
      <c r="AG929" s="792"/>
      <c r="AH929" s="749"/>
    </row>
    <row r="930">
      <c r="A930" s="646"/>
      <c r="B930" s="791"/>
      <c r="C930" s="791"/>
      <c r="D930" s="791"/>
      <c r="E930" s="791"/>
      <c r="F930" s="791"/>
      <c r="G930" s="791"/>
      <c r="H930" s="791"/>
      <c r="I930" s="791"/>
      <c r="J930" s="791"/>
      <c r="K930" s="791"/>
      <c r="L930" s="791"/>
      <c r="M930" s="791"/>
      <c r="N930" s="5"/>
      <c r="O930" s="5"/>
      <c r="P930" s="5"/>
      <c r="Q930" s="5"/>
      <c r="R930" s="5"/>
      <c r="S930" s="5"/>
      <c r="T930" s="5"/>
      <c r="U930" s="5"/>
      <c r="V930" s="5"/>
      <c r="W930" s="5"/>
      <c r="X930" s="5"/>
      <c r="Y930" s="5"/>
      <c r="Z930" s="5"/>
      <c r="AA930" s="5"/>
      <c r="AB930" s="5"/>
      <c r="AC930" s="5"/>
      <c r="AD930" s="5"/>
      <c r="AE930" s="5"/>
      <c r="AF930" s="5"/>
      <c r="AG930" s="792"/>
      <c r="AH930" s="749"/>
    </row>
    <row r="931">
      <c r="A931" s="646"/>
      <c r="B931" s="791"/>
      <c r="C931" s="791"/>
      <c r="D931" s="791"/>
      <c r="E931" s="791"/>
      <c r="F931" s="791"/>
      <c r="G931" s="791"/>
      <c r="H931" s="791"/>
      <c r="I931" s="791"/>
      <c r="J931" s="791"/>
      <c r="K931" s="791"/>
      <c r="L931" s="791"/>
      <c r="M931" s="791"/>
      <c r="N931" s="5"/>
      <c r="O931" s="5"/>
      <c r="P931" s="5"/>
      <c r="Q931" s="5"/>
      <c r="R931" s="5"/>
      <c r="S931" s="5"/>
      <c r="T931" s="5"/>
      <c r="U931" s="5"/>
      <c r="V931" s="5"/>
      <c r="W931" s="5"/>
      <c r="X931" s="5"/>
      <c r="Y931" s="5"/>
      <c r="Z931" s="5"/>
      <c r="AA931" s="5"/>
      <c r="AB931" s="5"/>
      <c r="AC931" s="5"/>
      <c r="AD931" s="5"/>
      <c r="AE931" s="5"/>
      <c r="AF931" s="5"/>
      <c r="AG931" s="792"/>
      <c r="AH931" s="749"/>
    </row>
    <row r="932">
      <c r="A932" s="646"/>
      <c r="B932" s="791"/>
      <c r="C932" s="791"/>
      <c r="D932" s="791"/>
      <c r="E932" s="791"/>
      <c r="F932" s="791"/>
      <c r="G932" s="791"/>
      <c r="H932" s="791"/>
      <c r="I932" s="791"/>
      <c r="J932" s="791"/>
      <c r="K932" s="791"/>
      <c r="L932" s="791"/>
      <c r="M932" s="791"/>
      <c r="N932" s="5"/>
      <c r="O932" s="5"/>
      <c r="P932" s="5"/>
      <c r="Q932" s="5"/>
      <c r="R932" s="5"/>
      <c r="S932" s="5"/>
      <c r="T932" s="5"/>
      <c r="U932" s="5"/>
      <c r="V932" s="5"/>
      <c r="W932" s="5"/>
      <c r="X932" s="5"/>
      <c r="Y932" s="5"/>
      <c r="Z932" s="5"/>
      <c r="AA932" s="5"/>
      <c r="AB932" s="5"/>
      <c r="AC932" s="5"/>
      <c r="AD932" s="5"/>
      <c r="AE932" s="5"/>
      <c r="AF932" s="5"/>
      <c r="AG932" s="792"/>
      <c r="AH932" s="749"/>
    </row>
    <row r="933">
      <c r="A933" s="646"/>
      <c r="B933" s="791"/>
      <c r="C933" s="791"/>
      <c r="D933" s="791"/>
      <c r="E933" s="791"/>
      <c r="F933" s="791"/>
      <c r="G933" s="791"/>
      <c r="H933" s="791"/>
      <c r="I933" s="791"/>
      <c r="J933" s="791"/>
      <c r="K933" s="791"/>
      <c r="L933" s="791"/>
      <c r="M933" s="791"/>
      <c r="N933" s="5"/>
      <c r="O933" s="5"/>
      <c r="P933" s="5"/>
      <c r="Q933" s="5"/>
      <c r="R933" s="5"/>
      <c r="S933" s="5"/>
      <c r="T933" s="5"/>
      <c r="U933" s="5"/>
      <c r="V933" s="5"/>
      <c r="W933" s="5"/>
      <c r="X933" s="5"/>
      <c r="Y933" s="5"/>
      <c r="Z933" s="5"/>
      <c r="AA933" s="5"/>
      <c r="AB933" s="5"/>
      <c r="AC933" s="5"/>
      <c r="AD933" s="5"/>
      <c r="AE933" s="5"/>
      <c r="AF933" s="5"/>
      <c r="AG933" s="792"/>
      <c r="AH933" s="749"/>
    </row>
    <row r="934">
      <c r="A934" s="646"/>
      <c r="B934" s="791"/>
      <c r="C934" s="791"/>
      <c r="D934" s="791"/>
      <c r="E934" s="791"/>
      <c r="F934" s="791"/>
      <c r="G934" s="791"/>
      <c r="H934" s="791"/>
      <c r="I934" s="791"/>
      <c r="J934" s="791"/>
      <c r="K934" s="791"/>
      <c r="L934" s="791"/>
      <c r="M934" s="791"/>
      <c r="N934" s="5"/>
      <c r="O934" s="5"/>
      <c r="P934" s="5"/>
      <c r="Q934" s="5"/>
      <c r="R934" s="5"/>
      <c r="S934" s="5"/>
      <c r="T934" s="5"/>
      <c r="U934" s="5"/>
      <c r="V934" s="5"/>
      <c r="W934" s="5"/>
      <c r="X934" s="5"/>
      <c r="Y934" s="5"/>
      <c r="Z934" s="5"/>
      <c r="AA934" s="5"/>
      <c r="AB934" s="5"/>
      <c r="AC934" s="5"/>
      <c r="AD934" s="5"/>
      <c r="AE934" s="5"/>
      <c r="AF934" s="5"/>
      <c r="AG934" s="792"/>
      <c r="AH934" s="749"/>
    </row>
    <row r="935">
      <c r="A935" s="646"/>
      <c r="B935" s="791"/>
      <c r="C935" s="791"/>
      <c r="D935" s="791"/>
      <c r="E935" s="791"/>
      <c r="F935" s="791"/>
      <c r="G935" s="791"/>
      <c r="H935" s="791"/>
      <c r="I935" s="791"/>
      <c r="J935" s="791"/>
      <c r="K935" s="791"/>
      <c r="L935" s="791"/>
      <c r="M935" s="791"/>
      <c r="N935" s="5"/>
      <c r="O935" s="5"/>
      <c r="P935" s="5"/>
      <c r="Q935" s="5"/>
      <c r="R935" s="5"/>
      <c r="S935" s="5"/>
      <c r="T935" s="5"/>
      <c r="U935" s="5"/>
      <c r="V935" s="5"/>
      <c r="W935" s="5"/>
      <c r="X935" s="5"/>
      <c r="Y935" s="5"/>
      <c r="Z935" s="5"/>
      <c r="AA935" s="5"/>
      <c r="AB935" s="5"/>
      <c r="AC935" s="5"/>
      <c r="AD935" s="5"/>
      <c r="AE935" s="5"/>
      <c r="AF935" s="5"/>
      <c r="AG935" s="792"/>
      <c r="AH935" s="749"/>
    </row>
    <row r="936">
      <c r="A936" s="646"/>
      <c r="B936" s="791"/>
      <c r="C936" s="791"/>
      <c r="D936" s="791"/>
      <c r="E936" s="791"/>
      <c r="F936" s="791"/>
      <c r="G936" s="791"/>
      <c r="H936" s="791"/>
      <c r="I936" s="791"/>
      <c r="J936" s="791"/>
      <c r="K936" s="791"/>
      <c r="L936" s="791"/>
      <c r="M936" s="791"/>
      <c r="N936" s="5"/>
      <c r="O936" s="5"/>
      <c r="P936" s="5"/>
      <c r="Q936" s="5"/>
      <c r="R936" s="5"/>
      <c r="S936" s="5"/>
      <c r="T936" s="5"/>
      <c r="U936" s="5"/>
      <c r="V936" s="5"/>
      <c r="W936" s="5"/>
      <c r="X936" s="5"/>
      <c r="Y936" s="5"/>
      <c r="Z936" s="5"/>
      <c r="AA936" s="5"/>
      <c r="AB936" s="5"/>
      <c r="AC936" s="5"/>
      <c r="AD936" s="5"/>
      <c r="AE936" s="5"/>
      <c r="AF936" s="5"/>
      <c r="AG936" s="792"/>
      <c r="AH936" s="749"/>
    </row>
    <row r="937">
      <c r="A937" s="646"/>
      <c r="B937" s="791"/>
      <c r="C937" s="791"/>
      <c r="D937" s="791"/>
      <c r="E937" s="791"/>
      <c r="F937" s="791"/>
      <c r="G937" s="791"/>
      <c r="H937" s="791"/>
      <c r="I937" s="791"/>
      <c r="J937" s="791"/>
      <c r="K937" s="791"/>
      <c r="L937" s="791"/>
      <c r="M937" s="791"/>
      <c r="N937" s="5"/>
      <c r="O937" s="5"/>
      <c r="P937" s="5"/>
      <c r="Q937" s="5"/>
      <c r="R937" s="5"/>
      <c r="S937" s="5"/>
      <c r="T937" s="5"/>
      <c r="U937" s="5"/>
      <c r="V937" s="5"/>
      <c r="W937" s="5"/>
      <c r="X937" s="5"/>
      <c r="Y937" s="5"/>
      <c r="Z937" s="5"/>
      <c r="AA937" s="5"/>
      <c r="AB937" s="5"/>
      <c r="AC937" s="5"/>
      <c r="AD937" s="5"/>
      <c r="AE937" s="5"/>
      <c r="AF937" s="5"/>
      <c r="AG937" s="792"/>
      <c r="AH937" s="749"/>
    </row>
    <row r="938">
      <c r="A938" s="646"/>
      <c r="B938" s="791"/>
      <c r="C938" s="791"/>
      <c r="D938" s="791"/>
      <c r="E938" s="791"/>
      <c r="F938" s="791"/>
      <c r="G938" s="791"/>
      <c r="H938" s="791"/>
      <c r="I938" s="791"/>
      <c r="J938" s="791"/>
      <c r="K938" s="791"/>
      <c r="L938" s="791"/>
      <c r="M938" s="791"/>
      <c r="N938" s="5"/>
      <c r="O938" s="5"/>
      <c r="P938" s="5"/>
      <c r="Q938" s="5"/>
      <c r="R938" s="5"/>
      <c r="S938" s="5"/>
      <c r="T938" s="5"/>
      <c r="U938" s="5"/>
      <c r="V938" s="5"/>
      <c r="W938" s="5"/>
      <c r="X938" s="5"/>
      <c r="Y938" s="5"/>
      <c r="Z938" s="5"/>
      <c r="AA938" s="5"/>
      <c r="AB938" s="5"/>
      <c r="AC938" s="5"/>
      <c r="AD938" s="5"/>
      <c r="AE938" s="5"/>
      <c r="AF938" s="5"/>
      <c r="AG938" s="792"/>
      <c r="AH938" s="749"/>
    </row>
    <row r="939">
      <c r="A939" s="646"/>
      <c r="B939" s="791"/>
      <c r="C939" s="791"/>
      <c r="D939" s="791"/>
      <c r="E939" s="791"/>
      <c r="F939" s="791"/>
      <c r="G939" s="791"/>
      <c r="H939" s="791"/>
      <c r="I939" s="791"/>
      <c r="J939" s="791"/>
      <c r="K939" s="791"/>
      <c r="L939" s="791"/>
      <c r="M939" s="791"/>
      <c r="N939" s="5"/>
      <c r="O939" s="5"/>
      <c r="P939" s="5"/>
      <c r="Q939" s="5"/>
      <c r="R939" s="5"/>
      <c r="S939" s="5"/>
      <c r="T939" s="5"/>
      <c r="U939" s="5"/>
      <c r="V939" s="5"/>
      <c r="W939" s="5"/>
      <c r="X939" s="5"/>
      <c r="Y939" s="5"/>
      <c r="Z939" s="5"/>
      <c r="AA939" s="5"/>
      <c r="AB939" s="5"/>
      <c r="AC939" s="5"/>
      <c r="AD939" s="5"/>
      <c r="AE939" s="5"/>
      <c r="AF939" s="5"/>
      <c r="AG939" s="792"/>
      <c r="AH939" s="749"/>
    </row>
    <row r="940">
      <c r="A940" s="646"/>
      <c r="B940" s="791"/>
      <c r="C940" s="791"/>
      <c r="D940" s="791"/>
      <c r="E940" s="791"/>
      <c r="F940" s="791"/>
      <c r="G940" s="791"/>
      <c r="H940" s="791"/>
      <c r="I940" s="791"/>
      <c r="J940" s="791"/>
      <c r="K940" s="791"/>
      <c r="L940" s="791"/>
      <c r="M940" s="791"/>
      <c r="N940" s="5"/>
      <c r="O940" s="5"/>
      <c r="P940" s="5"/>
      <c r="Q940" s="5"/>
      <c r="R940" s="5"/>
      <c r="S940" s="5"/>
      <c r="T940" s="5"/>
      <c r="U940" s="5"/>
      <c r="V940" s="5"/>
      <c r="W940" s="5"/>
      <c r="X940" s="5"/>
      <c r="Y940" s="5"/>
      <c r="Z940" s="5"/>
      <c r="AA940" s="5"/>
      <c r="AB940" s="5"/>
      <c r="AC940" s="5"/>
      <c r="AD940" s="5"/>
      <c r="AE940" s="5"/>
      <c r="AF940" s="5"/>
      <c r="AG940" s="792"/>
      <c r="AH940" s="749"/>
    </row>
    <row r="941">
      <c r="A941" s="646"/>
      <c r="B941" s="791"/>
      <c r="C941" s="791"/>
      <c r="D941" s="791"/>
      <c r="E941" s="791"/>
      <c r="F941" s="791"/>
      <c r="G941" s="791"/>
      <c r="H941" s="791"/>
      <c r="I941" s="791"/>
      <c r="J941" s="791"/>
      <c r="K941" s="791"/>
      <c r="L941" s="791"/>
      <c r="M941" s="791"/>
      <c r="N941" s="5"/>
      <c r="O941" s="5"/>
      <c r="P941" s="5"/>
      <c r="Q941" s="5"/>
      <c r="R941" s="5"/>
      <c r="S941" s="5"/>
      <c r="T941" s="5"/>
      <c r="U941" s="5"/>
      <c r="V941" s="5"/>
      <c r="W941" s="5"/>
      <c r="X941" s="5"/>
      <c r="Y941" s="5"/>
      <c r="Z941" s="5"/>
      <c r="AA941" s="5"/>
      <c r="AB941" s="5"/>
      <c r="AC941" s="5"/>
      <c r="AD941" s="5"/>
      <c r="AE941" s="5"/>
      <c r="AF941" s="5"/>
      <c r="AG941" s="792"/>
      <c r="AH941" s="749"/>
    </row>
    <row r="942">
      <c r="A942" s="646"/>
      <c r="B942" s="791"/>
      <c r="C942" s="791"/>
      <c r="D942" s="791"/>
      <c r="E942" s="791"/>
      <c r="F942" s="791"/>
      <c r="G942" s="791"/>
      <c r="H942" s="791"/>
      <c r="I942" s="791"/>
      <c r="J942" s="791"/>
      <c r="K942" s="791"/>
      <c r="L942" s="791"/>
      <c r="M942" s="791"/>
      <c r="N942" s="5"/>
      <c r="O942" s="5"/>
      <c r="P942" s="5"/>
      <c r="Q942" s="5"/>
      <c r="R942" s="5"/>
      <c r="S942" s="5"/>
      <c r="T942" s="5"/>
      <c r="U942" s="5"/>
      <c r="V942" s="5"/>
      <c r="W942" s="5"/>
      <c r="X942" s="5"/>
      <c r="Y942" s="5"/>
      <c r="Z942" s="5"/>
      <c r="AA942" s="5"/>
      <c r="AB942" s="5"/>
      <c r="AC942" s="5"/>
      <c r="AD942" s="5"/>
      <c r="AE942" s="5"/>
      <c r="AF942" s="5"/>
      <c r="AG942" s="792"/>
      <c r="AH942" s="749"/>
    </row>
    <row r="943">
      <c r="A943" s="646"/>
      <c r="B943" s="791"/>
      <c r="C943" s="791"/>
      <c r="D943" s="791"/>
      <c r="E943" s="791"/>
      <c r="F943" s="791"/>
      <c r="G943" s="791"/>
      <c r="H943" s="791"/>
      <c r="I943" s="791"/>
      <c r="J943" s="791"/>
      <c r="K943" s="791"/>
      <c r="L943" s="791"/>
      <c r="M943" s="791"/>
      <c r="N943" s="5"/>
      <c r="O943" s="5"/>
      <c r="P943" s="5"/>
      <c r="Q943" s="5"/>
      <c r="R943" s="5"/>
      <c r="S943" s="5"/>
      <c r="T943" s="5"/>
      <c r="U943" s="5"/>
      <c r="V943" s="5"/>
      <c r="W943" s="5"/>
      <c r="X943" s="5"/>
      <c r="Y943" s="5"/>
      <c r="Z943" s="5"/>
      <c r="AA943" s="5"/>
      <c r="AB943" s="5"/>
      <c r="AC943" s="5"/>
      <c r="AD943" s="5"/>
      <c r="AE943" s="5"/>
      <c r="AF943" s="5"/>
      <c r="AG943" s="792"/>
      <c r="AH943" s="749"/>
    </row>
    <row r="944">
      <c r="A944" s="646"/>
      <c r="B944" s="791"/>
      <c r="C944" s="791"/>
      <c r="D944" s="791"/>
      <c r="E944" s="791"/>
      <c r="F944" s="791"/>
      <c r="G944" s="791"/>
      <c r="H944" s="791"/>
      <c r="I944" s="791"/>
      <c r="J944" s="791"/>
      <c r="K944" s="791"/>
      <c r="L944" s="791"/>
      <c r="M944" s="791"/>
      <c r="N944" s="5"/>
      <c r="O944" s="5"/>
      <c r="P944" s="5"/>
      <c r="Q944" s="5"/>
      <c r="R944" s="5"/>
      <c r="S944" s="5"/>
      <c r="T944" s="5"/>
      <c r="U944" s="5"/>
      <c r="V944" s="5"/>
      <c r="W944" s="5"/>
      <c r="X944" s="5"/>
      <c r="Y944" s="5"/>
      <c r="Z944" s="5"/>
      <c r="AA944" s="5"/>
      <c r="AB944" s="5"/>
      <c r="AC944" s="5"/>
      <c r="AD944" s="5"/>
      <c r="AE944" s="5"/>
      <c r="AF944" s="5"/>
      <c r="AG944" s="792"/>
      <c r="AH944" s="749"/>
    </row>
    <row r="945">
      <c r="A945" s="646"/>
      <c r="B945" s="791"/>
      <c r="C945" s="791"/>
      <c r="D945" s="791"/>
      <c r="E945" s="791"/>
      <c r="F945" s="791"/>
      <c r="G945" s="791"/>
      <c r="H945" s="791"/>
      <c r="I945" s="791"/>
      <c r="J945" s="791"/>
      <c r="K945" s="791"/>
      <c r="L945" s="791"/>
      <c r="M945" s="791"/>
      <c r="N945" s="5"/>
      <c r="O945" s="5"/>
      <c r="P945" s="5"/>
      <c r="Q945" s="5"/>
      <c r="R945" s="5"/>
      <c r="S945" s="5"/>
      <c r="T945" s="5"/>
      <c r="U945" s="5"/>
      <c r="V945" s="5"/>
      <c r="W945" s="5"/>
      <c r="X945" s="5"/>
      <c r="Y945" s="5"/>
      <c r="Z945" s="5"/>
      <c r="AA945" s="5"/>
      <c r="AB945" s="5"/>
      <c r="AC945" s="5"/>
      <c r="AD945" s="5"/>
      <c r="AE945" s="5"/>
      <c r="AF945" s="5"/>
      <c r="AG945" s="792"/>
      <c r="AH945" s="749"/>
    </row>
    <row r="946">
      <c r="A946" s="646"/>
      <c r="B946" s="791"/>
      <c r="C946" s="791"/>
      <c r="D946" s="791"/>
      <c r="E946" s="791"/>
      <c r="F946" s="791"/>
      <c r="G946" s="791"/>
      <c r="H946" s="791"/>
      <c r="I946" s="791"/>
      <c r="J946" s="791"/>
      <c r="K946" s="791"/>
      <c r="L946" s="791"/>
      <c r="M946" s="791"/>
      <c r="N946" s="5"/>
      <c r="O946" s="5"/>
      <c r="P946" s="5"/>
      <c r="Q946" s="5"/>
      <c r="R946" s="5"/>
      <c r="S946" s="5"/>
      <c r="T946" s="5"/>
      <c r="U946" s="5"/>
      <c r="V946" s="5"/>
      <c r="W946" s="5"/>
      <c r="X946" s="5"/>
      <c r="Y946" s="5"/>
      <c r="Z946" s="5"/>
      <c r="AA946" s="5"/>
      <c r="AB946" s="5"/>
      <c r="AC946" s="5"/>
      <c r="AD946" s="5"/>
      <c r="AE946" s="5"/>
      <c r="AF946" s="5"/>
      <c r="AG946" s="792"/>
      <c r="AH946" s="749"/>
    </row>
    <row r="947">
      <c r="A947" s="646"/>
      <c r="B947" s="791"/>
      <c r="C947" s="791"/>
      <c r="D947" s="791"/>
      <c r="E947" s="791"/>
      <c r="F947" s="791"/>
      <c r="G947" s="791"/>
      <c r="H947" s="791"/>
      <c r="I947" s="791"/>
      <c r="J947" s="791"/>
      <c r="K947" s="791"/>
      <c r="L947" s="791"/>
      <c r="M947" s="791"/>
      <c r="N947" s="5"/>
      <c r="O947" s="5"/>
      <c r="P947" s="5"/>
      <c r="Q947" s="5"/>
      <c r="R947" s="5"/>
      <c r="S947" s="5"/>
      <c r="T947" s="5"/>
      <c r="U947" s="5"/>
      <c r="V947" s="5"/>
      <c r="W947" s="5"/>
      <c r="X947" s="5"/>
      <c r="Y947" s="5"/>
      <c r="Z947" s="5"/>
      <c r="AA947" s="5"/>
      <c r="AB947" s="5"/>
      <c r="AC947" s="5"/>
      <c r="AD947" s="5"/>
      <c r="AE947" s="5"/>
      <c r="AF947" s="5"/>
      <c r="AG947" s="792"/>
      <c r="AH947" s="749"/>
    </row>
    <row r="948">
      <c r="A948" s="646"/>
      <c r="B948" s="791"/>
      <c r="C948" s="791"/>
      <c r="D948" s="791"/>
      <c r="E948" s="791"/>
      <c r="F948" s="791"/>
      <c r="G948" s="791"/>
      <c r="H948" s="791"/>
      <c r="I948" s="791"/>
      <c r="J948" s="791"/>
      <c r="K948" s="791"/>
      <c r="L948" s="791"/>
      <c r="M948" s="791"/>
      <c r="N948" s="5"/>
      <c r="O948" s="5"/>
      <c r="P948" s="5"/>
      <c r="Q948" s="5"/>
      <c r="R948" s="5"/>
      <c r="S948" s="5"/>
      <c r="T948" s="5"/>
      <c r="U948" s="5"/>
      <c r="V948" s="5"/>
      <c r="W948" s="5"/>
      <c r="X948" s="5"/>
      <c r="Y948" s="5"/>
      <c r="Z948" s="5"/>
      <c r="AA948" s="5"/>
      <c r="AB948" s="5"/>
      <c r="AC948" s="5"/>
      <c r="AD948" s="5"/>
      <c r="AE948" s="5"/>
      <c r="AF948" s="5"/>
      <c r="AG948" s="792"/>
      <c r="AH948" s="749"/>
    </row>
    <row r="949">
      <c r="A949" s="646"/>
      <c r="B949" s="791"/>
      <c r="C949" s="791"/>
      <c r="D949" s="791"/>
      <c r="E949" s="791"/>
      <c r="F949" s="791"/>
      <c r="G949" s="791"/>
      <c r="H949" s="791"/>
      <c r="I949" s="791"/>
      <c r="J949" s="791"/>
      <c r="K949" s="791"/>
      <c r="L949" s="791"/>
      <c r="M949" s="791"/>
      <c r="N949" s="5"/>
      <c r="O949" s="5"/>
      <c r="P949" s="5"/>
      <c r="Q949" s="5"/>
      <c r="R949" s="5"/>
      <c r="S949" s="5"/>
      <c r="T949" s="5"/>
      <c r="U949" s="5"/>
      <c r="V949" s="5"/>
      <c r="W949" s="5"/>
      <c r="X949" s="5"/>
      <c r="Y949" s="5"/>
      <c r="Z949" s="5"/>
      <c r="AA949" s="5"/>
      <c r="AB949" s="5"/>
      <c r="AC949" s="5"/>
      <c r="AD949" s="5"/>
      <c r="AE949" s="5"/>
      <c r="AF949" s="5"/>
      <c r="AG949" s="792"/>
      <c r="AH949" s="749"/>
    </row>
    <row r="950">
      <c r="A950" s="646"/>
      <c r="B950" s="791"/>
      <c r="C950" s="791"/>
      <c r="D950" s="791"/>
      <c r="E950" s="791"/>
      <c r="F950" s="791"/>
      <c r="G950" s="791"/>
      <c r="H950" s="791"/>
      <c r="I950" s="791"/>
      <c r="J950" s="791"/>
      <c r="K950" s="791"/>
      <c r="L950" s="791"/>
      <c r="M950" s="791"/>
      <c r="N950" s="5"/>
      <c r="O950" s="5"/>
      <c r="P950" s="5"/>
      <c r="Q950" s="5"/>
      <c r="R950" s="5"/>
      <c r="S950" s="5"/>
      <c r="T950" s="5"/>
      <c r="U950" s="5"/>
      <c r="V950" s="5"/>
      <c r="W950" s="5"/>
      <c r="X950" s="5"/>
      <c r="Y950" s="5"/>
      <c r="Z950" s="5"/>
      <c r="AA950" s="5"/>
      <c r="AB950" s="5"/>
      <c r="AC950" s="5"/>
      <c r="AD950" s="5"/>
      <c r="AE950" s="5"/>
      <c r="AF950" s="5"/>
      <c r="AG950" s="792"/>
      <c r="AH950" s="749"/>
    </row>
    <row r="951">
      <c r="A951" s="646"/>
      <c r="B951" s="791"/>
      <c r="C951" s="791"/>
      <c r="D951" s="791"/>
      <c r="E951" s="791"/>
      <c r="F951" s="791"/>
      <c r="G951" s="791"/>
      <c r="H951" s="791"/>
      <c r="I951" s="791"/>
      <c r="J951" s="791"/>
      <c r="K951" s="791"/>
      <c r="L951" s="791"/>
      <c r="M951" s="791"/>
      <c r="N951" s="5"/>
      <c r="O951" s="5"/>
      <c r="P951" s="5"/>
      <c r="Q951" s="5"/>
      <c r="R951" s="5"/>
      <c r="S951" s="5"/>
      <c r="T951" s="5"/>
      <c r="U951" s="5"/>
      <c r="V951" s="5"/>
      <c r="W951" s="5"/>
      <c r="X951" s="5"/>
      <c r="Y951" s="5"/>
      <c r="Z951" s="5"/>
      <c r="AA951" s="5"/>
      <c r="AB951" s="5"/>
      <c r="AC951" s="5"/>
      <c r="AD951" s="5"/>
      <c r="AE951" s="5"/>
      <c r="AF951" s="5"/>
      <c r="AG951" s="792"/>
      <c r="AH951" s="749"/>
    </row>
    <row r="952">
      <c r="A952" s="646"/>
      <c r="B952" s="791"/>
      <c r="C952" s="791"/>
      <c r="D952" s="791"/>
      <c r="E952" s="791"/>
      <c r="F952" s="791"/>
      <c r="G952" s="791"/>
      <c r="H952" s="791"/>
      <c r="I952" s="791"/>
      <c r="J952" s="791"/>
      <c r="K952" s="791"/>
      <c r="L952" s="791"/>
      <c r="M952" s="791"/>
      <c r="N952" s="5"/>
      <c r="O952" s="5"/>
      <c r="P952" s="5"/>
      <c r="Q952" s="5"/>
      <c r="R952" s="5"/>
      <c r="S952" s="5"/>
      <c r="T952" s="5"/>
      <c r="U952" s="5"/>
      <c r="V952" s="5"/>
      <c r="W952" s="5"/>
      <c r="X952" s="5"/>
      <c r="Y952" s="5"/>
      <c r="Z952" s="5"/>
      <c r="AA952" s="5"/>
      <c r="AB952" s="5"/>
      <c r="AC952" s="5"/>
      <c r="AD952" s="5"/>
      <c r="AE952" s="5"/>
      <c r="AF952" s="5"/>
      <c r="AG952" s="792"/>
      <c r="AH952" s="749"/>
    </row>
    <row r="953">
      <c r="A953" s="646"/>
      <c r="B953" s="791"/>
      <c r="C953" s="791"/>
      <c r="D953" s="791"/>
      <c r="E953" s="791"/>
      <c r="F953" s="791"/>
      <c r="G953" s="791"/>
      <c r="H953" s="791"/>
      <c r="I953" s="791"/>
      <c r="J953" s="791"/>
      <c r="K953" s="791"/>
      <c r="L953" s="791"/>
      <c r="M953" s="791"/>
      <c r="N953" s="5"/>
      <c r="O953" s="5"/>
      <c r="P953" s="5"/>
      <c r="Q953" s="5"/>
      <c r="R953" s="5"/>
      <c r="S953" s="5"/>
      <c r="T953" s="5"/>
      <c r="U953" s="5"/>
      <c r="V953" s="5"/>
      <c r="W953" s="5"/>
      <c r="X953" s="5"/>
      <c r="Y953" s="5"/>
      <c r="Z953" s="5"/>
      <c r="AA953" s="5"/>
      <c r="AB953" s="5"/>
      <c r="AC953" s="5"/>
      <c r="AD953" s="5"/>
      <c r="AE953" s="5"/>
      <c r="AF953" s="5"/>
      <c r="AG953" s="792"/>
      <c r="AH953" s="749"/>
    </row>
    <row r="954">
      <c r="A954" s="646"/>
      <c r="B954" s="791"/>
      <c r="C954" s="791"/>
      <c r="D954" s="791"/>
      <c r="E954" s="791"/>
      <c r="F954" s="791"/>
      <c r="G954" s="791"/>
      <c r="H954" s="791"/>
      <c r="I954" s="791"/>
      <c r="J954" s="791"/>
      <c r="K954" s="791"/>
      <c r="L954" s="791"/>
      <c r="M954" s="791"/>
      <c r="N954" s="5"/>
      <c r="O954" s="5"/>
      <c r="P954" s="5"/>
      <c r="Q954" s="5"/>
      <c r="R954" s="5"/>
      <c r="S954" s="5"/>
      <c r="T954" s="5"/>
      <c r="U954" s="5"/>
      <c r="V954" s="5"/>
      <c r="W954" s="5"/>
      <c r="X954" s="5"/>
      <c r="Y954" s="5"/>
      <c r="Z954" s="5"/>
      <c r="AA954" s="5"/>
      <c r="AB954" s="5"/>
      <c r="AC954" s="5"/>
      <c r="AD954" s="5"/>
      <c r="AE954" s="5"/>
      <c r="AF954" s="5"/>
      <c r="AG954" s="792"/>
      <c r="AH954" s="749"/>
    </row>
    <row r="955">
      <c r="A955" s="646"/>
      <c r="B955" s="791"/>
      <c r="C955" s="791"/>
      <c r="D955" s="791"/>
      <c r="E955" s="791"/>
      <c r="F955" s="791"/>
      <c r="G955" s="791"/>
      <c r="H955" s="791"/>
      <c r="I955" s="791"/>
      <c r="J955" s="791"/>
      <c r="K955" s="791"/>
      <c r="L955" s="791"/>
      <c r="M955" s="791"/>
      <c r="N955" s="5"/>
      <c r="O955" s="5"/>
      <c r="P955" s="5"/>
      <c r="Q955" s="5"/>
      <c r="R955" s="5"/>
      <c r="S955" s="5"/>
      <c r="T955" s="5"/>
      <c r="U955" s="5"/>
      <c r="V955" s="5"/>
      <c r="W955" s="5"/>
      <c r="X955" s="5"/>
      <c r="Y955" s="5"/>
      <c r="Z955" s="5"/>
      <c r="AA955" s="5"/>
      <c r="AB955" s="5"/>
      <c r="AC955" s="5"/>
      <c r="AD955" s="5"/>
      <c r="AE955" s="5"/>
      <c r="AF955" s="5"/>
      <c r="AG955" s="792"/>
      <c r="AH955" s="749"/>
    </row>
    <row r="956">
      <c r="A956" s="646"/>
      <c r="B956" s="791"/>
      <c r="C956" s="791"/>
      <c r="D956" s="791"/>
      <c r="E956" s="791"/>
      <c r="F956" s="791"/>
      <c r="G956" s="791"/>
      <c r="H956" s="791"/>
      <c r="I956" s="791"/>
      <c r="J956" s="791"/>
      <c r="K956" s="791"/>
      <c r="L956" s="791"/>
      <c r="M956" s="791"/>
      <c r="N956" s="5"/>
      <c r="O956" s="5"/>
      <c r="P956" s="5"/>
      <c r="Q956" s="5"/>
      <c r="R956" s="5"/>
      <c r="S956" s="5"/>
      <c r="T956" s="5"/>
      <c r="U956" s="5"/>
      <c r="V956" s="5"/>
      <c r="W956" s="5"/>
      <c r="X956" s="5"/>
      <c r="Y956" s="5"/>
      <c r="Z956" s="5"/>
      <c r="AA956" s="5"/>
      <c r="AB956" s="5"/>
      <c r="AC956" s="5"/>
      <c r="AD956" s="5"/>
      <c r="AE956" s="5"/>
      <c r="AF956" s="5"/>
      <c r="AG956" s="792"/>
      <c r="AH956" s="749"/>
    </row>
    <row r="957">
      <c r="A957" s="646"/>
      <c r="B957" s="791"/>
      <c r="C957" s="791"/>
      <c r="D957" s="791"/>
      <c r="E957" s="791"/>
      <c r="F957" s="791"/>
      <c r="G957" s="791"/>
      <c r="H957" s="791"/>
      <c r="I957" s="791"/>
      <c r="J957" s="791"/>
      <c r="K957" s="791"/>
      <c r="L957" s="791"/>
      <c r="M957" s="791"/>
      <c r="N957" s="5"/>
      <c r="O957" s="5"/>
      <c r="P957" s="5"/>
      <c r="Q957" s="5"/>
      <c r="R957" s="5"/>
      <c r="S957" s="5"/>
      <c r="T957" s="5"/>
      <c r="U957" s="5"/>
      <c r="V957" s="5"/>
      <c r="W957" s="5"/>
      <c r="X957" s="5"/>
      <c r="Y957" s="5"/>
      <c r="Z957" s="5"/>
      <c r="AA957" s="5"/>
      <c r="AB957" s="5"/>
      <c r="AC957" s="5"/>
      <c r="AD957" s="5"/>
      <c r="AE957" s="5"/>
      <c r="AF957" s="5"/>
      <c r="AG957" s="792"/>
      <c r="AH957" s="749"/>
    </row>
    <row r="958">
      <c r="A958" s="646"/>
      <c r="B958" s="791"/>
      <c r="C958" s="791"/>
      <c r="D958" s="791"/>
      <c r="E958" s="791"/>
      <c r="F958" s="791"/>
      <c r="G958" s="791"/>
      <c r="H958" s="791"/>
      <c r="I958" s="791"/>
      <c r="J958" s="791"/>
      <c r="K958" s="791"/>
      <c r="L958" s="791"/>
      <c r="M958" s="791"/>
      <c r="N958" s="5"/>
      <c r="O958" s="5"/>
      <c r="P958" s="5"/>
      <c r="Q958" s="5"/>
      <c r="R958" s="5"/>
      <c r="S958" s="5"/>
      <c r="T958" s="5"/>
      <c r="U958" s="5"/>
      <c r="V958" s="5"/>
      <c r="W958" s="5"/>
      <c r="X958" s="5"/>
      <c r="Y958" s="5"/>
      <c r="Z958" s="5"/>
      <c r="AA958" s="5"/>
      <c r="AB958" s="5"/>
      <c r="AC958" s="5"/>
      <c r="AD958" s="5"/>
      <c r="AE958" s="5"/>
      <c r="AF958" s="5"/>
      <c r="AG958" s="792"/>
      <c r="AH958" s="749"/>
    </row>
    <row r="959">
      <c r="A959" s="646"/>
      <c r="B959" s="791"/>
      <c r="C959" s="791"/>
      <c r="D959" s="791"/>
      <c r="E959" s="791"/>
      <c r="F959" s="791"/>
      <c r="G959" s="791"/>
      <c r="H959" s="791"/>
      <c r="I959" s="791"/>
      <c r="J959" s="791"/>
      <c r="K959" s="791"/>
      <c r="L959" s="791"/>
      <c r="M959" s="791"/>
      <c r="N959" s="5"/>
      <c r="O959" s="5"/>
      <c r="P959" s="5"/>
      <c r="Q959" s="5"/>
      <c r="R959" s="5"/>
      <c r="S959" s="5"/>
      <c r="T959" s="5"/>
      <c r="U959" s="5"/>
      <c r="V959" s="5"/>
      <c r="W959" s="5"/>
      <c r="X959" s="5"/>
      <c r="Y959" s="5"/>
      <c r="Z959" s="5"/>
      <c r="AA959" s="5"/>
      <c r="AB959" s="5"/>
      <c r="AC959" s="5"/>
      <c r="AD959" s="5"/>
      <c r="AE959" s="5"/>
      <c r="AF959" s="5"/>
      <c r="AG959" s="792"/>
      <c r="AH959" s="749"/>
    </row>
    <row r="960">
      <c r="A960" s="646"/>
      <c r="B960" s="791"/>
      <c r="C960" s="791"/>
      <c r="D960" s="791"/>
      <c r="E960" s="791"/>
      <c r="F960" s="791"/>
      <c r="G960" s="791"/>
      <c r="H960" s="791"/>
      <c r="I960" s="791"/>
      <c r="J960" s="791"/>
      <c r="K960" s="791"/>
      <c r="L960" s="791"/>
      <c r="M960" s="791"/>
      <c r="N960" s="5"/>
      <c r="O960" s="5"/>
      <c r="P960" s="5"/>
      <c r="Q960" s="5"/>
      <c r="R960" s="5"/>
      <c r="S960" s="5"/>
      <c r="T960" s="5"/>
      <c r="U960" s="5"/>
      <c r="V960" s="5"/>
      <c r="W960" s="5"/>
      <c r="X960" s="5"/>
      <c r="Y960" s="5"/>
      <c r="Z960" s="5"/>
      <c r="AA960" s="5"/>
      <c r="AB960" s="5"/>
      <c r="AC960" s="5"/>
      <c r="AD960" s="5"/>
      <c r="AE960" s="5"/>
      <c r="AF960" s="5"/>
      <c r="AG960" s="792"/>
      <c r="AH960" s="749"/>
    </row>
    <row r="961">
      <c r="A961" s="646"/>
      <c r="B961" s="791"/>
      <c r="C961" s="791"/>
      <c r="D961" s="791"/>
      <c r="E961" s="791"/>
      <c r="F961" s="791"/>
      <c r="G961" s="791"/>
      <c r="H961" s="791"/>
      <c r="I961" s="791"/>
      <c r="J961" s="791"/>
      <c r="K961" s="791"/>
      <c r="L961" s="791"/>
      <c r="M961" s="791"/>
      <c r="N961" s="5"/>
      <c r="O961" s="5"/>
      <c r="P961" s="5"/>
      <c r="Q961" s="5"/>
      <c r="R961" s="5"/>
      <c r="S961" s="5"/>
      <c r="T961" s="5"/>
      <c r="U961" s="5"/>
      <c r="V961" s="5"/>
      <c r="W961" s="5"/>
      <c r="X961" s="5"/>
      <c r="Y961" s="5"/>
      <c r="Z961" s="5"/>
      <c r="AA961" s="5"/>
      <c r="AB961" s="5"/>
      <c r="AC961" s="5"/>
      <c r="AD961" s="5"/>
      <c r="AE961" s="5"/>
      <c r="AF961" s="5"/>
      <c r="AG961" s="792"/>
      <c r="AH961" s="749"/>
    </row>
    <row r="962">
      <c r="A962" s="646"/>
      <c r="B962" s="791"/>
      <c r="C962" s="791"/>
      <c r="D962" s="791"/>
      <c r="E962" s="791"/>
      <c r="F962" s="791"/>
      <c r="G962" s="791"/>
      <c r="H962" s="791"/>
      <c r="I962" s="791"/>
      <c r="J962" s="791"/>
      <c r="K962" s="791"/>
      <c r="L962" s="791"/>
      <c r="M962" s="791"/>
      <c r="N962" s="5"/>
      <c r="O962" s="5"/>
      <c r="P962" s="5"/>
      <c r="Q962" s="5"/>
      <c r="R962" s="5"/>
      <c r="S962" s="5"/>
      <c r="T962" s="5"/>
      <c r="U962" s="5"/>
      <c r="V962" s="5"/>
      <c r="W962" s="5"/>
      <c r="X962" s="5"/>
      <c r="Y962" s="5"/>
      <c r="Z962" s="5"/>
      <c r="AA962" s="5"/>
      <c r="AB962" s="5"/>
      <c r="AC962" s="5"/>
      <c r="AD962" s="5"/>
      <c r="AE962" s="5"/>
      <c r="AF962" s="5"/>
      <c r="AG962" s="792"/>
      <c r="AH962" s="749"/>
    </row>
    <row r="963">
      <c r="A963" s="646"/>
      <c r="B963" s="791"/>
      <c r="C963" s="791"/>
      <c r="D963" s="791"/>
      <c r="E963" s="791"/>
      <c r="F963" s="791"/>
      <c r="G963" s="791"/>
      <c r="H963" s="791"/>
      <c r="I963" s="791"/>
      <c r="J963" s="791"/>
      <c r="K963" s="791"/>
      <c r="L963" s="791"/>
      <c r="M963" s="791"/>
      <c r="N963" s="5"/>
      <c r="O963" s="5"/>
      <c r="P963" s="5"/>
      <c r="Q963" s="5"/>
      <c r="R963" s="5"/>
      <c r="S963" s="5"/>
      <c r="T963" s="5"/>
      <c r="U963" s="5"/>
      <c r="V963" s="5"/>
      <c r="W963" s="5"/>
      <c r="X963" s="5"/>
      <c r="Y963" s="5"/>
      <c r="Z963" s="5"/>
      <c r="AA963" s="5"/>
      <c r="AB963" s="5"/>
      <c r="AC963" s="5"/>
      <c r="AD963" s="5"/>
      <c r="AE963" s="5"/>
      <c r="AF963" s="5"/>
      <c r="AG963" s="792"/>
      <c r="AH963" s="749"/>
    </row>
    <row r="964">
      <c r="A964" s="646"/>
      <c r="B964" s="791"/>
      <c r="C964" s="791"/>
      <c r="D964" s="791"/>
      <c r="E964" s="791"/>
      <c r="F964" s="791"/>
      <c r="G964" s="791"/>
      <c r="H964" s="791"/>
      <c r="I964" s="791"/>
      <c r="J964" s="791"/>
      <c r="K964" s="791"/>
      <c r="L964" s="791"/>
      <c r="M964" s="791"/>
      <c r="N964" s="5"/>
      <c r="O964" s="5"/>
      <c r="P964" s="5"/>
      <c r="Q964" s="5"/>
      <c r="R964" s="5"/>
      <c r="S964" s="5"/>
      <c r="T964" s="5"/>
      <c r="U964" s="5"/>
      <c r="V964" s="5"/>
      <c r="W964" s="5"/>
      <c r="X964" s="5"/>
      <c r="Y964" s="5"/>
      <c r="Z964" s="5"/>
      <c r="AA964" s="5"/>
      <c r="AB964" s="5"/>
      <c r="AC964" s="5"/>
      <c r="AD964" s="5"/>
      <c r="AE964" s="5"/>
      <c r="AF964" s="5"/>
      <c r="AG964" s="792"/>
      <c r="AH964" s="749"/>
    </row>
    <row r="965">
      <c r="A965" s="646"/>
      <c r="B965" s="791"/>
      <c r="C965" s="791"/>
      <c r="D965" s="791"/>
      <c r="E965" s="791"/>
      <c r="F965" s="791"/>
      <c r="G965" s="791"/>
      <c r="H965" s="791"/>
      <c r="I965" s="791"/>
      <c r="J965" s="791"/>
      <c r="K965" s="791"/>
      <c r="L965" s="791"/>
      <c r="M965" s="791"/>
      <c r="N965" s="5"/>
      <c r="O965" s="5"/>
      <c r="P965" s="5"/>
      <c r="Q965" s="5"/>
      <c r="R965" s="5"/>
      <c r="S965" s="5"/>
      <c r="T965" s="5"/>
      <c r="U965" s="5"/>
      <c r="V965" s="5"/>
      <c r="W965" s="5"/>
      <c r="X965" s="5"/>
      <c r="Y965" s="5"/>
      <c r="Z965" s="5"/>
      <c r="AA965" s="5"/>
      <c r="AB965" s="5"/>
      <c r="AC965" s="5"/>
      <c r="AD965" s="5"/>
      <c r="AE965" s="5"/>
      <c r="AF965" s="5"/>
      <c r="AG965" s="792"/>
      <c r="AH965" s="749"/>
    </row>
    <row r="966">
      <c r="A966" s="646"/>
      <c r="B966" s="791"/>
      <c r="C966" s="791"/>
      <c r="D966" s="791"/>
      <c r="E966" s="791"/>
      <c r="F966" s="791"/>
      <c r="G966" s="791"/>
      <c r="H966" s="791"/>
      <c r="I966" s="791"/>
      <c r="J966" s="791"/>
      <c r="K966" s="791"/>
      <c r="L966" s="791"/>
      <c r="M966" s="791"/>
      <c r="N966" s="5"/>
      <c r="O966" s="5"/>
      <c r="P966" s="5"/>
      <c r="Q966" s="5"/>
      <c r="R966" s="5"/>
      <c r="S966" s="5"/>
      <c r="T966" s="5"/>
      <c r="U966" s="5"/>
      <c r="V966" s="5"/>
      <c r="W966" s="5"/>
      <c r="X966" s="5"/>
      <c r="Y966" s="5"/>
      <c r="Z966" s="5"/>
      <c r="AA966" s="5"/>
      <c r="AB966" s="5"/>
      <c r="AC966" s="5"/>
      <c r="AD966" s="5"/>
      <c r="AE966" s="5"/>
      <c r="AF966" s="5"/>
      <c r="AG966" s="792"/>
      <c r="AH966" s="749"/>
    </row>
    <row r="967">
      <c r="A967" s="646"/>
      <c r="B967" s="791"/>
      <c r="C967" s="791"/>
      <c r="D967" s="791"/>
      <c r="E967" s="791"/>
      <c r="F967" s="791"/>
      <c r="G967" s="791"/>
      <c r="H967" s="791"/>
      <c r="I967" s="791"/>
      <c r="J967" s="791"/>
      <c r="K967" s="791"/>
      <c r="L967" s="791"/>
      <c r="M967" s="791"/>
      <c r="N967" s="5"/>
      <c r="O967" s="5"/>
      <c r="P967" s="5"/>
      <c r="Q967" s="5"/>
      <c r="R967" s="5"/>
      <c r="S967" s="5"/>
      <c r="T967" s="5"/>
      <c r="U967" s="5"/>
      <c r="V967" s="5"/>
      <c r="W967" s="5"/>
      <c r="X967" s="5"/>
      <c r="Y967" s="5"/>
      <c r="Z967" s="5"/>
      <c r="AA967" s="5"/>
      <c r="AB967" s="5"/>
      <c r="AC967" s="5"/>
      <c r="AD967" s="5"/>
      <c r="AE967" s="5"/>
      <c r="AF967" s="5"/>
      <c r="AG967" s="792"/>
      <c r="AH967" s="749"/>
    </row>
    <row r="968">
      <c r="A968" s="646"/>
      <c r="B968" s="791"/>
      <c r="C968" s="791"/>
      <c r="D968" s="791"/>
      <c r="E968" s="791"/>
      <c r="F968" s="791"/>
      <c r="G968" s="791"/>
      <c r="H968" s="791"/>
      <c r="I968" s="791"/>
      <c r="J968" s="791"/>
      <c r="K968" s="791"/>
      <c r="L968" s="791"/>
      <c r="M968" s="791"/>
      <c r="N968" s="5"/>
      <c r="O968" s="5"/>
      <c r="P968" s="5"/>
      <c r="Q968" s="5"/>
      <c r="R968" s="5"/>
      <c r="S968" s="5"/>
      <c r="T968" s="5"/>
      <c r="U968" s="5"/>
      <c r="V968" s="5"/>
      <c r="W968" s="5"/>
      <c r="X968" s="5"/>
      <c r="Y968" s="5"/>
      <c r="Z968" s="5"/>
      <c r="AA968" s="5"/>
      <c r="AB968" s="5"/>
      <c r="AC968" s="5"/>
      <c r="AD968" s="5"/>
      <c r="AE968" s="5"/>
      <c r="AF968" s="5"/>
      <c r="AG968" s="792"/>
      <c r="AH968" s="749"/>
    </row>
    <row r="969">
      <c r="A969" s="646"/>
      <c r="B969" s="791"/>
      <c r="C969" s="791"/>
      <c r="D969" s="791"/>
      <c r="E969" s="791"/>
      <c r="F969" s="791"/>
      <c r="G969" s="791"/>
      <c r="H969" s="791"/>
      <c r="I969" s="791"/>
      <c r="J969" s="791"/>
      <c r="K969" s="791"/>
      <c r="L969" s="791"/>
      <c r="M969" s="791"/>
      <c r="N969" s="5"/>
      <c r="O969" s="5"/>
      <c r="P969" s="5"/>
      <c r="Q969" s="5"/>
      <c r="R969" s="5"/>
      <c r="S969" s="5"/>
      <c r="T969" s="5"/>
      <c r="U969" s="5"/>
      <c r="V969" s="5"/>
      <c r="W969" s="5"/>
      <c r="X969" s="5"/>
      <c r="Y969" s="5"/>
      <c r="Z969" s="5"/>
      <c r="AA969" s="5"/>
      <c r="AB969" s="5"/>
      <c r="AC969" s="5"/>
      <c r="AD969" s="5"/>
      <c r="AE969" s="5"/>
      <c r="AF969" s="5"/>
      <c r="AG969" s="792"/>
      <c r="AH969" s="749"/>
    </row>
    <row r="970">
      <c r="AG970" s="793"/>
      <c r="AH970" s="794"/>
    </row>
    <row r="971">
      <c r="AG971" s="793"/>
      <c r="AH971" s="794"/>
    </row>
    <row r="972">
      <c r="AG972" s="793"/>
      <c r="AH972" s="794"/>
    </row>
    <row r="973">
      <c r="AG973" s="793"/>
      <c r="AH973" s="794"/>
    </row>
    <row r="974">
      <c r="AG974" s="793"/>
      <c r="AH974" s="794"/>
    </row>
    <row r="975">
      <c r="AG975" s="793"/>
      <c r="AH975" s="794"/>
    </row>
    <row r="976">
      <c r="AG976" s="793"/>
      <c r="AH976" s="794"/>
    </row>
    <row r="977">
      <c r="AG977" s="795"/>
      <c r="AH977" s="794"/>
    </row>
  </sheetData>
  <mergeCells count="2">
    <mergeCell ref="A26:A27"/>
    <mergeCell ref="A68:A69"/>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1.38"/>
  </cols>
  <sheetData>
    <row r="1">
      <c r="A1" s="796">
        <v>45566.0</v>
      </c>
      <c r="B1" s="797">
        <v>45566.0</v>
      </c>
      <c r="C1" s="797">
        <v>45567.0</v>
      </c>
      <c r="D1" s="797">
        <v>45568.0</v>
      </c>
      <c r="E1" s="797">
        <v>45569.0</v>
      </c>
      <c r="F1" s="797">
        <v>45570.0</v>
      </c>
      <c r="G1" s="797">
        <v>45571.0</v>
      </c>
      <c r="H1" s="797">
        <v>45572.0</v>
      </c>
      <c r="I1" s="797">
        <v>45573.0</v>
      </c>
      <c r="J1" s="797">
        <v>45574.0</v>
      </c>
      <c r="K1" s="797">
        <v>45575.0</v>
      </c>
      <c r="L1" s="797">
        <v>45576.0</v>
      </c>
      <c r="M1" s="797">
        <v>45577.0</v>
      </c>
      <c r="N1" s="797">
        <v>45578.0</v>
      </c>
      <c r="O1" s="797">
        <v>45579.0</v>
      </c>
      <c r="P1" s="797">
        <v>45580.0</v>
      </c>
      <c r="Q1" s="797">
        <v>45581.0</v>
      </c>
      <c r="R1" s="797">
        <v>45582.0</v>
      </c>
      <c r="S1" s="797">
        <v>45583.0</v>
      </c>
      <c r="T1" s="797">
        <v>45584.0</v>
      </c>
      <c r="U1" s="797">
        <v>45585.0</v>
      </c>
      <c r="V1" s="797">
        <v>45586.0</v>
      </c>
      <c r="W1" s="797">
        <v>45587.0</v>
      </c>
      <c r="X1" s="797">
        <v>45588.0</v>
      </c>
      <c r="Y1" s="797">
        <v>45589.0</v>
      </c>
      <c r="Z1" s="797">
        <v>45590.0</v>
      </c>
      <c r="AA1" s="797">
        <v>45591.0</v>
      </c>
      <c r="AB1" s="797">
        <v>45592.0</v>
      </c>
      <c r="AC1" s="797">
        <v>45593.0</v>
      </c>
      <c r="AD1" s="797">
        <v>45594.0</v>
      </c>
      <c r="AE1" s="797">
        <v>45595.0</v>
      </c>
      <c r="AF1" s="798"/>
    </row>
    <row r="2">
      <c r="A2" s="335"/>
      <c r="B2" s="10" t="s">
        <v>3</v>
      </c>
      <c r="C2" s="10" t="s">
        <v>4</v>
      </c>
      <c r="D2" s="10" t="s">
        <v>5</v>
      </c>
      <c r="E2" s="10" t="s">
        <v>6</v>
      </c>
      <c r="F2" s="10" t="s">
        <v>7</v>
      </c>
      <c r="G2" s="10" t="s">
        <v>8</v>
      </c>
      <c r="H2" s="10" t="s">
        <v>9</v>
      </c>
      <c r="I2" s="10" t="s">
        <v>3</v>
      </c>
      <c r="J2" s="10" t="s">
        <v>4</v>
      </c>
      <c r="K2" s="10" t="s">
        <v>5</v>
      </c>
      <c r="L2" s="10" t="s">
        <v>6</v>
      </c>
      <c r="M2" s="10" t="s">
        <v>7</v>
      </c>
      <c r="N2" s="10" t="s">
        <v>8</v>
      </c>
      <c r="O2" s="10" t="s">
        <v>9</v>
      </c>
      <c r="P2" s="10" t="s">
        <v>3</v>
      </c>
      <c r="Q2" s="10" t="s">
        <v>4</v>
      </c>
      <c r="R2" s="10" t="s">
        <v>5</v>
      </c>
      <c r="S2" s="10" t="s">
        <v>6</v>
      </c>
      <c r="T2" s="10" t="s">
        <v>7</v>
      </c>
      <c r="U2" s="10" t="s">
        <v>8</v>
      </c>
      <c r="V2" s="10" t="s">
        <v>9</v>
      </c>
      <c r="W2" s="10" t="s">
        <v>3</v>
      </c>
      <c r="X2" s="10" t="s">
        <v>4</v>
      </c>
      <c r="Y2" s="10" t="s">
        <v>5</v>
      </c>
      <c r="Z2" s="10" t="s">
        <v>6</v>
      </c>
      <c r="AA2" s="10" t="s">
        <v>7</v>
      </c>
      <c r="AB2" s="10" t="s">
        <v>8</v>
      </c>
      <c r="AC2" s="10" t="s">
        <v>9</v>
      </c>
      <c r="AD2" s="10" t="s">
        <v>3</v>
      </c>
      <c r="AE2" s="10" t="s">
        <v>4</v>
      </c>
      <c r="AF2" s="799" t="s">
        <v>1734</v>
      </c>
    </row>
    <row r="3">
      <c r="A3" s="335"/>
      <c r="B3" s="800"/>
      <c r="C3" s="335"/>
      <c r="D3" s="335"/>
      <c r="E3" s="335"/>
      <c r="F3" s="335"/>
      <c r="G3" s="335"/>
      <c r="H3" s="335"/>
      <c r="I3" s="335"/>
      <c r="J3" s="335"/>
      <c r="K3" s="335"/>
      <c r="L3" s="335"/>
      <c r="M3" s="335"/>
      <c r="N3" s="335"/>
      <c r="O3" s="335"/>
      <c r="P3" s="335"/>
      <c r="Q3" s="335"/>
      <c r="R3" s="335"/>
      <c r="S3" s="335"/>
      <c r="T3" s="335"/>
      <c r="U3" s="335"/>
      <c r="V3" s="335"/>
      <c r="W3" s="335"/>
      <c r="X3" s="335"/>
      <c r="Y3" s="335"/>
      <c r="Z3" s="335"/>
      <c r="AA3" s="335"/>
      <c r="AB3" s="335"/>
      <c r="AC3" s="335"/>
      <c r="AD3" s="335"/>
      <c r="AE3" s="335"/>
      <c r="AF3" s="801"/>
    </row>
    <row r="4">
      <c r="A4" s="802" t="s">
        <v>1735</v>
      </c>
      <c r="B4" s="803">
        <f t="shared" ref="B4:AE4" si="1">SUM(B5:B9)</f>
        <v>0</v>
      </c>
      <c r="C4" s="803">
        <f t="shared" si="1"/>
        <v>0</v>
      </c>
      <c r="D4" s="803">
        <f t="shared" si="1"/>
        <v>0</v>
      </c>
      <c r="E4" s="803">
        <f t="shared" si="1"/>
        <v>0</v>
      </c>
      <c r="F4" s="803">
        <f t="shared" si="1"/>
        <v>0</v>
      </c>
      <c r="G4" s="803">
        <f t="shared" si="1"/>
        <v>0</v>
      </c>
      <c r="H4" s="803">
        <f t="shared" si="1"/>
        <v>0</v>
      </c>
      <c r="I4" s="803">
        <f t="shared" si="1"/>
        <v>0</v>
      </c>
      <c r="J4" s="803">
        <f t="shared" si="1"/>
        <v>0</v>
      </c>
      <c r="K4" s="803">
        <f t="shared" si="1"/>
        <v>0</v>
      </c>
      <c r="L4" s="803">
        <f t="shared" si="1"/>
        <v>0</v>
      </c>
      <c r="M4" s="803">
        <f t="shared" si="1"/>
        <v>0</v>
      </c>
      <c r="N4" s="803">
        <f t="shared" si="1"/>
        <v>0</v>
      </c>
      <c r="O4" s="803">
        <f t="shared" si="1"/>
        <v>0</v>
      </c>
      <c r="P4" s="803">
        <f t="shared" si="1"/>
        <v>0</v>
      </c>
      <c r="Q4" s="803">
        <f t="shared" si="1"/>
        <v>0</v>
      </c>
      <c r="R4" s="803">
        <f t="shared" si="1"/>
        <v>0</v>
      </c>
      <c r="S4" s="803">
        <f t="shared" si="1"/>
        <v>0</v>
      </c>
      <c r="T4" s="803">
        <f t="shared" si="1"/>
        <v>0</v>
      </c>
      <c r="U4" s="803">
        <f t="shared" si="1"/>
        <v>0</v>
      </c>
      <c r="V4" s="803">
        <f t="shared" si="1"/>
        <v>0</v>
      </c>
      <c r="W4" s="803">
        <f t="shared" si="1"/>
        <v>0</v>
      </c>
      <c r="X4" s="803">
        <f t="shared" si="1"/>
        <v>0</v>
      </c>
      <c r="Y4" s="803">
        <f t="shared" si="1"/>
        <v>0</v>
      </c>
      <c r="Z4" s="803">
        <f t="shared" si="1"/>
        <v>0</v>
      </c>
      <c r="AA4" s="803">
        <f t="shared" si="1"/>
        <v>0</v>
      </c>
      <c r="AB4" s="803">
        <f t="shared" si="1"/>
        <v>0</v>
      </c>
      <c r="AC4" s="803">
        <f t="shared" si="1"/>
        <v>0</v>
      </c>
      <c r="AD4" s="803">
        <f t="shared" si="1"/>
        <v>0</v>
      </c>
      <c r="AE4" s="803">
        <f t="shared" si="1"/>
        <v>0</v>
      </c>
      <c r="AF4" s="804">
        <f t="shared" ref="AF4:AF9" si="2">SUM(A4:AE4)</f>
        <v>0</v>
      </c>
    </row>
    <row r="5">
      <c r="A5" s="805" t="s">
        <v>25</v>
      </c>
      <c r="B5" s="806">
        <v>0.0</v>
      </c>
      <c r="C5" s="806">
        <v>0.0</v>
      </c>
      <c r="D5" s="806">
        <v>0.0</v>
      </c>
      <c r="E5" s="806">
        <v>0.0</v>
      </c>
      <c r="F5" s="806">
        <v>0.0</v>
      </c>
      <c r="G5" s="806">
        <v>0.0</v>
      </c>
      <c r="H5" s="806">
        <v>0.0</v>
      </c>
      <c r="I5" s="806">
        <v>0.0</v>
      </c>
      <c r="J5" s="806">
        <v>0.0</v>
      </c>
      <c r="K5" s="806">
        <v>0.0</v>
      </c>
      <c r="L5" s="806">
        <v>0.0</v>
      </c>
      <c r="M5" s="806">
        <v>0.0</v>
      </c>
      <c r="N5" s="806">
        <v>0.0</v>
      </c>
      <c r="O5" s="806">
        <v>0.0</v>
      </c>
      <c r="P5" s="806">
        <v>0.0</v>
      </c>
      <c r="Q5" s="806">
        <v>0.0</v>
      </c>
      <c r="R5" s="806">
        <v>0.0</v>
      </c>
      <c r="S5" s="806">
        <v>0.0</v>
      </c>
      <c r="T5" s="806">
        <v>0.0</v>
      </c>
      <c r="U5" s="806">
        <v>0.0</v>
      </c>
      <c r="V5" s="806">
        <v>0.0</v>
      </c>
      <c r="W5" s="806">
        <v>0.0</v>
      </c>
      <c r="X5" s="806">
        <v>0.0</v>
      </c>
      <c r="Y5" s="806">
        <v>0.0</v>
      </c>
      <c r="Z5" s="806">
        <v>0.0</v>
      </c>
      <c r="AA5" s="806">
        <v>0.0</v>
      </c>
      <c r="AB5" s="806">
        <v>0.0</v>
      </c>
      <c r="AC5" s="806">
        <v>0.0</v>
      </c>
      <c r="AD5" s="806">
        <v>0.0</v>
      </c>
      <c r="AE5" s="806">
        <v>0.0</v>
      </c>
      <c r="AF5" s="807">
        <f t="shared" si="2"/>
        <v>0</v>
      </c>
    </row>
    <row r="6">
      <c r="A6" s="805" t="s">
        <v>26</v>
      </c>
      <c r="B6" s="806">
        <v>0.0</v>
      </c>
      <c r="C6" s="806">
        <v>0.0</v>
      </c>
      <c r="D6" s="806">
        <v>0.0</v>
      </c>
      <c r="E6" s="806">
        <v>0.0</v>
      </c>
      <c r="F6" s="806">
        <v>0.0</v>
      </c>
      <c r="G6" s="806">
        <v>0.0</v>
      </c>
      <c r="H6" s="806">
        <v>0.0</v>
      </c>
      <c r="I6" s="806">
        <v>0.0</v>
      </c>
      <c r="J6" s="806">
        <v>0.0</v>
      </c>
      <c r="K6" s="806">
        <v>0.0</v>
      </c>
      <c r="L6" s="806">
        <v>0.0</v>
      </c>
      <c r="M6" s="806">
        <v>0.0</v>
      </c>
      <c r="N6" s="806">
        <v>0.0</v>
      </c>
      <c r="O6" s="806">
        <v>0.0</v>
      </c>
      <c r="P6" s="806">
        <v>0.0</v>
      </c>
      <c r="Q6" s="806">
        <v>0.0</v>
      </c>
      <c r="R6" s="806">
        <v>0.0</v>
      </c>
      <c r="S6" s="806">
        <v>0.0</v>
      </c>
      <c r="T6" s="806">
        <v>0.0</v>
      </c>
      <c r="U6" s="806">
        <v>0.0</v>
      </c>
      <c r="V6" s="806">
        <v>0.0</v>
      </c>
      <c r="W6" s="806">
        <v>0.0</v>
      </c>
      <c r="X6" s="806">
        <v>0.0</v>
      </c>
      <c r="Y6" s="806">
        <v>0.0</v>
      </c>
      <c r="Z6" s="806">
        <v>0.0</v>
      </c>
      <c r="AA6" s="806">
        <v>0.0</v>
      </c>
      <c r="AB6" s="806">
        <v>0.0</v>
      </c>
      <c r="AC6" s="806">
        <v>0.0</v>
      </c>
      <c r="AD6" s="806">
        <v>0.0</v>
      </c>
      <c r="AE6" s="806">
        <v>0.0</v>
      </c>
      <c r="AF6" s="807">
        <f t="shared" si="2"/>
        <v>0</v>
      </c>
    </row>
    <row r="7">
      <c r="A7" s="805" t="s">
        <v>27</v>
      </c>
      <c r="B7" s="806">
        <v>0.0</v>
      </c>
      <c r="C7" s="806">
        <v>0.0</v>
      </c>
      <c r="D7" s="806">
        <v>0.0</v>
      </c>
      <c r="E7" s="806">
        <v>0.0</v>
      </c>
      <c r="F7" s="806">
        <v>0.0</v>
      </c>
      <c r="G7" s="806">
        <v>0.0</v>
      </c>
      <c r="H7" s="806">
        <v>0.0</v>
      </c>
      <c r="I7" s="806">
        <v>0.0</v>
      </c>
      <c r="J7" s="806">
        <v>0.0</v>
      </c>
      <c r="K7" s="806">
        <v>0.0</v>
      </c>
      <c r="L7" s="806">
        <v>0.0</v>
      </c>
      <c r="M7" s="806">
        <v>0.0</v>
      </c>
      <c r="N7" s="806">
        <v>0.0</v>
      </c>
      <c r="O7" s="806">
        <v>0.0</v>
      </c>
      <c r="P7" s="806">
        <v>0.0</v>
      </c>
      <c r="Q7" s="806">
        <v>0.0</v>
      </c>
      <c r="R7" s="806">
        <v>0.0</v>
      </c>
      <c r="S7" s="806">
        <v>0.0</v>
      </c>
      <c r="T7" s="806">
        <v>0.0</v>
      </c>
      <c r="U7" s="806">
        <v>0.0</v>
      </c>
      <c r="V7" s="806">
        <v>0.0</v>
      </c>
      <c r="W7" s="806">
        <v>0.0</v>
      </c>
      <c r="X7" s="806">
        <v>0.0</v>
      </c>
      <c r="Y7" s="806">
        <v>0.0</v>
      </c>
      <c r="Z7" s="806">
        <v>0.0</v>
      </c>
      <c r="AA7" s="806">
        <v>0.0</v>
      </c>
      <c r="AB7" s="806">
        <v>0.0</v>
      </c>
      <c r="AC7" s="806">
        <v>0.0</v>
      </c>
      <c r="AD7" s="806">
        <v>0.0</v>
      </c>
      <c r="AE7" s="806">
        <v>0.0</v>
      </c>
      <c r="AF7" s="807">
        <f t="shared" si="2"/>
        <v>0</v>
      </c>
    </row>
    <row r="8">
      <c r="A8" s="805" t="s">
        <v>28</v>
      </c>
      <c r="B8" s="806">
        <v>0.0</v>
      </c>
      <c r="C8" s="806">
        <v>0.0</v>
      </c>
      <c r="D8" s="806">
        <v>0.0</v>
      </c>
      <c r="E8" s="806">
        <v>0.0</v>
      </c>
      <c r="F8" s="806">
        <v>0.0</v>
      </c>
      <c r="G8" s="806">
        <v>0.0</v>
      </c>
      <c r="H8" s="806">
        <v>0.0</v>
      </c>
      <c r="I8" s="806">
        <v>0.0</v>
      </c>
      <c r="J8" s="806">
        <v>0.0</v>
      </c>
      <c r="K8" s="806">
        <v>0.0</v>
      </c>
      <c r="L8" s="806">
        <v>0.0</v>
      </c>
      <c r="M8" s="806">
        <v>0.0</v>
      </c>
      <c r="N8" s="806">
        <v>0.0</v>
      </c>
      <c r="O8" s="806">
        <v>0.0</v>
      </c>
      <c r="P8" s="806">
        <v>0.0</v>
      </c>
      <c r="Q8" s="806">
        <v>0.0</v>
      </c>
      <c r="R8" s="806">
        <v>0.0</v>
      </c>
      <c r="S8" s="806">
        <v>0.0</v>
      </c>
      <c r="T8" s="806">
        <v>0.0</v>
      </c>
      <c r="U8" s="806">
        <v>0.0</v>
      </c>
      <c r="V8" s="806">
        <v>0.0</v>
      </c>
      <c r="W8" s="806">
        <v>0.0</v>
      </c>
      <c r="X8" s="806">
        <v>0.0</v>
      </c>
      <c r="Y8" s="806">
        <v>0.0</v>
      </c>
      <c r="Z8" s="806">
        <v>0.0</v>
      </c>
      <c r="AA8" s="806">
        <v>0.0</v>
      </c>
      <c r="AB8" s="806">
        <v>0.0</v>
      </c>
      <c r="AC8" s="806">
        <v>0.0</v>
      </c>
      <c r="AD8" s="806">
        <v>0.0</v>
      </c>
      <c r="AE8" s="806">
        <v>0.0</v>
      </c>
      <c r="AF8" s="807">
        <f t="shared" si="2"/>
        <v>0</v>
      </c>
    </row>
    <row r="9">
      <c r="A9" s="805" t="s">
        <v>29</v>
      </c>
      <c r="B9" s="806">
        <v>0.0</v>
      </c>
      <c r="C9" s="806">
        <v>0.0</v>
      </c>
      <c r="D9" s="806">
        <v>0.0</v>
      </c>
      <c r="E9" s="806">
        <v>0.0</v>
      </c>
      <c r="F9" s="806">
        <v>0.0</v>
      </c>
      <c r="G9" s="806">
        <v>0.0</v>
      </c>
      <c r="H9" s="806">
        <v>0.0</v>
      </c>
      <c r="I9" s="806">
        <v>0.0</v>
      </c>
      <c r="J9" s="806">
        <v>0.0</v>
      </c>
      <c r="K9" s="806">
        <v>0.0</v>
      </c>
      <c r="L9" s="806">
        <v>0.0</v>
      </c>
      <c r="M9" s="806">
        <v>0.0</v>
      </c>
      <c r="N9" s="806">
        <v>0.0</v>
      </c>
      <c r="O9" s="806">
        <v>0.0</v>
      </c>
      <c r="P9" s="806">
        <v>0.0</v>
      </c>
      <c r="Q9" s="806">
        <v>0.0</v>
      </c>
      <c r="R9" s="806">
        <v>0.0</v>
      </c>
      <c r="S9" s="806">
        <v>0.0</v>
      </c>
      <c r="T9" s="806">
        <v>0.0</v>
      </c>
      <c r="U9" s="806">
        <v>0.0</v>
      </c>
      <c r="V9" s="806">
        <v>0.0</v>
      </c>
      <c r="W9" s="806">
        <v>0.0</v>
      </c>
      <c r="X9" s="806">
        <v>0.0</v>
      </c>
      <c r="Y9" s="806">
        <v>0.0</v>
      </c>
      <c r="Z9" s="806">
        <v>0.0</v>
      </c>
      <c r="AA9" s="806">
        <v>0.0</v>
      </c>
      <c r="AB9" s="806">
        <v>0.0</v>
      </c>
      <c r="AC9" s="806">
        <v>0.0</v>
      </c>
      <c r="AD9" s="806">
        <v>0.0</v>
      </c>
      <c r="AE9" s="806">
        <v>0.0</v>
      </c>
      <c r="AF9" s="807">
        <f t="shared" si="2"/>
        <v>0</v>
      </c>
    </row>
    <row r="10">
      <c r="A10" s="805"/>
      <c r="B10" s="808"/>
      <c r="C10" s="808"/>
      <c r="D10" s="808"/>
      <c r="E10" s="808"/>
      <c r="F10" s="808"/>
      <c r="G10" s="808"/>
      <c r="H10" s="808"/>
      <c r="I10" s="808"/>
      <c r="J10" s="808"/>
      <c r="K10" s="808"/>
      <c r="L10" s="808"/>
      <c r="M10" s="808"/>
      <c r="N10" s="808"/>
      <c r="O10" s="808"/>
      <c r="P10" s="808"/>
      <c r="Q10" s="808"/>
      <c r="R10" s="808"/>
      <c r="S10" s="808"/>
      <c r="T10" s="808"/>
      <c r="U10" s="808"/>
      <c r="V10" s="808"/>
      <c r="W10" s="808"/>
      <c r="X10" s="808"/>
      <c r="Y10" s="808"/>
      <c r="Z10" s="808"/>
      <c r="AA10" s="808"/>
      <c r="AB10" s="808"/>
      <c r="AC10" s="808"/>
      <c r="AD10" s="808"/>
      <c r="AE10" s="808"/>
      <c r="AF10" s="809"/>
    </row>
    <row r="11">
      <c r="A11" s="810" t="s">
        <v>1736</v>
      </c>
      <c r="B11" s="811">
        <v>0.0</v>
      </c>
      <c r="C11" s="811">
        <v>0.0</v>
      </c>
      <c r="D11" s="811">
        <v>0.0</v>
      </c>
      <c r="E11" s="811">
        <v>15.0</v>
      </c>
      <c r="F11" s="811">
        <v>0.0</v>
      </c>
      <c r="G11" s="811">
        <v>0.0</v>
      </c>
      <c r="H11" s="811">
        <v>0.0</v>
      </c>
      <c r="I11" s="811">
        <v>0.0</v>
      </c>
      <c r="J11" s="811">
        <v>75.0</v>
      </c>
      <c r="K11" s="811">
        <v>0.0</v>
      </c>
      <c r="L11" s="811">
        <v>0.0</v>
      </c>
      <c r="M11" s="811">
        <v>0.0</v>
      </c>
      <c r="N11" s="811">
        <v>0.0</v>
      </c>
      <c r="O11" s="811">
        <v>0.0</v>
      </c>
      <c r="P11" s="811">
        <v>0.0</v>
      </c>
      <c r="Q11" s="811">
        <v>0.0</v>
      </c>
      <c r="R11" s="811">
        <v>0.0</v>
      </c>
      <c r="S11" s="811">
        <v>0.0</v>
      </c>
      <c r="T11" s="811">
        <v>75.0</v>
      </c>
      <c r="U11" s="811">
        <v>0.0</v>
      </c>
      <c r="V11" s="811">
        <v>0.0</v>
      </c>
      <c r="W11" s="811">
        <v>0.0</v>
      </c>
      <c r="X11" s="811">
        <v>0.0</v>
      </c>
      <c r="Y11" s="811">
        <v>0.0</v>
      </c>
      <c r="Z11" s="811">
        <v>0.0</v>
      </c>
      <c r="AA11" s="811">
        <v>0.0</v>
      </c>
      <c r="AB11" s="811">
        <v>0.0</v>
      </c>
      <c r="AC11" s="811">
        <v>0.0</v>
      </c>
      <c r="AD11" s="811">
        <v>0.0</v>
      </c>
      <c r="AE11" s="811">
        <v>0.0</v>
      </c>
      <c r="AF11" s="812">
        <f>SUM(A11:AE11)</f>
        <v>165</v>
      </c>
    </row>
    <row r="12">
      <c r="A12" s="335"/>
      <c r="B12" s="335"/>
      <c r="C12" s="335"/>
      <c r="D12" s="335"/>
      <c r="E12" s="335"/>
      <c r="F12" s="335"/>
      <c r="G12" s="335"/>
      <c r="H12" s="335"/>
      <c r="I12" s="335"/>
      <c r="J12" s="335"/>
      <c r="K12" s="335"/>
      <c r="L12" s="335"/>
      <c r="M12" s="335"/>
      <c r="N12" s="335"/>
      <c r="O12" s="335"/>
      <c r="P12" s="335"/>
      <c r="Q12" s="335"/>
      <c r="R12" s="335"/>
      <c r="S12" s="335"/>
      <c r="T12" s="335"/>
      <c r="U12" s="335"/>
      <c r="V12" s="335"/>
      <c r="W12" s="335"/>
      <c r="X12" s="335"/>
      <c r="Y12" s="335"/>
      <c r="Z12" s="335"/>
      <c r="AA12" s="335"/>
      <c r="AB12" s="335"/>
      <c r="AC12" s="335"/>
      <c r="AD12" s="335"/>
      <c r="AE12" s="335"/>
      <c r="AF12" s="801"/>
    </row>
    <row r="13">
      <c r="A13" s="802" t="s">
        <v>1737</v>
      </c>
      <c r="B13" s="335"/>
      <c r="C13" s="335"/>
      <c r="D13" s="335"/>
      <c r="E13" s="335"/>
      <c r="F13" s="335"/>
      <c r="G13" s="335"/>
      <c r="H13" s="335"/>
      <c r="I13" s="335"/>
      <c r="J13" s="335"/>
      <c r="K13" s="335"/>
      <c r="L13" s="335"/>
      <c r="M13" s="335"/>
      <c r="N13" s="335"/>
      <c r="O13" s="335"/>
      <c r="P13" s="335"/>
      <c r="Q13" s="335"/>
      <c r="R13" s="335"/>
      <c r="S13" s="335"/>
      <c r="T13" s="335"/>
      <c r="U13" s="335"/>
      <c r="V13" s="335"/>
      <c r="W13" s="335"/>
      <c r="X13" s="335"/>
      <c r="Y13" s="335"/>
      <c r="Z13" s="335"/>
      <c r="AA13" s="335"/>
      <c r="AB13" s="335"/>
      <c r="AC13" s="335"/>
      <c r="AD13" s="335"/>
      <c r="AE13" s="335"/>
      <c r="AF13" s="801"/>
    </row>
    <row r="14">
      <c r="A14" s="335" t="s">
        <v>1738</v>
      </c>
      <c r="B14" s="813">
        <v>0.0</v>
      </c>
      <c r="C14" s="813">
        <v>0.0</v>
      </c>
      <c r="D14" s="813">
        <v>0.0</v>
      </c>
      <c r="E14" s="813">
        <v>0.0</v>
      </c>
      <c r="F14" s="813">
        <v>0.0</v>
      </c>
      <c r="G14" s="813">
        <v>0.0</v>
      </c>
      <c r="H14" s="813">
        <v>0.0</v>
      </c>
      <c r="I14" s="813">
        <v>0.0</v>
      </c>
      <c r="J14" s="813">
        <v>0.0</v>
      </c>
      <c r="K14" s="813">
        <v>0.0</v>
      </c>
      <c r="L14" s="813">
        <v>0.0</v>
      </c>
      <c r="M14" s="813">
        <v>0.0</v>
      </c>
      <c r="N14" s="813">
        <v>0.0</v>
      </c>
      <c r="O14" s="813">
        <v>0.0</v>
      </c>
      <c r="P14" s="813">
        <v>0.0</v>
      </c>
      <c r="Q14" s="813">
        <v>0.0</v>
      </c>
      <c r="R14" s="813">
        <v>0.0</v>
      </c>
      <c r="S14" s="813">
        <v>0.0</v>
      </c>
      <c r="T14" s="813">
        <v>0.0</v>
      </c>
      <c r="U14" s="813">
        <v>0.0</v>
      </c>
      <c r="V14" s="813">
        <v>0.0</v>
      </c>
      <c r="W14" s="813">
        <v>0.0</v>
      </c>
      <c r="X14" s="813">
        <v>0.0</v>
      </c>
      <c r="Y14" s="813">
        <v>0.0</v>
      </c>
      <c r="Z14" s="813">
        <v>0.0</v>
      </c>
      <c r="AA14" s="813">
        <v>0.0</v>
      </c>
      <c r="AB14" s="813">
        <v>0.0</v>
      </c>
      <c r="AC14" s="813">
        <v>0.0</v>
      </c>
      <c r="AD14" s="813">
        <v>0.0</v>
      </c>
      <c r="AE14" s="813">
        <v>0.0</v>
      </c>
      <c r="AF14" s="814">
        <f t="shared" ref="AF14:AF15" si="3">SUM(A14:AE14)</f>
        <v>0</v>
      </c>
    </row>
    <row r="15">
      <c r="A15" s="335" t="s">
        <v>1739</v>
      </c>
      <c r="B15" s="813">
        <v>0.0</v>
      </c>
      <c r="C15" s="813">
        <v>0.0</v>
      </c>
      <c r="D15" s="813">
        <v>0.0</v>
      </c>
      <c r="E15" s="813">
        <v>0.0</v>
      </c>
      <c r="F15" s="813">
        <v>0.0</v>
      </c>
      <c r="G15" s="813">
        <v>0.0</v>
      </c>
      <c r="H15" s="813">
        <v>0.0</v>
      </c>
      <c r="I15" s="813">
        <v>0.0</v>
      </c>
      <c r="J15" s="813">
        <v>0.0</v>
      </c>
      <c r="K15" s="813">
        <v>0.0</v>
      </c>
      <c r="L15" s="813">
        <v>0.0</v>
      </c>
      <c r="M15" s="813">
        <v>0.0</v>
      </c>
      <c r="N15" s="813">
        <v>0.0</v>
      </c>
      <c r="O15" s="813">
        <v>0.0</v>
      </c>
      <c r="P15" s="813">
        <v>0.0</v>
      </c>
      <c r="Q15" s="813">
        <v>0.0</v>
      </c>
      <c r="R15" s="813">
        <v>0.0</v>
      </c>
      <c r="S15" s="813">
        <v>0.0</v>
      </c>
      <c r="T15" s="813">
        <v>0.0</v>
      </c>
      <c r="U15" s="813">
        <v>0.0</v>
      </c>
      <c r="V15" s="813">
        <v>0.0</v>
      </c>
      <c r="W15" s="813">
        <v>0.0</v>
      </c>
      <c r="X15" s="813">
        <v>0.0</v>
      </c>
      <c r="Y15" s="813">
        <v>0.0</v>
      </c>
      <c r="Z15" s="813">
        <v>0.0</v>
      </c>
      <c r="AA15" s="813">
        <v>0.0</v>
      </c>
      <c r="AB15" s="813">
        <v>0.0</v>
      </c>
      <c r="AC15" s="813">
        <v>0.0</v>
      </c>
      <c r="AD15" s="813">
        <v>0.0</v>
      </c>
      <c r="AE15" s="813">
        <v>0.0</v>
      </c>
      <c r="AF15" s="814">
        <f t="shared" si="3"/>
        <v>0</v>
      </c>
    </row>
    <row r="16">
      <c r="A16" s="335"/>
      <c r="B16" s="815"/>
      <c r="C16" s="815"/>
      <c r="D16" s="815"/>
      <c r="E16" s="815"/>
      <c r="F16" s="815"/>
      <c r="G16" s="815"/>
      <c r="H16" s="815"/>
      <c r="I16" s="815"/>
      <c r="J16" s="815"/>
      <c r="K16" s="815"/>
      <c r="L16" s="815"/>
      <c r="M16" s="815"/>
      <c r="N16" s="815"/>
      <c r="O16" s="815"/>
      <c r="P16" s="815"/>
      <c r="Q16" s="815"/>
      <c r="R16" s="815"/>
      <c r="S16" s="815"/>
      <c r="T16" s="815"/>
      <c r="U16" s="815"/>
      <c r="V16" s="815"/>
      <c r="W16" s="815"/>
      <c r="X16" s="815"/>
      <c r="Y16" s="815"/>
      <c r="Z16" s="815"/>
      <c r="AA16" s="815"/>
      <c r="AB16" s="815"/>
      <c r="AC16" s="815"/>
      <c r="AD16" s="815"/>
      <c r="AE16" s="815"/>
      <c r="AF16" s="809"/>
    </row>
    <row r="17">
      <c r="A17" s="335" t="s">
        <v>1740</v>
      </c>
      <c r="B17" s="813">
        <v>0.0</v>
      </c>
      <c r="C17" s="813">
        <v>0.0</v>
      </c>
      <c r="D17" s="813">
        <v>0.0</v>
      </c>
      <c r="E17" s="813">
        <v>0.0</v>
      </c>
      <c r="F17" s="813">
        <v>0.0</v>
      </c>
      <c r="G17" s="813">
        <v>0.0</v>
      </c>
      <c r="H17" s="813">
        <v>0.0</v>
      </c>
      <c r="I17" s="813">
        <v>0.0</v>
      </c>
      <c r="J17" s="813">
        <v>0.0</v>
      </c>
      <c r="K17" s="813">
        <v>0.0</v>
      </c>
      <c r="L17" s="813">
        <v>0.0</v>
      </c>
      <c r="M17" s="813">
        <v>0.0</v>
      </c>
      <c r="N17" s="813">
        <v>0.0</v>
      </c>
      <c r="O17" s="813">
        <v>0.0</v>
      </c>
      <c r="P17" s="813">
        <v>0.0</v>
      </c>
      <c r="Q17" s="813">
        <v>0.0</v>
      </c>
      <c r="R17" s="813">
        <v>0.0</v>
      </c>
      <c r="S17" s="813">
        <v>0.0</v>
      </c>
      <c r="T17" s="813">
        <v>0.0</v>
      </c>
      <c r="U17" s="813">
        <v>0.0</v>
      </c>
      <c r="V17" s="813">
        <v>0.0</v>
      </c>
      <c r="W17" s="813">
        <v>0.0</v>
      </c>
      <c r="X17" s="813">
        <v>0.0</v>
      </c>
      <c r="Y17" s="813">
        <v>0.0</v>
      </c>
      <c r="Z17" s="813">
        <v>0.0</v>
      </c>
      <c r="AA17" s="813">
        <v>0.0</v>
      </c>
      <c r="AB17" s="813">
        <v>0.0</v>
      </c>
      <c r="AC17" s="813">
        <v>0.0</v>
      </c>
      <c r="AD17" s="813">
        <v>0.0</v>
      </c>
      <c r="AE17" s="813">
        <v>0.0</v>
      </c>
      <c r="AF17" s="814">
        <f t="shared" ref="AF17:AF19" si="4">SUM(A17:AE17)</f>
        <v>0</v>
      </c>
    </row>
    <row r="18">
      <c r="A18" s="335" t="s">
        <v>1741</v>
      </c>
      <c r="B18" s="813">
        <v>0.0</v>
      </c>
      <c r="C18" s="813">
        <v>0.0</v>
      </c>
      <c r="D18" s="813">
        <v>0.0</v>
      </c>
      <c r="E18" s="813">
        <v>0.0</v>
      </c>
      <c r="F18" s="813">
        <v>0.0</v>
      </c>
      <c r="G18" s="813">
        <v>0.0</v>
      </c>
      <c r="H18" s="813">
        <v>0.0</v>
      </c>
      <c r="I18" s="813">
        <v>0.0</v>
      </c>
      <c r="J18" s="813">
        <v>0.0</v>
      </c>
      <c r="K18" s="813">
        <v>0.0</v>
      </c>
      <c r="L18" s="813">
        <v>0.0</v>
      </c>
      <c r="M18" s="813">
        <v>0.0</v>
      </c>
      <c r="N18" s="813">
        <v>0.0</v>
      </c>
      <c r="O18" s="813">
        <v>0.0</v>
      </c>
      <c r="P18" s="813">
        <v>0.0</v>
      </c>
      <c r="Q18" s="813">
        <v>0.0</v>
      </c>
      <c r="R18" s="813">
        <v>0.0</v>
      </c>
      <c r="S18" s="813">
        <v>0.0</v>
      </c>
      <c r="T18" s="813">
        <v>0.0</v>
      </c>
      <c r="U18" s="813">
        <v>0.0</v>
      </c>
      <c r="V18" s="813">
        <v>0.0</v>
      </c>
      <c r="W18" s="813">
        <v>0.0</v>
      </c>
      <c r="X18" s="813">
        <v>0.0</v>
      </c>
      <c r="Y18" s="813">
        <v>0.0</v>
      </c>
      <c r="Z18" s="813">
        <v>0.0</v>
      </c>
      <c r="AA18" s="813">
        <v>0.0</v>
      </c>
      <c r="AB18" s="813">
        <v>0.0</v>
      </c>
      <c r="AC18" s="813">
        <v>0.0</v>
      </c>
      <c r="AD18" s="813">
        <v>0.0</v>
      </c>
      <c r="AE18" s="813">
        <v>0.0</v>
      </c>
      <c r="AF18" s="814">
        <f t="shared" si="4"/>
        <v>0</v>
      </c>
    </row>
    <row r="19">
      <c r="A19" s="335" t="s">
        <v>1742</v>
      </c>
      <c r="B19" s="813">
        <v>0.0</v>
      </c>
      <c r="C19" s="813">
        <v>0.0</v>
      </c>
      <c r="D19" s="813">
        <v>0.0</v>
      </c>
      <c r="E19" s="813">
        <v>0.0</v>
      </c>
      <c r="F19" s="813">
        <v>0.0</v>
      </c>
      <c r="G19" s="813">
        <v>0.0</v>
      </c>
      <c r="H19" s="813">
        <v>0.0</v>
      </c>
      <c r="I19" s="813">
        <v>0.0</v>
      </c>
      <c r="J19" s="813">
        <v>0.0</v>
      </c>
      <c r="K19" s="813">
        <v>0.0</v>
      </c>
      <c r="L19" s="813">
        <v>0.0</v>
      </c>
      <c r="M19" s="813">
        <v>0.0</v>
      </c>
      <c r="N19" s="813">
        <v>0.0</v>
      </c>
      <c r="O19" s="813">
        <v>0.0</v>
      </c>
      <c r="P19" s="813">
        <v>0.0</v>
      </c>
      <c r="Q19" s="813">
        <v>0.0</v>
      </c>
      <c r="R19" s="813">
        <v>0.0</v>
      </c>
      <c r="S19" s="813">
        <v>0.0</v>
      </c>
      <c r="T19" s="813">
        <v>0.0</v>
      </c>
      <c r="U19" s="813">
        <v>0.0</v>
      </c>
      <c r="V19" s="813">
        <v>0.0</v>
      </c>
      <c r="W19" s="813">
        <v>0.0</v>
      </c>
      <c r="X19" s="813">
        <v>0.0</v>
      </c>
      <c r="Y19" s="813">
        <v>0.0</v>
      </c>
      <c r="Z19" s="813">
        <v>0.0</v>
      </c>
      <c r="AA19" s="813">
        <v>0.0</v>
      </c>
      <c r="AB19" s="813">
        <v>0.0</v>
      </c>
      <c r="AC19" s="813">
        <v>0.0</v>
      </c>
      <c r="AD19" s="813">
        <v>0.0</v>
      </c>
      <c r="AE19" s="813">
        <v>0.0</v>
      </c>
      <c r="AF19" s="814">
        <f t="shared" si="4"/>
        <v>0</v>
      </c>
    </row>
    <row r="20">
      <c r="A20" s="335"/>
      <c r="B20" s="335"/>
      <c r="C20" s="335"/>
      <c r="D20" s="335"/>
      <c r="E20" s="335"/>
      <c r="F20" s="335"/>
      <c r="G20" s="335"/>
      <c r="H20" s="335"/>
      <c r="I20" s="335"/>
      <c r="J20" s="335"/>
      <c r="K20" s="335"/>
      <c r="L20" s="335"/>
      <c r="M20" s="335"/>
      <c r="N20" s="335"/>
      <c r="O20" s="335"/>
      <c r="P20" s="335"/>
      <c r="Q20" s="335"/>
      <c r="R20" s="335"/>
      <c r="S20" s="335"/>
      <c r="T20" s="335"/>
      <c r="U20" s="335"/>
      <c r="V20" s="335"/>
      <c r="W20" s="335"/>
      <c r="X20" s="335"/>
      <c r="Y20" s="335"/>
      <c r="Z20" s="335"/>
      <c r="AA20" s="335"/>
      <c r="AB20" s="335"/>
      <c r="AC20" s="335"/>
      <c r="AD20" s="335"/>
      <c r="AE20" s="335"/>
      <c r="AF20" s="801"/>
    </row>
    <row r="21">
      <c r="A21" s="802" t="s">
        <v>1743</v>
      </c>
      <c r="B21" s="816">
        <v>0.0</v>
      </c>
      <c r="C21" s="816">
        <v>0.0</v>
      </c>
      <c r="D21" s="816">
        <v>0.0</v>
      </c>
      <c r="E21" s="816">
        <v>1.0</v>
      </c>
      <c r="F21" s="816">
        <v>0.0</v>
      </c>
      <c r="G21" s="816">
        <v>0.0</v>
      </c>
      <c r="H21" s="816">
        <v>0.0</v>
      </c>
      <c r="I21" s="816">
        <v>0.0</v>
      </c>
      <c r="J21" s="816">
        <v>1.0</v>
      </c>
      <c r="K21" s="816">
        <v>0.0</v>
      </c>
      <c r="L21" s="816">
        <v>0.0</v>
      </c>
      <c r="M21" s="816">
        <v>0.0</v>
      </c>
      <c r="N21" s="816">
        <v>0.0</v>
      </c>
      <c r="O21" s="816">
        <v>0.0</v>
      </c>
      <c r="P21" s="816">
        <v>0.0</v>
      </c>
      <c r="Q21" s="816">
        <v>0.0</v>
      </c>
      <c r="R21" s="816">
        <v>0.0</v>
      </c>
      <c r="S21" s="816">
        <v>0.0</v>
      </c>
      <c r="T21" s="816">
        <v>1.0</v>
      </c>
      <c r="U21" s="816">
        <v>0.0</v>
      </c>
      <c r="V21" s="816">
        <v>0.0</v>
      </c>
      <c r="W21" s="816">
        <v>0.0</v>
      </c>
      <c r="X21" s="816">
        <v>0.0</v>
      </c>
      <c r="Y21" s="816">
        <v>0.0</v>
      </c>
      <c r="Z21" s="816">
        <v>0.0</v>
      </c>
      <c r="AA21" s="816">
        <v>0.0</v>
      </c>
      <c r="AB21" s="816">
        <v>0.0</v>
      </c>
      <c r="AC21" s="816">
        <v>0.0</v>
      </c>
      <c r="AD21" s="816">
        <v>0.0</v>
      </c>
      <c r="AE21" s="816">
        <v>0.0</v>
      </c>
      <c r="AF21" s="817">
        <f t="shared" ref="AF21:AF27" si="6">SUM(A21:AE21)</f>
        <v>3</v>
      </c>
    </row>
    <row r="22">
      <c r="A22" s="802" t="s">
        <v>1744</v>
      </c>
      <c r="B22" s="818">
        <f t="shared" ref="B22:AE22" si="5">SUM(B23:B27)</f>
        <v>0</v>
      </c>
      <c r="C22" s="818">
        <f t="shared" si="5"/>
        <v>0</v>
      </c>
      <c r="D22" s="818">
        <f t="shared" si="5"/>
        <v>0</v>
      </c>
      <c r="E22" s="818">
        <f t="shared" si="5"/>
        <v>4</v>
      </c>
      <c r="F22" s="818">
        <f t="shared" si="5"/>
        <v>0</v>
      </c>
      <c r="G22" s="818">
        <f t="shared" si="5"/>
        <v>0</v>
      </c>
      <c r="H22" s="818">
        <f t="shared" si="5"/>
        <v>0</v>
      </c>
      <c r="I22" s="818">
        <f t="shared" si="5"/>
        <v>0</v>
      </c>
      <c r="J22" s="818">
        <f t="shared" si="5"/>
        <v>6</v>
      </c>
      <c r="K22" s="818">
        <f t="shared" si="5"/>
        <v>0</v>
      </c>
      <c r="L22" s="818">
        <f t="shared" si="5"/>
        <v>0</v>
      </c>
      <c r="M22" s="818">
        <f t="shared" si="5"/>
        <v>0</v>
      </c>
      <c r="N22" s="818">
        <f t="shared" si="5"/>
        <v>0</v>
      </c>
      <c r="O22" s="818">
        <f t="shared" si="5"/>
        <v>0</v>
      </c>
      <c r="P22" s="818">
        <f t="shared" si="5"/>
        <v>0</v>
      </c>
      <c r="Q22" s="818">
        <f t="shared" si="5"/>
        <v>0</v>
      </c>
      <c r="R22" s="818">
        <f t="shared" si="5"/>
        <v>0</v>
      </c>
      <c r="S22" s="818">
        <f t="shared" si="5"/>
        <v>0</v>
      </c>
      <c r="T22" s="818">
        <f t="shared" si="5"/>
        <v>6</v>
      </c>
      <c r="U22" s="818">
        <f t="shared" si="5"/>
        <v>0</v>
      </c>
      <c r="V22" s="818">
        <f t="shared" si="5"/>
        <v>0</v>
      </c>
      <c r="W22" s="818">
        <f t="shared" si="5"/>
        <v>0</v>
      </c>
      <c r="X22" s="818">
        <f t="shared" si="5"/>
        <v>0</v>
      </c>
      <c r="Y22" s="818">
        <f t="shared" si="5"/>
        <v>0</v>
      </c>
      <c r="Z22" s="818">
        <f t="shared" si="5"/>
        <v>0</v>
      </c>
      <c r="AA22" s="818">
        <f t="shared" si="5"/>
        <v>0</v>
      </c>
      <c r="AB22" s="818">
        <f t="shared" si="5"/>
        <v>0</v>
      </c>
      <c r="AC22" s="818">
        <f t="shared" si="5"/>
        <v>0</v>
      </c>
      <c r="AD22" s="818">
        <f t="shared" si="5"/>
        <v>0</v>
      </c>
      <c r="AE22" s="818">
        <f t="shared" si="5"/>
        <v>0</v>
      </c>
      <c r="AF22" s="817">
        <f t="shared" si="6"/>
        <v>16</v>
      </c>
    </row>
    <row r="23">
      <c r="A23" s="805" t="s">
        <v>25</v>
      </c>
      <c r="B23" s="819">
        <v>0.0</v>
      </c>
      <c r="C23" s="819">
        <v>0.0</v>
      </c>
      <c r="D23" s="819">
        <v>0.0</v>
      </c>
      <c r="E23" s="819">
        <v>4.0</v>
      </c>
      <c r="F23" s="819">
        <v>0.0</v>
      </c>
      <c r="G23" s="819">
        <v>0.0</v>
      </c>
      <c r="H23" s="819">
        <v>0.0</v>
      </c>
      <c r="I23" s="819">
        <v>0.0</v>
      </c>
      <c r="J23" s="819">
        <v>5.0</v>
      </c>
      <c r="K23" s="819">
        <v>0.0</v>
      </c>
      <c r="L23" s="819">
        <v>0.0</v>
      </c>
      <c r="M23" s="819">
        <v>0.0</v>
      </c>
      <c r="N23" s="819">
        <v>0.0</v>
      </c>
      <c r="O23" s="819">
        <v>0.0</v>
      </c>
      <c r="P23" s="819">
        <v>0.0</v>
      </c>
      <c r="Q23" s="819">
        <v>0.0</v>
      </c>
      <c r="R23" s="819">
        <v>0.0</v>
      </c>
      <c r="S23" s="819">
        <v>0.0</v>
      </c>
      <c r="T23" s="819">
        <v>5.0</v>
      </c>
      <c r="U23" s="819">
        <v>0.0</v>
      </c>
      <c r="V23" s="819">
        <v>0.0</v>
      </c>
      <c r="W23" s="819">
        <v>0.0</v>
      </c>
      <c r="X23" s="819">
        <v>0.0</v>
      </c>
      <c r="Y23" s="819">
        <v>0.0</v>
      </c>
      <c r="Z23" s="819">
        <v>0.0</v>
      </c>
      <c r="AA23" s="819">
        <v>0.0</v>
      </c>
      <c r="AB23" s="819">
        <v>0.0</v>
      </c>
      <c r="AC23" s="819">
        <v>0.0</v>
      </c>
      <c r="AD23" s="819">
        <v>0.0</v>
      </c>
      <c r="AE23" s="819">
        <v>0.0</v>
      </c>
      <c r="AF23" s="820">
        <f t="shared" si="6"/>
        <v>14</v>
      </c>
    </row>
    <row r="24">
      <c r="A24" s="805" t="s">
        <v>26</v>
      </c>
      <c r="B24" s="821">
        <v>0.0</v>
      </c>
      <c r="C24" s="821">
        <v>0.0</v>
      </c>
      <c r="D24" s="821">
        <v>0.0</v>
      </c>
      <c r="E24" s="819">
        <v>0.0</v>
      </c>
      <c r="F24" s="821">
        <v>0.0</v>
      </c>
      <c r="G24" s="821">
        <v>0.0</v>
      </c>
      <c r="H24" s="821">
        <v>0.0</v>
      </c>
      <c r="I24" s="821">
        <v>0.0</v>
      </c>
      <c r="J24" s="819">
        <v>1.0</v>
      </c>
      <c r="K24" s="821">
        <v>0.0</v>
      </c>
      <c r="L24" s="821">
        <v>0.0</v>
      </c>
      <c r="M24" s="821">
        <v>0.0</v>
      </c>
      <c r="N24" s="821">
        <v>0.0</v>
      </c>
      <c r="O24" s="821">
        <v>0.0</v>
      </c>
      <c r="P24" s="821">
        <v>0.0</v>
      </c>
      <c r="Q24" s="821">
        <v>0.0</v>
      </c>
      <c r="R24" s="821">
        <v>0.0</v>
      </c>
      <c r="S24" s="821">
        <v>0.0</v>
      </c>
      <c r="T24" s="819">
        <v>1.0</v>
      </c>
      <c r="U24" s="821">
        <v>0.0</v>
      </c>
      <c r="V24" s="821">
        <v>0.0</v>
      </c>
      <c r="W24" s="821">
        <v>0.0</v>
      </c>
      <c r="X24" s="821">
        <v>0.0</v>
      </c>
      <c r="Y24" s="821">
        <v>0.0</v>
      </c>
      <c r="Z24" s="821">
        <v>0.0</v>
      </c>
      <c r="AA24" s="821">
        <v>0.0</v>
      </c>
      <c r="AB24" s="821">
        <v>0.0</v>
      </c>
      <c r="AC24" s="821">
        <v>0.0</v>
      </c>
      <c r="AD24" s="821">
        <v>0.0</v>
      </c>
      <c r="AE24" s="821">
        <v>0.0</v>
      </c>
      <c r="AF24" s="820">
        <f t="shared" si="6"/>
        <v>2</v>
      </c>
    </row>
    <row r="25">
      <c r="A25" s="805" t="s">
        <v>27</v>
      </c>
      <c r="B25" s="821">
        <v>0.0</v>
      </c>
      <c r="C25" s="821">
        <v>0.0</v>
      </c>
      <c r="D25" s="821">
        <v>0.0</v>
      </c>
      <c r="E25" s="819">
        <v>0.0</v>
      </c>
      <c r="F25" s="821">
        <v>0.0</v>
      </c>
      <c r="G25" s="821">
        <v>0.0</v>
      </c>
      <c r="H25" s="821">
        <v>0.0</v>
      </c>
      <c r="I25" s="821">
        <v>0.0</v>
      </c>
      <c r="J25" s="819">
        <v>0.0</v>
      </c>
      <c r="K25" s="821">
        <v>0.0</v>
      </c>
      <c r="L25" s="821">
        <v>0.0</v>
      </c>
      <c r="M25" s="821">
        <v>0.0</v>
      </c>
      <c r="N25" s="821">
        <v>0.0</v>
      </c>
      <c r="O25" s="821">
        <v>0.0</v>
      </c>
      <c r="P25" s="821">
        <v>0.0</v>
      </c>
      <c r="Q25" s="821">
        <v>0.0</v>
      </c>
      <c r="R25" s="821">
        <v>0.0</v>
      </c>
      <c r="S25" s="821">
        <v>0.0</v>
      </c>
      <c r="T25" s="819">
        <v>0.0</v>
      </c>
      <c r="U25" s="821">
        <v>0.0</v>
      </c>
      <c r="V25" s="821">
        <v>0.0</v>
      </c>
      <c r="W25" s="821">
        <v>0.0</v>
      </c>
      <c r="X25" s="821">
        <v>0.0</v>
      </c>
      <c r="Y25" s="821">
        <v>0.0</v>
      </c>
      <c r="Z25" s="821">
        <v>0.0</v>
      </c>
      <c r="AA25" s="821">
        <v>0.0</v>
      </c>
      <c r="AB25" s="821">
        <v>0.0</v>
      </c>
      <c r="AC25" s="821">
        <v>0.0</v>
      </c>
      <c r="AD25" s="821">
        <v>0.0</v>
      </c>
      <c r="AE25" s="821">
        <v>0.0</v>
      </c>
      <c r="AF25" s="820">
        <f t="shared" si="6"/>
        <v>0</v>
      </c>
    </row>
    <row r="26">
      <c r="A26" s="805" t="s">
        <v>28</v>
      </c>
      <c r="B26" s="821">
        <v>0.0</v>
      </c>
      <c r="C26" s="821">
        <v>0.0</v>
      </c>
      <c r="D26" s="821">
        <v>0.0</v>
      </c>
      <c r="E26" s="819">
        <v>0.0</v>
      </c>
      <c r="F26" s="821">
        <v>0.0</v>
      </c>
      <c r="G26" s="821">
        <v>0.0</v>
      </c>
      <c r="H26" s="821">
        <v>0.0</v>
      </c>
      <c r="I26" s="821">
        <v>0.0</v>
      </c>
      <c r="J26" s="819">
        <v>0.0</v>
      </c>
      <c r="K26" s="821">
        <v>0.0</v>
      </c>
      <c r="L26" s="821">
        <v>0.0</v>
      </c>
      <c r="M26" s="821">
        <v>0.0</v>
      </c>
      <c r="N26" s="821">
        <v>0.0</v>
      </c>
      <c r="O26" s="821">
        <v>0.0</v>
      </c>
      <c r="P26" s="821">
        <v>0.0</v>
      </c>
      <c r="Q26" s="821">
        <v>0.0</v>
      </c>
      <c r="R26" s="821">
        <v>0.0</v>
      </c>
      <c r="S26" s="821">
        <v>0.0</v>
      </c>
      <c r="T26" s="819">
        <v>0.0</v>
      </c>
      <c r="U26" s="821">
        <v>0.0</v>
      </c>
      <c r="V26" s="821">
        <v>0.0</v>
      </c>
      <c r="W26" s="821">
        <v>0.0</v>
      </c>
      <c r="X26" s="821">
        <v>0.0</v>
      </c>
      <c r="Y26" s="821">
        <v>0.0</v>
      </c>
      <c r="Z26" s="821">
        <v>0.0</v>
      </c>
      <c r="AA26" s="821">
        <v>0.0</v>
      </c>
      <c r="AB26" s="821">
        <v>0.0</v>
      </c>
      <c r="AC26" s="821">
        <v>0.0</v>
      </c>
      <c r="AD26" s="821">
        <v>0.0</v>
      </c>
      <c r="AE26" s="821">
        <v>0.0</v>
      </c>
      <c r="AF26" s="820">
        <f t="shared" si="6"/>
        <v>0</v>
      </c>
    </row>
    <row r="27">
      <c r="A27" s="805" t="s">
        <v>29</v>
      </c>
      <c r="B27" s="819">
        <v>0.0</v>
      </c>
      <c r="C27" s="819">
        <v>0.0</v>
      </c>
      <c r="D27" s="819">
        <v>0.0</v>
      </c>
      <c r="E27" s="819">
        <v>0.0</v>
      </c>
      <c r="F27" s="819">
        <v>0.0</v>
      </c>
      <c r="G27" s="819">
        <v>0.0</v>
      </c>
      <c r="H27" s="819">
        <v>0.0</v>
      </c>
      <c r="I27" s="819">
        <v>0.0</v>
      </c>
      <c r="J27" s="819">
        <v>0.0</v>
      </c>
      <c r="K27" s="819">
        <v>0.0</v>
      </c>
      <c r="L27" s="819">
        <v>0.0</v>
      </c>
      <c r="M27" s="819">
        <v>0.0</v>
      </c>
      <c r="N27" s="819">
        <v>0.0</v>
      </c>
      <c r="O27" s="819">
        <v>0.0</v>
      </c>
      <c r="P27" s="819">
        <v>0.0</v>
      </c>
      <c r="Q27" s="819">
        <v>0.0</v>
      </c>
      <c r="R27" s="819">
        <v>0.0</v>
      </c>
      <c r="S27" s="819">
        <v>0.0</v>
      </c>
      <c r="T27" s="819">
        <v>0.0</v>
      </c>
      <c r="U27" s="819">
        <v>0.0</v>
      </c>
      <c r="V27" s="819">
        <v>0.0</v>
      </c>
      <c r="W27" s="819">
        <v>0.0</v>
      </c>
      <c r="X27" s="819">
        <v>0.0</v>
      </c>
      <c r="Y27" s="819">
        <v>0.0</v>
      </c>
      <c r="Z27" s="819">
        <v>0.0</v>
      </c>
      <c r="AA27" s="819">
        <v>0.0</v>
      </c>
      <c r="AB27" s="819">
        <v>0.0</v>
      </c>
      <c r="AC27" s="819">
        <v>0.0</v>
      </c>
      <c r="AD27" s="819">
        <v>0.0</v>
      </c>
      <c r="AE27" s="819">
        <v>0.0</v>
      </c>
      <c r="AF27" s="820">
        <f t="shared" si="6"/>
        <v>0</v>
      </c>
    </row>
    <row r="28">
      <c r="A28" s="335"/>
      <c r="B28" s="335"/>
      <c r="C28" s="335"/>
      <c r="D28" s="335"/>
      <c r="E28" s="335"/>
      <c r="F28" s="335"/>
      <c r="G28" s="335"/>
      <c r="H28" s="335"/>
      <c r="I28" s="335"/>
      <c r="J28" s="335"/>
      <c r="K28" s="335"/>
      <c r="L28" s="335"/>
      <c r="M28" s="335"/>
      <c r="N28" s="335"/>
      <c r="O28" s="335"/>
      <c r="P28" s="335"/>
      <c r="Q28" s="335"/>
      <c r="R28" s="335"/>
      <c r="S28" s="335"/>
      <c r="T28" s="335"/>
      <c r="U28" s="335"/>
      <c r="V28" s="335"/>
      <c r="W28" s="335"/>
      <c r="X28" s="335"/>
      <c r="Y28" s="335"/>
      <c r="Z28" s="335"/>
      <c r="AA28" s="335"/>
      <c r="AB28" s="335"/>
      <c r="AC28" s="335"/>
      <c r="AD28" s="335"/>
      <c r="AE28" s="335"/>
      <c r="AF28" s="801"/>
    </row>
    <row r="29">
      <c r="A29" s="802" t="s">
        <v>1745</v>
      </c>
      <c r="B29" s="335"/>
      <c r="C29" s="335"/>
      <c r="D29" s="335"/>
      <c r="E29" s="335"/>
      <c r="F29" s="335"/>
      <c r="G29" s="335"/>
      <c r="H29" s="335"/>
      <c r="I29" s="335"/>
      <c r="J29" s="335"/>
      <c r="K29" s="335"/>
      <c r="L29" s="335"/>
      <c r="M29" s="335"/>
      <c r="N29" s="335"/>
      <c r="O29" s="335"/>
      <c r="P29" s="335"/>
      <c r="Q29" s="335"/>
      <c r="R29" s="335"/>
      <c r="S29" s="335"/>
      <c r="T29" s="335"/>
      <c r="U29" s="335"/>
      <c r="V29" s="335"/>
      <c r="W29" s="335"/>
      <c r="X29" s="335"/>
      <c r="Y29" s="335"/>
      <c r="Z29" s="335"/>
      <c r="AA29" s="335"/>
      <c r="AB29" s="335"/>
      <c r="AC29" s="335"/>
      <c r="AD29" s="335"/>
      <c r="AE29" s="335"/>
      <c r="AF29" s="801"/>
    </row>
    <row r="30">
      <c r="A30" s="335" t="s">
        <v>1738</v>
      </c>
      <c r="B30" s="818">
        <v>0.0</v>
      </c>
      <c r="C30" s="818">
        <v>0.0</v>
      </c>
      <c r="D30" s="818">
        <v>0.0</v>
      </c>
      <c r="E30" s="818">
        <v>0.0</v>
      </c>
      <c r="F30" s="818">
        <v>0.0</v>
      </c>
      <c r="G30" s="818">
        <v>0.0</v>
      </c>
      <c r="H30" s="818">
        <v>0.0</v>
      </c>
      <c r="I30" s="818">
        <v>0.0</v>
      </c>
      <c r="J30" s="822">
        <v>1.0</v>
      </c>
      <c r="K30" s="818">
        <v>0.0</v>
      </c>
      <c r="L30" s="818">
        <v>0.0</v>
      </c>
      <c r="M30" s="818">
        <v>0.0</v>
      </c>
      <c r="N30" s="818">
        <v>0.0</v>
      </c>
      <c r="O30" s="818">
        <v>0.0</v>
      </c>
      <c r="P30" s="818">
        <v>0.0</v>
      </c>
      <c r="Q30" s="818">
        <v>0.0</v>
      </c>
      <c r="R30" s="818">
        <v>0.0</v>
      </c>
      <c r="S30" s="818">
        <v>0.0</v>
      </c>
      <c r="T30" s="822">
        <v>1.0</v>
      </c>
      <c r="U30" s="818">
        <v>0.0</v>
      </c>
      <c r="V30" s="818">
        <v>0.0</v>
      </c>
      <c r="W30" s="818">
        <v>0.0</v>
      </c>
      <c r="X30" s="818">
        <v>0.0</v>
      </c>
      <c r="Y30" s="818">
        <v>0.0</v>
      </c>
      <c r="Z30" s="818">
        <v>0.0</v>
      </c>
      <c r="AA30" s="818">
        <v>0.0</v>
      </c>
      <c r="AB30" s="818">
        <v>0.0</v>
      </c>
      <c r="AC30" s="818">
        <v>0.0</v>
      </c>
      <c r="AD30" s="818">
        <v>0.0</v>
      </c>
      <c r="AE30" s="818">
        <v>0.0</v>
      </c>
      <c r="AF30" s="820">
        <f t="shared" ref="AF30:AF35" si="7">SUM(A30:AE30)</f>
        <v>2</v>
      </c>
    </row>
    <row r="31">
      <c r="A31" s="335" t="s">
        <v>1739</v>
      </c>
      <c r="B31" s="818">
        <v>0.0</v>
      </c>
      <c r="C31" s="818">
        <v>0.0</v>
      </c>
      <c r="D31" s="818">
        <v>0.0</v>
      </c>
      <c r="E31" s="818">
        <v>0.0</v>
      </c>
      <c r="F31" s="818">
        <v>0.0</v>
      </c>
      <c r="G31" s="818">
        <v>0.0</v>
      </c>
      <c r="H31" s="818">
        <v>0.0</v>
      </c>
      <c r="I31" s="818">
        <v>0.0</v>
      </c>
      <c r="J31" s="822">
        <v>0.0</v>
      </c>
      <c r="K31" s="818">
        <v>0.0</v>
      </c>
      <c r="L31" s="818">
        <v>0.0</v>
      </c>
      <c r="M31" s="818">
        <v>0.0</v>
      </c>
      <c r="N31" s="818">
        <v>0.0</v>
      </c>
      <c r="O31" s="818">
        <v>0.0</v>
      </c>
      <c r="P31" s="818">
        <v>0.0</v>
      </c>
      <c r="Q31" s="818">
        <v>0.0</v>
      </c>
      <c r="R31" s="818">
        <v>0.0</v>
      </c>
      <c r="S31" s="818">
        <v>0.0</v>
      </c>
      <c r="T31" s="822">
        <v>0.0</v>
      </c>
      <c r="U31" s="818">
        <v>0.0</v>
      </c>
      <c r="V31" s="818">
        <v>0.0</v>
      </c>
      <c r="W31" s="818">
        <v>0.0</v>
      </c>
      <c r="X31" s="818">
        <v>0.0</v>
      </c>
      <c r="Y31" s="818">
        <v>0.0</v>
      </c>
      <c r="Z31" s="818">
        <v>0.0</v>
      </c>
      <c r="AA31" s="818">
        <v>0.0</v>
      </c>
      <c r="AB31" s="818">
        <v>0.0</v>
      </c>
      <c r="AC31" s="818">
        <v>0.0</v>
      </c>
      <c r="AD31" s="818">
        <v>0.0</v>
      </c>
      <c r="AE31" s="818">
        <v>0.0</v>
      </c>
      <c r="AF31" s="820">
        <f t="shared" si="7"/>
        <v>0</v>
      </c>
    </row>
    <row r="32">
      <c r="A32" s="335"/>
      <c r="B32" s="335"/>
      <c r="C32" s="335"/>
      <c r="D32" s="335"/>
      <c r="E32" s="335"/>
      <c r="F32" s="335"/>
      <c r="G32" s="335"/>
      <c r="H32" s="335"/>
      <c r="I32" s="335"/>
      <c r="J32" s="335"/>
      <c r="K32" s="335"/>
      <c r="L32" s="335"/>
      <c r="M32" s="335"/>
      <c r="N32" s="335"/>
      <c r="O32" s="335"/>
      <c r="P32" s="335"/>
      <c r="Q32" s="335"/>
      <c r="R32" s="335"/>
      <c r="S32" s="335"/>
      <c r="T32" s="335"/>
      <c r="U32" s="335"/>
      <c r="V32" s="335"/>
      <c r="W32" s="335"/>
      <c r="X32" s="335"/>
      <c r="Y32" s="335"/>
      <c r="Z32" s="335"/>
      <c r="AA32" s="335"/>
      <c r="AB32" s="335"/>
      <c r="AC32" s="335"/>
      <c r="AD32" s="335"/>
      <c r="AE32" s="335"/>
      <c r="AF32" s="820">
        <f t="shared" si="7"/>
        <v>0</v>
      </c>
    </row>
    <row r="33">
      <c r="A33" s="335" t="s">
        <v>1740</v>
      </c>
      <c r="B33" s="818">
        <v>0.0</v>
      </c>
      <c r="C33" s="818">
        <v>0.0</v>
      </c>
      <c r="D33" s="818">
        <v>0.0</v>
      </c>
      <c r="E33" s="818">
        <v>0.0</v>
      </c>
      <c r="F33" s="818">
        <v>0.0</v>
      </c>
      <c r="G33" s="818">
        <v>0.0</v>
      </c>
      <c r="H33" s="818">
        <v>0.0</v>
      </c>
      <c r="I33" s="818">
        <v>0.0</v>
      </c>
      <c r="J33" s="822">
        <v>0.0</v>
      </c>
      <c r="K33" s="818">
        <v>0.0</v>
      </c>
      <c r="L33" s="818">
        <v>0.0</v>
      </c>
      <c r="M33" s="818">
        <v>0.0</v>
      </c>
      <c r="N33" s="818">
        <v>0.0</v>
      </c>
      <c r="O33" s="818">
        <v>0.0</v>
      </c>
      <c r="P33" s="818">
        <v>0.0</v>
      </c>
      <c r="Q33" s="818">
        <v>0.0</v>
      </c>
      <c r="R33" s="818">
        <v>0.0</v>
      </c>
      <c r="S33" s="818">
        <v>0.0</v>
      </c>
      <c r="T33" s="822">
        <v>0.0</v>
      </c>
      <c r="U33" s="818">
        <v>0.0</v>
      </c>
      <c r="V33" s="818">
        <v>0.0</v>
      </c>
      <c r="W33" s="818">
        <v>0.0</v>
      </c>
      <c r="X33" s="818">
        <v>0.0</v>
      </c>
      <c r="Y33" s="818">
        <v>0.0</v>
      </c>
      <c r="Z33" s="818">
        <v>0.0</v>
      </c>
      <c r="AA33" s="818">
        <v>0.0</v>
      </c>
      <c r="AB33" s="818">
        <v>0.0</v>
      </c>
      <c r="AC33" s="818">
        <v>0.0</v>
      </c>
      <c r="AD33" s="818">
        <v>0.0</v>
      </c>
      <c r="AE33" s="818">
        <v>0.0</v>
      </c>
      <c r="AF33" s="820">
        <f t="shared" si="7"/>
        <v>0</v>
      </c>
    </row>
    <row r="34">
      <c r="A34" s="335" t="s">
        <v>1741</v>
      </c>
      <c r="B34" s="818">
        <v>0.0</v>
      </c>
      <c r="C34" s="818">
        <v>0.0</v>
      </c>
      <c r="D34" s="818">
        <v>0.0</v>
      </c>
      <c r="E34" s="818">
        <v>0.0</v>
      </c>
      <c r="F34" s="818">
        <v>0.0</v>
      </c>
      <c r="G34" s="818">
        <v>0.0</v>
      </c>
      <c r="H34" s="818">
        <v>0.0</v>
      </c>
      <c r="I34" s="818">
        <v>0.0</v>
      </c>
      <c r="J34" s="822">
        <v>0.0</v>
      </c>
      <c r="K34" s="818">
        <v>0.0</v>
      </c>
      <c r="L34" s="818">
        <v>0.0</v>
      </c>
      <c r="M34" s="818">
        <v>0.0</v>
      </c>
      <c r="N34" s="818">
        <v>0.0</v>
      </c>
      <c r="O34" s="818">
        <v>0.0</v>
      </c>
      <c r="P34" s="818">
        <v>0.0</v>
      </c>
      <c r="Q34" s="818">
        <v>0.0</v>
      </c>
      <c r="R34" s="818">
        <v>0.0</v>
      </c>
      <c r="S34" s="818">
        <v>0.0</v>
      </c>
      <c r="T34" s="822">
        <v>0.0</v>
      </c>
      <c r="U34" s="818">
        <v>0.0</v>
      </c>
      <c r="V34" s="818">
        <v>0.0</v>
      </c>
      <c r="W34" s="818">
        <v>0.0</v>
      </c>
      <c r="X34" s="818">
        <v>0.0</v>
      </c>
      <c r="Y34" s="818">
        <v>0.0</v>
      </c>
      <c r="Z34" s="818">
        <v>0.0</v>
      </c>
      <c r="AA34" s="818">
        <v>0.0</v>
      </c>
      <c r="AB34" s="818">
        <v>0.0</v>
      </c>
      <c r="AC34" s="818">
        <v>0.0</v>
      </c>
      <c r="AD34" s="818">
        <v>0.0</v>
      </c>
      <c r="AE34" s="818">
        <v>0.0</v>
      </c>
      <c r="AF34" s="820">
        <f t="shared" si="7"/>
        <v>0</v>
      </c>
    </row>
    <row r="35">
      <c r="A35" s="335" t="s">
        <v>1742</v>
      </c>
      <c r="B35" s="818">
        <v>0.0</v>
      </c>
      <c r="C35" s="818">
        <v>0.0</v>
      </c>
      <c r="D35" s="818">
        <v>0.0</v>
      </c>
      <c r="E35" s="818">
        <v>0.0</v>
      </c>
      <c r="F35" s="818">
        <v>0.0</v>
      </c>
      <c r="G35" s="818">
        <v>0.0</v>
      </c>
      <c r="H35" s="818">
        <v>0.0</v>
      </c>
      <c r="I35" s="818">
        <v>0.0</v>
      </c>
      <c r="J35" s="822">
        <v>1.0</v>
      </c>
      <c r="K35" s="818">
        <v>0.0</v>
      </c>
      <c r="L35" s="818">
        <v>0.0</v>
      </c>
      <c r="M35" s="818">
        <v>0.0</v>
      </c>
      <c r="N35" s="818">
        <v>0.0</v>
      </c>
      <c r="O35" s="818">
        <v>0.0</v>
      </c>
      <c r="P35" s="818">
        <v>0.0</v>
      </c>
      <c r="Q35" s="818">
        <v>0.0</v>
      </c>
      <c r="R35" s="818">
        <v>0.0</v>
      </c>
      <c r="S35" s="818">
        <v>0.0</v>
      </c>
      <c r="T35" s="822">
        <v>1.0</v>
      </c>
      <c r="U35" s="818">
        <v>0.0</v>
      </c>
      <c r="V35" s="818">
        <v>0.0</v>
      </c>
      <c r="W35" s="818">
        <v>0.0</v>
      </c>
      <c r="X35" s="818">
        <v>0.0</v>
      </c>
      <c r="Y35" s="818">
        <v>0.0</v>
      </c>
      <c r="Z35" s="818">
        <v>0.0</v>
      </c>
      <c r="AA35" s="818">
        <v>0.0</v>
      </c>
      <c r="AB35" s="818">
        <v>0.0</v>
      </c>
      <c r="AC35" s="818">
        <v>0.0</v>
      </c>
      <c r="AD35" s="818">
        <v>0.0</v>
      </c>
      <c r="AE35" s="818">
        <v>0.0</v>
      </c>
      <c r="AF35" s="820">
        <f t="shared" si="7"/>
        <v>2</v>
      </c>
    </row>
    <row r="36">
      <c r="A36" s="335"/>
      <c r="B36" s="335"/>
      <c r="C36" s="335"/>
      <c r="D36" s="335"/>
      <c r="E36" s="335"/>
      <c r="F36" s="335"/>
      <c r="G36" s="335"/>
      <c r="H36" s="335"/>
      <c r="I36" s="335"/>
      <c r="J36" s="335"/>
      <c r="K36" s="335"/>
      <c r="L36" s="335"/>
      <c r="M36" s="335"/>
      <c r="N36" s="335"/>
      <c r="O36" s="335"/>
      <c r="P36" s="335"/>
      <c r="Q36" s="335"/>
      <c r="R36" s="335"/>
      <c r="S36" s="335"/>
      <c r="T36" s="335"/>
      <c r="U36" s="335"/>
      <c r="V36" s="335"/>
      <c r="W36" s="335"/>
      <c r="X36" s="335"/>
      <c r="Y36" s="335"/>
      <c r="Z36" s="335"/>
      <c r="AA36" s="335"/>
      <c r="AB36" s="335"/>
      <c r="AC36" s="335"/>
      <c r="AD36" s="335"/>
      <c r="AE36" s="335"/>
      <c r="AF36" s="801"/>
    </row>
    <row r="37">
      <c r="A37" s="823" t="s">
        <v>1746</v>
      </c>
      <c r="B37" s="335"/>
      <c r="C37" s="335"/>
      <c r="D37" s="335"/>
      <c r="E37" s="335"/>
      <c r="F37" s="335"/>
      <c r="G37" s="335"/>
      <c r="H37" s="335"/>
      <c r="I37" s="335"/>
      <c r="J37" s="335"/>
      <c r="K37" s="335"/>
      <c r="L37" s="335"/>
      <c r="M37" s="335"/>
      <c r="N37" s="335"/>
      <c r="O37" s="335"/>
      <c r="P37" s="335"/>
      <c r="Q37" s="335"/>
      <c r="R37" s="335"/>
      <c r="S37" s="335"/>
      <c r="T37" s="335"/>
      <c r="U37" s="335"/>
      <c r="V37" s="335"/>
      <c r="W37" s="335"/>
      <c r="X37" s="335"/>
      <c r="Y37" s="335"/>
      <c r="Z37" s="335"/>
      <c r="AA37" s="335"/>
      <c r="AB37" s="335"/>
      <c r="AC37" s="335"/>
      <c r="AD37" s="335"/>
      <c r="AE37" s="335"/>
      <c r="AF37" s="801"/>
    </row>
    <row r="38">
      <c r="A38" s="335" t="s">
        <v>1747</v>
      </c>
      <c r="B38" s="818">
        <v>0.0</v>
      </c>
      <c r="C38" s="818">
        <v>0.0</v>
      </c>
      <c r="D38" s="818">
        <v>0.0</v>
      </c>
      <c r="E38" s="822">
        <v>0.0</v>
      </c>
      <c r="F38" s="818">
        <v>0.0</v>
      </c>
      <c r="G38" s="818">
        <v>0.0</v>
      </c>
      <c r="H38" s="818">
        <v>0.0</v>
      </c>
      <c r="I38" s="818">
        <v>0.0</v>
      </c>
      <c r="J38" s="822">
        <v>0.0</v>
      </c>
      <c r="K38" s="818">
        <v>0.0</v>
      </c>
      <c r="L38" s="818">
        <v>0.0</v>
      </c>
      <c r="M38" s="818">
        <v>0.0</v>
      </c>
      <c r="N38" s="818">
        <v>0.0</v>
      </c>
      <c r="O38" s="818">
        <v>0.0</v>
      </c>
      <c r="P38" s="818">
        <v>0.0</v>
      </c>
      <c r="Q38" s="818">
        <v>0.0</v>
      </c>
      <c r="R38" s="818">
        <v>0.0</v>
      </c>
      <c r="S38" s="818">
        <v>0.0</v>
      </c>
      <c r="T38" s="822">
        <v>0.0</v>
      </c>
      <c r="U38" s="818">
        <v>0.0</v>
      </c>
      <c r="V38" s="818">
        <v>0.0</v>
      </c>
      <c r="W38" s="818">
        <v>0.0</v>
      </c>
      <c r="X38" s="818">
        <v>0.0</v>
      </c>
      <c r="Y38" s="818">
        <v>0.0</v>
      </c>
      <c r="Z38" s="818">
        <v>0.0</v>
      </c>
      <c r="AA38" s="818">
        <v>0.0</v>
      </c>
      <c r="AB38" s="818">
        <v>0.0</v>
      </c>
      <c r="AC38" s="818">
        <v>0.0</v>
      </c>
      <c r="AD38" s="818">
        <v>0.0</v>
      </c>
      <c r="AE38" s="818">
        <v>0.0</v>
      </c>
      <c r="AF38" s="820">
        <f t="shared" ref="AF38:AF41" si="8">SUM(A38:AE38)</f>
        <v>0</v>
      </c>
    </row>
    <row r="39">
      <c r="A39" s="335" t="s">
        <v>1748</v>
      </c>
      <c r="B39" s="818">
        <v>0.0</v>
      </c>
      <c r="C39" s="818">
        <v>0.0</v>
      </c>
      <c r="D39" s="818">
        <v>0.0</v>
      </c>
      <c r="E39" s="822">
        <v>0.0</v>
      </c>
      <c r="F39" s="818">
        <v>0.0</v>
      </c>
      <c r="G39" s="818">
        <v>0.0</v>
      </c>
      <c r="H39" s="818">
        <v>0.0</v>
      </c>
      <c r="I39" s="818">
        <v>0.0</v>
      </c>
      <c r="J39" s="822">
        <v>0.0</v>
      </c>
      <c r="K39" s="818">
        <v>0.0</v>
      </c>
      <c r="L39" s="818">
        <v>0.0</v>
      </c>
      <c r="M39" s="818">
        <v>0.0</v>
      </c>
      <c r="N39" s="818">
        <v>0.0</v>
      </c>
      <c r="O39" s="818">
        <v>0.0</v>
      </c>
      <c r="P39" s="818">
        <v>0.0</v>
      </c>
      <c r="Q39" s="818">
        <v>0.0</v>
      </c>
      <c r="R39" s="818">
        <v>0.0</v>
      </c>
      <c r="S39" s="818">
        <v>0.0</v>
      </c>
      <c r="T39" s="822">
        <v>0.0</v>
      </c>
      <c r="U39" s="818">
        <v>0.0</v>
      </c>
      <c r="V39" s="818">
        <v>0.0</v>
      </c>
      <c r="W39" s="818">
        <v>0.0</v>
      </c>
      <c r="X39" s="818">
        <v>0.0</v>
      </c>
      <c r="Y39" s="818">
        <v>0.0</v>
      </c>
      <c r="Z39" s="818">
        <v>0.0</v>
      </c>
      <c r="AA39" s="818">
        <v>0.0</v>
      </c>
      <c r="AB39" s="818">
        <v>0.0</v>
      </c>
      <c r="AC39" s="818">
        <v>0.0</v>
      </c>
      <c r="AD39" s="818">
        <v>0.0</v>
      </c>
      <c r="AE39" s="818">
        <v>0.0</v>
      </c>
      <c r="AF39" s="820">
        <f t="shared" si="8"/>
        <v>0</v>
      </c>
    </row>
    <row r="40">
      <c r="A40" s="335" t="s">
        <v>1749</v>
      </c>
      <c r="B40" s="822">
        <v>0.0</v>
      </c>
      <c r="C40" s="822">
        <v>0.0</v>
      </c>
      <c r="D40" s="822">
        <v>0.0</v>
      </c>
      <c r="E40" s="822">
        <v>1.0</v>
      </c>
      <c r="F40" s="822">
        <v>0.0</v>
      </c>
      <c r="G40" s="822">
        <v>0.0</v>
      </c>
      <c r="H40" s="822">
        <v>0.0</v>
      </c>
      <c r="I40" s="822">
        <v>0.0</v>
      </c>
      <c r="J40" s="822">
        <v>1.0</v>
      </c>
      <c r="K40" s="822">
        <v>0.0</v>
      </c>
      <c r="L40" s="822">
        <v>0.0</v>
      </c>
      <c r="M40" s="822">
        <v>0.0</v>
      </c>
      <c r="N40" s="822">
        <v>0.0</v>
      </c>
      <c r="O40" s="822">
        <v>0.0</v>
      </c>
      <c r="P40" s="822">
        <v>0.0</v>
      </c>
      <c r="Q40" s="822">
        <v>0.0</v>
      </c>
      <c r="R40" s="822">
        <v>0.0</v>
      </c>
      <c r="S40" s="822">
        <v>0.0</v>
      </c>
      <c r="T40" s="822">
        <v>1.0</v>
      </c>
      <c r="U40" s="822">
        <v>0.0</v>
      </c>
      <c r="V40" s="822">
        <v>0.0</v>
      </c>
      <c r="W40" s="822">
        <v>0.0</v>
      </c>
      <c r="X40" s="822">
        <v>0.0</v>
      </c>
      <c r="Y40" s="822">
        <v>0.0</v>
      </c>
      <c r="Z40" s="822">
        <v>0.0</v>
      </c>
      <c r="AA40" s="822">
        <v>0.0</v>
      </c>
      <c r="AB40" s="822">
        <v>0.0</v>
      </c>
      <c r="AC40" s="822">
        <v>0.0</v>
      </c>
      <c r="AD40" s="822">
        <v>0.0</v>
      </c>
      <c r="AE40" s="822">
        <v>0.0</v>
      </c>
      <c r="AF40" s="820">
        <f t="shared" si="8"/>
        <v>3</v>
      </c>
    </row>
    <row r="41">
      <c r="A41" s="335" t="s">
        <v>1750</v>
      </c>
      <c r="B41" s="822">
        <v>0.0</v>
      </c>
      <c r="C41" s="822">
        <v>0.0</v>
      </c>
      <c r="D41" s="822">
        <v>0.0</v>
      </c>
      <c r="E41" s="822">
        <v>3.0</v>
      </c>
      <c r="F41" s="822">
        <v>0.0</v>
      </c>
      <c r="G41" s="822">
        <v>0.0</v>
      </c>
      <c r="H41" s="822">
        <v>0.0</v>
      </c>
      <c r="I41" s="822">
        <v>0.0</v>
      </c>
      <c r="J41" s="822">
        <v>3.0</v>
      </c>
      <c r="K41" s="822">
        <v>0.0</v>
      </c>
      <c r="L41" s="822">
        <v>0.0</v>
      </c>
      <c r="M41" s="822">
        <v>0.0</v>
      </c>
      <c r="N41" s="822">
        <v>0.0</v>
      </c>
      <c r="O41" s="822">
        <v>0.0</v>
      </c>
      <c r="P41" s="822">
        <v>0.0</v>
      </c>
      <c r="Q41" s="822">
        <v>0.0</v>
      </c>
      <c r="R41" s="822">
        <v>0.0</v>
      </c>
      <c r="S41" s="822">
        <v>0.0</v>
      </c>
      <c r="T41" s="822">
        <v>3.0</v>
      </c>
      <c r="U41" s="822">
        <v>0.0</v>
      </c>
      <c r="V41" s="822">
        <v>0.0</v>
      </c>
      <c r="W41" s="822">
        <v>0.0</v>
      </c>
      <c r="X41" s="822">
        <v>0.0</v>
      </c>
      <c r="Y41" s="822">
        <v>0.0</v>
      </c>
      <c r="Z41" s="822">
        <v>0.0</v>
      </c>
      <c r="AA41" s="822">
        <v>0.0</v>
      </c>
      <c r="AB41" s="822">
        <v>0.0</v>
      </c>
      <c r="AC41" s="822">
        <v>0.0</v>
      </c>
      <c r="AD41" s="822">
        <v>0.0</v>
      </c>
      <c r="AE41" s="822">
        <v>0.0</v>
      </c>
      <c r="AF41" s="820">
        <f t="shared" si="8"/>
        <v>9</v>
      </c>
    </row>
    <row r="42">
      <c r="A42" s="335"/>
      <c r="B42" s="335"/>
      <c r="C42" s="335"/>
      <c r="D42" s="335"/>
      <c r="E42" s="335"/>
      <c r="F42" s="335"/>
      <c r="G42" s="335"/>
      <c r="H42" s="335"/>
      <c r="I42" s="335"/>
      <c r="J42" s="335"/>
      <c r="K42" s="335"/>
      <c r="L42" s="335"/>
      <c r="M42" s="335"/>
      <c r="N42" s="335"/>
      <c r="O42" s="335"/>
      <c r="P42" s="335"/>
      <c r="Q42" s="335"/>
      <c r="R42" s="335"/>
      <c r="S42" s="335"/>
      <c r="T42" s="335"/>
      <c r="U42" s="335"/>
      <c r="V42" s="335"/>
      <c r="W42" s="335"/>
      <c r="X42" s="335"/>
      <c r="Y42" s="335"/>
      <c r="Z42" s="335"/>
      <c r="AA42" s="335"/>
      <c r="AB42" s="335"/>
      <c r="AC42" s="335"/>
      <c r="AD42" s="335"/>
      <c r="AE42" s="335"/>
      <c r="AF42" s="801"/>
    </row>
    <row r="43">
      <c r="A43" s="335" t="s">
        <v>176</v>
      </c>
      <c r="B43" s="818">
        <v>0.0</v>
      </c>
      <c r="C43" s="818">
        <v>0.0</v>
      </c>
      <c r="D43" s="818">
        <v>0.0</v>
      </c>
      <c r="E43" s="818">
        <v>0.0</v>
      </c>
      <c r="F43" s="818">
        <v>0.0</v>
      </c>
      <c r="G43" s="818">
        <v>0.0</v>
      </c>
      <c r="H43" s="818">
        <v>0.0</v>
      </c>
      <c r="I43" s="818">
        <v>0.0</v>
      </c>
      <c r="J43" s="818">
        <v>0.0</v>
      </c>
      <c r="K43" s="818">
        <v>0.0</v>
      </c>
      <c r="L43" s="818">
        <v>0.0</v>
      </c>
      <c r="M43" s="818">
        <v>0.0</v>
      </c>
      <c r="N43" s="818">
        <v>0.0</v>
      </c>
      <c r="O43" s="818">
        <v>0.0</v>
      </c>
      <c r="P43" s="818">
        <v>0.0</v>
      </c>
      <c r="Q43" s="818">
        <v>0.0</v>
      </c>
      <c r="R43" s="818">
        <v>0.0</v>
      </c>
      <c r="S43" s="818">
        <v>0.0</v>
      </c>
      <c r="T43" s="818">
        <v>0.0</v>
      </c>
      <c r="U43" s="818">
        <v>0.0</v>
      </c>
      <c r="V43" s="818">
        <v>0.0</v>
      </c>
      <c r="W43" s="818">
        <v>0.0</v>
      </c>
      <c r="X43" s="818">
        <v>0.0</v>
      </c>
      <c r="Y43" s="818">
        <v>0.0</v>
      </c>
      <c r="Z43" s="818">
        <v>0.0</v>
      </c>
      <c r="AA43" s="818">
        <v>0.0</v>
      </c>
      <c r="AB43" s="818">
        <v>0.0</v>
      </c>
      <c r="AC43" s="818">
        <v>0.0</v>
      </c>
      <c r="AD43" s="818">
        <v>0.0</v>
      </c>
      <c r="AE43" s="818">
        <v>0.0</v>
      </c>
      <c r="AF43" s="820">
        <f t="shared" ref="AF43:AF49" si="9">SUM(A43:AE43)</f>
        <v>0</v>
      </c>
    </row>
    <row r="44">
      <c r="A44" s="335" t="s">
        <v>177</v>
      </c>
      <c r="B44" s="818">
        <v>0.0</v>
      </c>
      <c r="C44" s="818">
        <v>0.0</v>
      </c>
      <c r="D44" s="818">
        <v>0.0</v>
      </c>
      <c r="E44" s="818">
        <v>0.0</v>
      </c>
      <c r="F44" s="818">
        <v>0.0</v>
      </c>
      <c r="G44" s="818">
        <v>0.0</v>
      </c>
      <c r="H44" s="818">
        <v>0.0</v>
      </c>
      <c r="I44" s="818">
        <v>0.0</v>
      </c>
      <c r="J44" s="818">
        <v>0.0</v>
      </c>
      <c r="K44" s="818">
        <v>0.0</v>
      </c>
      <c r="L44" s="818">
        <v>0.0</v>
      </c>
      <c r="M44" s="818">
        <v>0.0</v>
      </c>
      <c r="N44" s="818">
        <v>0.0</v>
      </c>
      <c r="O44" s="818">
        <v>0.0</v>
      </c>
      <c r="P44" s="818">
        <v>0.0</v>
      </c>
      <c r="Q44" s="818">
        <v>0.0</v>
      </c>
      <c r="R44" s="818">
        <v>0.0</v>
      </c>
      <c r="S44" s="818">
        <v>0.0</v>
      </c>
      <c r="T44" s="818">
        <v>0.0</v>
      </c>
      <c r="U44" s="818">
        <v>0.0</v>
      </c>
      <c r="V44" s="818">
        <v>0.0</v>
      </c>
      <c r="W44" s="818">
        <v>0.0</v>
      </c>
      <c r="X44" s="818">
        <v>0.0</v>
      </c>
      <c r="Y44" s="818">
        <v>0.0</v>
      </c>
      <c r="Z44" s="818">
        <v>0.0</v>
      </c>
      <c r="AA44" s="818">
        <v>0.0</v>
      </c>
      <c r="AB44" s="818">
        <v>0.0</v>
      </c>
      <c r="AC44" s="818">
        <v>0.0</v>
      </c>
      <c r="AD44" s="818">
        <v>0.0</v>
      </c>
      <c r="AE44" s="818">
        <v>0.0</v>
      </c>
      <c r="AF44" s="820">
        <f t="shared" si="9"/>
        <v>0</v>
      </c>
    </row>
    <row r="45">
      <c r="A45" s="335" t="s">
        <v>1612</v>
      </c>
      <c r="B45" s="818">
        <v>0.0</v>
      </c>
      <c r="C45" s="818">
        <v>0.0</v>
      </c>
      <c r="D45" s="818">
        <v>0.0</v>
      </c>
      <c r="E45" s="818">
        <v>0.0</v>
      </c>
      <c r="F45" s="818">
        <v>0.0</v>
      </c>
      <c r="G45" s="818">
        <v>0.0</v>
      </c>
      <c r="H45" s="818">
        <v>0.0</v>
      </c>
      <c r="I45" s="818">
        <v>0.0</v>
      </c>
      <c r="J45" s="818">
        <v>0.0</v>
      </c>
      <c r="K45" s="818">
        <v>0.0</v>
      </c>
      <c r="L45" s="818">
        <v>0.0</v>
      </c>
      <c r="M45" s="818">
        <v>0.0</v>
      </c>
      <c r="N45" s="818">
        <v>0.0</v>
      </c>
      <c r="O45" s="818">
        <v>0.0</v>
      </c>
      <c r="P45" s="818">
        <v>0.0</v>
      </c>
      <c r="Q45" s="818">
        <v>0.0</v>
      </c>
      <c r="R45" s="818">
        <v>0.0</v>
      </c>
      <c r="S45" s="818">
        <v>0.0</v>
      </c>
      <c r="T45" s="818">
        <v>0.0</v>
      </c>
      <c r="U45" s="818">
        <v>0.0</v>
      </c>
      <c r="V45" s="818">
        <v>0.0</v>
      </c>
      <c r="W45" s="818">
        <v>0.0</v>
      </c>
      <c r="X45" s="818">
        <v>0.0</v>
      </c>
      <c r="Y45" s="818">
        <v>0.0</v>
      </c>
      <c r="Z45" s="818">
        <v>0.0</v>
      </c>
      <c r="AA45" s="818">
        <v>0.0</v>
      </c>
      <c r="AB45" s="818">
        <v>0.0</v>
      </c>
      <c r="AC45" s="818">
        <v>0.0</v>
      </c>
      <c r="AD45" s="818">
        <v>0.0</v>
      </c>
      <c r="AE45" s="818">
        <v>0.0</v>
      </c>
      <c r="AF45" s="820">
        <f t="shared" si="9"/>
        <v>0</v>
      </c>
    </row>
    <row r="46">
      <c r="A46" s="335" t="s">
        <v>1587</v>
      </c>
      <c r="B46" s="818">
        <v>0.0</v>
      </c>
      <c r="C46" s="818">
        <v>0.0</v>
      </c>
      <c r="D46" s="818">
        <v>0.0</v>
      </c>
      <c r="E46" s="818">
        <v>0.0</v>
      </c>
      <c r="F46" s="818">
        <v>0.0</v>
      </c>
      <c r="G46" s="818">
        <v>0.0</v>
      </c>
      <c r="H46" s="818">
        <v>0.0</v>
      </c>
      <c r="I46" s="818">
        <v>0.0</v>
      </c>
      <c r="J46" s="818">
        <v>0.0</v>
      </c>
      <c r="K46" s="818">
        <v>0.0</v>
      </c>
      <c r="L46" s="818">
        <v>0.0</v>
      </c>
      <c r="M46" s="818">
        <v>0.0</v>
      </c>
      <c r="N46" s="818">
        <v>0.0</v>
      </c>
      <c r="O46" s="818">
        <v>0.0</v>
      </c>
      <c r="P46" s="818">
        <v>0.0</v>
      </c>
      <c r="Q46" s="818">
        <v>0.0</v>
      </c>
      <c r="R46" s="818">
        <v>0.0</v>
      </c>
      <c r="S46" s="818">
        <v>0.0</v>
      </c>
      <c r="T46" s="818">
        <v>0.0</v>
      </c>
      <c r="U46" s="818">
        <v>0.0</v>
      </c>
      <c r="V46" s="818">
        <v>0.0</v>
      </c>
      <c r="W46" s="818">
        <v>0.0</v>
      </c>
      <c r="X46" s="818">
        <v>0.0</v>
      </c>
      <c r="Y46" s="818">
        <v>0.0</v>
      </c>
      <c r="Z46" s="818">
        <v>0.0</v>
      </c>
      <c r="AA46" s="818">
        <v>0.0</v>
      </c>
      <c r="AB46" s="818">
        <v>0.0</v>
      </c>
      <c r="AC46" s="818">
        <v>0.0</v>
      </c>
      <c r="AD46" s="818">
        <v>0.0</v>
      </c>
      <c r="AE46" s="818">
        <v>0.0</v>
      </c>
      <c r="AF46" s="820">
        <f t="shared" si="9"/>
        <v>0</v>
      </c>
    </row>
    <row r="47">
      <c r="A47" s="335" t="s">
        <v>1615</v>
      </c>
      <c r="B47" s="818">
        <v>0.0</v>
      </c>
      <c r="C47" s="818">
        <v>0.0</v>
      </c>
      <c r="D47" s="818">
        <v>0.0</v>
      </c>
      <c r="E47" s="818">
        <v>0.0</v>
      </c>
      <c r="F47" s="818">
        <v>0.0</v>
      </c>
      <c r="G47" s="818">
        <v>0.0</v>
      </c>
      <c r="H47" s="818">
        <v>0.0</v>
      </c>
      <c r="I47" s="818">
        <v>0.0</v>
      </c>
      <c r="J47" s="818">
        <v>0.0</v>
      </c>
      <c r="K47" s="818">
        <v>0.0</v>
      </c>
      <c r="L47" s="818">
        <v>0.0</v>
      </c>
      <c r="M47" s="818">
        <v>0.0</v>
      </c>
      <c r="N47" s="818">
        <v>0.0</v>
      </c>
      <c r="O47" s="818">
        <v>0.0</v>
      </c>
      <c r="P47" s="818">
        <v>0.0</v>
      </c>
      <c r="Q47" s="818">
        <v>0.0</v>
      </c>
      <c r="R47" s="818">
        <v>0.0</v>
      </c>
      <c r="S47" s="818">
        <v>0.0</v>
      </c>
      <c r="T47" s="818">
        <v>0.0</v>
      </c>
      <c r="U47" s="818">
        <v>0.0</v>
      </c>
      <c r="V47" s="818">
        <v>0.0</v>
      </c>
      <c r="W47" s="818">
        <v>0.0</v>
      </c>
      <c r="X47" s="818">
        <v>0.0</v>
      </c>
      <c r="Y47" s="818">
        <v>0.0</v>
      </c>
      <c r="Z47" s="818">
        <v>0.0</v>
      </c>
      <c r="AA47" s="818">
        <v>0.0</v>
      </c>
      <c r="AB47" s="818">
        <v>0.0</v>
      </c>
      <c r="AC47" s="818">
        <v>0.0</v>
      </c>
      <c r="AD47" s="818">
        <v>0.0</v>
      </c>
      <c r="AE47" s="818">
        <v>0.0</v>
      </c>
      <c r="AF47" s="820">
        <f t="shared" si="9"/>
        <v>0</v>
      </c>
    </row>
    <row r="48">
      <c r="A48" s="335" t="s">
        <v>1751</v>
      </c>
      <c r="B48" s="818">
        <v>0.0</v>
      </c>
      <c r="C48" s="818">
        <v>0.0</v>
      </c>
      <c r="D48" s="818">
        <v>0.0</v>
      </c>
      <c r="E48" s="818">
        <v>0.0</v>
      </c>
      <c r="F48" s="818">
        <v>0.0</v>
      </c>
      <c r="G48" s="818">
        <v>0.0</v>
      </c>
      <c r="H48" s="818">
        <v>0.0</v>
      </c>
      <c r="I48" s="818">
        <v>0.0</v>
      </c>
      <c r="J48" s="818">
        <v>0.0</v>
      </c>
      <c r="K48" s="818">
        <v>0.0</v>
      </c>
      <c r="L48" s="818">
        <v>0.0</v>
      </c>
      <c r="M48" s="818">
        <v>0.0</v>
      </c>
      <c r="N48" s="818">
        <v>0.0</v>
      </c>
      <c r="O48" s="818">
        <v>0.0</v>
      </c>
      <c r="P48" s="818">
        <v>0.0</v>
      </c>
      <c r="Q48" s="818">
        <v>0.0</v>
      </c>
      <c r="R48" s="818">
        <v>0.0</v>
      </c>
      <c r="S48" s="818">
        <v>0.0</v>
      </c>
      <c r="T48" s="818">
        <v>0.0</v>
      </c>
      <c r="U48" s="818">
        <v>0.0</v>
      </c>
      <c r="V48" s="818">
        <v>0.0</v>
      </c>
      <c r="W48" s="818">
        <v>0.0</v>
      </c>
      <c r="X48" s="818">
        <v>0.0</v>
      </c>
      <c r="Y48" s="818">
        <v>0.0</v>
      </c>
      <c r="Z48" s="818">
        <v>0.0</v>
      </c>
      <c r="AA48" s="818">
        <v>0.0</v>
      </c>
      <c r="AB48" s="818">
        <v>0.0</v>
      </c>
      <c r="AC48" s="818">
        <v>0.0</v>
      </c>
      <c r="AD48" s="818">
        <v>0.0</v>
      </c>
      <c r="AE48" s="818">
        <v>0.0</v>
      </c>
      <c r="AF48" s="820">
        <f t="shared" si="9"/>
        <v>0</v>
      </c>
    </row>
    <row r="49">
      <c r="A49" s="335" t="s">
        <v>1752</v>
      </c>
      <c r="B49" s="818">
        <v>0.0</v>
      </c>
      <c r="C49" s="818">
        <v>0.0</v>
      </c>
      <c r="D49" s="818">
        <v>0.0</v>
      </c>
      <c r="E49" s="818">
        <v>0.0</v>
      </c>
      <c r="F49" s="818">
        <v>0.0</v>
      </c>
      <c r="G49" s="818">
        <v>0.0</v>
      </c>
      <c r="H49" s="818">
        <v>0.0</v>
      </c>
      <c r="I49" s="818">
        <v>0.0</v>
      </c>
      <c r="J49" s="818">
        <v>0.0</v>
      </c>
      <c r="K49" s="818">
        <v>0.0</v>
      </c>
      <c r="L49" s="818">
        <v>0.0</v>
      </c>
      <c r="M49" s="818">
        <v>0.0</v>
      </c>
      <c r="N49" s="818">
        <v>0.0</v>
      </c>
      <c r="O49" s="818">
        <v>0.0</v>
      </c>
      <c r="P49" s="818">
        <v>0.0</v>
      </c>
      <c r="Q49" s="818">
        <v>0.0</v>
      </c>
      <c r="R49" s="818">
        <v>0.0</v>
      </c>
      <c r="S49" s="818">
        <v>0.0</v>
      </c>
      <c r="T49" s="818">
        <v>0.0</v>
      </c>
      <c r="U49" s="818">
        <v>0.0</v>
      </c>
      <c r="V49" s="818">
        <v>0.0</v>
      </c>
      <c r="W49" s="818">
        <v>0.0</v>
      </c>
      <c r="X49" s="818">
        <v>0.0</v>
      </c>
      <c r="Y49" s="818">
        <v>0.0</v>
      </c>
      <c r="Z49" s="818">
        <v>0.0</v>
      </c>
      <c r="AA49" s="818">
        <v>0.0</v>
      </c>
      <c r="AB49" s="818">
        <v>0.0</v>
      </c>
      <c r="AC49" s="818">
        <v>0.0</v>
      </c>
      <c r="AD49" s="818">
        <v>0.0</v>
      </c>
      <c r="AE49" s="818">
        <v>0.0</v>
      </c>
      <c r="AF49" s="820">
        <f t="shared" si="9"/>
        <v>0</v>
      </c>
    </row>
    <row r="50">
      <c r="A50" s="335"/>
      <c r="B50" s="335"/>
      <c r="C50" s="335"/>
      <c r="D50" s="335"/>
      <c r="E50" s="335"/>
      <c r="F50" s="335"/>
      <c r="G50" s="335"/>
      <c r="H50" s="335"/>
      <c r="I50" s="335"/>
      <c r="J50" s="335"/>
      <c r="K50" s="335"/>
      <c r="L50" s="335"/>
      <c r="M50" s="335"/>
      <c r="N50" s="335"/>
      <c r="O50" s="335"/>
      <c r="P50" s="335"/>
      <c r="Q50" s="335"/>
      <c r="R50" s="335"/>
      <c r="S50" s="335"/>
      <c r="T50" s="335"/>
      <c r="U50" s="335"/>
      <c r="V50" s="335"/>
      <c r="W50" s="335"/>
      <c r="X50" s="335"/>
      <c r="Y50" s="335"/>
      <c r="Z50" s="335"/>
      <c r="AA50" s="335"/>
      <c r="AB50" s="335"/>
      <c r="AC50" s="335"/>
      <c r="AD50" s="335"/>
      <c r="AE50" s="335"/>
      <c r="AF50" s="801"/>
    </row>
    <row r="51">
      <c r="A51" s="335" t="s">
        <v>1753</v>
      </c>
      <c r="B51" s="818">
        <v>0.0</v>
      </c>
      <c r="C51" s="818">
        <v>0.0</v>
      </c>
      <c r="D51" s="818">
        <v>0.0</v>
      </c>
      <c r="E51" s="818">
        <v>0.0</v>
      </c>
      <c r="F51" s="818">
        <v>0.0</v>
      </c>
      <c r="G51" s="818">
        <v>0.0</v>
      </c>
      <c r="H51" s="818">
        <v>0.0</v>
      </c>
      <c r="I51" s="818">
        <v>0.0</v>
      </c>
      <c r="J51" s="818">
        <v>0.0</v>
      </c>
      <c r="K51" s="818">
        <v>0.0</v>
      </c>
      <c r="L51" s="818">
        <v>0.0</v>
      </c>
      <c r="M51" s="818">
        <v>0.0</v>
      </c>
      <c r="N51" s="818">
        <v>0.0</v>
      </c>
      <c r="O51" s="818">
        <v>0.0</v>
      </c>
      <c r="P51" s="818">
        <v>0.0</v>
      </c>
      <c r="Q51" s="818">
        <v>0.0</v>
      </c>
      <c r="R51" s="818">
        <v>0.0</v>
      </c>
      <c r="S51" s="818">
        <v>0.0</v>
      </c>
      <c r="T51" s="818">
        <v>0.0</v>
      </c>
      <c r="U51" s="818">
        <v>0.0</v>
      </c>
      <c r="V51" s="818">
        <v>0.0</v>
      </c>
      <c r="W51" s="818">
        <v>0.0</v>
      </c>
      <c r="X51" s="818">
        <v>0.0</v>
      </c>
      <c r="Y51" s="818">
        <v>0.0</v>
      </c>
      <c r="Z51" s="818">
        <v>0.0</v>
      </c>
      <c r="AA51" s="818">
        <v>0.0</v>
      </c>
      <c r="AB51" s="818">
        <v>0.0</v>
      </c>
      <c r="AC51" s="818">
        <v>0.0</v>
      </c>
      <c r="AD51" s="818">
        <v>0.0</v>
      </c>
      <c r="AE51" s="818">
        <v>0.0</v>
      </c>
      <c r="AF51" s="820">
        <f t="shared" ref="AF51:AF54" si="10">SUM(A51:AE51)</f>
        <v>0</v>
      </c>
    </row>
    <row r="52">
      <c r="A52" s="335" t="s">
        <v>1754</v>
      </c>
      <c r="B52" s="818">
        <v>0.0</v>
      </c>
      <c r="C52" s="818">
        <v>0.0</v>
      </c>
      <c r="D52" s="818">
        <v>0.0</v>
      </c>
      <c r="E52" s="818">
        <v>0.0</v>
      </c>
      <c r="F52" s="818">
        <v>0.0</v>
      </c>
      <c r="G52" s="818">
        <v>0.0</v>
      </c>
      <c r="H52" s="818">
        <v>0.0</v>
      </c>
      <c r="I52" s="818">
        <v>0.0</v>
      </c>
      <c r="J52" s="818">
        <v>0.0</v>
      </c>
      <c r="K52" s="818">
        <v>0.0</v>
      </c>
      <c r="L52" s="818">
        <v>0.0</v>
      </c>
      <c r="M52" s="818">
        <v>0.0</v>
      </c>
      <c r="N52" s="818">
        <v>0.0</v>
      </c>
      <c r="O52" s="818">
        <v>0.0</v>
      </c>
      <c r="P52" s="818">
        <v>0.0</v>
      </c>
      <c r="Q52" s="818">
        <v>0.0</v>
      </c>
      <c r="R52" s="818">
        <v>0.0</v>
      </c>
      <c r="S52" s="818">
        <v>0.0</v>
      </c>
      <c r="T52" s="818">
        <v>0.0</v>
      </c>
      <c r="U52" s="818">
        <v>0.0</v>
      </c>
      <c r="V52" s="818">
        <v>0.0</v>
      </c>
      <c r="W52" s="818">
        <v>0.0</v>
      </c>
      <c r="X52" s="818">
        <v>0.0</v>
      </c>
      <c r="Y52" s="818">
        <v>0.0</v>
      </c>
      <c r="Z52" s="818">
        <v>0.0</v>
      </c>
      <c r="AA52" s="818">
        <v>0.0</v>
      </c>
      <c r="AB52" s="818">
        <v>0.0</v>
      </c>
      <c r="AC52" s="818">
        <v>0.0</v>
      </c>
      <c r="AD52" s="818">
        <v>0.0</v>
      </c>
      <c r="AE52" s="818">
        <v>0.0</v>
      </c>
      <c r="AF52" s="820">
        <f t="shared" si="10"/>
        <v>0</v>
      </c>
    </row>
    <row r="53">
      <c r="A53" s="335" t="s">
        <v>1755</v>
      </c>
      <c r="B53" s="818">
        <v>0.0</v>
      </c>
      <c r="C53" s="818">
        <v>0.0</v>
      </c>
      <c r="D53" s="818">
        <v>0.0</v>
      </c>
      <c r="E53" s="818">
        <v>0.0</v>
      </c>
      <c r="F53" s="818">
        <v>0.0</v>
      </c>
      <c r="G53" s="818">
        <v>0.0</v>
      </c>
      <c r="H53" s="818">
        <v>0.0</v>
      </c>
      <c r="I53" s="818">
        <v>0.0</v>
      </c>
      <c r="J53" s="818">
        <v>0.0</v>
      </c>
      <c r="K53" s="818">
        <v>0.0</v>
      </c>
      <c r="L53" s="818">
        <v>0.0</v>
      </c>
      <c r="M53" s="818">
        <v>0.0</v>
      </c>
      <c r="N53" s="818">
        <v>0.0</v>
      </c>
      <c r="O53" s="818">
        <v>0.0</v>
      </c>
      <c r="P53" s="818">
        <v>0.0</v>
      </c>
      <c r="Q53" s="818">
        <v>0.0</v>
      </c>
      <c r="R53" s="818">
        <v>0.0</v>
      </c>
      <c r="S53" s="818">
        <v>0.0</v>
      </c>
      <c r="T53" s="818">
        <v>0.0</v>
      </c>
      <c r="U53" s="818">
        <v>0.0</v>
      </c>
      <c r="V53" s="818">
        <v>0.0</v>
      </c>
      <c r="W53" s="818">
        <v>0.0</v>
      </c>
      <c r="X53" s="818">
        <v>0.0</v>
      </c>
      <c r="Y53" s="818">
        <v>0.0</v>
      </c>
      <c r="Z53" s="818">
        <v>0.0</v>
      </c>
      <c r="AA53" s="818">
        <v>0.0</v>
      </c>
      <c r="AB53" s="818">
        <v>0.0</v>
      </c>
      <c r="AC53" s="818">
        <v>0.0</v>
      </c>
      <c r="AD53" s="818">
        <v>0.0</v>
      </c>
      <c r="AE53" s="818">
        <v>0.0</v>
      </c>
      <c r="AF53" s="820">
        <f t="shared" si="10"/>
        <v>0</v>
      </c>
    </row>
    <row r="54">
      <c r="A54" s="335" t="s">
        <v>1756</v>
      </c>
      <c r="B54" s="818">
        <v>0.0</v>
      </c>
      <c r="C54" s="818">
        <v>0.0</v>
      </c>
      <c r="D54" s="818">
        <v>0.0</v>
      </c>
      <c r="E54" s="818">
        <v>0.0</v>
      </c>
      <c r="F54" s="818">
        <v>0.0</v>
      </c>
      <c r="G54" s="818">
        <v>0.0</v>
      </c>
      <c r="H54" s="818">
        <v>0.0</v>
      </c>
      <c r="I54" s="818">
        <v>0.0</v>
      </c>
      <c r="J54" s="818">
        <v>0.0</v>
      </c>
      <c r="K54" s="818">
        <v>0.0</v>
      </c>
      <c r="L54" s="818">
        <v>0.0</v>
      </c>
      <c r="M54" s="818">
        <v>0.0</v>
      </c>
      <c r="N54" s="818">
        <v>0.0</v>
      </c>
      <c r="O54" s="818">
        <v>0.0</v>
      </c>
      <c r="P54" s="818">
        <v>0.0</v>
      </c>
      <c r="Q54" s="818">
        <v>0.0</v>
      </c>
      <c r="R54" s="818">
        <v>0.0</v>
      </c>
      <c r="S54" s="818">
        <v>0.0</v>
      </c>
      <c r="T54" s="818">
        <v>0.0</v>
      </c>
      <c r="U54" s="818">
        <v>0.0</v>
      </c>
      <c r="V54" s="818">
        <v>0.0</v>
      </c>
      <c r="W54" s="818">
        <v>0.0</v>
      </c>
      <c r="X54" s="818">
        <v>0.0</v>
      </c>
      <c r="Y54" s="818">
        <v>0.0</v>
      </c>
      <c r="Z54" s="818">
        <v>0.0</v>
      </c>
      <c r="AA54" s="818">
        <v>0.0</v>
      </c>
      <c r="AB54" s="818">
        <v>0.0</v>
      </c>
      <c r="AC54" s="818">
        <v>0.0</v>
      </c>
      <c r="AD54" s="818">
        <v>0.0</v>
      </c>
      <c r="AE54" s="818">
        <v>0.0</v>
      </c>
      <c r="AF54" s="820">
        <f t="shared" si="10"/>
        <v>0</v>
      </c>
    </row>
    <row r="55">
      <c r="A55" s="335"/>
      <c r="B55" s="335"/>
      <c r="C55" s="335"/>
      <c r="D55" s="335"/>
      <c r="E55" s="335"/>
      <c r="F55" s="335"/>
      <c r="G55" s="335"/>
      <c r="H55" s="335"/>
      <c r="I55" s="335"/>
      <c r="J55" s="335"/>
      <c r="K55" s="335"/>
      <c r="L55" s="335"/>
      <c r="M55" s="335"/>
      <c r="N55" s="335"/>
      <c r="O55" s="335"/>
      <c r="P55" s="335"/>
      <c r="Q55" s="335"/>
      <c r="R55" s="335"/>
      <c r="S55" s="335"/>
      <c r="T55" s="335"/>
      <c r="U55" s="335"/>
      <c r="V55" s="335"/>
      <c r="W55" s="335"/>
      <c r="X55" s="335"/>
      <c r="Y55" s="335"/>
      <c r="Z55" s="335"/>
      <c r="AA55" s="335"/>
      <c r="AB55" s="335"/>
      <c r="AC55" s="335"/>
      <c r="AD55" s="335"/>
      <c r="AE55" s="335"/>
      <c r="AF55" s="801"/>
    </row>
    <row r="56">
      <c r="A56" s="335" t="s">
        <v>1757</v>
      </c>
      <c r="B56" s="822">
        <v>0.0</v>
      </c>
      <c r="C56" s="822">
        <v>0.0</v>
      </c>
      <c r="D56" s="822">
        <v>0.0</v>
      </c>
      <c r="E56" s="822">
        <v>0.0</v>
      </c>
      <c r="F56" s="822">
        <v>0.0</v>
      </c>
      <c r="G56" s="822">
        <v>0.0</v>
      </c>
      <c r="H56" s="822">
        <v>0.0</v>
      </c>
      <c r="I56" s="822">
        <v>0.0</v>
      </c>
      <c r="J56" s="822">
        <v>0.0</v>
      </c>
      <c r="K56" s="822">
        <v>0.0</v>
      </c>
      <c r="L56" s="822">
        <v>0.0</v>
      </c>
      <c r="M56" s="822">
        <v>0.0</v>
      </c>
      <c r="N56" s="822">
        <v>0.0</v>
      </c>
      <c r="O56" s="822">
        <v>0.0</v>
      </c>
      <c r="P56" s="822">
        <v>0.0</v>
      </c>
      <c r="Q56" s="822">
        <v>0.0</v>
      </c>
      <c r="R56" s="822">
        <v>0.0</v>
      </c>
      <c r="S56" s="822">
        <v>0.0</v>
      </c>
      <c r="T56" s="822">
        <v>0.0</v>
      </c>
      <c r="U56" s="822">
        <v>0.0</v>
      </c>
      <c r="V56" s="822">
        <v>0.0</v>
      </c>
      <c r="W56" s="822">
        <v>0.0</v>
      </c>
      <c r="X56" s="822">
        <v>0.0</v>
      </c>
      <c r="Y56" s="822">
        <v>0.0</v>
      </c>
      <c r="Z56" s="822">
        <v>0.0</v>
      </c>
      <c r="AA56" s="822">
        <v>0.0</v>
      </c>
      <c r="AB56" s="822">
        <v>0.0</v>
      </c>
      <c r="AC56" s="822">
        <v>0.0</v>
      </c>
      <c r="AD56" s="822">
        <v>0.0</v>
      </c>
      <c r="AE56" s="822">
        <v>0.0</v>
      </c>
      <c r="AF56" s="824">
        <f>SUM(A56:AE56)</f>
        <v>0</v>
      </c>
    </row>
    <row r="57">
      <c r="A57" s="335"/>
      <c r="B57" s="335"/>
      <c r="C57" s="335"/>
      <c r="D57" s="335"/>
      <c r="E57" s="335"/>
      <c r="F57" s="335"/>
      <c r="G57" s="335"/>
      <c r="H57" s="335"/>
      <c r="I57" s="335"/>
      <c r="J57" s="335"/>
      <c r="K57" s="335"/>
      <c r="L57" s="335"/>
      <c r="M57" s="335"/>
      <c r="N57" s="335"/>
      <c r="O57" s="335"/>
      <c r="P57" s="335"/>
      <c r="Q57" s="335"/>
      <c r="R57" s="335"/>
      <c r="S57" s="335"/>
      <c r="T57" s="335"/>
      <c r="U57" s="335"/>
      <c r="V57" s="335"/>
      <c r="W57" s="335"/>
      <c r="X57" s="335"/>
      <c r="Y57" s="335"/>
      <c r="Z57" s="335"/>
      <c r="AA57" s="335"/>
      <c r="AB57" s="335"/>
      <c r="AC57" s="335"/>
      <c r="AD57" s="335"/>
      <c r="AE57" s="335"/>
      <c r="AF57" s="335"/>
    </row>
    <row r="58">
      <c r="A58" s="335"/>
      <c r="B58" s="335"/>
      <c r="C58" s="335"/>
      <c r="D58" s="335"/>
      <c r="E58" s="335"/>
      <c r="F58" s="335"/>
      <c r="G58" s="335"/>
      <c r="H58" s="335"/>
      <c r="I58" s="335"/>
      <c r="J58" s="335"/>
      <c r="K58" s="335"/>
      <c r="L58" s="335"/>
      <c r="M58" s="335"/>
      <c r="N58" s="335"/>
      <c r="O58" s="335"/>
      <c r="P58" s="335"/>
      <c r="Q58" s="335"/>
      <c r="R58" s="335"/>
      <c r="S58" s="335"/>
      <c r="T58" s="335"/>
      <c r="U58" s="335"/>
      <c r="V58" s="335"/>
      <c r="W58" s="335"/>
      <c r="X58" s="335"/>
      <c r="Y58" s="335"/>
      <c r="Z58" s="335"/>
      <c r="AA58" s="335"/>
      <c r="AB58" s="335"/>
      <c r="AC58" s="335"/>
      <c r="AD58" s="335"/>
      <c r="AE58" s="335"/>
      <c r="AF58" s="335"/>
    </row>
    <row r="59">
      <c r="A59" s="335"/>
      <c r="B59" s="335"/>
      <c r="C59" s="335"/>
      <c r="D59" s="335"/>
      <c r="E59" s="335"/>
      <c r="F59" s="335"/>
      <c r="G59" s="335"/>
      <c r="H59" s="335"/>
      <c r="I59" s="335"/>
      <c r="J59" s="335"/>
      <c r="K59" s="335"/>
      <c r="L59" s="335"/>
      <c r="M59" s="335"/>
      <c r="N59" s="335"/>
      <c r="O59" s="335"/>
      <c r="P59" s="335"/>
      <c r="Q59" s="335"/>
      <c r="R59" s="335"/>
      <c r="S59" s="335"/>
      <c r="T59" s="335"/>
      <c r="U59" s="335"/>
      <c r="V59" s="335"/>
      <c r="W59" s="335"/>
      <c r="X59" s="335"/>
      <c r="Y59" s="335"/>
      <c r="Z59" s="335"/>
      <c r="AA59" s="335"/>
      <c r="AB59" s="335"/>
      <c r="AC59" s="335"/>
      <c r="AD59" s="335"/>
      <c r="AE59" s="335"/>
      <c r="AF59" s="335"/>
    </row>
    <row r="60">
      <c r="A60" s="335"/>
      <c r="B60" s="335"/>
      <c r="C60" s="335"/>
      <c r="D60" s="335"/>
      <c r="E60" s="335"/>
      <c r="F60" s="335"/>
      <c r="G60" s="335"/>
      <c r="H60" s="335"/>
      <c r="I60" s="335"/>
      <c r="J60" s="335"/>
      <c r="K60" s="335"/>
      <c r="L60" s="335"/>
      <c r="M60" s="335"/>
      <c r="N60" s="335"/>
      <c r="O60" s="335"/>
      <c r="P60" s="335"/>
      <c r="Q60" s="335"/>
      <c r="R60" s="335"/>
      <c r="S60" s="335"/>
      <c r="T60" s="335"/>
      <c r="U60" s="335"/>
      <c r="V60" s="335"/>
      <c r="W60" s="335"/>
      <c r="X60" s="335"/>
      <c r="Y60" s="335"/>
      <c r="Z60" s="335"/>
      <c r="AA60" s="335"/>
      <c r="AB60" s="335"/>
      <c r="AC60" s="335"/>
      <c r="AD60" s="335"/>
      <c r="AE60" s="335"/>
      <c r="AF60" s="335"/>
    </row>
    <row r="61">
      <c r="A61" s="335"/>
      <c r="B61" s="335"/>
      <c r="C61" s="335"/>
      <c r="D61" s="335"/>
      <c r="E61" s="335"/>
      <c r="F61" s="335"/>
      <c r="G61" s="335"/>
      <c r="H61" s="335"/>
      <c r="I61" s="335"/>
      <c r="J61" s="335"/>
      <c r="K61" s="335"/>
      <c r="L61" s="335"/>
      <c r="M61" s="335"/>
      <c r="N61" s="335"/>
      <c r="O61" s="335"/>
      <c r="P61" s="335"/>
      <c r="Q61" s="335"/>
      <c r="R61" s="335"/>
      <c r="S61" s="335"/>
      <c r="T61" s="335"/>
      <c r="U61" s="335"/>
      <c r="V61" s="335"/>
      <c r="W61" s="335"/>
      <c r="X61" s="335"/>
      <c r="Y61" s="335"/>
      <c r="Z61" s="335"/>
      <c r="AA61" s="335"/>
      <c r="AB61" s="335"/>
      <c r="AC61" s="335"/>
      <c r="AD61" s="335"/>
      <c r="AE61" s="335"/>
      <c r="AF61" s="335"/>
    </row>
    <row r="62">
      <c r="A62" s="335"/>
      <c r="B62" s="335"/>
      <c r="C62" s="335"/>
      <c r="D62" s="335"/>
      <c r="E62" s="335"/>
      <c r="F62" s="335"/>
      <c r="G62" s="335"/>
      <c r="H62" s="335"/>
      <c r="I62" s="335"/>
      <c r="J62" s="335"/>
      <c r="K62" s="335"/>
      <c r="L62" s="335"/>
      <c r="M62" s="335"/>
      <c r="N62" s="335"/>
      <c r="O62" s="335"/>
      <c r="P62" s="335"/>
      <c r="Q62" s="335"/>
      <c r="R62" s="335"/>
      <c r="S62" s="335"/>
      <c r="T62" s="335"/>
      <c r="U62" s="335"/>
      <c r="V62" s="335"/>
      <c r="W62" s="335"/>
      <c r="X62" s="335"/>
      <c r="Y62" s="335"/>
      <c r="Z62" s="335"/>
      <c r="AA62" s="335"/>
      <c r="AB62" s="335"/>
      <c r="AC62" s="335"/>
      <c r="AD62" s="335"/>
      <c r="AE62" s="335"/>
      <c r="AF62" s="335"/>
    </row>
    <row r="63">
      <c r="A63" s="335"/>
      <c r="B63" s="335"/>
      <c r="C63" s="335"/>
      <c r="D63" s="335"/>
      <c r="E63" s="335"/>
      <c r="F63" s="335"/>
      <c r="G63" s="335"/>
      <c r="H63" s="335"/>
      <c r="I63" s="335"/>
      <c r="J63" s="335"/>
      <c r="K63" s="335"/>
      <c r="L63" s="335"/>
      <c r="M63" s="335"/>
      <c r="N63" s="335"/>
      <c r="O63" s="335"/>
      <c r="P63" s="335"/>
      <c r="Q63" s="335"/>
      <c r="R63" s="335"/>
      <c r="S63" s="335"/>
      <c r="T63" s="335"/>
      <c r="U63" s="335"/>
      <c r="V63" s="335"/>
      <c r="W63" s="335"/>
      <c r="X63" s="335"/>
      <c r="Y63" s="335"/>
      <c r="Z63" s="335"/>
      <c r="AA63" s="335"/>
      <c r="AB63" s="335"/>
      <c r="AC63" s="335"/>
      <c r="AD63" s="335"/>
      <c r="AE63" s="335"/>
      <c r="AF63" s="335"/>
    </row>
    <row r="64">
      <c r="A64" s="335"/>
      <c r="B64" s="335"/>
      <c r="C64" s="335"/>
      <c r="D64" s="335"/>
      <c r="E64" s="335"/>
      <c r="F64" s="335"/>
      <c r="G64" s="335"/>
      <c r="H64" s="335"/>
      <c r="I64" s="335"/>
      <c r="J64" s="335"/>
      <c r="K64" s="335"/>
      <c r="L64" s="335"/>
      <c r="M64" s="335"/>
      <c r="N64" s="335"/>
      <c r="O64" s="335"/>
      <c r="P64" s="335"/>
      <c r="Q64" s="335"/>
      <c r="R64" s="335"/>
      <c r="S64" s="335"/>
      <c r="T64" s="335"/>
      <c r="U64" s="335"/>
      <c r="V64" s="335"/>
      <c r="W64" s="335"/>
      <c r="X64" s="335"/>
      <c r="Y64" s="335"/>
      <c r="Z64" s="335"/>
      <c r="AA64" s="335"/>
      <c r="AB64" s="335"/>
      <c r="AC64" s="335"/>
      <c r="AD64" s="335"/>
      <c r="AE64" s="335"/>
      <c r="AF64" s="335"/>
    </row>
    <row r="65">
      <c r="A65" s="335"/>
      <c r="B65" s="335"/>
      <c r="C65" s="335"/>
      <c r="D65" s="335"/>
      <c r="E65" s="335"/>
      <c r="F65" s="335"/>
      <c r="G65" s="335"/>
      <c r="H65" s="335"/>
      <c r="I65" s="335"/>
      <c r="J65" s="335"/>
      <c r="K65" s="335"/>
      <c r="L65" s="335"/>
      <c r="M65" s="335"/>
      <c r="N65" s="335"/>
      <c r="O65" s="335"/>
      <c r="P65" s="335"/>
      <c r="Q65" s="335"/>
      <c r="R65" s="335"/>
      <c r="S65" s="335"/>
      <c r="T65" s="335"/>
      <c r="U65" s="335"/>
      <c r="V65" s="335"/>
      <c r="W65" s="335"/>
      <c r="X65" s="335"/>
      <c r="Y65" s="335"/>
      <c r="Z65" s="335"/>
      <c r="AA65" s="335"/>
      <c r="AB65" s="335"/>
      <c r="AC65" s="335"/>
      <c r="AD65" s="335"/>
      <c r="AE65" s="335"/>
      <c r="AF65" s="335"/>
    </row>
    <row r="66">
      <c r="A66" s="335"/>
      <c r="B66" s="335"/>
      <c r="C66" s="335"/>
      <c r="D66" s="335"/>
      <c r="E66" s="335"/>
      <c r="F66" s="335"/>
      <c r="G66" s="335"/>
      <c r="H66" s="335"/>
      <c r="I66" s="335"/>
      <c r="J66" s="335"/>
      <c r="K66" s="335"/>
      <c r="L66" s="335"/>
      <c r="M66" s="335"/>
      <c r="N66" s="335"/>
      <c r="O66" s="335"/>
      <c r="P66" s="335"/>
      <c r="Q66" s="335"/>
      <c r="R66" s="335"/>
      <c r="S66" s="335"/>
      <c r="T66" s="335"/>
      <c r="U66" s="335"/>
      <c r="V66" s="335"/>
      <c r="W66" s="335"/>
      <c r="X66" s="335"/>
      <c r="Y66" s="335"/>
      <c r="Z66" s="335"/>
      <c r="AA66" s="335"/>
      <c r="AB66" s="335"/>
      <c r="AC66" s="335"/>
      <c r="AD66" s="335"/>
      <c r="AE66" s="335"/>
      <c r="AF66" s="335"/>
    </row>
    <row r="67">
      <c r="A67" s="335"/>
      <c r="B67" s="335"/>
      <c r="C67" s="335"/>
      <c r="D67" s="335"/>
      <c r="E67" s="335"/>
      <c r="F67" s="335"/>
      <c r="G67" s="335"/>
      <c r="H67" s="335"/>
      <c r="I67" s="335"/>
      <c r="J67" s="335"/>
      <c r="K67" s="335"/>
      <c r="L67" s="335"/>
      <c r="M67" s="335"/>
      <c r="N67" s="335"/>
      <c r="O67" s="335"/>
      <c r="P67" s="335"/>
      <c r="Q67" s="335"/>
      <c r="R67" s="335"/>
      <c r="S67" s="335"/>
      <c r="T67" s="335"/>
      <c r="U67" s="335"/>
      <c r="V67" s="335"/>
      <c r="W67" s="335"/>
      <c r="X67" s="335"/>
      <c r="Y67" s="335"/>
      <c r="Z67" s="335"/>
      <c r="AA67" s="335"/>
      <c r="AB67" s="335"/>
      <c r="AC67" s="335"/>
      <c r="AD67" s="335"/>
      <c r="AE67" s="335"/>
      <c r="AF67" s="335"/>
    </row>
    <row r="68">
      <c r="A68" s="335"/>
      <c r="B68" s="335"/>
      <c r="C68" s="335"/>
      <c r="D68" s="335"/>
      <c r="E68" s="335"/>
      <c r="F68" s="335"/>
      <c r="G68" s="335"/>
      <c r="H68" s="335"/>
      <c r="I68" s="335"/>
      <c r="J68" s="335"/>
      <c r="K68" s="335"/>
      <c r="L68" s="335"/>
      <c r="M68" s="335"/>
      <c r="N68" s="335"/>
      <c r="O68" s="335"/>
      <c r="P68" s="335"/>
      <c r="Q68" s="335"/>
      <c r="R68" s="335"/>
      <c r="S68" s="335"/>
      <c r="T68" s="335"/>
      <c r="U68" s="335"/>
      <c r="V68" s="335"/>
      <c r="W68" s="335"/>
      <c r="X68" s="335"/>
      <c r="Y68" s="335"/>
      <c r="Z68" s="335"/>
      <c r="AA68" s="335"/>
      <c r="AB68" s="335"/>
      <c r="AC68" s="335"/>
      <c r="AD68" s="335"/>
      <c r="AE68" s="335"/>
      <c r="AF68" s="335"/>
    </row>
    <row r="69">
      <c r="A69" s="335"/>
      <c r="B69" s="335"/>
      <c r="C69" s="335"/>
      <c r="D69" s="335"/>
      <c r="E69" s="335"/>
      <c r="F69" s="335"/>
      <c r="G69" s="335"/>
      <c r="H69" s="335"/>
      <c r="I69" s="335"/>
      <c r="J69" s="335"/>
      <c r="K69" s="335"/>
      <c r="L69" s="335"/>
      <c r="M69" s="335"/>
      <c r="N69" s="335"/>
      <c r="O69" s="335"/>
      <c r="P69" s="335"/>
      <c r="Q69" s="335"/>
      <c r="R69" s="335"/>
      <c r="S69" s="335"/>
      <c r="T69" s="335"/>
      <c r="U69" s="335"/>
      <c r="V69" s="335"/>
      <c r="W69" s="335"/>
      <c r="X69" s="335"/>
      <c r="Y69" s="335"/>
      <c r="Z69" s="335"/>
      <c r="AA69" s="335"/>
      <c r="AB69" s="335"/>
      <c r="AC69" s="335"/>
      <c r="AD69" s="335"/>
      <c r="AE69" s="335"/>
      <c r="AF69" s="335"/>
    </row>
    <row r="70">
      <c r="A70" s="335"/>
      <c r="B70" s="335"/>
      <c r="C70" s="335"/>
      <c r="D70" s="335"/>
      <c r="E70" s="335"/>
      <c r="F70" s="335"/>
      <c r="G70" s="335"/>
      <c r="H70" s="335"/>
      <c r="I70" s="335"/>
      <c r="J70" s="335"/>
      <c r="K70" s="335"/>
      <c r="L70" s="335"/>
      <c r="M70" s="335"/>
      <c r="N70" s="335"/>
      <c r="O70" s="335"/>
      <c r="P70" s="335"/>
      <c r="Q70" s="335"/>
      <c r="R70" s="335"/>
      <c r="S70" s="335"/>
      <c r="T70" s="335"/>
      <c r="U70" s="335"/>
      <c r="V70" s="335"/>
      <c r="W70" s="335"/>
      <c r="X70" s="335"/>
      <c r="Y70" s="335"/>
      <c r="Z70" s="335"/>
      <c r="AA70" s="335"/>
      <c r="AB70" s="335"/>
      <c r="AC70" s="335"/>
      <c r="AD70" s="335"/>
      <c r="AE70" s="335"/>
      <c r="AF70" s="335"/>
    </row>
    <row r="71">
      <c r="A71" s="335"/>
      <c r="B71" s="335"/>
      <c r="C71" s="335"/>
      <c r="D71" s="335"/>
      <c r="E71" s="335"/>
      <c r="F71" s="335"/>
      <c r="G71" s="335"/>
      <c r="H71" s="335"/>
      <c r="I71" s="335"/>
      <c r="J71" s="335"/>
      <c r="K71" s="335"/>
      <c r="L71" s="335"/>
      <c r="M71" s="335"/>
      <c r="N71" s="335"/>
      <c r="O71" s="335"/>
      <c r="P71" s="335"/>
      <c r="Q71" s="335"/>
      <c r="R71" s="335"/>
      <c r="S71" s="335"/>
      <c r="T71" s="335"/>
      <c r="U71" s="335"/>
      <c r="V71" s="335"/>
      <c r="W71" s="335"/>
      <c r="X71" s="335"/>
      <c r="Y71" s="335"/>
      <c r="Z71" s="335"/>
      <c r="AA71" s="335"/>
      <c r="AB71" s="335"/>
      <c r="AC71" s="335"/>
      <c r="AD71" s="335"/>
      <c r="AE71" s="335"/>
      <c r="AF71" s="335"/>
    </row>
    <row r="72">
      <c r="A72" s="335"/>
      <c r="B72" s="335"/>
      <c r="C72" s="335"/>
      <c r="D72" s="335"/>
      <c r="E72" s="335"/>
      <c r="F72" s="335"/>
      <c r="G72" s="335"/>
      <c r="H72" s="335"/>
      <c r="I72" s="335"/>
      <c r="J72" s="335"/>
      <c r="K72" s="335"/>
      <c r="L72" s="335"/>
      <c r="M72" s="335"/>
      <c r="N72" s="335"/>
      <c r="O72" s="335"/>
      <c r="P72" s="335"/>
      <c r="Q72" s="335"/>
      <c r="R72" s="335"/>
      <c r="S72" s="335"/>
      <c r="T72" s="335"/>
      <c r="U72" s="335"/>
      <c r="V72" s="335"/>
      <c r="W72" s="335"/>
      <c r="X72" s="335"/>
      <c r="Y72" s="335"/>
      <c r="Z72" s="335"/>
      <c r="AA72" s="335"/>
      <c r="AB72" s="335"/>
      <c r="AC72" s="335"/>
      <c r="AD72" s="335"/>
      <c r="AE72" s="335"/>
      <c r="AF72" s="335"/>
    </row>
    <row r="73">
      <c r="A73" s="335"/>
      <c r="B73" s="335"/>
      <c r="C73" s="335"/>
      <c r="D73" s="335"/>
      <c r="E73" s="335"/>
      <c r="F73" s="335"/>
      <c r="G73" s="335"/>
      <c r="H73" s="335"/>
      <c r="I73" s="335"/>
      <c r="J73" s="335"/>
      <c r="K73" s="335"/>
      <c r="L73" s="335"/>
      <c r="M73" s="335"/>
      <c r="N73" s="335"/>
      <c r="O73" s="335"/>
      <c r="P73" s="335"/>
      <c r="Q73" s="335"/>
      <c r="R73" s="335"/>
      <c r="S73" s="335"/>
      <c r="T73" s="335"/>
      <c r="U73" s="335"/>
      <c r="V73" s="335"/>
      <c r="W73" s="335"/>
      <c r="X73" s="335"/>
      <c r="Y73" s="335"/>
      <c r="Z73" s="335"/>
      <c r="AA73" s="335"/>
      <c r="AB73" s="335"/>
      <c r="AC73" s="335"/>
      <c r="AD73" s="335"/>
      <c r="AE73" s="335"/>
      <c r="AF73" s="335"/>
    </row>
    <row r="74">
      <c r="A74" s="335"/>
      <c r="B74" s="335"/>
      <c r="C74" s="335"/>
      <c r="D74" s="335"/>
      <c r="E74" s="335"/>
      <c r="F74" s="335"/>
      <c r="G74" s="335"/>
      <c r="H74" s="335"/>
      <c r="I74" s="335"/>
      <c r="J74" s="335"/>
      <c r="K74" s="335"/>
      <c r="L74" s="335"/>
      <c r="M74" s="335"/>
      <c r="N74" s="335"/>
      <c r="O74" s="335"/>
      <c r="P74" s="335"/>
      <c r="Q74" s="335"/>
      <c r="R74" s="335"/>
      <c r="S74" s="335"/>
      <c r="T74" s="335"/>
      <c r="U74" s="335"/>
      <c r="V74" s="335"/>
      <c r="W74" s="335"/>
      <c r="X74" s="335"/>
      <c r="Y74" s="335"/>
      <c r="Z74" s="335"/>
      <c r="AA74" s="335"/>
      <c r="AB74" s="335"/>
      <c r="AC74" s="335"/>
      <c r="AD74" s="335"/>
      <c r="AE74" s="335"/>
      <c r="AF74" s="335"/>
    </row>
    <row r="75">
      <c r="A75" s="335"/>
      <c r="B75" s="335"/>
      <c r="C75" s="335"/>
      <c r="D75" s="335"/>
      <c r="E75" s="335"/>
      <c r="F75" s="335"/>
      <c r="G75" s="335"/>
      <c r="H75" s="335"/>
      <c r="I75" s="335"/>
      <c r="J75" s="335"/>
      <c r="K75" s="335"/>
      <c r="L75" s="335"/>
      <c r="M75" s="335"/>
      <c r="N75" s="335"/>
      <c r="O75" s="335"/>
      <c r="P75" s="335"/>
      <c r="Q75" s="335"/>
      <c r="R75" s="335"/>
      <c r="S75" s="335"/>
      <c r="T75" s="335"/>
      <c r="U75" s="335"/>
      <c r="V75" s="335"/>
      <c r="W75" s="335"/>
      <c r="X75" s="335"/>
      <c r="Y75" s="335"/>
      <c r="Z75" s="335"/>
      <c r="AA75" s="335"/>
      <c r="AB75" s="335"/>
      <c r="AC75" s="335"/>
      <c r="AD75" s="335"/>
      <c r="AE75" s="335"/>
      <c r="AF75" s="335"/>
    </row>
    <row r="76">
      <c r="A76" s="335"/>
      <c r="B76" s="335"/>
      <c r="C76" s="335"/>
      <c r="D76" s="335"/>
      <c r="E76" s="335"/>
      <c r="F76" s="335"/>
      <c r="G76" s="335"/>
      <c r="H76" s="335"/>
      <c r="I76" s="335"/>
      <c r="J76" s="335"/>
      <c r="K76" s="335"/>
      <c r="L76" s="335"/>
      <c r="M76" s="335"/>
      <c r="N76" s="335"/>
      <c r="O76" s="335"/>
      <c r="P76" s="335"/>
      <c r="Q76" s="335"/>
      <c r="R76" s="335"/>
      <c r="S76" s="335"/>
      <c r="T76" s="335"/>
      <c r="U76" s="335"/>
      <c r="V76" s="335"/>
      <c r="W76" s="335"/>
      <c r="X76" s="335"/>
      <c r="Y76" s="335"/>
      <c r="Z76" s="335"/>
      <c r="AA76" s="335"/>
      <c r="AB76" s="335"/>
      <c r="AC76" s="335"/>
      <c r="AD76" s="335"/>
      <c r="AE76" s="335"/>
      <c r="AF76" s="335"/>
    </row>
    <row r="77">
      <c r="A77" s="335"/>
      <c r="B77" s="335"/>
      <c r="C77" s="335"/>
      <c r="D77" s="335"/>
      <c r="E77" s="335"/>
      <c r="F77" s="335"/>
      <c r="G77" s="335"/>
      <c r="H77" s="335"/>
      <c r="I77" s="335"/>
      <c r="J77" s="335"/>
      <c r="K77" s="335"/>
      <c r="L77" s="335"/>
      <c r="M77" s="335"/>
      <c r="N77" s="335"/>
      <c r="O77" s="335"/>
      <c r="P77" s="335"/>
      <c r="Q77" s="335"/>
      <c r="R77" s="335"/>
      <c r="S77" s="335"/>
      <c r="T77" s="335"/>
      <c r="U77" s="335"/>
      <c r="V77" s="335"/>
      <c r="W77" s="335"/>
      <c r="X77" s="335"/>
      <c r="Y77" s="335"/>
      <c r="Z77" s="335"/>
      <c r="AA77" s="335"/>
      <c r="AB77" s="335"/>
      <c r="AC77" s="335"/>
      <c r="AD77" s="335"/>
      <c r="AE77" s="335"/>
      <c r="AF77" s="335"/>
    </row>
    <row r="78">
      <c r="A78" s="335"/>
      <c r="B78" s="335"/>
      <c r="C78" s="335"/>
      <c r="D78" s="335"/>
      <c r="E78" s="335"/>
      <c r="F78" s="335"/>
      <c r="G78" s="335"/>
      <c r="H78" s="335"/>
      <c r="I78" s="335"/>
      <c r="J78" s="335"/>
      <c r="K78" s="335"/>
      <c r="L78" s="335"/>
      <c r="M78" s="335"/>
      <c r="N78" s="335"/>
      <c r="O78" s="335"/>
      <c r="P78" s="335"/>
      <c r="Q78" s="335"/>
      <c r="R78" s="335"/>
      <c r="S78" s="335"/>
      <c r="T78" s="335"/>
      <c r="U78" s="335"/>
      <c r="V78" s="335"/>
      <c r="W78" s="335"/>
      <c r="X78" s="335"/>
      <c r="Y78" s="335"/>
      <c r="Z78" s="335"/>
      <c r="AA78" s="335"/>
      <c r="AB78" s="335"/>
      <c r="AC78" s="335"/>
      <c r="AD78" s="335"/>
      <c r="AE78" s="335"/>
      <c r="AF78" s="335"/>
    </row>
    <row r="79">
      <c r="A79" s="335"/>
      <c r="B79" s="335"/>
      <c r="C79" s="335"/>
      <c r="D79" s="335"/>
      <c r="E79" s="335"/>
      <c r="F79" s="335"/>
      <c r="G79" s="335"/>
      <c r="H79" s="335"/>
      <c r="I79" s="335"/>
      <c r="J79" s="335"/>
      <c r="K79" s="335"/>
      <c r="L79" s="335"/>
      <c r="M79" s="335"/>
      <c r="N79" s="335"/>
      <c r="O79" s="335"/>
      <c r="P79" s="335"/>
      <c r="Q79" s="335"/>
      <c r="R79" s="335"/>
      <c r="S79" s="335"/>
      <c r="T79" s="335"/>
      <c r="U79" s="335"/>
      <c r="V79" s="335"/>
      <c r="W79" s="335"/>
      <c r="X79" s="335"/>
      <c r="Y79" s="335"/>
      <c r="Z79" s="335"/>
      <c r="AA79" s="335"/>
      <c r="AB79" s="335"/>
      <c r="AC79" s="335"/>
      <c r="AD79" s="335"/>
      <c r="AE79" s="335"/>
      <c r="AF79" s="335"/>
    </row>
    <row r="80">
      <c r="A80" s="335"/>
      <c r="B80" s="335"/>
      <c r="C80" s="335"/>
      <c r="D80" s="335"/>
      <c r="E80" s="335"/>
      <c r="F80" s="335"/>
      <c r="G80" s="335"/>
      <c r="H80" s="335"/>
      <c r="I80" s="335"/>
      <c r="J80" s="335"/>
      <c r="K80" s="335"/>
      <c r="L80" s="335"/>
      <c r="M80" s="335"/>
      <c r="N80" s="335"/>
      <c r="O80" s="335"/>
      <c r="P80" s="335"/>
      <c r="Q80" s="335"/>
      <c r="R80" s="335"/>
      <c r="S80" s="335"/>
      <c r="T80" s="335"/>
      <c r="U80" s="335"/>
      <c r="V80" s="335"/>
      <c r="W80" s="335"/>
      <c r="X80" s="335"/>
      <c r="Y80" s="335"/>
      <c r="Z80" s="335"/>
      <c r="AA80" s="335"/>
      <c r="AB80" s="335"/>
      <c r="AC80" s="335"/>
      <c r="AD80" s="335"/>
      <c r="AE80" s="335"/>
      <c r="AF80" s="335"/>
    </row>
    <row r="81">
      <c r="A81" s="335"/>
      <c r="B81" s="335"/>
      <c r="C81" s="335"/>
      <c r="D81" s="335"/>
      <c r="E81" s="335"/>
      <c r="F81" s="335"/>
      <c r="G81" s="335"/>
      <c r="H81" s="335"/>
      <c r="I81" s="335"/>
      <c r="J81" s="335"/>
      <c r="K81" s="335"/>
      <c r="L81" s="335"/>
      <c r="M81" s="335"/>
      <c r="N81" s="335"/>
      <c r="O81" s="335"/>
      <c r="P81" s="335"/>
      <c r="Q81" s="335"/>
      <c r="R81" s="335"/>
      <c r="S81" s="335"/>
      <c r="T81" s="335"/>
      <c r="U81" s="335"/>
      <c r="V81" s="335"/>
      <c r="W81" s="335"/>
      <c r="X81" s="335"/>
      <c r="Y81" s="335"/>
      <c r="Z81" s="335"/>
      <c r="AA81" s="335"/>
      <c r="AB81" s="335"/>
      <c r="AC81" s="335"/>
      <c r="AD81" s="335"/>
      <c r="AE81" s="335"/>
      <c r="AF81" s="335"/>
    </row>
    <row r="82">
      <c r="A82" s="335"/>
      <c r="B82" s="335"/>
      <c r="C82" s="335"/>
      <c r="D82" s="335"/>
      <c r="E82" s="335"/>
      <c r="F82" s="335"/>
      <c r="G82" s="335"/>
      <c r="H82" s="335"/>
      <c r="I82" s="335"/>
      <c r="J82" s="335"/>
      <c r="K82" s="335"/>
      <c r="L82" s="335"/>
      <c r="M82" s="335"/>
      <c r="N82" s="335"/>
      <c r="O82" s="335"/>
      <c r="P82" s="335"/>
      <c r="Q82" s="335"/>
      <c r="R82" s="335"/>
      <c r="S82" s="335"/>
      <c r="T82" s="335"/>
      <c r="U82" s="335"/>
      <c r="V82" s="335"/>
      <c r="W82" s="335"/>
      <c r="X82" s="335"/>
      <c r="Y82" s="335"/>
      <c r="Z82" s="335"/>
      <c r="AA82" s="335"/>
      <c r="AB82" s="335"/>
      <c r="AC82" s="335"/>
      <c r="AD82" s="335"/>
      <c r="AE82" s="335"/>
      <c r="AF82" s="335"/>
    </row>
    <row r="83">
      <c r="A83" s="335"/>
      <c r="B83" s="335"/>
      <c r="C83" s="335"/>
      <c r="D83" s="335"/>
      <c r="E83" s="335"/>
      <c r="F83" s="335"/>
      <c r="G83" s="335"/>
      <c r="H83" s="335"/>
      <c r="I83" s="335"/>
      <c r="J83" s="335"/>
      <c r="K83" s="335"/>
      <c r="L83" s="335"/>
      <c r="M83" s="335"/>
      <c r="N83" s="335"/>
      <c r="O83" s="335"/>
      <c r="P83" s="335"/>
      <c r="Q83" s="335"/>
      <c r="R83" s="335"/>
      <c r="S83" s="335"/>
      <c r="T83" s="335"/>
      <c r="U83" s="335"/>
      <c r="V83" s="335"/>
      <c r="W83" s="335"/>
      <c r="X83" s="335"/>
      <c r="Y83" s="335"/>
      <c r="Z83" s="335"/>
      <c r="AA83" s="335"/>
      <c r="AB83" s="335"/>
      <c r="AC83" s="335"/>
      <c r="AD83" s="335"/>
      <c r="AE83" s="335"/>
      <c r="AF83" s="335"/>
    </row>
    <row r="84">
      <c r="A84" s="335"/>
      <c r="B84" s="335"/>
      <c r="C84" s="335"/>
      <c r="D84" s="335"/>
      <c r="E84" s="335"/>
      <c r="F84" s="335"/>
      <c r="G84" s="335"/>
      <c r="H84" s="335"/>
      <c r="I84" s="335"/>
      <c r="J84" s="335"/>
      <c r="K84" s="335"/>
      <c r="L84" s="335"/>
      <c r="M84" s="335"/>
      <c r="N84" s="335"/>
      <c r="O84" s="335"/>
      <c r="P84" s="335"/>
      <c r="Q84" s="335"/>
      <c r="R84" s="335"/>
      <c r="S84" s="335"/>
      <c r="T84" s="335"/>
      <c r="U84" s="335"/>
      <c r="V84" s="335"/>
      <c r="W84" s="335"/>
      <c r="X84" s="335"/>
      <c r="Y84" s="335"/>
      <c r="Z84" s="335"/>
      <c r="AA84" s="335"/>
      <c r="AB84" s="335"/>
      <c r="AC84" s="335"/>
      <c r="AD84" s="335"/>
      <c r="AE84" s="335"/>
      <c r="AF84" s="335"/>
    </row>
    <row r="85">
      <c r="A85" s="335"/>
      <c r="B85" s="335"/>
      <c r="C85" s="335"/>
      <c r="D85" s="335"/>
      <c r="E85" s="335"/>
      <c r="F85" s="335"/>
      <c r="G85" s="335"/>
      <c r="H85" s="335"/>
      <c r="I85" s="335"/>
      <c r="J85" s="335"/>
      <c r="K85" s="335"/>
      <c r="L85" s="335"/>
      <c r="M85" s="335"/>
      <c r="N85" s="335"/>
      <c r="O85" s="335"/>
      <c r="P85" s="335"/>
      <c r="Q85" s="335"/>
      <c r="R85" s="335"/>
      <c r="S85" s="335"/>
      <c r="T85" s="335"/>
      <c r="U85" s="335"/>
      <c r="V85" s="335"/>
      <c r="W85" s="335"/>
      <c r="X85" s="335"/>
      <c r="Y85" s="335"/>
      <c r="Z85" s="335"/>
      <c r="AA85" s="335"/>
      <c r="AB85" s="335"/>
      <c r="AC85" s="335"/>
      <c r="AD85" s="335"/>
      <c r="AE85" s="335"/>
      <c r="AF85" s="335"/>
    </row>
    <row r="86">
      <c r="A86" s="335"/>
      <c r="B86" s="335"/>
      <c r="C86" s="335"/>
      <c r="D86" s="335"/>
      <c r="E86" s="335"/>
      <c r="F86" s="335"/>
      <c r="G86" s="335"/>
      <c r="H86" s="335"/>
      <c r="I86" s="335"/>
      <c r="J86" s="335"/>
      <c r="K86" s="335"/>
      <c r="L86" s="335"/>
      <c r="M86" s="335"/>
      <c r="N86" s="335"/>
      <c r="O86" s="335"/>
      <c r="P86" s="335"/>
      <c r="Q86" s="335"/>
      <c r="R86" s="335"/>
      <c r="S86" s="335"/>
      <c r="T86" s="335"/>
      <c r="U86" s="335"/>
      <c r="V86" s="335"/>
      <c r="W86" s="335"/>
      <c r="X86" s="335"/>
      <c r="Y86" s="335"/>
      <c r="Z86" s="335"/>
      <c r="AA86" s="335"/>
      <c r="AB86" s="335"/>
      <c r="AC86" s="335"/>
      <c r="AD86" s="335"/>
      <c r="AE86" s="335"/>
      <c r="AF86" s="335"/>
    </row>
    <row r="87">
      <c r="A87" s="335"/>
      <c r="B87" s="335"/>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c r="AA87" s="335"/>
      <c r="AB87" s="335"/>
      <c r="AC87" s="335"/>
      <c r="AD87" s="335"/>
      <c r="AE87" s="335"/>
      <c r="AF87" s="335"/>
    </row>
    <row r="88">
      <c r="A88" s="335"/>
      <c r="B88" s="335"/>
      <c r="C88" s="335"/>
      <c r="D88" s="335"/>
      <c r="E88" s="335"/>
      <c r="F88" s="335"/>
      <c r="G88" s="335"/>
      <c r="H88" s="335"/>
      <c r="I88" s="335"/>
      <c r="J88" s="335"/>
      <c r="K88" s="335"/>
      <c r="L88" s="335"/>
      <c r="M88" s="335"/>
      <c r="N88" s="335"/>
      <c r="O88" s="335"/>
      <c r="P88" s="335"/>
      <c r="Q88" s="335"/>
      <c r="R88" s="335"/>
      <c r="S88" s="335"/>
      <c r="T88" s="335"/>
      <c r="U88" s="335"/>
      <c r="V88" s="335"/>
      <c r="W88" s="335"/>
      <c r="X88" s="335"/>
      <c r="Y88" s="335"/>
      <c r="Z88" s="335"/>
      <c r="AA88" s="335"/>
      <c r="AB88" s="335"/>
      <c r="AC88" s="335"/>
      <c r="AD88" s="335"/>
      <c r="AE88" s="335"/>
      <c r="AF88" s="335"/>
    </row>
    <row r="89">
      <c r="A89" s="335"/>
      <c r="B89" s="335"/>
      <c r="C89" s="335"/>
      <c r="D89" s="335"/>
      <c r="E89" s="335"/>
      <c r="F89" s="335"/>
      <c r="G89" s="335"/>
      <c r="H89" s="335"/>
      <c r="I89" s="335"/>
      <c r="J89" s="335"/>
      <c r="K89" s="335"/>
      <c r="L89" s="335"/>
      <c r="M89" s="335"/>
      <c r="N89" s="335"/>
      <c r="O89" s="335"/>
      <c r="P89" s="335"/>
      <c r="Q89" s="335"/>
      <c r="R89" s="335"/>
      <c r="S89" s="335"/>
      <c r="T89" s="335"/>
      <c r="U89" s="335"/>
      <c r="V89" s="335"/>
      <c r="W89" s="335"/>
      <c r="X89" s="335"/>
      <c r="Y89" s="335"/>
      <c r="Z89" s="335"/>
      <c r="AA89" s="335"/>
      <c r="AB89" s="335"/>
      <c r="AC89" s="335"/>
      <c r="AD89" s="335"/>
      <c r="AE89" s="335"/>
      <c r="AF89" s="335"/>
    </row>
    <row r="90">
      <c r="A90" s="335"/>
      <c r="B90" s="335"/>
      <c r="C90" s="335"/>
      <c r="D90" s="335"/>
      <c r="E90" s="335"/>
      <c r="F90" s="335"/>
      <c r="G90" s="335"/>
      <c r="H90" s="335"/>
      <c r="I90" s="335"/>
      <c r="J90" s="335"/>
      <c r="K90" s="335"/>
      <c r="L90" s="335"/>
      <c r="M90" s="335"/>
      <c r="N90" s="335"/>
      <c r="O90" s="335"/>
      <c r="P90" s="335"/>
      <c r="Q90" s="335"/>
      <c r="R90" s="335"/>
      <c r="S90" s="335"/>
      <c r="T90" s="335"/>
      <c r="U90" s="335"/>
      <c r="V90" s="335"/>
      <c r="W90" s="335"/>
      <c r="X90" s="335"/>
      <c r="Y90" s="335"/>
      <c r="Z90" s="335"/>
      <c r="AA90" s="335"/>
      <c r="AB90" s="335"/>
      <c r="AC90" s="335"/>
      <c r="AD90" s="335"/>
      <c r="AE90" s="335"/>
      <c r="AF90" s="335"/>
    </row>
    <row r="91">
      <c r="A91" s="335"/>
      <c r="B91" s="335"/>
      <c r="C91" s="335"/>
      <c r="D91" s="335"/>
      <c r="E91" s="335"/>
      <c r="F91" s="335"/>
      <c r="G91" s="335"/>
      <c r="H91" s="335"/>
      <c r="I91" s="335"/>
      <c r="J91" s="335"/>
      <c r="K91" s="335"/>
      <c r="L91" s="335"/>
      <c r="M91" s="335"/>
      <c r="N91" s="335"/>
      <c r="O91" s="335"/>
      <c r="P91" s="335"/>
      <c r="Q91" s="335"/>
      <c r="R91" s="335"/>
      <c r="S91" s="335"/>
      <c r="T91" s="335"/>
      <c r="U91" s="335"/>
      <c r="V91" s="335"/>
      <c r="W91" s="335"/>
      <c r="X91" s="335"/>
      <c r="Y91" s="335"/>
      <c r="Z91" s="335"/>
      <c r="AA91" s="335"/>
      <c r="AB91" s="335"/>
      <c r="AC91" s="335"/>
      <c r="AD91" s="335"/>
      <c r="AE91" s="335"/>
      <c r="AF91" s="335"/>
    </row>
    <row r="92">
      <c r="A92" s="335"/>
      <c r="B92" s="335"/>
      <c r="C92" s="335"/>
      <c r="D92" s="335"/>
      <c r="E92" s="335"/>
      <c r="F92" s="335"/>
      <c r="G92" s="335"/>
      <c r="H92" s="335"/>
      <c r="I92" s="335"/>
      <c r="J92" s="335"/>
      <c r="K92" s="335"/>
      <c r="L92" s="335"/>
      <c r="M92" s="335"/>
      <c r="N92" s="335"/>
      <c r="O92" s="335"/>
      <c r="P92" s="335"/>
      <c r="Q92" s="335"/>
      <c r="R92" s="335"/>
      <c r="S92" s="335"/>
      <c r="T92" s="335"/>
      <c r="U92" s="335"/>
      <c r="V92" s="335"/>
      <c r="W92" s="335"/>
      <c r="X92" s="335"/>
      <c r="Y92" s="335"/>
      <c r="Z92" s="335"/>
      <c r="AA92" s="335"/>
      <c r="AB92" s="335"/>
      <c r="AC92" s="335"/>
      <c r="AD92" s="335"/>
      <c r="AE92" s="335"/>
      <c r="AF92" s="335"/>
    </row>
    <row r="93">
      <c r="A93" s="335"/>
      <c r="B93" s="335"/>
      <c r="C93" s="335"/>
      <c r="D93" s="335"/>
      <c r="E93" s="335"/>
      <c r="F93" s="335"/>
      <c r="G93" s="335"/>
      <c r="H93" s="335"/>
      <c r="I93" s="335"/>
      <c r="J93" s="335"/>
      <c r="K93" s="335"/>
      <c r="L93" s="335"/>
      <c r="M93" s="335"/>
      <c r="N93" s="335"/>
      <c r="O93" s="335"/>
      <c r="P93" s="335"/>
      <c r="Q93" s="335"/>
      <c r="R93" s="335"/>
      <c r="S93" s="335"/>
      <c r="T93" s="335"/>
      <c r="U93" s="335"/>
      <c r="V93" s="335"/>
      <c r="W93" s="335"/>
      <c r="X93" s="335"/>
      <c r="Y93" s="335"/>
      <c r="Z93" s="335"/>
      <c r="AA93" s="335"/>
      <c r="AB93" s="335"/>
      <c r="AC93" s="335"/>
      <c r="AD93" s="335"/>
      <c r="AE93" s="335"/>
      <c r="AF93" s="335"/>
    </row>
    <row r="94">
      <c r="A94" s="335"/>
      <c r="B94" s="335"/>
      <c r="C94" s="335"/>
      <c r="D94" s="335"/>
      <c r="E94" s="335"/>
      <c r="F94" s="335"/>
      <c r="G94" s="335"/>
      <c r="H94" s="335"/>
      <c r="I94" s="335"/>
      <c r="J94" s="335"/>
      <c r="K94" s="335"/>
      <c r="L94" s="335"/>
      <c r="M94" s="335"/>
      <c r="N94" s="335"/>
      <c r="O94" s="335"/>
      <c r="P94" s="335"/>
      <c r="Q94" s="335"/>
      <c r="R94" s="335"/>
      <c r="S94" s="335"/>
      <c r="T94" s="335"/>
      <c r="U94" s="335"/>
      <c r="V94" s="335"/>
      <c r="W94" s="335"/>
      <c r="X94" s="335"/>
      <c r="Y94" s="335"/>
      <c r="Z94" s="335"/>
      <c r="AA94" s="335"/>
      <c r="AB94" s="335"/>
      <c r="AC94" s="335"/>
      <c r="AD94" s="335"/>
      <c r="AE94" s="335"/>
      <c r="AF94" s="335"/>
    </row>
    <row r="95">
      <c r="A95" s="335"/>
      <c r="B95" s="335"/>
      <c r="C95" s="335"/>
      <c r="D95" s="335"/>
      <c r="E95" s="335"/>
      <c r="F95" s="335"/>
      <c r="G95" s="335"/>
      <c r="H95" s="335"/>
      <c r="I95" s="335"/>
      <c r="J95" s="335"/>
      <c r="K95" s="335"/>
      <c r="L95" s="335"/>
      <c r="M95" s="335"/>
      <c r="N95" s="335"/>
      <c r="O95" s="335"/>
      <c r="P95" s="335"/>
      <c r="Q95" s="335"/>
      <c r="R95" s="335"/>
      <c r="S95" s="335"/>
      <c r="T95" s="335"/>
      <c r="U95" s="335"/>
      <c r="V95" s="335"/>
      <c r="W95" s="335"/>
      <c r="X95" s="335"/>
      <c r="Y95" s="335"/>
      <c r="Z95" s="335"/>
      <c r="AA95" s="335"/>
      <c r="AB95" s="335"/>
      <c r="AC95" s="335"/>
      <c r="AD95" s="335"/>
      <c r="AE95" s="335"/>
      <c r="AF95" s="335"/>
    </row>
    <row r="96">
      <c r="A96" s="335"/>
      <c r="B96" s="335"/>
      <c r="C96" s="335"/>
      <c r="D96" s="335"/>
      <c r="E96" s="335"/>
      <c r="F96" s="335"/>
      <c r="G96" s="335"/>
      <c r="H96" s="335"/>
      <c r="I96" s="335"/>
      <c r="J96" s="335"/>
      <c r="K96" s="335"/>
      <c r="L96" s="335"/>
      <c r="M96" s="335"/>
      <c r="N96" s="335"/>
      <c r="O96" s="335"/>
      <c r="P96" s="335"/>
      <c r="Q96" s="335"/>
      <c r="R96" s="335"/>
      <c r="S96" s="335"/>
      <c r="T96" s="335"/>
      <c r="U96" s="335"/>
      <c r="V96" s="335"/>
      <c r="W96" s="335"/>
      <c r="X96" s="335"/>
      <c r="Y96" s="335"/>
      <c r="Z96" s="335"/>
      <c r="AA96" s="335"/>
      <c r="AB96" s="335"/>
      <c r="AC96" s="335"/>
      <c r="AD96" s="335"/>
      <c r="AE96" s="335"/>
      <c r="AF96" s="335"/>
    </row>
    <row r="97">
      <c r="A97" s="335"/>
      <c r="B97" s="335"/>
      <c r="C97" s="335"/>
      <c r="D97" s="335"/>
      <c r="E97" s="335"/>
      <c r="F97" s="335"/>
      <c r="G97" s="335"/>
      <c r="H97" s="335"/>
      <c r="I97" s="335"/>
      <c r="J97" s="335"/>
      <c r="K97" s="335"/>
      <c r="L97" s="335"/>
      <c r="M97" s="335"/>
      <c r="N97" s="335"/>
      <c r="O97" s="335"/>
      <c r="P97" s="335"/>
      <c r="Q97" s="335"/>
      <c r="R97" s="335"/>
      <c r="S97" s="335"/>
      <c r="T97" s="335"/>
      <c r="U97" s="335"/>
      <c r="V97" s="335"/>
      <c r="W97" s="335"/>
      <c r="X97" s="335"/>
      <c r="Y97" s="335"/>
      <c r="Z97" s="335"/>
      <c r="AA97" s="335"/>
      <c r="AB97" s="335"/>
      <c r="AC97" s="335"/>
      <c r="AD97" s="335"/>
      <c r="AE97" s="335"/>
      <c r="AF97" s="335"/>
    </row>
    <row r="98">
      <c r="A98" s="335"/>
      <c r="B98" s="335"/>
      <c r="C98" s="335"/>
      <c r="D98" s="335"/>
      <c r="E98" s="335"/>
      <c r="F98" s="335"/>
      <c r="G98" s="335"/>
      <c r="H98" s="335"/>
      <c r="I98" s="335"/>
      <c r="J98" s="335"/>
      <c r="K98" s="335"/>
      <c r="L98" s="335"/>
      <c r="M98" s="335"/>
      <c r="N98" s="335"/>
      <c r="O98" s="335"/>
      <c r="P98" s="335"/>
      <c r="Q98" s="335"/>
      <c r="R98" s="335"/>
      <c r="S98" s="335"/>
      <c r="T98" s="335"/>
      <c r="U98" s="335"/>
      <c r="V98" s="335"/>
      <c r="W98" s="335"/>
      <c r="X98" s="335"/>
      <c r="Y98" s="335"/>
      <c r="Z98" s="335"/>
      <c r="AA98" s="335"/>
      <c r="AB98" s="335"/>
      <c r="AC98" s="335"/>
      <c r="AD98" s="335"/>
      <c r="AE98" s="335"/>
      <c r="AF98" s="335"/>
    </row>
    <row r="99">
      <c r="A99" s="335"/>
      <c r="B99" s="335"/>
      <c r="C99" s="335"/>
      <c r="D99" s="335"/>
      <c r="E99" s="335"/>
      <c r="F99" s="335"/>
      <c r="G99" s="335"/>
      <c r="H99" s="335"/>
      <c r="I99" s="335"/>
      <c r="J99" s="335"/>
      <c r="K99" s="335"/>
      <c r="L99" s="335"/>
      <c r="M99" s="335"/>
      <c r="N99" s="335"/>
      <c r="O99" s="335"/>
      <c r="P99" s="335"/>
      <c r="Q99" s="335"/>
      <c r="R99" s="335"/>
      <c r="S99" s="335"/>
      <c r="T99" s="335"/>
      <c r="U99" s="335"/>
      <c r="V99" s="335"/>
      <c r="W99" s="335"/>
      <c r="X99" s="335"/>
      <c r="Y99" s="335"/>
      <c r="Z99" s="335"/>
      <c r="AA99" s="335"/>
      <c r="AB99" s="335"/>
      <c r="AC99" s="335"/>
      <c r="AD99" s="335"/>
      <c r="AE99" s="335"/>
      <c r="AF99" s="335"/>
    </row>
    <row r="100">
      <c r="A100" s="335"/>
      <c r="B100" s="335"/>
      <c r="C100" s="335"/>
      <c r="D100" s="335"/>
      <c r="E100" s="335"/>
      <c r="F100" s="335"/>
      <c r="G100" s="335"/>
      <c r="H100" s="335"/>
      <c r="I100" s="335"/>
      <c r="J100" s="335"/>
      <c r="K100" s="335"/>
      <c r="L100" s="335"/>
      <c r="M100" s="335"/>
      <c r="N100" s="335"/>
      <c r="O100" s="335"/>
      <c r="P100" s="335"/>
      <c r="Q100" s="335"/>
      <c r="R100" s="335"/>
      <c r="S100" s="335"/>
      <c r="T100" s="335"/>
      <c r="U100" s="335"/>
      <c r="V100" s="335"/>
      <c r="W100" s="335"/>
      <c r="X100" s="335"/>
      <c r="Y100" s="335"/>
      <c r="Z100" s="335"/>
      <c r="AA100" s="335"/>
      <c r="AB100" s="335"/>
      <c r="AC100" s="335"/>
      <c r="AD100" s="335"/>
      <c r="AE100" s="335"/>
      <c r="AF100" s="335"/>
    </row>
    <row r="101">
      <c r="A101" s="335"/>
      <c r="B101" s="335"/>
      <c r="C101" s="335"/>
      <c r="D101" s="335"/>
      <c r="E101" s="335"/>
      <c r="F101" s="335"/>
      <c r="G101" s="335"/>
      <c r="H101" s="335"/>
      <c r="I101" s="335"/>
      <c r="J101" s="335"/>
      <c r="K101" s="335"/>
      <c r="L101" s="335"/>
      <c r="M101" s="335"/>
      <c r="N101" s="335"/>
      <c r="O101" s="335"/>
      <c r="P101" s="335"/>
      <c r="Q101" s="335"/>
      <c r="R101" s="335"/>
      <c r="S101" s="335"/>
      <c r="T101" s="335"/>
      <c r="U101" s="335"/>
      <c r="V101" s="335"/>
      <c r="W101" s="335"/>
      <c r="X101" s="335"/>
      <c r="Y101" s="335"/>
      <c r="Z101" s="335"/>
      <c r="AA101" s="335"/>
      <c r="AB101" s="335"/>
      <c r="AC101" s="335"/>
      <c r="AD101" s="335"/>
      <c r="AE101" s="335"/>
      <c r="AF101" s="335"/>
    </row>
    <row r="102">
      <c r="A102" s="335"/>
      <c r="B102" s="335"/>
      <c r="C102" s="335"/>
      <c r="D102" s="335"/>
      <c r="E102" s="335"/>
      <c r="F102" s="335"/>
      <c r="G102" s="335"/>
      <c r="H102" s="335"/>
      <c r="I102" s="335"/>
      <c r="J102" s="335"/>
      <c r="K102" s="335"/>
      <c r="L102" s="335"/>
      <c r="M102" s="335"/>
      <c r="N102" s="335"/>
      <c r="O102" s="335"/>
      <c r="P102" s="335"/>
      <c r="Q102" s="335"/>
      <c r="R102" s="335"/>
      <c r="S102" s="335"/>
      <c r="T102" s="335"/>
      <c r="U102" s="335"/>
      <c r="V102" s="335"/>
      <c r="W102" s="335"/>
      <c r="X102" s="335"/>
      <c r="Y102" s="335"/>
      <c r="Z102" s="335"/>
      <c r="AA102" s="335"/>
      <c r="AB102" s="335"/>
      <c r="AC102" s="335"/>
      <c r="AD102" s="335"/>
      <c r="AE102" s="335"/>
      <c r="AF102" s="335"/>
    </row>
    <row r="103">
      <c r="A103" s="335"/>
      <c r="B103" s="335"/>
      <c r="C103" s="335"/>
      <c r="D103" s="335"/>
      <c r="E103" s="335"/>
      <c r="F103" s="335"/>
      <c r="G103" s="335"/>
      <c r="H103" s="335"/>
      <c r="I103" s="335"/>
      <c r="J103" s="335"/>
      <c r="K103" s="335"/>
      <c r="L103" s="335"/>
      <c r="M103" s="335"/>
      <c r="N103" s="335"/>
      <c r="O103" s="335"/>
      <c r="P103" s="335"/>
      <c r="Q103" s="335"/>
      <c r="R103" s="335"/>
      <c r="S103" s="335"/>
      <c r="T103" s="335"/>
      <c r="U103" s="335"/>
      <c r="V103" s="335"/>
      <c r="W103" s="335"/>
      <c r="X103" s="335"/>
      <c r="Y103" s="335"/>
      <c r="Z103" s="335"/>
      <c r="AA103" s="335"/>
      <c r="AB103" s="335"/>
      <c r="AC103" s="335"/>
      <c r="AD103" s="335"/>
      <c r="AE103" s="335"/>
      <c r="AF103" s="335"/>
    </row>
    <row r="104">
      <c r="A104" s="335"/>
      <c r="B104" s="335"/>
      <c r="C104" s="335"/>
      <c r="D104" s="335"/>
      <c r="E104" s="335"/>
      <c r="F104" s="335"/>
      <c r="G104" s="335"/>
      <c r="H104" s="335"/>
      <c r="I104" s="335"/>
      <c r="J104" s="335"/>
      <c r="K104" s="335"/>
      <c r="L104" s="335"/>
      <c r="M104" s="335"/>
      <c r="N104" s="335"/>
      <c r="O104" s="335"/>
      <c r="P104" s="335"/>
      <c r="Q104" s="335"/>
      <c r="R104" s="335"/>
      <c r="S104" s="335"/>
      <c r="T104" s="335"/>
      <c r="U104" s="335"/>
      <c r="V104" s="335"/>
      <c r="W104" s="335"/>
      <c r="X104" s="335"/>
      <c r="Y104" s="335"/>
      <c r="Z104" s="335"/>
      <c r="AA104" s="335"/>
      <c r="AB104" s="335"/>
      <c r="AC104" s="335"/>
      <c r="AD104" s="335"/>
      <c r="AE104" s="335"/>
      <c r="AF104" s="335"/>
    </row>
    <row r="105">
      <c r="A105" s="335"/>
      <c r="B105" s="335"/>
      <c r="C105" s="335"/>
      <c r="D105" s="335"/>
      <c r="E105" s="335"/>
      <c r="F105" s="335"/>
      <c r="G105" s="335"/>
      <c r="H105" s="335"/>
      <c r="I105" s="335"/>
      <c r="J105" s="335"/>
      <c r="K105" s="335"/>
      <c r="L105" s="335"/>
      <c r="M105" s="335"/>
      <c r="N105" s="335"/>
      <c r="O105" s="335"/>
      <c r="P105" s="335"/>
      <c r="Q105" s="335"/>
      <c r="R105" s="335"/>
      <c r="S105" s="335"/>
      <c r="T105" s="335"/>
      <c r="U105" s="335"/>
      <c r="V105" s="335"/>
      <c r="W105" s="335"/>
      <c r="X105" s="335"/>
      <c r="Y105" s="335"/>
      <c r="Z105" s="335"/>
      <c r="AA105" s="335"/>
      <c r="AB105" s="335"/>
      <c r="AC105" s="335"/>
      <c r="AD105" s="335"/>
      <c r="AE105" s="335"/>
      <c r="AF105" s="335"/>
    </row>
    <row r="106">
      <c r="A106" s="335"/>
      <c r="B106" s="335"/>
      <c r="C106" s="335"/>
      <c r="D106" s="335"/>
      <c r="E106" s="335"/>
      <c r="F106" s="335"/>
      <c r="G106" s="335"/>
      <c r="H106" s="335"/>
      <c r="I106" s="335"/>
      <c r="J106" s="335"/>
      <c r="K106" s="335"/>
      <c r="L106" s="335"/>
      <c r="M106" s="335"/>
      <c r="N106" s="335"/>
      <c r="O106" s="335"/>
      <c r="P106" s="335"/>
      <c r="Q106" s="335"/>
      <c r="R106" s="335"/>
      <c r="S106" s="335"/>
      <c r="T106" s="335"/>
      <c r="U106" s="335"/>
      <c r="V106" s="335"/>
      <c r="W106" s="335"/>
      <c r="X106" s="335"/>
      <c r="Y106" s="335"/>
      <c r="Z106" s="335"/>
      <c r="AA106" s="335"/>
      <c r="AB106" s="335"/>
      <c r="AC106" s="335"/>
      <c r="AD106" s="335"/>
      <c r="AE106" s="335"/>
      <c r="AF106" s="335"/>
    </row>
    <row r="107">
      <c r="A107" s="335"/>
      <c r="B107" s="335"/>
      <c r="C107" s="335"/>
      <c r="D107" s="335"/>
      <c r="E107" s="335"/>
      <c r="F107" s="335"/>
      <c r="G107" s="335"/>
      <c r="H107" s="335"/>
      <c r="I107" s="335"/>
      <c r="J107" s="335"/>
      <c r="K107" s="335"/>
      <c r="L107" s="335"/>
      <c r="M107" s="335"/>
      <c r="N107" s="335"/>
      <c r="O107" s="335"/>
      <c r="P107" s="335"/>
      <c r="Q107" s="335"/>
      <c r="R107" s="335"/>
      <c r="S107" s="335"/>
      <c r="T107" s="335"/>
      <c r="U107" s="335"/>
      <c r="V107" s="335"/>
      <c r="W107" s="335"/>
      <c r="X107" s="335"/>
      <c r="Y107" s="335"/>
      <c r="Z107" s="335"/>
      <c r="AA107" s="335"/>
      <c r="AB107" s="335"/>
      <c r="AC107" s="335"/>
      <c r="AD107" s="335"/>
      <c r="AE107" s="335"/>
      <c r="AF107" s="335"/>
    </row>
    <row r="108">
      <c r="A108" s="335"/>
      <c r="B108" s="335"/>
      <c r="C108" s="335"/>
      <c r="D108" s="335"/>
      <c r="E108" s="335"/>
      <c r="F108" s="335"/>
      <c r="G108" s="335"/>
      <c r="H108" s="335"/>
      <c r="I108" s="335"/>
      <c r="J108" s="335"/>
      <c r="K108" s="335"/>
      <c r="L108" s="335"/>
      <c r="M108" s="335"/>
      <c r="N108" s="335"/>
      <c r="O108" s="335"/>
      <c r="P108" s="335"/>
      <c r="Q108" s="335"/>
      <c r="R108" s="335"/>
      <c r="S108" s="335"/>
      <c r="T108" s="335"/>
      <c r="U108" s="335"/>
      <c r="V108" s="335"/>
      <c r="W108" s="335"/>
      <c r="X108" s="335"/>
      <c r="Y108" s="335"/>
      <c r="Z108" s="335"/>
      <c r="AA108" s="335"/>
      <c r="AB108" s="335"/>
      <c r="AC108" s="335"/>
      <c r="AD108" s="335"/>
      <c r="AE108" s="335"/>
      <c r="AF108" s="335"/>
    </row>
    <row r="109">
      <c r="A109" s="335"/>
      <c r="B109" s="335"/>
      <c r="C109" s="335"/>
      <c r="D109" s="335"/>
      <c r="E109" s="335"/>
      <c r="F109" s="335"/>
      <c r="G109" s="335"/>
      <c r="H109" s="335"/>
      <c r="I109" s="335"/>
      <c r="J109" s="335"/>
      <c r="K109" s="335"/>
      <c r="L109" s="335"/>
      <c r="M109" s="335"/>
      <c r="N109" s="335"/>
      <c r="O109" s="335"/>
      <c r="P109" s="335"/>
      <c r="Q109" s="335"/>
      <c r="R109" s="335"/>
      <c r="S109" s="335"/>
      <c r="T109" s="335"/>
      <c r="U109" s="335"/>
      <c r="V109" s="335"/>
      <c r="W109" s="335"/>
      <c r="X109" s="335"/>
      <c r="Y109" s="335"/>
      <c r="Z109" s="335"/>
      <c r="AA109" s="335"/>
      <c r="AB109" s="335"/>
      <c r="AC109" s="335"/>
      <c r="AD109" s="335"/>
      <c r="AE109" s="335"/>
      <c r="AF109" s="335"/>
    </row>
    <row r="110">
      <c r="A110" s="335"/>
      <c r="B110" s="335"/>
      <c r="C110" s="335"/>
      <c r="D110" s="335"/>
      <c r="E110" s="335"/>
      <c r="F110" s="335"/>
      <c r="G110" s="335"/>
      <c r="H110" s="335"/>
      <c r="I110" s="335"/>
      <c r="J110" s="335"/>
      <c r="K110" s="335"/>
      <c r="L110" s="335"/>
      <c r="M110" s="335"/>
      <c r="N110" s="335"/>
      <c r="O110" s="335"/>
      <c r="P110" s="335"/>
      <c r="Q110" s="335"/>
      <c r="R110" s="335"/>
      <c r="S110" s="335"/>
      <c r="T110" s="335"/>
      <c r="U110" s="335"/>
      <c r="V110" s="335"/>
      <c r="W110" s="335"/>
      <c r="X110" s="335"/>
      <c r="Y110" s="335"/>
      <c r="Z110" s="335"/>
      <c r="AA110" s="335"/>
      <c r="AB110" s="335"/>
      <c r="AC110" s="335"/>
      <c r="AD110" s="335"/>
      <c r="AE110" s="335"/>
      <c r="AF110" s="335"/>
    </row>
    <row r="111">
      <c r="A111" s="335"/>
      <c r="B111" s="335"/>
      <c r="C111" s="335"/>
      <c r="D111" s="335"/>
      <c r="E111" s="335"/>
      <c r="F111" s="335"/>
      <c r="G111" s="335"/>
      <c r="H111" s="335"/>
      <c r="I111" s="335"/>
      <c r="J111" s="335"/>
      <c r="K111" s="335"/>
      <c r="L111" s="335"/>
      <c r="M111" s="335"/>
      <c r="N111" s="335"/>
      <c r="O111" s="335"/>
      <c r="P111" s="335"/>
      <c r="Q111" s="335"/>
      <c r="R111" s="335"/>
      <c r="S111" s="335"/>
      <c r="T111" s="335"/>
      <c r="U111" s="335"/>
      <c r="V111" s="335"/>
      <c r="W111" s="335"/>
      <c r="X111" s="335"/>
      <c r="Y111" s="335"/>
      <c r="Z111" s="335"/>
      <c r="AA111" s="335"/>
      <c r="AB111" s="335"/>
      <c r="AC111" s="335"/>
      <c r="AD111" s="335"/>
      <c r="AE111" s="335"/>
      <c r="AF111" s="335"/>
    </row>
    <row r="112">
      <c r="A112" s="335"/>
      <c r="B112" s="335"/>
      <c r="C112" s="335"/>
      <c r="D112" s="335"/>
      <c r="E112" s="335"/>
      <c r="F112" s="335"/>
      <c r="G112" s="335"/>
      <c r="H112" s="335"/>
      <c r="I112" s="335"/>
      <c r="J112" s="335"/>
      <c r="K112" s="335"/>
      <c r="L112" s="335"/>
      <c r="M112" s="335"/>
      <c r="N112" s="335"/>
      <c r="O112" s="335"/>
      <c r="P112" s="335"/>
      <c r="Q112" s="335"/>
      <c r="R112" s="335"/>
      <c r="S112" s="335"/>
      <c r="T112" s="335"/>
      <c r="U112" s="335"/>
      <c r="V112" s="335"/>
      <c r="W112" s="335"/>
      <c r="X112" s="335"/>
      <c r="Y112" s="335"/>
      <c r="Z112" s="335"/>
      <c r="AA112" s="335"/>
      <c r="AB112" s="335"/>
      <c r="AC112" s="335"/>
      <c r="AD112" s="335"/>
      <c r="AE112" s="335"/>
      <c r="AF112" s="335"/>
    </row>
    <row r="113">
      <c r="A113" s="335"/>
      <c r="B113" s="335"/>
      <c r="C113" s="335"/>
      <c r="D113" s="335"/>
      <c r="E113" s="335"/>
      <c r="F113" s="335"/>
      <c r="G113" s="335"/>
      <c r="H113" s="335"/>
      <c r="I113" s="335"/>
      <c r="J113" s="335"/>
      <c r="K113" s="335"/>
      <c r="L113" s="335"/>
      <c r="M113" s="335"/>
      <c r="N113" s="335"/>
      <c r="O113" s="335"/>
      <c r="P113" s="335"/>
      <c r="Q113" s="335"/>
      <c r="R113" s="335"/>
      <c r="S113" s="335"/>
      <c r="T113" s="335"/>
      <c r="U113" s="335"/>
      <c r="V113" s="335"/>
      <c r="W113" s="335"/>
      <c r="X113" s="335"/>
      <c r="Y113" s="335"/>
      <c r="Z113" s="335"/>
      <c r="AA113" s="335"/>
      <c r="AB113" s="335"/>
      <c r="AC113" s="335"/>
      <c r="AD113" s="335"/>
      <c r="AE113" s="335"/>
      <c r="AF113" s="335"/>
    </row>
    <row r="114">
      <c r="A114" s="335"/>
      <c r="B114" s="335"/>
      <c r="C114" s="335"/>
      <c r="D114" s="335"/>
      <c r="E114" s="335"/>
      <c r="F114" s="335"/>
      <c r="G114" s="335"/>
      <c r="H114" s="335"/>
      <c r="I114" s="335"/>
      <c r="J114" s="335"/>
      <c r="K114" s="335"/>
      <c r="L114" s="335"/>
      <c r="M114" s="335"/>
      <c r="N114" s="335"/>
      <c r="O114" s="335"/>
      <c r="P114" s="335"/>
      <c r="Q114" s="335"/>
      <c r="R114" s="335"/>
      <c r="S114" s="335"/>
      <c r="T114" s="335"/>
      <c r="U114" s="335"/>
      <c r="V114" s="335"/>
      <c r="W114" s="335"/>
      <c r="X114" s="335"/>
      <c r="Y114" s="335"/>
      <c r="Z114" s="335"/>
      <c r="AA114" s="335"/>
      <c r="AB114" s="335"/>
      <c r="AC114" s="335"/>
      <c r="AD114" s="335"/>
      <c r="AE114" s="335"/>
      <c r="AF114" s="335"/>
    </row>
    <row r="115">
      <c r="A115" s="335"/>
      <c r="B115" s="335"/>
      <c r="C115" s="335"/>
      <c r="D115" s="335"/>
      <c r="E115" s="335"/>
      <c r="F115" s="335"/>
      <c r="G115" s="335"/>
      <c r="H115" s="335"/>
      <c r="I115" s="335"/>
      <c r="J115" s="335"/>
      <c r="K115" s="335"/>
      <c r="L115" s="335"/>
      <c r="M115" s="335"/>
      <c r="N115" s="335"/>
      <c r="O115" s="335"/>
      <c r="P115" s="335"/>
      <c r="Q115" s="335"/>
      <c r="R115" s="335"/>
      <c r="S115" s="335"/>
      <c r="T115" s="335"/>
      <c r="U115" s="335"/>
      <c r="V115" s="335"/>
      <c r="W115" s="335"/>
      <c r="X115" s="335"/>
      <c r="Y115" s="335"/>
      <c r="Z115" s="335"/>
      <c r="AA115" s="335"/>
      <c r="AB115" s="335"/>
      <c r="AC115" s="335"/>
      <c r="AD115" s="335"/>
      <c r="AE115" s="335"/>
      <c r="AF115" s="335"/>
    </row>
    <row r="116">
      <c r="A116" s="335"/>
      <c r="B116" s="335"/>
      <c r="C116" s="335"/>
      <c r="D116" s="335"/>
      <c r="E116" s="335"/>
      <c r="F116" s="335"/>
      <c r="G116" s="335"/>
      <c r="H116" s="335"/>
      <c r="I116" s="335"/>
      <c r="J116" s="335"/>
      <c r="K116" s="335"/>
      <c r="L116" s="335"/>
      <c r="M116" s="335"/>
      <c r="N116" s="335"/>
      <c r="O116" s="335"/>
      <c r="P116" s="335"/>
      <c r="Q116" s="335"/>
      <c r="R116" s="335"/>
      <c r="S116" s="335"/>
      <c r="T116" s="335"/>
      <c r="U116" s="335"/>
      <c r="V116" s="335"/>
      <c r="W116" s="335"/>
      <c r="X116" s="335"/>
      <c r="Y116" s="335"/>
      <c r="Z116" s="335"/>
      <c r="AA116" s="335"/>
      <c r="AB116" s="335"/>
      <c r="AC116" s="335"/>
      <c r="AD116" s="335"/>
      <c r="AE116" s="335"/>
      <c r="AF116" s="335"/>
    </row>
    <row r="117">
      <c r="A117" s="335"/>
      <c r="B117" s="335"/>
      <c r="C117" s="335"/>
      <c r="D117" s="335"/>
      <c r="E117" s="335"/>
      <c r="F117" s="335"/>
      <c r="G117" s="335"/>
      <c r="H117" s="335"/>
      <c r="I117" s="335"/>
      <c r="J117" s="335"/>
      <c r="K117" s="335"/>
      <c r="L117" s="335"/>
      <c r="M117" s="335"/>
      <c r="N117" s="335"/>
      <c r="O117" s="335"/>
      <c r="P117" s="335"/>
      <c r="Q117" s="335"/>
      <c r="R117" s="335"/>
      <c r="S117" s="335"/>
      <c r="T117" s="335"/>
      <c r="U117" s="335"/>
      <c r="V117" s="335"/>
      <c r="W117" s="335"/>
      <c r="X117" s="335"/>
      <c r="Y117" s="335"/>
      <c r="Z117" s="335"/>
      <c r="AA117" s="335"/>
      <c r="AB117" s="335"/>
      <c r="AC117" s="335"/>
      <c r="AD117" s="335"/>
      <c r="AE117" s="335"/>
      <c r="AF117" s="335"/>
    </row>
    <row r="118">
      <c r="A118" s="335"/>
      <c r="B118" s="335"/>
      <c r="C118" s="335"/>
      <c r="D118" s="335"/>
      <c r="E118" s="335"/>
      <c r="F118" s="335"/>
      <c r="G118" s="335"/>
      <c r="H118" s="335"/>
      <c r="I118" s="335"/>
      <c r="J118" s="335"/>
      <c r="K118" s="335"/>
      <c r="L118" s="335"/>
      <c r="M118" s="335"/>
      <c r="N118" s="335"/>
      <c r="O118" s="335"/>
      <c r="P118" s="335"/>
      <c r="Q118" s="335"/>
      <c r="R118" s="335"/>
      <c r="S118" s="335"/>
      <c r="T118" s="335"/>
      <c r="U118" s="335"/>
      <c r="V118" s="335"/>
      <c r="W118" s="335"/>
      <c r="X118" s="335"/>
      <c r="Y118" s="335"/>
      <c r="Z118" s="335"/>
      <c r="AA118" s="335"/>
      <c r="AB118" s="335"/>
      <c r="AC118" s="335"/>
      <c r="AD118" s="335"/>
      <c r="AE118" s="335"/>
      <c r="AF118" s="335"/>
    </row>
    <row r="119">
      <c r="A119" s="335"/>
      <c r="B119" s="335"/>
      <c r="C119" s="335"/>
      <c r="D119" s="335"/>
      <c r="E119" s="335"/>
      <c r="F119" s="335"/>
      <c r="G119" s="335"/>
      <c r="H119" s="335"/>
      <c r="I119" s="335"/>
      <c r="J119" s="335"/>
      <c r="K119" s="335"/>
      <c r="L119" s="335"/>
      <c r="M119" s="335"/>
      <c r="N119" s="335"/>
      <c r="O119" s="335"/>
      <c r="P119" s="335"/>
      <c r="Q119" s="335"/>
      <c r="R119" s="335"/>
      <c r="S119" s="335"/>
      <c r="T119" s="335"/>
      <c r="U119" s="335"/>
      <c r="V119" s="335"/>
      <c r="W119" s="335"/>
      <c r="X119" s="335"/>
      <c r="Y119" s="335"/>
      <c r="Z119" s="335"/>
      <c r="AA119" s="335"/>
      <c r="AB119" s="335"/>
      <c r="AC119" s="335"/>
      <c r="AD119" s="335"/>
      <c r="AE119" s="335"/>
      <c r="AF119" s="335"/>
    </row>
    <row r="120">
      <c r="A120" s="335"/>
      <c r="B120" s="335"/>
      <c r="C120" s="335"/>
      <c r="D120" s="335"/>
      <c r="E120" s="335"/>
      <c r="F120" s="335"/>
      <c r="G120" s="335"/>
      <c r="H120" s="335"/>
      <c r="I120" s="335"/>
      <c r="J120" s="335"/>
      <c r="K120" s="335"/>
      <c r="L120" s="335"/>
      <c r="M120" s="335"/>
      <c r="N120" s="335"/>
      <c r="O120" s="335"/>
      <c r="P120" s="335"/>
      <c r="Q120" s="335"/>
      <c r="R120" s="335"/>
      <c r="S120" s="335"/>
      <c r="T120" s="335"/>
      <c r="U120" s="335"/>
      <c r="V120" s="335"/>
      <c r="W120" s="335"/>
      <c r="X120" s="335"/>
      <c r="Y120" s="335"/>
      <c r="Z120" s="335"/>
      <c r="AA120" s="335"/>
      <c r="AB120" s="335"/>
      <c r="AC120" s="335"/>
      <c r="AD120" s="335"/>
      <c r="AE120" s="335"/>
      <c r="AF120" s="335"/>
    </row>
    <row r="121">
      <c r="A121" s="335"/>
      <c r="B121" s="335"/>
      <c r="C121" s="335"/>
      <c r="D121" s="335"/>
      <c r="E121" s="335"/>
      <c r="F121" s="335"/>
      <c r="G121" s="335"/>
      <c r="H121" s="335"/>
      <c r="I121" s="335"/>
      <c r="J121" s="335"/>
      <c r="K121" s="335"/>
      <c r="L121" s="335"/>
      <c r="M121" s="335"/>
      <c r="N121" s="335"/>
      <c r="O121" s="335"/>
      <c r="P121" s="335"/>
      <c r="Q121" s="335"/>
      <c r="R121" s="335"/>
      <c r="S121" s="335"/>
      <c r="T121" s="335"/>
      <c r="U121" s="335"/>
      <c r="V121" s="335"/>
      <c r="W121" s="335"/>
      <c r="X121" s="335"/>
      <c r="Y121" s="335"/>
      <c r="Z121" s="335"/>
      <c r="AA121" s="335"/>
      <c r="AB121" s="335"/>
      <c r="AC121" s="335"/>
      <c r="AD121" s="335"/>
      <c r="AE121" s="335"/>
      <c r="AF121" s="335"/>
    </row>
    <row r="122">
      <c r="A122" s="335"/>
      <c r="B122" s="335"/>
      <c r="C122" s="335"/>
      <c r="D122" s="335"/>
      <c r="E122" s="335"/>
      <c r="F122" s="335"/>
      <c r="G122" s="335"/>
      <c r="H122" s="335"/>
      <c r="I122" s="335"/>
      <c r="J122" s="335"/>
      <c r="K122" s="335"/>
      <c r="L122" s="335"/>
      <c r="M122" s="335"/>
      <c r="N122" s="335"/>
      <c r="O122" s="335"/>
      <c r="P122" s="335"/>
      <c r="Q122" s="335"/>
      <c r="R122" s="335"/>
      <c r="S122" s="335"/>
      <c r="T122" s="335"/>
      <c r="U122" s="335"/>
      <c r="V122" s="335"/>
      <c r="W122" s="335"/>
      <c r="X122" s="335"/>
      <c r="Y122" s="335"/>
      <c r="Z122" s="335"/>
      <c r="AA122" s="335"/>
      <c r="AB122" s="335"/>
      <c r="AC122" s="335"/>
      <c r="AD122" s="335"/>
      <c r="AE122" s="335"/>
      <c r="AF122" s="335"/>
    </row>
    <row r="123">
      <c r="A123" s="335"/>
      <c r="B123" s="335"/>
      <c r="C123" s="335"/>
      <c r="D123" s="335"/>
      <c r="E123" s="335"/>
      <c r="F123" s="335"/>
      <c r="G123" s="335"/>
      <c r="H123" s="335"/>
      <c r="I123" s="335"/>
      <c r="J123" s="335"/>
      <c r="K123" s="335"/>
      <c r="L123" s="335"/>
      <c r="M123" s="335"/>
      <c r="N123" s="335"/>
      <c r="O123" s="335"/>
      <c r="P123" s="335"/>
      <c r="Q123" s="335"/>
      <c r="R123" s="335"/>
      <c r="S123" s="335"/>
      <c r="T123" s="335"/>
      <c r="U123" s="335"/>
      <c r="V123" s="335"/>
      <c r="W123" s="335"/>
      <c r="X123" s="335"/>
      <c r="Y123" s="335"/>
      <c r="Z123" s="335"/>
      <c r="AA123" s="335"/>
      <c r="AB123" s="335"/>
      <c r="AC123" s="335"/>
      <c r="AD123" s="335"/>
      <c r="AE123" s="335"/>
      <c r="AF123" s="335"/>
    </row>
    <row r="124">
      <c r="A124" s="335"/>
      <c r="B124" s="335"/>
      <c r="C124" s="335"/>
      <c r="D124" s="335"/>
      <c r="E124" s="335"/>
      <c r="F124" s="335"/>
      <c r="G124" s="335"/>
      <c r="H124" s="335"/>
      <c r="I124" s="335"/>
      <c r="J124" s="335"/>
      <c r="K124" s="335"/>
      <c r="L124" s="335"/>
      <c r="M124" s="335"/>
      <c r="N124" s="335"/>
      <c r="O124" s="335"/>
      <c r="P124" s="335"/>
      <c r="Q124" s="335"/>
      <c r="R124" s="335"/>
      <c r="S124" s="335"/>
      <c r="T124" s="335"/>
      <c r="U124" s="335"/>
      <c r="V124" s="335"/>
      <c r="W124" s="335"/>
      <c r="X124" s="335"/>
      <c r="Y124" s="335"/>
      <c r="Z124" s="335"/>
      <c r="AA124" s="335"/>
      <c r="AB124" s="335"/>
      <c r="AC124" s="335"/>
      <c r="AD124" s="335"/>
      <c r="AE124" s="335"/>
      <c r="AF124" s="335"/>
    </row>
    <row r="125">
      <c r="A125" s="335"/>
      <c r="B125" s="335"/>
      <c r="C125" s="335"/>
      <c r="D125" s="335"/>
      <c r="E125" s="335"/>
      <c r="F125" s="335"/>
      <c r="G125" s="335"/>
      <c r="H125" s="335"/>
      <c r="I125" s="335"/>
      <c r="J125" s="335"/>
      <c r="K125" s="335"/>
      <c r="L125" s="335"/>
      <c r="M125" s="335"/>
      <c r="N125" s="335"/>
      <c r="O125" s="335"/>
      <c r="P125" s="335"/>
      <c r="Q125" s="335"/>
      <c r="R125" s="335"/>
      <c r="S125" s="335"/>
      <c r="T125" s="335"/>
      <c r="U125" s="335"/>
      <c r="V125" s="335"/>
      <c r="W125" s="335"/>
      <c r="X125" s="335"/>
      <c r="Y125" s="335"/>
      <c r="Z125" s="335"/>
      <c r="AA125" s="335"/>
      <c r="AB125" s="335"/>
      <c r="AC125" s="335"/>
      <c r="AD125" s="335"/>
      <c r="AE125" s="335"/>
      <c r="AF125" s="335"/>
    </row>
    <row r="126">
      <c r="A126" s="335"/>
      <c r="B126" s="335"/>
      <c r="C126" s="335"/>
      <c r="D126" s="335"/>
      <c r="E126" s="335"/>
      <c r="F126" s="335"/>
      <c r="G126" s="335"/>
      <c r="H126" s="335"/>
      <c r="I126" s="335"/>
      <c r="J126" s="335"/>
      <c r="K126" s="335"/>
      <c r="L126" s="335"/>
      <c r="M126" s="335"/>
      <c r="N126" s="335"/>
      <c r="O126" s="335"/>
      <c r="P126" s="335"/>
      <c r="Q126" s="335"/>
      <c r="R126" s="335"/>
      <c r="S126" s="335"/>
      <c r="T126" s="335"/>
      <c r="U126" s="335"/>
      <c r="V126" s="335"/>
      <c r="W126" s="335"/>
      <c r="X126" s="335"/>
      <c r="Y126" s="335"/>
      <c r="Z126" s="335"/>
      <c r="AA126" s="335"/>
      <c r="AB126" s="335"/>
      <c r="AC126" s="335"/>
      <c r="AD126" s="335"/>
      <c r="AE126" s="335"/>
      <c r="AF126" s="335"/>
    </row>
    <row r="127">
      <c r="A127" s="335"/>
      <c r="B127" s="335"/>
      <c r="C127" s="335"/>
      <c r="D127" s="335"/>
      <c r="E127" s="335"/>
      <c r="F127" s="335"/>
      <c r="G127" s="335"/>
      <c r="H127" s="335"/>
      <c r="I127" s="335"/>
      <c r="J127" s="335"/>
      <c r="K127" s="335"/>
      <c r="L127" s="335"/>
      <c r="M127" s="335"/>
      <c r="N127" s="335"/>
      <c r="O127" s="335"/>
      <c r="P127" s="335"/>
      <c r="Q127" s="335"/>
      <c r="R127" s="335"/>
      <c r="S127" s="335"/>
      <c r="T127" s="335"/>
      <c r="U127" s="335"/>
      <c r="V127" s="335"/>
      <c r="W127" s="335"/>
      <c r="X127" s="335"/>
      <c r="Y127" s="335"/>
      <c r="Z127" s="335"/>
      <c r="AA127" s="335"/>
      <c r="AB127" s="335"/>
      <c r="AC127" s="335"/>
      <c r="AD127" s="335"/>
      <c r="AE127" s="335"/>
      <c r="AF127" s="335"/>
    </row>
    <row r="128">
      <c r="A128" s="335"/>
      <c r="B128" s="335"/>
      <c r="C128" s="335"/>
      <c r="D128" s="335"/>
      <c r="E128" s="335"/>
      <c r="F128" s="335"/>
      <c r="G128" s="335"/>
      <c r="H128" s="335"/>
      <c r="I128" s="335"/>
      <c r="J128" s="335"/>
      <c r="K128" s="335"/>
      <c r="L128" s="335"/>
      <c r="M128" s="335"/>
      <c r="N128" s="335"/>
      <c r="O128" s="335"/>
      <c r="P128" s="335"/>
      <c r="Q128" s="335"/>
      <c r="R128" s="335"/>
      <c r="S128" s="335"/>
      <c r="T128" s="335"/>
      <c r="U128" s="335"/>
      <c r="V128" s="335"/>
      <c r="W128" s="335"/>
      <c r="X128" s="335"/>
      <c r="Y128" s="335"/>
      <c r="Z128" s="335"/>
      <c r="AA128" s="335"/>
      <c r="AB128" s="335"/>
      <c r="AC128" s="335"/>
      <c r="AD128" s="335"/>
      <c r="AE128" s="335"/>
      <c r="AF128" s="335"/>
    </row>
    <row r="129">
      <c r="A129" s="335"/>
      <c r="B129" s="335"/>
      <c r="C129" s="335"/>
      <c r="D129" s="335"/>
      <c r="E129" s="335"/>
      <c r="F129" s="335"/>
      <c r="G129" s="335"/>
      <c r="H129" s="335"/>
      <c r="I129" s="335"/>
      <c r="J129" s="335"/>
      <c r="K129" s="335"/>
      <c r="L129" s="335"/>
      <c r="M129" s="335"/>
      <c r="N129" s="335"/>
      <c r="O129" s="335"/>
      <c r="P129" s="335"/>
      <c r="Q129" s="335"/>
      <c r="R129" s="335"/>
      <c r="S129" s="335"/>
      <c r="T129" s="335"/>
      <c r="U129" s="335"/>
      <c r="V129" s="335"/>
      <c r="W129" s="335"/>
      <c r="X129" s="335"/>
      <c r="Y129" s="335"/>
      <c r="Z129" s="335"/>
      <c r="AA129" s="335"/>
      <c r="AB129" s="335"/>
      <c r="AC129" s="335"/>
      <c r="AD129" s="335"/>
      <c r="AE129" s="335"/>
      <c r="AF129" s="335"/>
    </row>
    <row r="130">
      <c r="A130" s="335"/>
      <c r="B130" s="335"/>
      <c r="C130" s="335"/>
      <c r="D130" s="335"/>
      <c r="E130" s="335"/>
      <c r="F130" s="335"/>
      <c r="G130" s="335"/>
      <c r="H130" s="335"/>
      <c r="I130" s="335"/>
      <c r="J130" s="335"/>
      <c r="K130" s="335"/>
      <c r="L130" s="335"/>
      <c r="M130" s="335"/>
      <c r="N130" s="335"/>
      <c r="O130" s="335"/>
      <c r="P130" s="335"/>
      <c r="Q130" s="335"/>
      <c r="R130" s="335"/>
      <c r="S130" s="335"/>
      <c r="T130" s="335"/>
      <c r="U130" s="335"/>
      <c r="V130" s="335"/>
      <c r="W130" s="335"/>
      <c r="X130" s="335"/>
      <c r="Y130" s="335"/>
      <c r="Z130" s="335"/>
      <c r="AA130" s="335"/>
      <c r="AB130" s="335"/>
      <c r="AC130" s="335"/>
      <c r="AD130" s="335"/>
      <c r="AE130" s="335"/>
      <c r="AF130" s="335"/>
    </row>
    <row r="131">
      <c r="A131" s="335"/>
      <c r="B131" s="335"/>
      <c r="C131" s="335"/>
      <c r="D131" s="335"/>
      <c r="E131" s="335"/>
      <c r="F131" s="335"/>
      <c r="G131" s="335"/>
      <c r="H131" s="335"/>
      <c r="I131" s="335"/>
      <c r="J131" s="335"/>
      <c r="K131" s="335"/>
      <c r="L131" s="335"/>
      <c r="M131" s="335"/>
      <c r="N131" s="335"/>
      <c r="O131" s="335"/>
      <c r="P131" s="335"/>
      <c r="Q131" s="335"/>
      <c r="R131" s="335"/>
      <c r="S131" s="335"/>
      <c r="T131" s="335"/>
      <c r="U131" s="335"/>
      <c r="V131" s="335"/>
      <c r="W131" s="335"/>
      <c r="X131" s="335"/>
      <c r="Y131" s="335"/>
      <c r="Z131" s="335"/>
      <c r="AA131" s="335"/>
      <c r="AB131" s="335"/>
      <c r="AC131" s="335"/>
      <c r="AD131" s="335"/>
      <c r="AE131" s="335"/>
      <c r="AF131" s="335"/>
    </row>
    <row r="132">
      <c r="A132" s="335"/>
      <c r="B132" s="335"/>
      <c r="C132" s="335"/>
      <c r="D132" s="335"/>
      <c r="E132" s="335"/>
      <c r="F132" s="335"/>
      <c r="G132" s="335"/>
      <c r="H132" s="335"/>
      <c r="I132" s="335"/>
      <c r="J132" s="335"/>
      <c r="K132" s="335"/>
      <c r="L132" s="335"/>
      <c r="M132" s="335"/>
      <c r="N132" s="335"/>
      <c r="O132" s="335"/>
      <c r="P132" s="335"/>
      <c r="Q132" s="335"/>
      <c r="R132" s="335"/>
      <c r="S132" s="335"/>
      <c r="T132" s="335"/>
      <c r="U132" s="335"/>
      <c r="V132" s="335"/>
      <c r="W132" s="335"/>
      <c r="X132" s="335"/>
      <c r="Y132" s="335"/>
      <c r="Z132" s="335"/>
      <c r="AA132" s="335"/>
      <c r="AB132" s="335"/>
      <c r="AC132" s="335"/>
      <c r="AD132" s="335"/>
      <c r="AE132" s="335"/>
      <c r="AF132" s="335"/>
    </row>
    <row r="133">
      <c r="A133" s="335"/>
      <c r="B133" s="335"/>
      <c r="C133" s="335"/>
      <c r="D133" s="335"/>
      <c r="E133" s="335"/>
      <c r="F133" s="335"/>
      <c r="G133" s="335"/>
      <c r="H133" s="335"/>
      <c r="I133" s="335"/>
      <c r="J133" s="335"/>
      <c r="K133" s="335"/>
      <c r="L133" s="335"/>
      <c r="M133" s="335"/>
      <c r="N133" s="335"/>
      <c r="O133" s="335"/>
      <c r="P133" s="335"/>
      <c r="Q133" s="335"/>
      <c r="R133" s="335"/>
      <c r="S133" s="335"/>
      <c r="T133" s="335"/>
      <c r="U133" s="335"/>
      <c r="V133" s="335"/>
      <c r="W133" s="335"/>
      <c r="X133" s="335"/>
      <c r="Y133" s="335"/>
      <c r="Z133" s="335"/>
      <c r="AA133" s="335"/>
      <c r="AB133" s="335"/>
      <c r="AC133" s="335"/>
      <c r="AD133" s="335"/>
      <c r="AE133" s="335"/>
      <c r="AF133" s="335"/>
    </row>
    <row r="134">
      <c r="A134" s="335"/>
      <c r="B134" s="335"/>
      <c r="C134" s="335"/>
      <c r="D134" s="335"/>
      <c r="E134" s="335"/>
      <c r="F134" s="335"/>
      <c r="G134" s="335"/>
      <c r="H134" s="335"/>
      <c r="I134" s="335"/>
      <c r="J134" s="335"/>
      <c r="K134" s="335"/>
      <c r="L134" s="335"/>
      <c r="M134" s="335"/>
      <c r="N134" s="335"/>
      <c r="O134" s="335"/>
      <c r="P134" s="335"/>
      <c r="Q134" s="335"/>
      <c r="R134" s="335"/>
      <c r="S134" s="335"/>
      <c r="T134" s="335"/>
      <c r="U134" s="335"/>
      <c r="V134" s="335"/>
      <c r="W134" s="335"/>
      <c r="X134" s="335"/>
      <c r="Y134" s="335"/>
      <c r="Z134" s="335"/>
      <c r="AA134" s="335"/>
      <c r="AB134" s="335"/>
      <c r="AC134" s="335"/>
      <c r="AD134" s="335"/>
      <c r="AE134" s="335"/>
      <c r="AF134" s="335"/>
    </row>
    <row r="135">
      <c r="A135" s="335"/>
      <c r="B135" s="335"/>
      <c r="C135" s="335"/>
      <c r="D135" s="335"/>
      <c r="E135" s="335"/>
      <c r="F135" s="335"/>
      <c r="G135" s="335"/>
      <c r="H135" s="335"/>
      <c r="I135" s="335"/>
      <c r="J135" s="335"/>
      <c r="K135" s="335"/>
      <c r="L135" s="335"/>
      <c r="M135" s="335"/>
      <c r="N135" s="335"/>
      <c r="O135" s="335"/>
      <c r="P135" s="335"/>
      <c r="Q135" s="335"/>
      <c r="R135" s="335"/>
      <c r="S135" s="335"/>
      <c r="T135" s="335"/>
      <c r="U135" s="335"/>
      <c r="V135" s="335"/>
      <c r="W135" s="335"/>
      <c r="X135" s="335"/>
      <c r="Y135" s="335"/>
      <c r="Z135" s="335"/>
      <c r="AA135" s="335"/>
      <c r="AB135" s="335"/>
      <c r="AC135" s="335"/>
      <c r="AD135" s="335"/>
      <c r="AE135" s="335"/>
      <c r="AF135" s="335"/>
    </row>
    <row r="136">
      <c r="A136" s="335"/>
      <c r="B136" s="335"/>
      <c r="C136" s="335"/>
      <c r="D136" s="335"/>
      <c r="E136" s="335"/>
      <c r="F136" s="335"/>
      <c r="G136" s="335"/>
      <c r="H136" s="335"/>
      <c r="I136" s="335"/>
      <c r="J136" s="335"/>
      <c r="K136" s="335"/>
      <c r="L136" s="335"/>
      <c r="M136" s="335"/>
      <c r="N136" s="335"/>
      <c r="O136" s="335"/>
      <c r="P136" s="335"/>
      <c r="Q136" s="335"/>
      <c r="R136" s="335"/>
      <c r="S136" s="335"/>
      <c r="T136" s="335"/>
      <c r="U136" s="335"/>
      <c r="V136" s="335"/>
      <c r="W136" s="335"/>
      <c r="X136" s="335"/>
      <c r="Y136" s="335"/>
      <c r="Z136" s="335"/>
      <c r="AA136" s="335"/>
      <c r="AB136" s="335"/>
      <c r="AC136" s="335"/>
      <c r="AD136" s="335"/>
      <c r="AE136" s="335"/>
      <c r="AF136" s="335"/>
    </row>
    <row r="137">
      <c r="A137" s="335"/>
      <c r="B137" s="335"/>
      <c r="C137" s="335"/>
      <c r="D137" s="335"/>
      <c r="E137" s="335"/>
      <c r="F137" s="335"/>
      <c r="G137" s="335"/>
      <c r="H137" s="335"/>
      <c r="I137" s="335"/>
      <c r="J137" s="335"/>
      <c r="K137" s="335"/>
      <c r="L137" s="335"/>
      <c r="M137" s="335"/>
      <c r="N137" s="335"/>
      <c r="O137" s="335"/>
      <c r="P137" s="335"/>
      <c r="Q137" s="335"/>
      <c r="R137" s="335"/>
      <c r="S137" s="335"/>
      <c r="T137" s="335"/>
      <c r="U137" s="335"/>
      <c r="V137" s="335"/>
      <c r="W137" s="335"/>
      <c r="X137" s="335"/>
      <c r="Y137" s="335"/>
      <c r="Z137" s="335"/>
      <c r="AA137" s="335"/>
      <c r="AB137" s="335"/>
      <c r="AC137" s="335"/>
      <c r="AD137" s="335"/>
      <c r="AE137" s="335"/>
      <c r="AF137" s="335"/>
    </row>
    <row r="138">
      <c r="A138" s="335"/>
      <c r="B138" s="335"/>
      <c r="C138" s="335"/>
      <c r="D138" s="335"/>
      <c r="E138" s="335"/>
      <c r="F138" s="335"/>
      <c r="G138" s="335"/>
      <c r="H138" s="335"/>
      <c r="I138" s="335"/>
      <c r="J138" s="335"/>
      <c r="K138" s="335"/>
      <c r="L138" s="335"/>
      <c r="M138" s="335"/>
      <c r="N138" s="335"/>
      <c r="O138" s="335"/>
      <c r="P138" s="335"/>
      <c r="Q138" s="335"/>
      <c r="R138" s="335"/>
      <c r="S138" s="335"/>
      <c r="T138" s="335"/>
      <c r="U138" s="335"/>
      <c r="V138" s="335"/>
      <c r="W138" s="335"/>
      <c r="X138" s="335"/>
      <c r="Y138" s="335"/>
      <c r="Z138" s="335"/>
      <c r="AA138" s="335"/>
      <c r="AB138" s="335"/>
      <c r="AC138" s="335"/>
      <c r="AD138" s="335"/>
      <c r="AE138" s="335"/>
      <c r="AF138" s="335"/>
    </row>
    <row r="139">
      <c r="A139" s="335"/>
      <c r="B139" s="335"/>
      <c r="C139" s="335"/>
      <c r="D139" s="335"/>
      <c r="E139" s="335"/>
      <c r="F139" s="335"/>
      <c r="G139" s="335"/>
      <c r="H139" s="335"/>
      <c r="I139" s="335"/>
      <c r="J139" s="335"/>
      <c r="K139" s="335"/>
      <c r="L139" s="335"/>
      <c r="M139" s="335"/>
      <c r="N139" s="335"/>
      <c r="O139" s="335"/>
      <c r="P139" s="335"/>
      <c r="Q139" s="335"/>
      <c r="R139" s="335"/>
      <c r="S139" s="335"/>
      <c r="T139" s="335"/>
      <c r="U139" s="335"/>
      <c r="V139" s="335"/>
      <c r="W139" s="335"/>
      <c r="X139" s="335"/>
      <c r="Y139" s="335"/>
      <c r="Z139" s="335"/>
      <c r="AA139" s="335"/>
      <c r="AB139" s="335"/>
      <c r="AC139" s="335"/>
      <c r="AD139" s="335"/>
      <c r="AE139" s="335"/>
      <c r="AF139" s="335"/>
    </row>
    <row r="140">
      <c r="A140" s="335"/>
      <c r="B140" s="335"/>
      <c r="C140" s="335"/>
      <c r="D140" s="335"/>
      <c r="E140" s="335"/>
      <c r="F140" s="335"/>
      <c r="G140" s="335"/>
      <c r="H140" s="335"/>
      <c r="I140" s="335"/>
      <c r="J140" s="335"/>
      <c r="K140" s="335"/>
      <c r="L140" s="335"/>
      <c r="M140" s="335"/>
      <c r="N140" s="335"/>
      <c r="O140" s="335"/>
      <c r="P140" s="335"/>
      <c r="Q140" s="335"/>
      <c r="R140" s="335"/>
      <c r="S140" s="335"/>
      <c r="T140" s="335"/>
      <c r="U140" s="335"/>
      <c r="V140" s="335"/>
      <c r="W140" s="335"/>
      <c r="X140" s="335"/>
      <c r="Y140" s="335"/>
      <c r="Z140" s="335"/>
      <c r="AA140" s="335"/>
      <c r="AB140" s="335"/>
      <c r="AC140" s="335"/>
      <c r="AD140" s="335"/>
      <c r="AE140" s="335"/>
      <c r="AF140" s="335"/>
    </row>
    <row r="141">
      <c r="A141" s="335"/>
      <c r="B141" s="335"/>
      <c r="C141" s="335"/>
      <c r="D141" s="335"/>
      <c r="E141" s="335"/>
      <c r="F141" s="335"/>
      <c r="G141" s="335"/>
      <c r="H141" s="335"/>
      <c r="I141" s="335"/>
      <c r="J141" s="335"/>
      <c r="K141" s="335"/>
      <c r="L141" s="335"/>
      <c r="M141" s="335"/>
      <c r="N141" s="335"/>
      <c r="O141" s="335"/>
      <c r="P141" s="335"/>
      <c r="Q141" s="335"/>
      <c r="R141" s="335"/>
      <c r="S141" s="335"/>
      <c r="T141" s="335"/>
      <c r="U141" s="335"/>
      <c r="V141" s="335"/>
      <c r="W141" s="335"/>
      <c r="X141" s="335"/>
      <c r="Y141" s="335"/>
      <c r="Z141" s="335"/>
      <c r="AA141" s="335"/>
      <c r="AB141" s="335"/>
      <c r="AC141" s="335"/>
      <c r="AD141" s="335"/>
      <c r="AE141" s="335"/>
      <c r="AF141" s="335"/>
    </row>
    <row r="142">
      <c r="A142" s="335"/>
      <c r="B142" s="335"/>
      <c r="C142" s="335"/>
      <c r="D142" s="335"/>
      <c r="E142" s="335"/>
      <c r="F142" s="335"/>
      <c r="G142" s="335"/>
      <c r="H142" s="335"/>
      <c r="I142" s="335"/>
      <c r="J142" s="335"/>
      <c r="K142" s="335"/>
      <c r="L142" s="335"/>
      <c r="M142" s="335"/>
      <c r="N142" s="335"/>
      <c r="O142" s="335"/>
      <c r="P142" s="335"/>
      <c r="Q142" s="335"/>
      <c r="R142" s="335"/>
      <c r="S142" s="335"/>
      <c r="T142" s="335"/>
      <c r="U142" s="335"/>
      <c r="V142" s="335"/>
      <c r="W142" s="335"/>
      <c r="X142" s="335"/>
      <c r="Y142" s="335"/>
      <c r="Z142" s="335"/>
      <c r="AA142" s="335"/>
      <c r="AB142" s="335"/>
      <c r="AC142" s="335"/>
      <c r="AD142" s="335"/>
      <c r="AE142" s="335"/>
      <c r="AF142" s="335"/>
    </row>
    <row r="143">
      <c r="A143" s="335"/>
      <c r="B143" s="335"/>
      <c r="C143" s="335"/>
      <c r="D143" s="335"/>
      <c r="E143" s="335"/>
      <c r="F143" s="335"/>
      <c r="G143" s="335"/>
      <c r="H143" s="335"/>
      <c r="I143" s="335"/>
      <c r="J143" s="335"/>
      <c r="K143" s="335"/>
      <c r="L143" s="335"/>
      <c r="M143" s="335"/>
      <c r="N143" s="335"/>
      <c r="O143" s="335"/>
      <c r="P143" s="335"/>
      <c r="Q143" s="335"/>
      <c r="R143" s="335"/>
      <c r="S143" s="335"/>
      <c r="T143" s="335"/>
      <c r="U143" s="335"/>
      <c r="V143" s="335"/>
      <c r="W143" s="335"/>
      <c r="X143" s="335"/>
      <c r="Y143" s="335"/>
      <c r="Z143" s="335"/>
      <c r="AA143" s="335"/>
      <c r="AB143" s="335"/>
      <c r="AC143" s="335"/>
      <c r="AD143" s="335"/>
      <c r="AE143" s="335"/>
      <c r="AF143" s="335"/>
    </row>
    <row r="144">
      <c r="A144" s="335"/>
      <c r="B144" s="335"/>
      <c r="C144" s="335"/>
      <c r="D144" s="335"/>
      <c r="E144" s="335"/>
      <c r="F144" s="335"/>
      <c r="G144" s="335"/>
      <c r="H144" s="335"/>
      <c r="I144" s="335"/>
      <c r="J144" s="335"/>
      <c r="K144" s="335"/>
      <c r="L144" s="335"/>
      <c r="M144" s="335"/>
      <c r="N144" s="335"/>
      <c r="O144" s="335"/>
      <c r="P144" s="335"/>
      <c r="Q144" s="335"/>
      <c r="R144" s="335"/>
      <c r="S144" s="335"/>
      <c r="T144" s="335"/>
      <c r="U144" s="335"/>
      <c r="V144" s="335"/>
      <c r="W144" s="335"/>
      <c r="X144" s="335"/>
      <c r="Y144" s="335"/>
      <c r="Z144" s="335"/>
      <c r="AA144" s="335"/>
      <c r="AB144" s="335"/>
      <c r="AC144" s="335"/>
      <c r="AD144" s="335"/>
      <c r="AE144" s="335"/>
      <c r="AF144" s="335"/>
    </row>
    <row r="145">
      <c r="A145" s="335"/>
      <c r="B145" s="335"/>
      <c r="C145" s="335"/>
      <c r="D145" s="335"/>
      <c r="E145" s="335"/>
      <c r="F145" s="335"/>
      <c r="G145" s="335"/>
      <c r="H145" s="335"/>
      <c r="I145" s="335"/>
      <c r="J145" s="335"/>
      <c r="K145" s="335"/>
      <c r="L145" s="335"/>
      <c r="M145" s="335"/>
      <c r="N145" s="335"/>
      <c r="O145" s="335"/>
      <c r="P145" s="335"/>
      <c r="Q145" s="335"/>
      <c r="R145" s="335"/>
      <c r="S145" s="335"/>
      <c r="T145" s="335"/>
      <c r="U145" s="335"/>
      <c r="V145" s="335"/>
      <c r="W145" s="335"/>
      <c r="X145" s="335"/>
      <c r="Y145" s="335"/>
      <c r="Z145" s="335"/>
      <c r="AA145" s="335"/>
      <c r="AB145" s="335"/>
      <c r="AC145" s="335"/>
      <c r="AD145" s="335"/>
      <c r="AE145" s="335"/>
      <c r="AF145" s="335"/>
    </row>
    <row r="146">
      <c r="A146" s="335"/>
      <c r="B146" s="335"/>
      <c r="C146" s="335"/>
      <c r="D146" s="335"/>
      <c r="E146" s="335"/>
      <c r="F146" s="335"/>
      <c r="G146" s="335"/>
      <c r="H146" s="335"/>
      <c r="I146" s="335"/>
      <c r="J146" s="335"/>
      <c r="K146" s="335"/>
      <c r="L146" s="335"/>
      <c r="M146" s="335"/>
      <c r="N146" s="335"/>
      <c r="O146" s="335"/>
      <c r="P146" s="335"/>
      <c r="Q146" s="335"/>
      <c r="R146" s="335"/>
      <c r="S146" s="335"/>
      <c r="T146" s="335"/>
      <c r="U146" s="335"/>
      <c r="V146" s="335"/>
      <c r="W146" s="335"/>
      <c r="X146" s="335"/>
      <c r="Y146" s="335"/>
      <c r="Z146" s="335"/>
      <c r="AA146" s="335"/>
      <c r="AB146" s="335"/>
      <c r="AC146" s="335"/>
      <c r="AD146" s="335"/>
      <c r="AE146" s="335"/>
      <c r="AF146" s="335"/>
    </row>
    <row r="147">
      <c r="A147" s="335"/>
      <c r="B147" s="335"/>
      <c r="C147" s="335"/>
      <c r="D147" s="335"/>
      <c r="E147" s="335"/>
      <c r="F147" s="335"/>
      <c r="G147" s="335"/>
      <c r="H147" s="335"/>
      <c r="I147" s="335"/>
      <c r="J147" s="335"/>
      <c r="K147" s="335"/>
      <c r="L147" s="335"/>
      <c r="M147" s="335"/>
      <c r="N147" s="335"/>
      <c r="O147" s="335"/>
      <c r="P147" s="335"/>
      <c r="Q147" s="335"/>
      <c r="R147" s="335"/>
      <c r="S147" s="335"/>
      <c r="T147" s="335"/>
      <c r="U147" s="335"/>
      <c r="V147" s="335"/>
      <c r="W147" s="335"/>
      <c r="X147" s="335"/>
      <c r="Y147" s="335"/>
      <c r="Z147" s="335"/>
      <c r="AA147" s="335"/>
      <c r="AB147" s="335"/>
      <c r="AC147" s="335"/>
      <c r="AD147" s="335"/>
      <c r="AE147" s="335"/>
      <c r="AF147" s="335"/>
    </row>
    <row r="148">
      <c r="A148" s="335"/>
      <c r="B148" s="335"/>
      <c r="C148" s="335"/>
      <c r="D148" s="335"/>
      <c r="E148" s="335"/>
      <c r="F148" s="335"/>
      <c r="G148" s="335"/>
      <c r="H148" s="335"/>
      <c r="I148" s="335"/>
      <c r="J148" s="335"/>
      <c r="K148" s="335"/>
      <c r="L148" s="335"/>
      <c r="M148" s="335"/>
      <c r="N148" s="335"/>
      <c r="O148" s="335"/>
      <c r="P148" s="335"/>
      <c r="Q148" s="335"/>
      <c r="R148" s="335"/>
      <c r="S148" s="335"/>
      <c r="T148" s="335"/>
      <c r="U148" s="335"/>
      <c r="V148" s="335"/>
      <c r="W148" s="335"/>
      <c r="X148" s="335"/>
      <c r="Y148" s="335"/>
      <c r="Z148" s="335"/>
      <c r="AA148" s="335"/>
      <c r="AB148" s="335"/>
      <c r="AC148" s="335"/>
      <c r="AD148" s="335"/>
      <c r="AE148" s="335"/>
      <c r="AF148" s="335"/>
    </row>
    <row r="149">
      <c r="A149" s="335"/>
      <c r="B149" s="335"/>
      <c r="C149" s="335"/>
      <c r="D149" s="335"/>
      <c r="E149" s="335"/>
      <c r="F149" s="335"/>
      <c r="G149" s="335"/>
      <c r="H149" s="335"/>
      <c r="I149" s="335"/>
      <c r="J149" s="335"/>
      <c r="K149" s="335"/>
      <c r="L149" s="335"/>
      <c r="M149" s="335"/>
      <c r="N149" s="335"/>
      <c r="O149" s="335"/>
      <c r="P149" s="335"/>
      <c r="Q149" s="335"/>
      <c r="R149" s="335"/>
      <c r="S149" s="335"/>
      <c r="T149" s="335"/>
      <c r="U149" s="335"/>
      <c r="V149" s="335"/>
      <c r="W149" s="335"/>
      <c r="X149" s="335"/>
      <c r="Y149" s="335"/>
      <c r="Z149" s="335"/>
      <c r="AA149" s="335"/>
      <c r="AB149" s="335"/>
      <c r="AC149" s="335"/>
      <c r="AD149" s="335"/>
      <c r="AE149" s="335"/>
      <c r="AF149" s="335"/>
    </row>
    <row r="150">
      <c r="A150" s="335"/>
      <c r="B150" s="335"/>
      <c r="C150" s="335"/>
      <c r="D150" s="335"/>
      <c r="E150" s="335"/>
      <c r="F150" s="335"/>
      <c r="G150" s="335"/>
      <c r="H150" s="335"/>
      <c r="I150" s="335"/>
      <c r="J150" s="335"/>
      <c r="K150" s="335"/>
      <c r="L150" s="335"/>
      <c r="M150" s="335"/>
      <c r="N150" s="335"/>
      <c r="O150" s="335"/>
      <c r="P150" s="335"/>
      <c r="Q150" s="335"/>
      <c r="R150" s="335"/>
      <c r="S150" s="335"/>
      <c r="T150" s="335"/>
      <c r="U150" s="335"/>
      <c r="V150" s="335"/>
      <c r="W150" s="335"/>
      <c r="X150" s="335"/>
      <c r="Y150" s="335"/>
      <c r="Z150" s="335"/>
      <c r="AA150" s="335"/>
      <c r="AB150" s="335"/>
      <c r="AC150" s="335"/>
      <c r="AD150" s="335"/>
      <c r="AE150" s="335"/>
      <c r="AF150" s="335"/>
    </row>
    <row r="151">
      <c r="A151" s="335"/>
      <c r="B151" s="335"/>
      <c r="C151" s="335"/>
      <c r="D151" s="335"/>
      <c r="E151" s="335"/>
      <c r="F151" s="335"/>
      <c r="G151" s="335"/>
      <c r="H151" s="335"/>
      <c r="I151" s="335"/>
      <c r="J151" s="335"/>
      <c r="K151" s="335"/>
      <c r="L151" s="335"/>
      <c r="M151" s="335"/>
      <c r="N151" s="335"/>
      <c r="O151" s="335"/>
      <c r="P151" s="335"/>
      <c r="Q151" s="335"/>
      <c r="R151" s="335"/>
      <c r="S151" s="335"/>
      <c r="T151" s="335"/>
      <c r="U151" s="335"/>
      <c r="V151" s="335"/>
      <c r="W151" s="335"/>
      <c r="X151" s="335"/>
      <c r="Y151" s="335"/>
      <c r="Z151" s="335"/>
      <c r="AA151" s="335"/>
      <c r="AB151" s="335"/>
      <c r="AC151" s="335"/>
      <c r="AD151" s="335"/>
      <c r="AE151" s="335"/>
      <c r="AF151" s="335"/>
    </row>
    <row r="152">
      <c r="A152" s="335"/>
      <c r="B152" s="335"/>
      <c r="C152" s="335"/>
      <c r="D152" s="335"/>
      <c r="E152" s="335"/>
      <c r="F152" s="335"/>
      <c r="G152" s="335"/>
      <c r="H152" s="335"/>
      <c r="I152" s="335"/>
      <c r="J152" s="335"/>
      <c r="K152" s="335"/>
      <c r="L152" s="335"/>
      <c r="M152" s="335"/>
      <c r="N152" s="335"/>
      <c r="O152" s="335"/>
      <c r="P152" s="335"/>
      <c r="Q152" s="335"/>
      <c r="R152" s="335"/>
      <c r="S152" s="335"/>
      <c r="T152" s="335"/>
      <c r="U152" s="335"/>
      <c r="V152" s="335"/>
      <c r="W152" s="335"/>
      <c r="X152" s="335"/>
      <c r="Y152" s="335"/>
      <c r="Z152" s="335"/>
      <c r="AA152" s="335"/>
      <c r="AB152" s="335"/>
      <c r="AC152" s="335"/>
      <c r="AD152" s="335"/>
      <c r="AE152" s="335"/>
      <c r="AF152" s="335"/>
    </row>
    <row r="153">
      <c r="A153" s="335"/>
      <c r="B153" s="335"/>
      <c r="C153" s="335"/>
      <c r="D153" s="335"/>
      <c r="E153" s="335"/>
      <c r="F153" s="335"/>
      <c r="G153" s="335"/>
      <c r="H153" s="335"/>
      <c r="I153" s="335"/>
      <c r="J153" s="335"/>
      <c r="K153" s="335"/>
      <c r="L153" s="335"/>
      <c r="M153" s="335"/>
      <c r="N153" s="335"/>
      <c r="O153" s="335"/>
      <c r="P153" s="335"/>
      <c r="Q153" s="335"/>
      <c r="R153" s="335"/>
      <c r="S153" s="335"/>
      <c r="T153" s="335"/>
      <c r="U153" s="335"/>
      <c r="V153" s="335"/>
      <c r="W153" s="335"/>
      <c r="X153" s="335"/>
      <c r="Y153" s="335"/>
      <c r="Z153" s="335"/>
      <c r="AA153" s="335"/>
      <c r="AB153" s="335"/>
      <c r="AC153" s="335"/>
      <c r="AD153" s="335"/>
      <c r="AE153" s="335"/>
      <c r="AF153" s="335"/>
    </row>
    <row r="154">
      <c r="A154" s="335"/>
      <c r="B154" s="335"/>
      <c r="C154" s="335"/>
      <c r="D154" s="335"/>
      <c r="E154" s="335"/>
      <c r="F154" s="335"/>
      <c r="G154" s="335"/>
      <c r="H154" s="335"/>
      <c r="I154" s="335"/>
      <c r="J154" s="335"/>
      <c r="K154" s="335"/>
      <c r="L154" s="335"/>
      <c r="M154" s="335"/>
      <c r="N154" s="335"/>
      <c r="O154" s="335"/>
      <c r="P154" s="335"/>
      <c r="Q154" s="335"/>
      <c r="R154" s="335"/>
      <c r="S154" s="335"/>
      <c r="T154" s="335"/>
      <c r="U154" s="335"/>
      <c r="V154" s="335"/>
      <c r="W154" s="335"/>
      <c r="X154" s="335"/>
      <c r="Y154" s="335"/>
      <c r="Z154" s="335"/>
      <c r="AA154" s="335"/>
      <c r="AB154" s="335"/>
      <c r="AC154" s="335"/>
      <c r="AD154" s="335"/>
      <c r="AE154" s="335"/>
      <c r="AF154" s="335"/>
    </row>
    <row r="155">
      <c r="A155" s="335"/>
      <c r="B155" s="335"/>
      <c r="C155" s="335"/>
      <c r="D155" s="335"/>
      <c r="E155" s="335"/>
      <c r="F155" s="335"/>
      <c r="G155" s="335"/>
      <c r="H155" s="335"/>
      <c r="I155" s="335"/>
      <c r="J155" s="335"/>
      <c r="K155" s="335"/>
      <c r="L155" s="335"/>
      <c r="M155" s="335"/>
      <c r="N155" s="335"/>
      <c r="O155" s="335"/>
      <c r="P155" s="335"/>
      <c r="Q155" s="335"/>
      <c r="R155" s="335"/>
      <c r="S155" s="335"/>
      <c r="T155" s="335"/>
      <c r="U155" s="335"/>
      <c r="V155" s="335"/>
      <c r="W155" s="335"/>
      <c r="X155" s="335"/>
      <c r="Y155" s="335"/>
      <c r="Z155" s="335"/>
      <c r="AA155" s="335"/>
      <c r="AB155" s="335"/>
      <c r="AC155" s="335"/>
      <c r="AD155" s="335"/>
      <c r="AE155" s="335"/>
      <c r="AF155" s="335"/>
    </row>
    <row r="156">
      <c r="A156" s="335"/>
      <c r="B156" s="335"/>
      <c r="C156" s="335"/>
      <c r="D156" s="335"/>
      <c r="E156" s="335"/>
      <c r="F156" s="335"/>
      <c r="G156" s="335"/>
      <c r="H156" s="335"/>
      <c r="I156" s="335"/>
      <c r="J156" s="335"/>
      <c r="K156" s="335"/>
      <c r="L156" s="335"/>
      <c r="M156" s="335"/>
      <c r="N156" s="335"/>
      <c r="O156" s="335"/>
      <c r="P156" s="335"/>
      <c r="Q156" s="335"/>
      <c r="R156" s="335"/>
      <c r="S156" s="335"/>
      <c r="T156" s="335"/>
      <c r="U156" s="335"/>
      <c r="V156" s="335"/>
      <c r="W156" s="335"/>
      <c r="X156" s="335"/>
      <c r="Y156" s="335"/>
      <c r="Z156" s="335"/>
      <c r="AA156" s="335"/>
      <c r="AB156" s="335"/>
      <c r="AC156" s="335"/>
      <c r="AD156" s="335"/>
      <c r="AE156" s="335"/>
      <c r="AF156" s="335"/>
    </row>
    <row r="157">
      <c r="A157" s="335"/>
      <c r="B157" s="335"/>
      <c r="C157" s="335"/>
      <c r="D157" s="335"/>
      <c r="E157" s="335"/>
      <c r="F157" s="335"/>
      <c r="G157" s="335"/>
      <c r="H157" s="335"/>
      <c r="I157" s="335"/>
      <c r="J157" s="335"/>
      <c r="K157" s="335"/>
      <c r="L157" s="335"/>
      <c r="M157" s="335"/>
      <c r="N157" s="335"/>
      <c r="O157" s="335"/>
      <c r="P157" s="335"/>
      <c r="Q157" s="335"/>
      <c r="R157" s="335"/>
      <c r="S157" s="335"/>
      <c r="T157" s="335"/>
      <c r="U157" s="335"/>
      <c r="V157" s="335"/>
      <c r="W157" s="335"/>
      <c r="X157" s="335"/>
      <c r="Y157" s="335"/>
      <c r="Z157" s="335"/>
      <c r="AA157" s="335"/>
      <c r="AB157" s="335"/>
      <c r="AC157" s="335"/>
      <c r="AD157" s="335"/>
      <c r="AE157" s="335"/>
      <c r="AF157" s="335"/>
    </row>
    <row r="158">
      <c r="A158" s="335"/>
      <c r="B158" s="335"/>
      <c r="C158" s="335"/>
      <c r="D158" s="335"/>
      <c r="E158" s="335"/>
      <c r="F158" s="335"/>
      <c r="G158" s="335"/>
      <c r="H158" s="335"/>
      <c r="I158" s="335"/>
      <c r="J158" s="335"/>
      <c r="K158" s="335"/>
      <c r="L158" s="335"/>
      <c r="M158" s="335"/>
      <c r="N158" s="335"/>
      <c r="O158" s="335"/>
      <c r="P158" s="335"/>
      <c r="Q158" s="335"/>
      <c r="R158" s="335"/>
      <c r="S158" s="335"/>
      <c r="T158" s="335"/>
      <c r="U158" s="335"/>
      <c r="V158" s="335"/>
      <c r="W158" s="335"/>
      <c r="X158" s="335"/>
      <c r="Y158" s="335"/>
      <c r="Z158" s="335"/>
      <c r="AA158" s="335"/>
      <c r="AB158" s="335"/>
      <c r="AC158" s="335"/>
      <c r="AD158" s="335"/>
      <c r="AE158" s="335"/>
      <c r="AF158" s="335"/>
    </row>
    <row r="159">
      <c r="A159" s="335"/>
      <c r="B159" s="335"/>
      <c r="C159" s="335"/>
      <c r="D159" s="335"/>
      <c r="E159" s="335"/>
      <c r="F159" s="335"/>
      <c r="G159" s="335"/>
      <c r="H159" s="335"/>
      <c r="I159" s="335"/>
      <c r="J159" s="335"/>
      <c r="K159" s="335"/>
      <c r="L159" s="335"/>
      <c r="M159" s="335"/>
      <c r="N159" s="335"/>
      <c r="O159" s="335"/>
      <c r="P159" s="335"/>
      <c r="Q159" s="335"/>
      <c r="R159" s="335"/>
      <c r="S159" s="335"/>
      <c r="T159" s="335"/>
      <c r="U159" s="335"/>
      <c r="V159" s="335"/>
      <c r="W159" s="335"/>
      <c r="X159" s="335"/>
      <c r="Y159" s="335"/>
      <c r="Z159" s="335"/>
      <c r="AA159" s="335"/>
      <c r="AB159" s="335"/>
      <c r="AC159" s="335"/>
      <c r="AD159" s="335"/>
      <c r="AE159" s="335"/>
      <c r="AF159" s="335"/>
    </row>
    <row r="160">
      <c r="A160" s="335"/>
      <c r="B160" s="335"/>
      <c r="C160" s="335"/>
      <c r="D160" s="335"/>
      <c r="E160" s="335"/>
      <c r="F160" s="335"/>
      <c r="G160" s="335"/>
      <c r="H160" s="335"/>
      <c r="I160" s="335"/>
      <c r="J160" s="335"/>
      <c r="K160" s="335"/>
      <c r="L160" s="335"/>
      <c r="M160" s="335"/>
      <c r="N160" s="335"/>
      <c r="O160" s="335"/>
      <c r="P160" s="335"/>
      <c r="Q160" s="335"/>
      <c r="R160" s="335"/>
      <c r="S160" s="335"/>
      <c r="T160" s="335"/>
      <c r="U160" s="335"/>
      <c r="V160" s="335"/>
      <c r="W160" s="335"/>
      <c r="X160" s="335"/>
      <c r="Y160" s="335"/>
      <c r="Z160" s="335"/>
      <c r="AA160" s="335"/>
      <c r="AB160" s="335"/>
      <c r="AC160" s="335"/>
      <c r="AD160" s="335"/>
      <c r="AE160" s="335"/>
      <c r="AF160" s="335"/>
    </row>
    <row r="161">
      <c r="A161" s="335"/>
      <c r="B161" s="335"/>
      <c r="C161" s="335"/>
      <c r="D161" s="335"/>
      <c r="E161" s="335"/>
      <c r="F161" s="335"/>
      <c r="G161" s="335"/>
      <c r="H161" s="335"/>
      <c r="I161" s="335"/>
      <c r="J161" s="335"/>
      <c r="K161" s="335"/>
      <c r="L161" s="335"/>
      <c r="M161" s="335"/>
      <c r="N161" s="335"/>
      <c r="O161" s="335"/>
      <c r="P161" s="335"/>
      <c r="Q161" s="335"/>
      <c r="R161" s="335"/>
      <c r="S161" s="335"/>
      <c r="T161" s="335"/>
      <c r="U161" s="335"/>
      <c r="V161" s="335"/>
      <c r="W161" s="335"/>
      <c r="X161" s="335"/>
      <c r="Y161" s="335"/>
      <c r="Z161" s="335"/>
      <c r="AA161" s="335"/>
      <c r="AB161" s="335"/>
      <c r="AC161" s="335"/>
      <c r="AD161" s="335"/>
      <c r="AE161" s="335"/>
      <c r="AF161" s="335"/>
    </row>
    <row r="162">
      <c r="A162" s="335"/>
      <c r="B162" s="335"/>
      <c r="C162" s="335"/>
      <c r="D162" s="335"/>
      <c r="E162" s="335"/>
      <c r="F162" s="335"/>
      <c r="G162" s="335"/>
      <c r="H162" s="335"/>
      <c r="I162" s="335"/>
      <c r="J162" s="335"/>
      <c r="K162" s="335"/>
      <c r="L162" s="335"/>
      <c r="M162" s="335"/>
      <c r="N162" s="335"/>
      <c r="O162" s="335"/>
      <c r="P162" s="335"/>
      <c r="Q162" s="335"/>
      <c r="R162" s="335"/>
      <c r="S162" s="335"/>
      <c r="T162" s="335"/>
      <c r="U162" s="335"/>
      <c r="V162" s="335"/>
      <c r="W162" s="335"/>
      <c r="X162" s="335"/>
      <c r="Y162" s="335"/>
      <c r="Z162" s="335"/>
      <c r="AA162" s="335"/>
      <c r="AB162" s="335"/>
      <c r="AC162" s="335"/>
      <c r="AD162" s="335"/>
      <c r="AE162" s="335"/>
      <c r="AF162" s="335"/>
    </row>
    <row r="163">
      <c r="A163" s="335"/>
      <c r="B163" s="335"/>
      <c r="C163" s="335"/>
      <c r="D163" s="335"/>
      <c r="E163" s="335"/>
      <c r="F163" s="335"/>
      <c r="G163" s="335"/>
      <c r="H163" s="335"/>
      <c r="I163" s="335"/>
      <c r="J163" s="335"/>
      <c r="K163" s="335"/>
      <c r="L163" s="335"/>
      <c r="M163" s="335"/>
      <c r="N163" s="335"/>
      <c r="O163" s="335"/>
      <c r="P163" s="335"/>
      <c r="Q163" s="335"/>
      <c r="R163" s="335"/>
      <c r="S163" s="335"/>
      <c r="T163" s="335"/>
      <c r="U163" s="335"/>
      <c r="V163" s="335"/>
      <c r="W163" s="335"/>
      <c r="X163" s="335"/>
      <c r="Y163" s="335"/>
      <c r="Z163" s="335"/>
      <c r="AA163" s="335"/>
      <c r="AB163" s="335"/>
      <c r="AC163" s="335"/>
      <c r="AD163" s="335"/>
      <c r="AE163" s="335"/>
      <c r="AF163" s="335"/>
    </row>
    <row r="164">
      <c r="A164" s="335"/>
      <c r="B164" s="335"/>
      <c r="C164" s="335"/>
      <c r="D164" s="335"/>
      <c r="E164" s="335"/>
      <c r="F164" s="335"/>
      <c r="G164" s="335"/>
      <c r="H164" s="335"/>
      <c r="I164" s="335"/>
      <c r="J164" s="335"/>
      <c r="K164" s="335"/>
      <c r="L164" s="335"/>
      <c r="M164" s="335"/>
      <c r="N164" s="335"/>
      <c r="O164" s="335"/>
      <c r="P164" s="335"/>
      <c r="Q164" s="335"/>
      <c r="R164" s="335"/>
      <c r="S164" s="335"/>
      <c r="T164" s="335"/>
      <c r="U164" s="335"/>
      <c r="V164" s="335"/>
      <c r="W164" s="335"/>
      <c r="X164" s="335"/>
      <c r="Y164" s="335"/>
      <c r="Z164" s="335"/>
      <c r="AA164" s="335"/>
      <c r="AB164" s="335"/>
      <c r="AC164" s="335"/>
      <c r="AD164" s="335"/>
      <c r="AE164" s="335"/>
      <c r="AF164" s="335"/>
    </row>
    <row r="165">
      <c r="A165" s="335"/>
      <c r="B165" s="335"/>
      <c r="C165" s="335"/>
      <c r="D165" s="335"/>
      <c r="E165" s="335"/>
      <c r="F165" s="335"/>
      <c r="G165" s="335"/>
      <c r="H165" s="335"/>
      <c r="I165" s="335"/>
      <c r="J165" s="335"/>
      <c r="K165" s="335"/>
      <c r="L165" s="335"/>
      <c r="M165" s="335"/>
      <c r="N165" s="335"/>
      <c r="O165" s="335"/>
      <c r="P165" s="335"/>
      <c r="Q165" s="335"/>
      <c r="R165" s="335"/>
      <c r="S165" s="335"/>
      <c r="T165" s="335"/>
      <c r="U165" s="335"/>
      <c r="V165" s="335"/>
      <c r="W165" s="335"/>
      <c r="X165" s="335"/>
      <c r="Y165" s="335"/>
      <c r="Z165" s="335"/>
      <c r="AA165" s="335"/>
      <c r="AB165" s="335"/>
      <c r="AC165" s="335"/>
      <c r="AD165" s="335"/>
      <c r="AE165" s="335"/>
      <c r="AF165" s="335"/>
    </row>
    <row r="166">
      <c r="A166" s="335"/>
      <c r="B166" s="335"/>
      <c r="C166" s="335"/>
      <c r="D166" s="335"/>
      <c r="E166" s="335"/>
      <c r="F166" s="335"/>
      <c r="G166" s="335"/>
      <c r="H166" s="335"/>
      <c r="I166" s="335"/>
      <c r="J166" s="335"/>
      <c r="K166" s="335"/>
      <c r="L166" s="335"/>
      <c r="M166" s="335"/>
      <c r="N166" s="335"/>
      <c r="O166" s="335"/>
      <c r="P166" s="335"/>
      <c r="Q166" s="335"/>
      <c r="R166" s="335"/>
      <c r="S166" s="335"/>
      <c r="T166" s="335"/>
      <c r="U166" s="335"/>
      <c r="V166" s="335"/>
      <c r="W166" s="335"/>
      <c r="X166" s="335"/>
      <c r="Y166" s="335"/>
      <c r="Z166" s="335"/>
      <c r="AA166" s="335"/>
      <c r="AB166" s="335"/>
      <c r="AC166" s="335"/>
      <c r="AD166" s="335"/>
      <c r="AE166" s="335"/>
      <c r="AF166" s="335"/>
    </row>
    <row r="167">
      <c r="A167" s="335"/>
      <c r="B167" s="335"/>
      <c r="C167" s="335"/>
      <c r="D167" s="335"/>
      <c r="E167" s="335"/>
      <c r="F167" s="335"/>
      <c r="G167" s="335"/>
      <c r="H167" s="335"/>
      <c r="I167" s="335"/>
      <c r="J167" s="335"/>
      <c r="K167" s="335"/>
      <c r="L167" s="335"/>
      <c r="M167" s="335"/>
      <c r="N167" s="335"/>
      <c r="O167" s="335"/>
      <c r="P167" s="335"/>
      <c r="Q167" s="335"/>
      <c r="R167" s="335"/>
      <c r="S167" s="335"/>
      <c r="T167" s="335"/>
      <c r="U167" s="335"/>
      <c r="V167" s="335"/>
      <c r="W167" s="335"/>
      <c r="X167" s="335"/>
      <c r="Y167" s="335"/>
      <c r="Z167" s="335"/>
      <c r="AA167" s="335"/>
      <c r="AB167" s="335"/>
      <c r="AC167" s="335"/>
      <c r="AD167" s="335"/>
      <c r="AE167" s="335"/>
      <c r="AF167" s="335"/>
    </row>
    <row r="168">
      <c r="A168" s="335"/>
      <c r="B168" s="335"/>
      <c r="C168" s="335"/>
      <c r="D168" s="335"/>
      <c r="E168" s="335"/>
      <c r="F168" s="335"/>
      <c r="G168" s="335"/>
      <c r="H168" s="335"/>
      <c r="I168" s="335"/>
      <c r="J168" s="335"/>
      <c r="K168" s="335"/>
      <c r="L168" s="335"/>
      <c r="M168" s="335"/>
      <c r="N168" s="335"/>
      <c r="O168" s="335"/>
      <c r="P168" s="335"/>
      <c r="Q168" s="335"/>
      <c r="R168" s="335"/>
      <c r="S168" s="335"/>
      <c r="T168" s="335"/>
      <c r="U168" s="335"/>
      <c r="V168" s="335"/>
      <c r="W168" s="335"/>
      <c r="X168" s="335"/>
      <c r="Y168" s="335"/>
      <c r="Z168" s="335"/>
      <c r="AA168" s="335"/>
      <c r="AB168" s="335"/>
      <c r="AC168" s="335"/>
      <c r="AD168" s="335"/>
      <c r="AE168" s="335"/>
      <c r="AF168" s="335"/>
    </row>
    <row r="169">
      <c r="A169" s="335"/>
      <c r="B169" s="335"/>
      <c r="C169" s="335"/>
      <c r="D169" s="335"/>
      <c r="E169" s="335"/>
      <c r="F169" s="335"/>
      <c r="G169" s="335"/>
      <c r="H169" s="335"/>
      <c r="I169" s="335"/>
      <c r="J169" s="335"/>
      <c r="K169" s="335"/>
      <c r="L169" s="335"/>
      <c r="M169" s="335"/>
      <c r="N169" s="335"/>
      <c r="O169" s="335"/>
      <c r="P169" s="335"/>
      <c r="Q169" s="335"/>
      <c r="R169" s="335"/>
      <c r="S169" s="335"/>
      <c r="T169" s="335"/>
      <c r="U169" s="335"/>
      <c r="V169" s="335"/>
      <c r="W169" s="335"/>
      <c r="X169" s="335"/>
      <c r="Y169" s="335"/>
      <c r="Z169" s="335"/>
      <c r="AA169" s="335"/>
      <c r="AB169" s="335"/>
      <c r="AC169" s="335"/>
      <c r="AD169" s="335"/>
      <c r="AE169" s="335"/>
      <c r="AF169" s="335"/>
    </row>
    <row r="170">
      <c r="A170" s="335"/>
      <c r="B170" s="335"/>
      <c r="C170" s="335"/>
      <c r="D170" s="335"/>
      <c r="E170" s="335"/>
      <c r="F170" s="335"/>
      <c r="G170" s="335"/>
      <c r="H170" s="335"/>
      <c r="I170" s="335"/>
      <c r="J170" s="335"/>
      <c r="K170" s="335"/>
      <c r="L170" s="335"/>
      <c r="M170" s="335"/>
      <c r="N170" s="335"/>
      <c r="O170" s="335"/>
      <c r="P170" s="335"/>
      <c r="Q170" s="335"/>
      <c r="R170" s="335"/>
      <c r="S170" s="335"/>
      <c r="T170" s="335"/>
      <c r="U170" s="335"/>
      <c r="V170" s="335"/>
      <c r="W170" s="335"/>
      <c r="X170" s="335"/>
      <c r="Y170" s="335"/>
      <c r="Z170" s="335"/>
      <c r="AA170" s="335"/>
      <c r="AB170" s="335"/>
      <c r="AC170" s="335"/>
      <c r="AD170" s="335"/>
      <c r="AE170" s="335"/>
      <c r="AF170" s="335"/>
    </row>
    <row r="171">
      <c r="A171" s="335"/>
      <c r="B171" s="335"/>
      <c r="C171" s="335"/>
      <c r="D171" s="335"/>
      <c r="E171" s="335"/>
      <c r="F171" s="335"/>
      <c r="G171" s="335"/>
      <c r="H171" s="335"/>
      <c r="I171" s="335"/>
      <c r="J171" s="335"/>
      <c r="K171" s="335"/>
      <c r="L171" s="335"/>
      <c r="M171" s="335"/>
      <c r="N171" s="335"/>
      <c r="O171" s="335"/>
      <c r="P171" s="335"/>
      <c r="Q171" s="335"/>
      <c r="R171" s="335"/>
      <c r="S171" s="335"/>
      <c r="T171" s="335"/>
      <c r="U171" s="335"/>
      <c r="V171" s="335"/>
      <c r="W171" s="335"/>
      <c r="X171" s="335"/>
      <c r="Y171" s="335"/>
      <c r="Z171" s="335"/>
      <c r="AA171" s="335"/>
      <c r="AB171" s="335"/>
      <c r="AC171" s="335"/>
      <c r="AD171" s="335"/>
      <c r="AE171" s="335"/>
      <c r="AF171" s="335"/>
    </row>
    <row r="172">
      <c r="A172" s="335"/>
      <c r="B172" s="335"/>
      <c r="C172" s="335"/>
      <c r="D172" s="335"/>
      <c r="E172" s="335"/>
      <c r="F172" s="335"/>
      <c r="G172" s="335"/>
      <c r="H172" s="335"/>
      <c r="I172" s="335"/>
      <c r="J172" s="335"/>
      <c r="K172" s="335"/>
      <c r="L172" s="335"/>
      <c r="M172" s="335"/>
      <c r="N172" s="335"/>
      <c r="O172" s="335"/>
      <c r="P172" s="335"/>
      <c r="Q172" s="335"/>
      <c r="R172" s="335"/>
      <c r="S172" s="335"/>
      <c r="T172" s="335"/>
      <c r="U172" s="335"/>
      <c r="V172" s="335"/>
      <c r="W172" s="335"/>
      <c r="X172" s="335"/>
      <c r="Y172" s="335"/>
      <c r="Z172" s="335"/>
      <c r="AA172" s="335"/>
      <c r="AB172" s="335"/>
      <c r="AC172" s="335"/>
      <c r="AD172" s="335"/>
      <c r="AE172" s="335"/>
      <c r="AF172" s="335"/>
    </row>
    <row r="173">
      <c r="A173" s="335"/>
      <c r="B173" s="335"/>
      <c r="C173" s="335"/>
      <c r="D173" s="335"/>
      <c r="E173" s="335"/>
      <c r="F173" s="335"/>
      <c r="G173" s="335"/>
      <c r="H173" s="335"/>
      <c r="I173" s="335"/>
      <c r="J173" s="335"/>
      <c r="K173" s="335"/>
      <c r="L173" s="335"/>
      <c r="M173" s="335"/>
      <c r="N173" s="335"/>
      <c r="O173" s="335"/>
      <c r="P173" s="335"/>
      <c r="Q173" s="335"/>
      <c r="R173" s="335"/>
      <c r="S173" s="335"/>
      <c r="T173" s="335"/>
      <c r="U173" s="335"/>
      <c r="V173" s="335"/>
      <c r="W173" s="335"/>
      <c r="X173" s="335"/>
      <c r="Y173" s="335"/>
      <c r="Z173" s="335"/>
      <c r="AA173" s="335"/>
      <c r="AB173" s="335"/>
      <c r="AC173" s="335"/>
      <c r="AD173" s="335"/>
      <c r="AE173" s="335"/>
      <c r="AF173" s="335"/>
    </row>
    <row r="174">
      <c r="A174" s="335"/>
      <c r="B174" s="335"/>
      <c r="C174" s="335"/>
      <c r="D174" s="335"/>
      <c r="E174" s="335"/>
      <c r="F174" s="335"/>
      <c r="G174" s="335"/>
      <c r="H174" s="335"/>
      <c r="I174" s="335"/>
      <c r="J174" s="335"/>
      <c r="K174" s="335"/>
      <c r="L174" s="335"/>
      <c r="M174" s="335"/>
      <c r="N174" s="335"/>
      <c r="O174" s="335"/>
      <c r="P174" s="335"/>
      <c r="Q174" s="335"/>
      <c r="R174" s="335"/>
      <c r="S174" s="335"/>
      <c r="T174" s="335"/>
      <c r="U174" s="335"/>
      <c r="V174" s="335"/>
      <c r="W174" s="335"/>
      <c r="X174" s="335"/>
      <c r="Y174" s="335"/>
      <c r="Z174" s="335"/>
      <c r="AA174" s="335"/>
      <c r="AB174" s="335"/>
      <c r="AC174" s="335"/>
      <c r="AD174" s="335"/>
      <c r="AE174" s="335"/>
      <c r="AF174" s="335"/>
    </row>
    <row r="175">
      <c r="A175" s="335"/>
      <c r="B175" s="335"/>
      <c r="C175" s="335"/>
      <c r="D175" s="335"/>
      <c r="E175" s="335"/>
      <c r="F175" s="335"/>
      <c r="G175" s="335"/>
      <c r="H175" s="335"/>
      <c r="I175" s="335"/>
      <c r="J175" s="335"/>
      <c r="K175" s="335"/>
      <c r="L175" s="335"/>
      <c r="M175" s="335"/>
      <c r="N175" s="335"/>
      <c r="O175" s="335"/>
      <c r="P175" s="335"/>
      <c r="Q175" s="335"/>
      <c r="R175" s="335"/>
      <c r="S175" s="335"/>
      <c r="T175" s="335"/>
      <c r="U175" s="335"/>
      <c r="V175" s="335"/>
      <c r="W175" s="335"/>
      <c r="X175" s="335"/>
      <c r="Y175" s="335"/>
      <c r="Z175" s="335"/>
      <c r="AA175" s="335"/>
      <c r="AB175" s="335"/>
      <c r="AC175" s="335"/>
      <c r="AD175" s="335"/>
      <c r="AE175" s="335"/>
      <c r="AF175" s="335"/>
    </row>
    <row r="176">
      <c r="A176" s="335"/>
      <c r="B176" s="335"/>
      <c r="C176" s="335"/>
      <c r="D176" s="335"/>
      <c r="E176" s="335"/>
      <c r="F176" s="335"/>
      <c r="G176" s="335"/>
      <c r="H176" s="335"/>
      <c r="I176" s="335"/>
      <c r="J176" s="335"/>
      <c r="K176" s="335"/>
      <c r="L176" s="335"/>
      <c r="M176" s="335"/>
      <c r="N176" s="335"/>
      <c r="O176" s="335"/>
      <c r="P176" s="335"/>
      <c r="Q176" s="335"/>
      <c r="R176" s="335"/>
      <c r="S176" s="335"/>
      <c r="T176" s="335"/>
      <c r="U176" s="335"/>
      <c r="V176" s="335"/>
      <c r="W176" s="335"/>
      <c r="X176" s="335"/>
      <c r="Y176" s="335"/>
      <c r="Z176" s="335"/>
      <c r="AA176" s="335"/>
      <c r="AB176" s="335"/>
      <c r="AC176" s="335"/>
      <c r="AD176" s="335"/>
      <c r="AE176" s="335"/>
      <c r="AF176" s="335"/>
    </row>
    <row r="177">
      <c r="A177" s="335"/>
      <c r="B177" s="335"/>
      <c r="C177" s="335"/>
      <c r="D177" s="335"/>
      <c r="E177" s="335"/>
      <c r="F177" s="335"/>
      <c r="G177" s="335"/>
      <c r="H177" s="335"/>
      <c r="I177" s="335"/>
      <c r="J177" s="335"/>
      <c r="K177" s="335"/>
      <c r="L177" s="335"/>
      <c r="M177" s="335"/>
      <c r="N177" s="335"/>
      <c r="O177" s="335"/>
      <c r="P177" s="335"/>
      <c r="Q177" s="335"/>
      <c r="R177" s="335"/>
      <c r="S177" s="335"/>
      <c r="T177" s="335"/>
      <c r="U177" s="335"/>
      <c r="V177" s="335"/>
      <c r="W177" s="335"/>
      <c r="X177" s="335"/>
      <c r="Y177" s="335"/>
      <c r="Z177" s="335"/>
      <c r="AA177" s="335"/>
      <c r="AB177" s="335"/>
      <c r="AC177" s="335"/>
      <c r="AD177" s="335"/>
      <c r="AE177" s="335"/>
      <c r="AF177" s="335"/>
    </row>
    <row r="178">
      <c r="A178" s="335"/>
      <c r="B178" s="335"/>
      <c r="C178" s="335"/>
      <c r="D178" s="335"/>
      <c r="E178" s="335"/>
      <c r="F178" s="335"/>
      <c r="G178" s="335"/>
      <c r="H178" s="335"/>
      <c r="I178" s="335"/>
      <c r="J178" s="335"/>
      <c r="K178" s="335"/>
      <c r="L178" s="335"/>
      <c r="M178" s="335"/>
      <c r="N178" s="335"/>
      <c r="O178" s="335"/>
      <c r="P178" s="335"/>
      <c r="Q178" s="335"/>
      <c r="R178" s="335"/>
      <c r="S178" s="335"/>
      <c r="T178" s="335"/>
      <c r="U178" s="335"/>
      <c r="V178" s="335"/>
      <c r="W178" s="335"/>
      <c r="X178" s="335"/>
      <c r="Y178" s="335"/>
      <c r="Z178" s="335"/>
      <c r="AA178" s="335"/>
      <c r="AB178" s="335"/>
      <c r="AC178" s="335"/>
      <c r="AD178" s="335"/>
      <c r="AE178" s="335"/>
      <c r="AF178" s="335"/>
    </row>
    <row r="179">
      <c r="A179" s="335"/>
      <c r="B179" s="335"/>
      <c r="C179" s="335"/>
      <c r="D179" s="335"/>
      <c r="E179" s="335"/>
      <c r="F179" s="335"/>
      <c r="G179" s="335"/>
      <c r="H179" s="335"/>
      <c r="I179" s="335"/>
      <c r="J179" s="335"/>
      <c r="K179" s="335"/>
      <c r="L179" s="335"/>
      <c r="M179" s="335"/>
      <c r="N179" s="335"/>
      <c r="O179" s="335"/>
      <c r="P179" s="335"/>
      <c r="Q179" s="335"/>
      <c r="R179" s="335"/>
      <c r="S179" s="335"/>
      <c r="T179" s="335"/>
      <c r="U179" s="335"/>
      <c r="V179" s="335"/>
      <c r="W179" s="335"/>
      <c r="X179" s="335"/>
      <c r="Y179" s="335"/>
      <c r="Z179" s="335"/>
      <c r="AA179" s="335"/>
      <c r="AB179" s="335"/>
      <c r="AC179" s="335"/>
      <c r="AD179" s="335"/>
      <c r="AE179" s="335"/>
      <c r="AF179" s="335"/>
    </row>
    <row r="180">
      <c r="A180" s="335"/>
      <c r="B180" s="335"/>
      <c r="C180" s="335"/>
      <c r="D180" s="335"/>
      <c r="E180" s="335"/>
      <c r="F180" s="335"/>
      <c r="G180" s="335"/>
      <c r="H180" s="335"/>
      <c r="I180" s="335"/>
      <c r="J180" s="335"/>
      <c r="K180" s="335"/>
      <c r="L180" s="335"/>
      <c r="M180" s="335"/>
      <c r="N180" s="335"/>
      <c r="O180" s="335"/>
      <c r="P180" s="335"/>
      <c r="Q180" s="335"/>
      <c r="R180" s="335"/>
      <c r="S180" s="335"/>
      <c r="T180" s="335"/>
      <c r="U180" s="335"/>
      <c r="V180" s="335"/>
      <c r="W180" s="335"/>
      <c r="X180" s="335"/>
      <c r="Y180" s="335"/>
      <c r="Z180" s="335"/>
      <c r="AA180" s="335"/>
      <c r="AB180" s="335"/>
      <c r="AC180" s="335"/>
      <c r="AD180" s="335"/>
      <c r="AE180" s="335"/>
      <c r="AF180" s="335"/>
    </row>
    <row r="181">
      <c r="A181" s="335"/>
      <c r="B181" s="335"/>
      <c r="C181" s="335"/>
      <c r="D181" s="335"/>
      <c r="E181" s="335"/>
      <c r="F181" s="335"/>
      <c r="G181" s="335"/>
      <c r="H181" s="335"/>
      <c r="I181" s="335"/>
      <c r="J181" s="335"/>
      <c r="K181" s="335"/>
      <c r="L181" s="335"/>
      <c r="M181" s="335"/>
      <c r="N181" s="335"/>
      <c r="O181" s="335"/>
      <c r="P181" s="335"/>
      <c r="Q181" s="335"/>
      <c r="R181" s="335"/>
      <c r="S181" s="335"/>
      <c r="T181" s="335"/>
      <c r="U181" s="335"/>
      <c r="V181" s="335"/>
      <c r="W181" s="335"/>
      <c r="X181" s="335"/>
      <c r="Y181" s="335"/>
      <c r="Z181" s="335"/>
      <c r="AA181" s="335"/>
      <c r="AB181" s="335"/>
      <c r="AC181" s="335"/>
      <c r="AD181" s="335"/>
      <c r="AE181" s="335"/>
      <c r="AF181" s="335"/>
    </row>
    <row r="182">
      <c r="A182" s="335"/>
      <c r="B182" s="335"/>
      <c r="C182" s="335"/>
      <c r="D182" s="335"/>
      <c r="E182" s="335"/>
      <c r="F182" s="335"/>
      <c r="G182" s="335"/>
      <c r="H182" s="335"/>
      <c r="I182" s="335"/>
      <c r="J182" s="335"/>
      <c r="K182" s="335"/>
      <c r="L182" s="335"/>
      <c r="M182" s="335"/>
      <c r="N182" s="335"/>
      <c r="O182" s="335"/>
      <c r="P182" s="335"/>
      <c r="Q182" s="335"/>
      <c r="R182" s="335"/>
      <c r="S182" s="335"/>
      <c r="T182" s="335"/>
      <c r="U182" s="335"/>
      <c r="V182" s="335"/>
      <c r="W182" s="335"/>
      <c r="X182" s="335"/>
      <c r="Y182" s="335"/>
      <c r="Z182" s="335"/>
      <c r="AA182" s="335"/>
      <c r="AB182" s="335"/>
      <c r="AC182" s="335"/>
      <c r="AD182" s="335"/>
      <c r="AE182" s="335"/>
      <c r="AF182" s="335"/>
    </row>
    <row r="183">
      <c r="A183" s="335"/>
      <c r="B183" s="335"/>
      <c r="C183" s="335"/>
      <c r="D183" s="335"/>
      <c r="E183" s="335"/>
      <c r="F183" s="335"/>
      <c r="G183" s="335"/>
      <c r="H183" s="335"/>
      <c r="I183" s="335"/>
      <c r="J183" s="335"/>
      <c r="K183" s="335"/>
      <c r="L183" s="335"/>
      <c r="M183" s="335"/>
      <c r="N183" s="335"/>
      <c r="O183" s="335"/>
      <c r="P183" s="335"/>
      <c r="Q183" s="335"/>
      <c r="R183" s="335"/>
      <c r="S183" s="335"/>
      <c r="T183" s="335"/>
      <c r="U183" s="335"/>
      <c r="V183" s="335"/>
      <c r="W183" s="335"/>
      <c r="X183" s="335"/>
      <c r="Y183" s="335"/>
      <c r="Z183" s="335"/>
      <c r="AA183" s="335"/>
      <c r="AB183" s="335"/>
      <c r="AC183" s="335"/>
      <c r="AD183" s="335"/>
      <c r="AE183" s="335"/>
      <c r="AF183" s="335"/>
    </row>
    <row r="184">
      <c r="A184" s="335"/>
      <c r="B184" s="335"/>
      <c r="C184" s="335"/>
      <c r="D184" s="335"/>
      <c r="E184" s="335"/>
      <c r="F184" s="335"/>
      <c r="G184" s="335"/>
      <c r="H184" s="335"/>
      <c r="I184" s="335"/>
      <c r="J184" s="335"/>
      <c r="K184" s="335"/>
      <c r="L184" s="335"/>
      <c r="M184" s="335"/>
      <c r="N184" s="335"/>
      <c r="O184" s="335"/>
      <c r="P184" s="335"/>
      <c r="Q184" s="335"/>
      <c r="R184" s="335"/>
      <c r="S184" s="335"/>
      <c r="T184" s="335"/>
      <c r="U184" s="335"/>
      <c r="V184" s="335"/>
      <c r="W184" s="335"/>
      <c r="X184" s="335"/>
      <c r="Y184" s="335"/>
      <c r="Z184" s="335"/>
      <c r="AA184" s="335"/>
      <c r="AB184" s="335"/>
      <c r="AC184" s="335"/>
      <c r="AD184" s="335"/>
      <c r="AE184" s="335"/>
      <c r="AF184" s="335"/>
    </row>
    <row r="185">
      <c r="A185" s="335"/>
      <c r="B185" s="335"/>
      <c r="C185" s="335"/>
      <c r="D185" s="335"/>
      <c r="E185" s="335"/>
      <c r="F185" s="335"/>
      <c r="G185" s="335"/>
      <c r="H185" s="335"/>
      <c r="I185" s="335"/>
      <c r="J185" s="335"/>
      <c r="K185" s="335"/>
      <c r="L185" s="335"/>
      <c r="M185" s="335"/>
      <c r="N185" s="335"/>
      <c r="O185" s="335"/>
      <c r="P185" s="335"/>
      <c r="Q185" s="335"/>
      <c r="R185" s="335"/>
      <c r="S185" s="335"/>
      <c r="T185" s="335"/>
      <c r="U185" s="335"/>
      <c r="V185" s="335"/>
      <c r="W185" s="335"/>
      <c r="X185" s="335"/>
      <c r="Y185" s="335"/>
      <c r="Z185" s="335"/>
      <c r="AA185" s="335"/>
      <c r="AB185" s="335"/>
      <c r="AC185" s="335"/>
      <c r="AD185" s="335"/>
      <c r="AE185" s="335"/>
      <c r="AF185" s="335"/>
    </row>
    <row r="186">
      <c r="A186" s="335"/>
      <c r="B186" s="335"/>
      <c r="C186" s="335"/>
      <c r="D186" s="335"/>
      <c r="E186" s="335"/>
      <c r="F186" s="335"/>
      <c r="G186" s="335"/>
      <c r="H186" s="335"/>
      <c r="I186" s="335"/>
      <c r="J186" s="335"/>
      <c r="K186" s="335"/>
      <c r="L186" s="335"/>
      <c r="M186" s="335"/>
      <c r="N186" s="335"/>
      <c r="O186" s="335"/>
      <c r="P186" s="335"/>
      <c r="Q186" s="335"/>
      <c r="R186" s="335"/>
      <c r="S186" s="335"/>
      <c r="T186" s="335"/>
      <c r="U186" s="335"/>
      <c r="V186" s="335"/>
      <c r="W186" s="335"/>
      <c r="X186" s="335"/>
      <c r="Y186" s="335"/>
      <c r="Z186" s="335"/>
      <c r="AA186" s="335"/>
      <c r="AB186" s="335"/>
      <c r="AC186" s="335"/>
      <c r="AD186" s="335"/>
      <c r="AE186" s="335"/>
      <c r="AF186" s="335"/>
    </row>
    <row r="187">
      <c r="A187" s="335"/>
      <c r="B187" s="335"/>
      <c r="C187" s="335"/>
      <c r="D187" s="335"/>
      <c r="E187" s="335"/>
      <c r="F187" s="335"/>
      <c r="G187" s="335"/>
      <c r="H187" s="335"/>
      <c r="I187" s="335"/>
      <c r="J187" s="335"/>
      <c r="K187" s="335"/>
      <c r="L187" s="335"/>
      <c r="M187" s="335"/>
      <c r="N187" s="335"/>
      <c r="O187" s="335"/>
      <c r="P187" s="335"/>
      <c r="Q187" s="335"/>
      <c r="R187" s="335"/>
      <c r="S187" s="335"/>
      <c r="T187" s="335"/>
      <c r="U187" s="335"/>
      <c r="V187" s="335"/>
      <c r="W187" s="335"/>
      <c r="X187" s="335"/>
      <c r="Y187" s="335"/>
      <c r="Z187" s="335"/>
      <c r="AA187" s="335"/>
      <c r="AB187" s="335"/>
      <c r="AC187" s="335"/>
      <c r="AD187" s="335"/>
      <c r="AE187" s="335"/>
      <c r="AF187" s="335"/>
    </row>
    <row r="188">
      <c r="A188" s="335"/>
      <c r="B188" s="335"/>
      <c r="C188" s="335"/>
      <c r="D188" s="335"/>
      <c r="E188" s="335"/>
      <c r="F188" s="335"/>
      <c r="G188" s="335"/>
      <c r="H188" s="335"/>
      <c r="I188" s="335"/>
      <c r="J188" s="335"/>
      <c r="K188" s="335"/>
      <c r="L188" s="335"/>
      <c r="M188" s="335"/>
      <c r="N188" s="335"/>
      <c r="O188" s="335"/>
      <c r="P188" s="335"/>
      <c r="Q188" s="335"/>
      <c r="R188" s="335"/>
      <c r="S188" s="335"/>
      <c r="T188" s="335"/>
      <c r="U188" s="335"/>
      <c r="V188" s="335"/>
      <c r="W188" s="335"/>
      <c r="X188" s="335"/>
      <c r="Y188" s="335"/>
      <c r="Z188" s="335"/>
      <c r="AA188" s="335"/>
      <c r="AB188" s="335"/>
      <c r="AC188" s="335"/>
      <c r="AD188" s="335"/>
      <c r="AE188" s="335"/>
      <c r="AF188" s="335"/>
    </row>
    <row r="189">
      <c r="A189" s="335"/>
      <c r="B189" s="335"/>
      <c r="C189" s="335"/>
      <c r="D189" s="335"/>
      <c r="E189" s="335"/>
      <c r="F189" s="335"/>
      <c r="G189" s="335"/>
      <c r="H189" s="335"/>
      <c r="I189" s="335"/>
      <c r="J189" s="335"/>
      <c r="K189" s="335"/>
      <c r="L189" s="335"/>
      <c r="M189" s="335"/>
      <c r="N189" s="335"/>
      <c r="O189" s="335"/>
      <c r="P189" s="335"/>
      <c r="Q189" s="335"/>
      <c r="R189" s="335"/>
      <c r="S189" s="335"/>
      <c r="T189" s="335"/>
      <c r="U189" s="335"/>
      <c r="V189" s="335"/>
      <c r="W189" s="335"/>
      <c r="X189" s="335"/>
      <c r="Y189" s="335"/>
      <c r="Z189" s="335"/>
      <c r="AA189" s="335"/>
      <c r="AB189" s="335"/>
      <c r="AC189" s="335"/>
      <c r="AD189" s="335"/>
      <c r="AE189" s="335"/>
      <c r="AF189" s="335"/>
    </row>
    <row r="190">
      <c r="A190" s="335"/>
      <c r="B190" s="335"/>
      <c r="C190" s="335"/>
      <c r="D190" s="335"/>
      <c r="E190" s="335"/>
      <c r="F190" s="335"/>
      <c r="G190" s="335"/>
      <c r="H190" s="335"/>
      <c r="I190" s="335"/>
      <c r="J190" s="335"/>
      <c r="K190" s="335"/>
      <c r="L190" s="335"/>
      <c r="M190" s="335"/>
      <c r="N190" s="335"/>
      <c r="O190" s="335"/>
      <c r="P190" s="335"/>
      <c r="Q190" s="335"/>
      <c r="R190" s="335"/>
      <c r="S190" s="335"/>
      <c r="T190" s="335"/>
      <c r="U190" s="335"/>
      <c r="V190" s="335"/>
      <c r="W190" s="335"/>
      <c r="X190" s="335"/>
      <c r="Y190" s="335"/>
      <c r="Z190" s="335"/>
      <c r="AA190" s="335"/>
      <c r="AB190" s="335"/>
      <c r="AC190" s="335"/>
      <c r="AD190" s="335"/>
      <c r="AE190" s="335"/>
      <c r="AF190" s="335"/>
    </row>
    <row r="191">
      <c r="A191" s="335"/>
      <c r="B191" s="335"/>
      <c r="C191" s="335"/>
      <c r="D191" s="335"/>
      <c r="E191" s="335"/>
      <c r="F191" s="335"/>
      <c r="G191" s="335"/>
      <c r="H191" s="335"/>
      <c r="I191" s="335"/>
      <c r="J191" s="335"/>
      <c r="K191" s="335"/>
      <c r="L191" s="335"/>
      <c r="M191" s="335"/>
      <c r="N191" s="335"/>
      <c r="O191" s="335"/>
      <c r="P191" s="335"/>
      <c r="Q191" s="335"/>
      <c r="R191" s="335"/>
      <c r="S191" s="335"/>
      <c r="T191" s="335"/>
      <c r="U191" s="335"/>
      <c r="V191" s="335"/>
      <c r="W191" s="335"/>
      <c r="X191" s="335"/>
      <c r="Y191" s="335"/>
      <c r="Z191" s="335"/>
      <c r="AA191" s="335"/>
      <c r="AB191" s="335"/>
      <c r="AC191" s="335"/>
      <c r="AD191" s="335"/>
      <c r="AE191" s="335"/>
      <c r="AF191" s="335"/>
    </row>
    <row r="192">
      <c r="A192" s="335"/>
      <c r="B192" s="335"/>
      <c r="C192" s="335"/>
      <c r="D192" s="335"/>
      <c r="E192" s="335"/>
      <c r="F192" s="335"/>
      <c r="G192" s="335"/>
      <c r="H192" s="335"/>
      <c r="I192" s="335"/>
      <c r="J192" s="335"/>
      <c r="K192" s="335"/>
      <c r="L192" s="335"/>
      <c r="M192" s="335"/>
      <c r="N192" s="335"/>
      <c r="O192" s="335"/>
      <c r="P192" s="335"/>
      <c r="Q192" s="335"/>
      <c r="R192" s="335"/>
      <c r="S192" s="335"/>
      <c r="T192" s="335"/>
      <c r="U192" s="335"/>
      <c r="V192" s="335"/>
      <c r="W192" s="335"/>
      <c r="X192" s="335"/>
      <c r="Y192" s="335"/>
      <c r="Z192" s="335"/>
      <c r="AA192" s="335"/>
      <c r="AB192" s="335"/>
      <c r="AC192" s="335"/>
      <c r="AD192" s="335"/>
      <c r="AE192" s="335"/>
      <c r="AF192" s="335"/>
    </row>
    <row r="193">
      <c r="A193" s="335"/>
      <c r="B193" s="335"/>
      <c r="C193" s="335"/>
      <c r="D193" s="335"/>
      <c r="E193" s="335"/>
      <c r="F193" s="335"/>
      <c r="G193" s="335"/>
      <c r="H193" s="335"/>
      <c r="I193" s="335"/>
      <c r="J193" s="335"/>
      <c r="K193" s="335"/>
      <c r="L193" s="335"/>
      <c r="M193" s="335"/>
      <c r="N193" s="335"/>
      <c r="O193" s="335"/>
      <c r="P193" s="335"/>
      <c r="Q193" s="335"/>
      <c r="R193" s="335"/>
      <c r="S193" s="335"/>
      <c r="T193" s="335"/>
      <c r="U193" s="335"/>
      <c r="V193" s="335"/>
      <c r="W193" s="335"/>
      <c r="X193" s="335"/>
      <c r="Y193" s="335"/>
      <c r="Z193" s="335"/>
      <c r="AA193" s="335"/>
      <c r="AB193" s="335"/>
      <c r="AC193" s="335"/>
      <c r="AD193" s="335"/>
      <c r="AE193" s="335"/>
      <c r="AF193" s="335"/>
    </row>
    <row r="194">
      <c r="A194" s="335"/>
      <c r="B194" s="335"/>
      <c r="C194" s="335"/>
      <c r="D194" s="335"/>
      <c r="E194" s="335"/>
      <c r="F194" s="335"/>
      <c r="G194" s="335"/>
      <c r="H194" s="335"/>
      <c r="I194" s="335"/>
      <c r="J194" s="335"/>
      <c r="K194" s="335"/>
      <c r="L194" s="335"/>
      <c r="M194" s="335"/>
      <c r="N194" s="335"/>
      <c r="O194" s="335"/>
      <c r="P194" s="335"/>
      <c r="Q194" s="335"/>
      <c r="R194" s="335"/>
      <c r="S194" s="335"/>
      <c r="T194" s="335"/>
      <c r="U194" s="335"/>
      <c r="V194" s="335"/>
      <c r="W194" s="335"/>
      <c r="X194" s="335"/>
      <c r="Y194" s="335"/>
      <c r="Z194" s="335"/>
      <c r="AA194" s="335"/>
      <c r="AB194" s="335"/>
      <c r="AC194" s="335"/>
      <c r="AD194" s="335"/>
      <c r="AE194" s="335"/>
      <c r="AF194" s="335"/>
    </row>
    <row r="195">
      <c r="A195" s="335"/>
      <c r="B195" s="335"/>
      <c r="C195" s="335"/>
      <c r="D195" s="335"/>
      <c r="E195" s="335"/>
      <c r="F195" s="335"/>
      <c r="G195" s="335"/>
      <c r="H195" s="335"/>
      <c r="I195" s="335"/>
      <c r="J195" s="335"/>
      <c r="K195" s="335"/>
      <c r="L195" s="335"/>
      <c r="M195" s="335"/>
      <c r="N195" s="335"/>
      <c r="O195" s="335"/>
      <c r="P195" s="335"/>
      <c r="Q195" s="335"/>
      <c r="R195" s="335"/>
      <c r="S195" s="335"/>
      <c r="T195" s="335"/>
      <c r="U195" s="335"/>
      <c r="V195" s="335"/>
      <c r="W195" s="335"/>
      <c r="X195" s="335"/>
      <c r="Y195" s="335"/>
      <c r="Z195" s="335"/>
      <c r="AA195" s="335"/>
      <c r="AB195" s="335"/>
      <c r="AC195" s="335"/>
      <c r="AD195" s="335"/>
      <c r="AE195" s="335"/>
      <c r="AF195" s="335"/>
    </row>
    <row r="196">
      <c r="A196" s="335"/>
      <c r="B196" s="335"/>
      <c r="C196" s="335"/>
      <c r="D196" s="335"/>
      <c r="E196" s="335"/>
      <c r="F196" s="335"/>
      <c r="G196" s="335"/>
      <c r="H196" s="335"/>
      <c r="I196" s="335"/>
      <c r="J196" s="335"/>
      <c r="K196" s="335"/>
      <c r="L196" s="335"/>
      <c r="M196" s="335"/>
      <c r="N196" s="335"/>
      <c r="O196" s="335"/>
      <c r="P196" s="335"/>
      <c r="Q196" s="335"/>
      <c r="R196" s="335"/>
      <c r="S196" s="335"/>
      <c r="T196" s="335"/>
      <c r="U196" s="335"/>
      <c r="V196" s="335"/>
      <c r="W196" s="335"/>
      <c r="X196" s="335"/>
      <c r="Y196" s="335"/>
      <c r="Z196" s="335"/>
      <c r="AA196" s="335"/>
      <c r="AB196" s="335"/>
      <c r="AC196" s="335"/>
      <c r="AD196" s="335"/>
      <c r="AE196" s="335"/>
      <c r="AF196" s="335"/>
    </row>
    <row r="197">
      <c r="A197" s="335"/>
      <c r="B197" s="335"/>
      <c r="C197" s="335"/>
      <c r="D197" s="335"/>
      <c r="E197" s="335"/>
      <c r="F197" s="335"/>
      <c r="G197" s="335"/>
      <c r="H197" s="335"/>
      <c r="I197" s="335"/>
      <c r="J197" s="335"/>
      <c r="K197" s="335"/>
      <c r="L197" s="335"/>
      <c r="M197" s="335"/>
      <c r="N197" s="335"/>
      <c r="O197" s="335"/>
      <c r="P197" s="335"/>
      <c r="Q197" s="335"/>
      <c r="R197" s="335"/>
      <c r="S197" s="335"/>
      <c r="T197" s="335"/>
      <c r="U197" s="335"/>
      <c r="V197" s="335"/>
      <c r="W197" s="335"/>
      <c r="X197" s="335"/>
      <c r="Y197" s="335"/>
      <c r="Z197" s="335"/>
      <c r="AA197" s="335"/>
      <c r="AB197" s="335"/>
      <c r="AC197" s="335"/>
      <c r="AD197" s="335"/>
      <c r="AE197" s="335"/>
      <c r="AF197" s="335"/>
    </row>
    <row r="198">
      <c r="A198" s="335"/>
      <c r="B198" s="335"/>
      <c r="C198" s="335"/>
      <c r="D198" s="335"/>
      <c r="E198" s="335"/>
      <c r="F198" s="335"/>
      <c r="G198" s="335"/>
      <c r="H198" s="335"/>
      <c r="I198" s="335"/>
      <c r="J198" s="335"/>
      <c r="K198" s="335"/>
      <c r="L198" s="335"/>
      <c r="M198" s="335"/>
      <c r="N198" s="335"/>
      <c r="O198" s="335"/>
      <c r="P198" s="335"/>
      <c r="Q198" s="335"/>
      <c r="R198" s="335"/>
      <c r="S198" s="335"/>
      <c r="T198" s="335"/>
      <c r="U198" s="335"/>
      <c r="V198" s="335"/>
      <c r="W198" s="335"/>
      <c r="X198" s="335"/>
      <c r="Y198" s="335"/>
      <c r="Z198" s="335"/>
      <c r="AA198" s="335"/>
      <c r="AB198" s="335"/>
      <c r="AC198" s="335"/>
      <c r="AD198" s="335"/>
      <c r="AE198" s="335"/>
      <c r="AF198" s="335"/>
    </row>
    <row r="199">
      <c r="A199" s="335"/>
      <c r="B199" s="335"/>
      <c r="C199" s="335"/>
      <c r="D199" s="335"/>
      <c r="E199" s="335"/>
      <c r="F199" s="335"/>
      <c r="G199" s="335"/>
      <c r="H199" s="335"/>
      <c r="I199" s="335"/>
      <c r="J199" s="335"/>
      <c r="K199" s="335"/>
      <c r="L199" s="335"/>
      <c r="M199" s="335"/>
      <c r="N199" s="335"/>
      <c r="O199" s="335"/>
      <c r="P199" s="335"/>
      <c r="Q199" s="335"/>
      <c r="R199" s="335"/>
      <c r="S199" s="335"/>
      <c r="T199" s="335"/>
      <c r="U199" s="335"/>
      <c r="V199" s="335"/>
      <c r="W199" s="335"/>
      <c r="X199" s="335"/>
      <c r="Y199" s="335"/>
      <c r="Z199" s="335"/>
      <c r="AA199" s="335"/>
      <c r="AB199" s="335"/>
      <c r="AC199" s="335"/>
      <c r="AD199" s="335"/>
      <c r="AE199" s="335"/>
      <c r="AF199" s="335"/>
    </row>
    <row r="200">
      <c r="A200" s="335"/>
      <c r="B200" s="335"/>
      <c r="C200" s="335"/>
      <c r="D200" s="335"/>
      <c r="E200" s="335"/>
      <c r="F200" s="335"/>
      <c r="G200" s="335"/>
      <c r="H200" s="335"/>
      <c r="I200" s="335"/>
      <c r="J200" s="335"/>
      <c r="K200" s="335"/>
      <c r="L200" s="335"/>
      <c r="M200" s="335"/>
      <c r="N200" s="335"/>
      <c r="O200" s="335"/>
      <c r="P200" s="335"/>
      <c r="Q200" s="335"/>
      <c r="R200" s="335"/>
      <c r="S200" s="335"/>
      <c r="T200" s="335"/>
      <c r="U200" s="335"/>
      <c r="V200" s="335"/>
      <c r="W200" s="335"/>
      <c r="X200" s="335"/>
      <c r="Y200" s="335"/>
      <c r="Z200" s="335"/>
      <c r="AA200" s="335"/>
      <c r="AB200" s="335"/>
      <c r="AC200" s="335"/>
      <c r="AD200" s="335"/>
      <c r="AE200" s="335"/>
      <c r="AF200" s="335"/>
    </row>
    <row r="201">
      <c r="A201" s="335"/>
      <c r="B201" s="335"/>
      <c r="C201" s="335"/>
      <c r="D201" s="335"/>
      <c r="E201" s="335"/>
      <c r="F201" s="335"/>
      <c r="G201" s="335"/>
      <c r="H201" s="335"/>
      <c r="I201" s="335"/>
      <c r="J201" s="335"/>
      <c r="K201" s="335"/>
      <c r="L201" s="335"/>
      <c r="M201" s="335"/>
      <c r="N201" s="335"/>
      <c r="O201" s="335"/>
      <c r="P201" s="335"/>
      <c r="Q201" s="335"/>
      <c r="R201" s="335"/>
      <c r="S201" s="335"/>
      <c r="T201" s="335"/>
      <c r="U201" s="335"/>
      <c r="V201" s="335"/>
      <c r="W201" s="335"/>
      <c r="X201" s="335"/>
      <c r="Y201" s="335"/>
      <c r="Z201" s="335"/>
      <c r="AA201" s="335"/>
      <c r="AB201" s="335"/>
      <c r="AC201" s="335"/>
      <c r="AD201" s="335"/>
      <c r="AE201" s="335"/>
      <c r="AF201" s="335"/>
    </row>
    <row r="202">
      <c r="A202" s="335"/>
      <c r="B202" s="335"/>
      <c r="C202" s="335"/>
      <c r="D202" s="335"/>
      <c r="E202" s="335"/>
      <c r="F202" s="335"/>
      <c r="G202" s="335"/>
      <c r="H202" s="335"/>
      <c r="I202" s="335"/>
      <c r="J202" s="335"/>
      <c r="K202" s="335"/>
      <c r="L202" s="335"/>
      <c r="M202" s="335"/>
      <c r="N202" s="335"/>
      <c r="O202" s="335"/>
      <c r="P202" s="335"/>
      <c r="Q202" s="335"/>
      <c r="R202" s="335"/>
      <c r="S202" s="335"/>
      <c r="T202" s="335"/>
      <c r="U202" s="335"/>
      <c r="V202" s="335"/>
      <c r="W202" s="335"/>
      <c r="X202" s="335"/>
      <c r="Y202" s="335"/>
      <c r="Z202" s="335"/>
      <c r="AA202" s="335"/>
      <c r="AB202" s="335"/>
      <c r="AC202" s="335"/>
      <c r="AD202" s="335"/>
      <c r="AE202" s="335"/>
      <c r="AF202" s="335"/>
    </row>
    <row r="203">
      <c r="A203" s="335"/>
      <c r="B203" s="335"/>
      <c r="C203" s="335"/>
      <c r="D203" s="335"/>
      <c r="E203" s="335"/>
      <c r="F203" s="335"/>
      <c r="G203" s="335"/>
      <c r="H203" s="335"/>
      <c r="I203" s="335"/>
      <c r="J203" s="335"/>
      <c r="K203" s="335"/>
      <c r="L203" s="335"/>
      <c r="M203" s="335"/>
      <c r="N203" s="335"/>
      <c r="O203" s="335"/>
      <c r="P203" s="335"/>
      <c r="Q203" s="335"/>
      <c r="R203" s="335"/>
      <c r="S203" s="335"/>
      <c r="T203" s="335"/>
      <c r="U203" s="335"/>
      <c r="V203" s="335"/>
      <c r="W203" s="335"/>
      <c r="X203" s="335"/>
      <c r="Y203" s="335"/>
      <c r="Z203" s="335"/>
      <c r="AA203" s="335"/>
      <c r="AB203" s="335"/>
      <c r="AC203" s="335"/>
      <c r="AD203" s="335"/>
      <c r="AE203" s="335"/>
      <c r="AF203" s="335"/>
    </row>
    <row r="204">
      <c r="A204" s="335"/>
      <c r="B204" s="335"/>
      <c r="C204" s="335"/>
      <c r="D204" s="335"/>
      <c r="E204" s="335"/>
      <c r="F204" s="335"/>
      <c r="G204" s="335"/>
      <c r="H204" s="335"/>
      <c r="I204" s="335"/>
      <c r="J204" s="335"/>
      <c r="K204" s="335"/>
      <c r="L204" s="335"/>
      <c r="M204" s="335"/>
      <c r="N204" s="335"/>
      <c r="O204" s="335"/>
      <c r="P204" s="335"/>
      <c r="Q204" s="335"/>
      <c r="R204" s="335"/>
      <c r="S204" s="335"/>
      <c r="T204" s="335"/>
      <c r="U204" s="335"/>
      <c r="V204" s="335"/>
      <c r="W204" s="335"/>
      <c r="X204" s="335"/>
      <c r="Y204" s="335"/>
      <c r="Z204" s="335"/>
      <c r="AA204" s="335"/>
      <c r="AB204" s="335"/>
      <c r="AC204" s="335"/>
      <c r="AD204" s="335"/>
      <c r="AE204" s="335"/>
      <c r="AF204" s="335"/>
    </row>
    <row r="205">
      <c r="A205" s="335"/>
      <c r="B205" s="335"/>
      <c r="C205" s="335"/>
      <c r="D205" s="335"/>
      <c r="E205" s="335"/>
      <c r="F205" s="335"/>
      <c r="G205" s="335"/>
      <c r="H205" s="335"/>
      <c r="I205" s="335"/>
      <c r="J205" s="335"/>
      <c r="K205" s="335"/>
      <c r="L205" s="335"/>
      <c r="M205" s="335"/>
      <c r="N205" s="335"/>
      <c r="O205" s="335"/>
      <c r="P205" s="335"/>
      <c r="Q205" s="335"/>
      <c r="R205" s="335"/>
      <c r="S205" s="335"/>
      <c r="T205" s="335"/>
      <c r="U205" s="335"/>
      <c r="V205" s="335"/>
      <c r="W205" s="335"/>
      <c r="X205" s="335"/>
      <c r="Y205" s="335"/>
      <c r="Z205" s="335"/>
      <c r="AA205" s="335"/>
      <c r="AB205" s="335"/>
      <c r="AC205" s="335"/>
      <c r="AD205" s="335"/>
      <c r="AE205" s="335"/>
      <c r="AF205" s="335"/>
    </row>
    <row r="206">
      <c r="A206" s="335"/>
      <c r="B206" s="335"/>
      <c r="C206" s="335"/>
      <c r="D206" s="335"/>
      <c r="E206" s="335"/>
      <c r="F206" s="335"/>
      <c r="G206" s="335"/>
      <c r="H206" s="335"/>
      <c r="I206" s="335"/>
      <c r="J206" s="335"/>
      <c r="K206" s="335"/>
      <c r="L206" s="335"/>
      <c r="M206" s="335"/>
      <c r="N206" s="335"/>
      <c r="O206" s="335"/>
      <c r="P206" s="335"/>
      <c r="Q206" s="335"/>
      <c r="R206" s="335"/>
      <c r="S206" s="335"/>
      <c r="T206" s="335"/>
      <c r="U206" s="335"/>
      <c r="V206" s="335"/>
      <c r="W206" s="335"/>
      <c r="X206" s="335"/>
      <c r="Y206" s="335"/>
      <c r="Z206" s="335"/>
      <c r="AA206" s="335"/>
      <c r="AB206" s="335"/>
      <c r="AC206" s="335"/>
      <c r="AD206" s="335"/>
      <c r="AE206" s="335"/>
      <c r="AF206" s="335"/>
    </row>
    <row r="207">
      <c r="A207" s="335"/>
      <c r="B207" s="335"/>
      <c r="C207" s="335"/>
      <c r="D207" s="335"/>
      <c r="E207" s="335"/>
      <c r="F207" s="335"/>
      <c r="G207" s="335"/>
      <c r="H207" s="335"/>
      <c r="I207" s="335"/>
      <c r="J207" s="335"/>
      <c r="K207" s="335"/>
      <c r="L207" s="335"/>
      <c r="M207" s="335"/>
      <c r="N207" s="335"/>
      <c r="O207" s="335"/>
      <c r="P207" s="335"/>
      <c r="Q207" s="335"/>
      <c r="R207" s="335"/>
      <c r="S207" s="335"/>
      <c r="T207" s="335"/>
      <c r="U207" s="335"/>
      <c r="V207" s="335"/>
      <c r="W207" s="335"/>
      <c r="X207" s="335"/>
      <c r="Y207" s="335"/>
      <c r="Z207" s="335"/>
      <c r="AA207" s="335"/>
      <c r="AB207" s="335"/>
      <c r="AC207" s="335"/>
      <c r="AD207" s="335"/>
      <c r="AE207" s="335"/>
      <c r="AF207" s="335"/>
    </row>
    <row r="208">
      <c r="A208" s="335"/>
      <c r="B208" s="335"/>
      <c r="C208" s="335"/>
      <c r="D208" s="335"/>
      <c r="E208" s="335"/>
      <c r="F208" s="335"/>
      <c r="G208" s="335"/>
      <c r="H208" s="335"/>
      <c r="I208" s="335"/>
      <c r="J208" s="335"/>
      <c r="K208" s="335"/>
      <c r="L208" s="335"/>
      <c r="M208" s="335"/>
      <c r="N208" s="335"/>
      <c r="O208" s="335"/>
      <c r="P208" s="335"/>
      <c r="Q208" s="335"/>
      <c r="R208" s="335"/>
      <c r="S208" s="335"/>
      <c r="T208" s="335"/>
      <c r="U208" s="335"/>
      <c r="V208" s="335"/>
      <c r="W208" s="335"/>
      <c r="X208" s="335"/>
      <c r="Y208" s="335"/>
      <c r="Z208" s="335"/>
      <c r="AA208" s="335"/>
      <c r="AB208" s="335"/>
      <c r="AC208" s="335"/>
      <c r="AD208" s="335"/>
      <c r="AE208" s="335"/>
      <c r="AF208" s="335"/>
    </row>
    <row r="209">
      <c r="A209" s="335"/>
      <c r="B209" s="335"/>
      <c r="C209" s="335"/>
      <c r="D209" s="335"/>
      <c r="E209" s="335"/>
      <c r="F209" s="335"/>
      <c r="G209" s="335"/>
      <c r="H209" s="335"/>
      <c r="I209" s="335"/>
      <c r="J209" s="335"/>
      <c r="K209" s="335"/>
      <c r="L209" s="335"/>
      <c r="M209" s="335"/>
      <c r="N209" s="335"/>
      <c r="O209" s="335"/>
      <c r="P209" s="335"/>
      <c r="Q209" s="335"/>
      <c r="R209" s="335"/>
      <c r="S209" s="335"/>
      <c r="T209" s="335"/>
      <c r="U209" s="335"/>
      <c r="V209" s="335"/>
      <c r="W209" s="335"/>
      <c r="X209" s="335"/>
      <c r="Y209" s="335"/>
      <c r="Z209" s="335"/>
      <c r="AA209" s="335"/>
      <c r="AB209" s="335"/>
      <c r="AC209" s="335"/>
      <c r="AD209" s="335"/>
      <c r="AE209" s="335"/>
      <c r="AF209" s="335"/>
    </row>
    <row r="210">
      <c r="A210" s="335"/>
      <c r="B210" s="335"/>
      <c r="C210" s="335"/>
      <c r="D210" s="335"/>
      <c r="E210" s="335"/>
      <c r="F210" s="335"/>
      <c r="G210" s="335"/>
      <c r="H210" s="335"/>
      <c r="I210" s="335"/>
      <c r="J210" s="335"/>
      <c r="K210" s="335"/>
      <c r="L210" s="335"/>
      <c r="M210" s="335"/>
      <c r="N210" s="335"/>
      <c r="O210" s="335"/>
      <c r="P210" s="335"/>
      <c r="Q210" s="335"/>
      <c r="R210" s="335"/>
      <c r="S210" s="335"/>
      <c r="T210" s="335"/>
      <c r="U210" s="335"/>
      <c r="V210" s="335"/>
      <c r="W210" s="335"/>
      <c r="X210" s="335"/>
      <c r="Y210" s="335"/>
      <c r="Z210" s="335"/>
      <c r="AA210" s="335"/>
      <c r="AB210" s="335"/>
      <c r="AC210" s="335"/>
      <c r="AD210" s="335"/>
      <c r="AE210" s="335"/>
      <c r="AF210" s="335"/>
    </row>
    <row r="211">
      <c r="A211" s="335"/>
      <c r="B211" s="335"/>
      <c r="C211" s="335"/>
      <c r="D211" s="335"/>
      <c r="E211" s="335"/>
      <c r="F211" s="335"/>
      <c r="G211" s="335"/>
      <c r="H211" s="335"/>
      <c r="I211" s="335"/>
      <c r="J211" s="335"/>
      <c r="K211" s="335"/>
      <c r="L211" s="335"/>
      <c r="M211" s="335"/>
      <c r="N211" s="335"/>
      <c r="O211" s="335"/>
      <c r="P211" s="335"/>
      <c r="Q211" s="335"/>
      <c r="R211" s="335"/>
      <c r="S211" s="335"/>
      <c r="T211" s="335"/>
      <c r="U211" s="335"/>
      <c r="V211" s="335"/>
      <c r="W211" s="335"/>
      <c r="X211" s="335"/>
      <c r="Y211" s="335"/>
      <c r="Z211" s="335"/>
      <c r="AA211" s="335"/>
      <c r="AB211" s="335"/>
      <c r="AC211" s="335"/>
      <c r="AD211" s="335"/>
      <c r="AE211" s="335"/>
      <c r="AF211" s="335"/>
    </row>
    <row r="212">
      <c r="A212" s="335"/>
      <c r="B212" s="335"/>
      <c r="C212" s="335"/>
      <c r="D212" s="335"/>
      <c r="E212" s="335"/>
      <c r="F212" s="335"/>
      <c r="G212" s="335"/>
      <c r="H212" s="335"/>
      <c r="I212" s="335"/>
      <c r="J212" s="335"/>
      <c r="K212" s="335"/>
      <c r="L212" s="335"/>
      <c r="M212" s="335"/>
      <c r="N212" s="335"/>
      <c r="O212" s="335"/>
      <c r="P212" s="335"/>
      <c r="Q212" s="335"/>
      <c r="R212" s="335"/>
      <c r="S212" s="335"/>
      <c r="T212" s="335"/>
      <c r="U212" s="335"/>
      <c r="V212" s="335"/>
      <c r="W212" s="335"/>
      <c r="X212" s="335"/>
      <c r="Y212" s="335"/>
      <c r="Z212" s="335"/>
      <c r="AA212" s="335"/>
      <c r="AB212" s="335"/>
      <c r="AC212" s="335"/>
      <c r="AD212" s="335"/>
      <c r="AE212" s="335"/>
      <c r="AF212" s="335"/>
    </row>
    <row r="213">
      <c r="A213" s="335"/>
      <c r="B213" s="335"/>
      <c r="C213" s="335"/>
      <c r="D213" s="335"/>
      <c r="E213" s="335"/>
      <c r="F213" s="335"/>
      <c r="G213" s="335"/>
      <c r="H213" s="335"/>
      <c r="I213" s="335"/>
      <c r="J213" s="335"/>
      <c r="K213" s="335"/>
      <c r="L213" s="335"/>
      <c r="M213" s="335"/>
      <c r="N213" s="335"/>
      <c r="O213" s="335"/>
      <c r="P213" s="335"/>
      <c r="Q213" s="335"/>
      <c r="R213" s="335"/>
      <c r="S213" s="335"/>
      <c r="T213" s="335"/>
      <c r="U213" s="335"/>
      <c r="V213" s="335"/>
      <c r="W213" s="335"/>
      <c r="X213" s="335"/>
      <c r="Y213" s="335"/>
      <c r="Z213" s="335"/>
      <c r="AA213" s="335"/>
      <c r="AB213" s="335"/>
      <c r="AC213" s="335"/>
      <c r="AD213" s="335"/>
      <c r="AE213" s="335"/>
      <c r="AF213" s="335"/>
    </row>
    <row r="214">
      <c r="A214" s="335"/>
      <c r="B214" s="335"/>
      <c r="C214" s="335"/>
      <c r="D214" s="335"/>
      <c r="E214" s="335"/>
      <c r="F214" s="335"/>
      <c r="G214" s="335"/>
      <c r="H214" s="335"/>
      <c r="I214" s="335"/>
      <c r="J214" s="335"/>
      <c r="K214" s="335"/>
      <c r="L214" s="335"/>
      <c r="M214" s="335"/>
      <c r="N214" s="335"/>
      <c r="O214" s="335"/>
      <c r="P214" s="335"/>
      <c r="Q214" s="335"/>
      <c r="R214" s="335"/>
      <c r="S214" s="335"/>
      <c r="T214" s="335"/>
      <c r="U214" s="335"/>
      <c r="V214" s="335"/>
      <c r="W214" s="335"/>
      <c r="X214" s="335"/>
      <c r="Y214" s="335"/>
      <c r="Z214" s="335"/>
      <c r="AA214" s="335"/>
      <c r="AB214" s="335"/>
      <c r="AC214" s="335"/>
      <c r="AD214" s="335"/>
      <c r="AE214" s="335"/>
      <c r="AF214" s="335"/>
    </row>
    <row r="215">
      <c r="A215" s="335"/>
      <c r="B215" s="335"/>
      <c r="C215" s="335"/>
      <c r="D215" s="335"/>
      <c r="E215" s="335"/>
      <c r="F215" s="335"/>
      <c r="G215" s="335"/>
      <c r="H215" s="335"/>
      <c r="I215" s="335"/>
      <c r="J215" s="335"/>
      <c r="K215" s="335"/>
      <c r="L215" s="335"/>
      <c r="M215" s="335"/>
      <c r="N215" s="335"/>
      <c r="O215" s="335"/>
      <c r="P215" s="335"/>
      <c r="Q215" s="335"/>
      <c r="R215" s="335"/>
      <c r="S215" s="335"/>
      <c r="T215" s="335"/>
      <c r="U215" s="335"/>
      <c r="V215" s="335"/>
      <c r="W215" s="335"/>
      <c r="X215" s="335"/>
      <c r="Y215" s="335"/>
      <c r="Z215" s="335"/>
      <c r="AA215" s="335"/>
      <c r="AB215" s="335"/>
      <c r="AC215" s="335"/>
      <c r="AD215" s="335"/>
      <c r="AE215" s="335"/>
      <c r="AF215" s="335"/>
    </row>
    <row r="216">
      <c r="A216" s="335"/>
      <c r="B216" s="335"/>
      <c r="C216" s="335"/>
      <c r="D216" s="335"/>
      <c r="E216" s="335"/>
      <c r="F216" s="335"/>
      <c r="G216" s="335"/>
      <c r="H216" s="335"/>
      <c r="I216" s="335"/>
      <c r="J216" s="335"/>
      <c r="K216" s="335"/>
      <c r="L216" s="335"/>
      <c r="M216" s="335"/>
      <c r="N216" s="335"/>
      <c r="O216" s="335"/>
      <c r="P216" s="335"/>
      <c r="Q216" s="335"/>
      <c r="R216" s="335"/>
      <c r="S216" s="335"/>
      <c r="T216" s="335"/>
      <c r="U216" s="335"/>
      <c r="V216" s="335"/>
      <c r="W216" s="335"/>
      <c r="X216" s="335"/>
      <c r="Y216" s="335"/>
      <c r="Z216" s="335"/>
      <c r="AA216" s="335"/>
      <c r="AB216" s="335"/>
      <c r="AC216" s="335"/>
      <c r="AD216" s="335"/>
      <c r="AE216" s="335"/>
      <c r="AF216" s="335"/>
    </row>
    <row r="217">
      <c r="A217" s="335"/>
      <c r="B217" s="335"/>
      <c r="C217" s="335"/>
      <c r="D217" s="335"/>
      <c r="E217" s="335"/>
      <c r="F217" s="335"/>
      <c r="G217" s="335"/>
      <c r="H217" s="335"/>
      <c r="I217" s="335"/>
      <c r="J217" s="335"/>
      <c r="K217" s="335"/>
      <c r="L217" s="335"/>
      <c r="M217" s="335"/>
      <c r="N217" s="335"/>
      <c r="O217" s="335"/>
      <c r="P217" s="335"/>
      <c r="Q217" s="335"/>
      <c r="R217" s="335"/>
      <c r="S217" s="335"/>
      <c r="T217" s="335"/>
      <c r="U217" s="335"/>
      <c r="V217" s="335"/>
      <c r="W217" s="335"/>
      <c r="X217" s="335"/>
      <c r="Y217" s="335"/>
      <c r="Z217" s="335"/>
      <c r="AA217" s="335"/>
      <c r="AB217" s="335"/>
      <c r="AC217" s="335"/>
      <c r="AD217" s="335"/>
      <c r="AE217" s="335"/>
      <c r="AF217" s="335"/>
    </row>
    <row r="218">
      <c r="A218" s="335"/>
      <c r="B218" s="335"/>
      <c r="C218" s="335"/>
      <c r="D218" s="335"/>
      <c r="E218" s="335"/>
      <c r="F218" s="335"/>
      <c r="G218" s="335"/>
      <c r="H218" s="335"/>
      <c r="I218" s="335"/>
      <c r="J218" s="335"/>
      <c r="K218" s="335"/>
      <c r="L218" s="335"/>
      <c r="M218" s="335"/>
      <c r="N218" s="335"/>
      <c r="O218" s="335"/>
      <c r="P218" s="335"/>
      <c r="Q218" s="335"/>
      <c r="R218" s="335"/>
      <c r="S218" s="335"/>
      <c r="T218" s="335"/>
      <c r="U218" s="335"/>
      <c r="V218" s="335"/>
      <c r="W218" s="335"/>
      <c r="X218" s="335"/>
      <c r="Y218" s="335"/>
      <c r="Z218" s="335"/>
      <c r="AA218" s="335"/>
      <c r="AB218" s="335"/>
      <c r="AC218" s="335"/>
      <c r="AD218" s="335"/>
      <c r="AE218" s="335"/>
      <c r="AF218" s="335"/>
    </row>
    <row r="219">
      <c r="A219" s="335"/>
      <c r="B219" s="335"/>
      <c r="C219" s="335"/>
      <c r="D219" s="335"/>
      <c r="E219" s="335"/>
      <c r="F219" s="335"/>
      <c r="G219" s="335"/>
      <c r="H219" s="335"/>
      <c r="I219" s="335"/>
      <c r="J219" s="335"/>
      <c r="K219" s="335"/>
      <c r="L219" s="335"/>
      <c r="M219" s="335"/>
      <c r="N219" s="335"/>
      <c r="O219" s="335"/>
      <c r="P219" s="335"/>
      <c r="Q219" s="335"/>
      <c r="R219" s="335"/>
      <c r="S219" s="335"/>
      <c r="T219" s="335"/>
      <c r="U219" s="335"/>
      <c r="V219" s="335"/>
      <c r="W219" s="335"/>
      <c r="X219" s="335"/>
      <c r="Y219" s="335"/>
      <c r="Z219" s="335"/>
      <c r="AA219" s="335"/>
      <c r="AB219" s="335"/>
      <c r="AC219" s="335"/>
      <c r="AD219" s="335"/>
      <c r="AE219" s="335"/>
      <c r="AF219" s="335"/>
    </row>
    <row r="220">
      <c r="A220" s="335"/>
      <c r="B220" s="335"/>
      <c r="C220" s="335"/>
      <c r="D220" s="335"/>
      <c r="E220" s="335"/>
      <c r="F220" s="335"/>
      <c r="G220" s="335"/>
      <c r="H220" s="335"/>
      <c r="I220" s="335"/>
      <c r="J220" s="335"/>
      <c r="K220" s="335"/>
      <c r="L220" s="335"/>
      <c r="M220" s="335"/>
      <c r="N220" s="335"/>
      <c r="O220" s="335"/>
      <c r="P220" s="335"/>
      <c r="Q220" s="335"/>
      <c r="R220" s="335"/>
      <c r="S220" s="335"/>
      <c r="T220" s="335"/>
      <c r="U220" s="335"/>
      <c r="V220" s="335"/>
      <c r="W220" s="335"/>
      <c r="X220" s="335"/>
      <c r="Y220" s="335"/>
      <c r="Z220" s="335"/>
      <c r="AA220" s="335"/>
      <c r="AB220" s="335"/>
      <c r="AC220" s="335"/>
      <c r="AD220" s="335"/>
      <c r="AE220" s="335"/>
      <c r="AF220" s="335"/>
    </row>
    <row r="221">
      <c r="A221" s="335"/>
      <c r="B221" s="335"/>
      <c r="C221" s="335"/>
      <c r="D221" s="335"/>
      <c r="E221" s="335"/>
      <c r="F221" s="335"/>
      <c r="G221" s="335"/>
      <c r="H221" s="335"/>
      <c r="I221" s="335"/>
      <c r="J221" s="335"/>
      <c r="K221" s="335"/>
      <c r="L221" s="335"/>
      <c r="M221" s="335"/>
      <c r="N221" s="335"/>
      <c r="O221" s="335"/>
      <c r="P221" s="335"/>
      <c r="Q221" s="335"/>
      <c r="R221" s="335"/>
      <c r="S221" s="335"/>
      <c r="T221" s="335"/>
      <c r="U221" s="335"/>
      <c r="V221" s="335"/>
      <c r="W221" s="335"/>
      <c r="X221" s="335"/>
      <c r="Y221" s="335"/>
      <c r="Z221" s="335"/>
      <c r="AA221" s="335"/>
      <c r="AB221" s="335"/>
      <c r="AC221" s="335"/>
      <c r="AD221" s="335"/>
      <c r="AE221" s="335"/>
      <c r="AF221" s="335"/>
    </row>
    <row r="222">
      <c r="A222" s="335"/>
      <c r="B222" s="335"/>
      <c r="C222" s="335"/>
      <c r="D222" s="335"/>
      <c r="E222" s="335"/>
      <c r="F222" s="335"/>
      <c r="G222" s="335"/>
      <c r="H222" s="335"/>
      <c r="I222" s="335"/>
      <c r="J222" s="335"/>
      <c r="K222" s="335"/>
      <c r="L222" s="335"/>
      <c r="M222" s="335"/>
      <c r="N222" s="335"/>
      <c r="O222" s="335"/>
      <c r="P222" s="335"/>
      <c r="Q222" s="335"/>
      <c r="R222" s="335"/>
      <c r="S222" s="335"/>
      <c r="T222" s="335"/>
      <c r="U222" s="335"/>
      <c r="V222" s="335"/>
      <c r="W222" s="335"/>
      <c r="X222" s="335"/>
      <c r="Y222" s="335"/>
      <c r="Z222" s="335"/>
      <c r="AA222" s="335"/>
      <c r="AB222" s="335"/>
      <c r="AC222" s="335"/>
      <c r="AD222" s="335"/>
      <c r="AE222" s="335"/>
      <c r="AF222" s="335"/>
    </row>
    <row r="223">
      <c r="A223" s="335"/>
      <c r="B223" s="335"/>
      <c r="C223" s="335"/>
      <c r="D223" s="335"/>
      <c r="E223" s="335"/>
      <c r="F223" s="335"/>
      <c r="G223" s="335"/>
      <c r="H223" s="335"/>
      <c r="I223" s="335"/>
      <c r="J223" s="335"/>
      <c r="K223" s="335"/>
      <c r="L223" s="335"/>
      <c r="M223" s="335"/>
      <c r="N223" s="335"/>
      <c r="O223" s="335"/>
      <c r="P223" s="335"/>
      <c r="Q223" s="335"/>
      <c r="R223" s="335"/>
      <c r="S223" s="335"/>
      <c r="T223" s="335"/>
      <c r="U223" s="335"/>
      <c r="V223" s="335"/>
      <c r="W223" s="335"/>
      <c r="X223" s="335"/>
      <c r="Y223" s="335"/>
      <c r="Z223" s="335"/>
      <c r="AA223" s="335"/>
      <c r="AB223" s="335"/>
      <c r="AC223" s="335"/>
      <c r="AD223" s="335"/>
      <c r="AE223" s="335"/>
      <c r="AF223" s="335"/>
    </row>
    <row r="224">
      <c r="A224" s="335"/>
      <c r="B224" s="335"/>
      <c r="C224" s="335"/>
      <c r="D224" s="335"/>
      <c r="E224" s="335"/>
      <c r="F224" s="335"/>
      <c r="G224" s="335"/>
      <c r="H224" s="335"/>
      <c r="I224" s="335"/>
      <c r="J224" s="335"/>
      <c r="K224" s="335"/>
      <c r="L224" s="335"/>
      <c r="M224" s="335"/>
      <c r="N224" s="335"/>
      <c r="O224" s="335"/>
      <c r="P224" s="335"/>
      <c r="Q224" s="335"/>
      <c r="R224" s="335"/>
      <c r="S224" s="335"/>
      <c r="T224" s="335"/>
      <c r="U224" s="335"/>
      <c r="V224" s="335"/>
      <c r="W224" s="335"/>
      <c r="X224" s="335"/>
      <c r="Y224" s="335"/>
      <c r="Z224" s="335"/>
      <c r="AA224" s="335"/>
      <c r="AB224" s="335"/>
      <c r="AC224" s="335"/>
      <c r="AD224" s="335"/>
      <c r="AE224" s="335"/>
      <c r="AF224" s="335"/>
    </row>
    <row r="225">
      <c r="A225" s="335"/>
      <c r="B225" s="335"/>
      <c r="C225" s="335"/>
      <c r="D225" s="335"/>
      <c r="E225" s="335"/>
      <c r="F225" s="335"/>
      <c r="G225" s="335"/>
      <c r="H225" s="335"/>
      <c r="I225" s="335"/>
      <c r="J225" s="335"/>
      <c r="K225" s="335"/>
      <c r="L225" s="335"/>
      <c r="M225" s="335"/>
      <c r="N225" s="335"/>
      <c r="O225" s="335"/>
      <c r="P225" s="335"/>
      <c r="Q225" s="335"/>
      <c r="R225" s="335"/>
      <c r="S225" s="335"/>
      <c r="T225" s="335"/>
      <c r="U225" s="335"/>
      <c r="V225" s="335"/>
      <c r="W225" s="335"/>
      <c r="X225" s="335"/>
      <c r="Y225" s="335"/>
      <c r="Z225" s="335"/>
      <c r="AA225" s="335"/>
      <c r="AB225" s="335"/>
      <c r="AC225" s="335"/>
      <c r="AD225" s="335"/>
      <c r="AE225" s="335"/>
      <c r="AF225" s="335"/>
    </row>
    <row r="226">
      <c r="A226" s="335"/>
      <c r="B226" s="335"/>
      <c r="C226" s="335"/>
      <c r="D226" s="335"/>
      <c r="E226" s="335"/>
      <c r="F226" s="335"/>
      <c r="G226" s="335"/>
      <c r="H226" s="335"/>
      <c r="I226" s="335"/>
      <c r="J226" s="335"/>
      <c r="K226" s="335"/>
      <c r="L226" s="335"/>
      <c r="M226" s="335"/>
      <c r="N226" s="335"/>
      <c r="O226" s="335"/>
      <c r="P226" s="335"/>
      <c r="Q226" s="335"/>
      <c r="R226" s="335"/>
      <c r="S226" s="335"/>
      <c r="T226" s="335"/>
      <c r="U226" s="335"/>
      <c r="V226" s="335"/>
      <c r="W226" s="335"/>
      <c r="X226" s="335"/>
      <c r="Y226" s="335"/>
      <c r="Z226" s="335"/>
      <c r="AA226" s="335"/>
      <c r="AB226" s="335"/>
      <c r="AC226" s="335"/>
      <c r="AD226" s="335"/>
      <c r="AE226" s="335"/>
      <c r="AF226" s="335"/>
    </row>
    <row r="227">
      <c r="A227" s="335"/>
      <c r="B227" s="335"/>
      <c r="C227" s="335"/>
      <c r="D227" s="335"/>
      <c r="E227" s="335"/>
      <c r="F227" s="335"/>
      <c r="G227" s="335"/>
      <c r="H227" s="335"/>
      <c r="I227" s="335"/>
      <c r="J227" s="335"/>
      <c r="K227" s="335"/>
      <c r="L227" s="335"/>
      <c r="M227" s="335"/>
      <c r="N227" s="335"/>
      <c r="O227" s="335"/>
      <c r="P227" s="335"/>
      <c r="Q227" s="335"/>
      <c r="R227" s="335"/>
      <c r="S227" s="335"/>
      <c r="T227" s="335"/>
      <c r="U227" s="335"/>
      <c r="V227" s="335"/>
      <c r="W227" s="335"/>
      <c r="X227" s="335"/>
      <c r="Y227" s="335"/>
      <c r="Z227" s="335"/>
      <c r="AA227" s="335"/>
      <c r="AB227" s="335"/>
      <c r="AC227" s="335"/>
      <c r="AD227" s="335"/>
      <c r="AE227" s="335"/>
      <c r="AF227" s="335"/>
    </row>
    <row r="228">
      <c r="A228" s="335"/>
      <c r="B228" s="335"/>
      <c r="C228" s="335"/>
      <c r="D228" s="335"/>
      <c r="E228" s="335"/>
      <c r="F228" s="335"/>
      <c r="G228" s="335"/>
      <c r="H228" s="335"/>
      <c r="I228" s="335"/>
      <c r="J228" s="335"/>
      <c r="K228" s="335"/>
      <c r="L228" s="335"/>
      <c r="M228" s="335"/>
      <c r="N228" s="335"/>
      <c r="O228" s="335"/>
      <c r="P228" s="335"/>
      <c r="Q228" s="335"/>
      <c r="R228" s="335"/>
      <c r="S228" s="335"/>
      <c r="T228" s="335"/>
      <c r="U228" s="335"/>
      <c r="V228" s="335"/>
      <c r="W228" s="335"/>
      <c r="X228" s="335"/>
      <c r="Y228" s="335"/>
      <c r="Z228" s="335"/>
      <c r="AA228" s="335"/>
      <c r="AB228" s="335"/>
      <c r="AC228" s="335"/>
      <c r="AD228" s="335"/>
      <c r="AE228" s="335"/>
      <c r="AF228" s="335"/>
    </row>
    <row r="229">
      <c r="A229" s="335"/>
      <c r="B229" s="335"/>
      <c r="C229" s="335"/>
      <c r="D229" s="335"/>
      <c r="E229" s="335"/>
      <c r="F229" s="335"/>
      <c r="G229" s="335"/>
      <c r="H229" s="335"/>
      <c r="I229" s="335"/>
      <c r="J229" s="335"/>
      <c r="K229" s="335"/>
      <c r="L229" s="335"/>
      <c r="M229" s="335"/>
      <c r="N229" s="335"/>
      <c r="O229" s="335"/>
      <c r="P229" s="335"/>
      <c r="Q229" s="335"/>
      <c r="R229" s="335"/>
      <c r="S229" s="335"/>
      <c r="T229" s="335"/>
      <c r="U229" s="335"/>
      <c r="V229" s="335"/>
      <c r="W229" s="335"/>
      <c r="X229" s="335"/>
      <c r="Y229" s="335"/>
      <c r="Z229" s="335"/>
      <c r="AA229" s="335"/>
      <c r="AB229" s="335"/>
      <c r="AC229" s="335"/>
      <c r="AD229" s="335"/>
      <c r="AE229" s="335"/>
      <c r="AF229" s="335"/>
    </row>
    <row r="230">
      <c r="A230" s="335"/>
      <c r="B230" s="335"/>
      <c r="C230" s="335"/>
      <c r="D230" s="335"/>
      <c r="E230" s="335"/>
      <c r="F230" s="335"/>
      <c r="G230" s="335"/>
      <c r="H230" s="335"/>
      <c r="I230" s="335"/>
      <c r="J230" s="335"/>
      <c r="K230" s="335"/>
      <c r="L230" s="335"/>
      <c r="M230" s="335"/>
      <c r="N230" s="335"/>
      <c r="O230" s="335"/>
      <c r="P230" s="335"/>
      <c r="Q230" s="335"/>
      <c r="R230" s="335"/>
      <c r="S230" s="335"/>
      <c r="T230" s="335"/>
      <c r="U230" s="335"/>
      <c r="V230" s="335"/>
      <c r="W230" s="335"/>
      <c r="X230" s="335"/>
      <c r="Y230" s="335"/>
      <c r="Z230" s="335"/>
      <c r="AA230" s="335"/>
      <c r="AB230" s="335"/>
      <c r="AC230" s="335"/>
      <c r="AD230" s="335"/>
      <c r="AE230" s="335"/>
      <c r="AF230" s="335"/>
    </row>
    <row r="231">
      <c r="A231" s="335"/>
      <c r="B231" s="335"/>
      <c r="C231" s="335"/>
      <c r="D231" s="335"/>
      <c r="E231" s="335"/>
      <c r="F231" s="335"/>
      <c r="G231" s="335"/>
      <c r="H231" s="335"/>
      <c r="I231" s="335"/>
      <c r="J231" s="335"/>
      <c r="K231" s="335"/>
      <c r="L231" s="335"/>
      <c r="M231" s="335"/>
      <c r="N231" s="335"/>
      <c r="O231" s="335"/>
      <c r="P231" s="335"/>
      <c r="Q231" s="335"/>
      <c r="R231" s="335"/>
      <c r="S231" s="335"/>
      <c r="T231" s="335"/>
      <c r="U231" s="335"/>
      <c r="V231" s="335"/>
      <c r="W231" s="335"/>
      <c r="X231" s="335"/>
      <c r="Y231" s="335"/>
      <c r="Z231" s="335"/>
      <c r="AA231" s="335"/>
      <c r="AB231" s="335"/>
      <c r="AC231" s="335"/>
      <c r="AD231" s="335"/>
      <c r="AE231" s="335"/>
      <c r="AF231" s="335"/>
    </row>
    <row r="232">
      <c r="A232" s="335"/>
      <c r="B232" s="335"/>
      <c r="C232" s="335"/>
      <c r="D232" s="335"/>
      <c r="E232" s="335"/>
      <c r="F232" s="335"/>
      <c r="G232" s="335"/>
      <c r="H232" s="335"/>
      <c r="I232" s="335"/>
      <c r="J232" s="335"/>
      <c r="K232" s="335"/>
      <c r="L232" s="335"/>
      <c r="M232" s="335"/>
      <c r="N232" s="335"/>
      <c r="O232" s="335"/>
      <c r="P232" s="335"/>
      <c r="Q232" s="335"/>
      <c r="R232" s="335"/>
      <c r="S232" s="335"/>
      <c r="T232" s="335"/>
      <c r="U232" s="335"/>
      <c r="V232" s="335"/>
      <c r="W232" s="335"/>
      <c r="X232" s="335"/>
      <c r="Y232" s="335"/>
      <c r="Z232" s="335"/>
      <c r="AA232" s="335"/>
      <c r="AB232" s="335"/>
      <c r="AC232" s="335"/>
      <c r="AD232" s="335"/>
      <c r="AE232" s="335"/>
      <c r="AF232" s="335"/>
    </row>
    <row r="233">
      <c r="A233" s="335"/>
      <c r="B233" s="335"/>
      <c r="C233" s="335"/>
      <c r="D233" s="335"/>
      <c r="E233" s="335"/>
      <c r="F233" s="335"/>
      <c r="G233" s="335"/>
      <c r="H233" s="335"/>
      <c r="I233" s="335"/>
      <c r="J233" s="335"/>
      <c r="K233" s="335"/>
      <c r="L233" s="335"/>
      <c r="M233" s="335"/>
      <c r="N233" s="335"/>
      <c r="O233" s="335"/>
      <c r="P233" s="335"/>
      <c r="Q233" s="335"/>
      <c r="R233" s="335"/>
      <c r="S233" s="335"/>
      <c r="T233" s="335"/>
      <c r="U233" s="335"/>
      <c r="V233" s="335"/>
      <c r="W233" s="335"/>
      <c r="X233" s="335"/>
      <c r="Y233" s="335"/>
      <c r="Z233" s="335"/>
      <c r="AA233" s="335"/>
      <c r="AB233" s="335"/>
      <c r="AC233" s="335"/>
      <c r="AD233" s="335"/>
      <c r="AE233" s="335"/>
      <c r="AF233" s="335"/>
    </row>
    <row r="234">
      <c r="A234" s="335"/>
      <c r="B234" s="335"/>
      <c r="C234" s="335"/>
      <c r="D234" s="335"/>
      <c r="E234" s="335"/>
      <c r="F234" s="335"/>
      <c r="G234" s="335"/>
      <c r="H234" s="335"/>
      <c r="I234" s="335"/>
      <c r="J234" s="335"/>
      <c r="K234" s="335"/>
      <c r="L234" s="335"/>
      <c r="M234" s="335"/>
      <c r="N234" s="335"/>
      <c r="O234" s="335"/>
      <c r="P234" s="335"/>
      <c r="Q234" s="335"/>
      <c r="R234" s="335"/>
      <c r="S234" s="335"/>
      <c r="T234" s="335"/>
      <c r="U234" s="335"/>
      <c r="V234" s="335"/>
      <c r="W234" s="335"/>
      <c r="X234" s="335"/>
      <c r="Y234" s="335"/>
      <c r="Z234" s="335"/>
      <c r="AA234" s="335"/>
      <c r="AB234" s="335"/>
      <c r="AC234" s="335"/>
      <c r="AD234" s="335"/>
      <c r="AE234" s="335"/>
      <c r="AF234" s="335"/>
    </row>
    <row r="235">
      <c r="A235" s="335"/>
      <c r="B235" s="335"/>
      <c r="C235" s="335"/>
      <c r="D235" s="335"/>
      <c r="E235" s="335"/>
      <c r="F235" s="335"/>
      <c r="G235" s="335"/>
      <c r="H235" s="335"/>
      <c r="I235" s="335"/>
      <c r="J235" s="335"/>
      <c r="K235" s="335"/>
      <c r="L235" s="335"/>
      <c r="M235" s="335"/>
      <c r="N235" s="335"/>
      <c r="O235" s="335"/>
      <c r="P235" s="335"/>
      <c r="Q235" s="335"/>
      <c r="R235" s="335"/>
      <c r="S235" s="335"/>
      <c r="T235" s="335"/>
      <c r="U235" s="335"/>
      <c r="V235" s="335"/>
      <c r="W235" s="335"/>
      <c r="X235" s="335"/>
      <c r="Y235" s="335"/>
      <c r="Z235" s="335"/>
      <c r="AA235" s="335"/>
      <c r="AB235" s="335"/>
      <c r="AC235" s="335"/>
      <c r="AD235" s="335"/>
      <c r="AE235" s="335"/>
      <c r="AF235" s="335"/>
    </row>
    <row r="236">
      <c r="A236" s="335"/>
      <c r="B236" s="335"/>
      <c r="C236" s="335"/>
      <c r="D236" s="335"/>
      <c r="E236" s="335"/>
      <c r="F236" s="335"/>
      <c r="G236" s="335"/>
      <c r="H236" s="335"/>
      <c r="I236" s="335"/>
      <c r="J236" s="335"/>
      <c r="K236" s="335"/>
      <c r="L236" s="335"/>
      <c r="M236" s="335"/>
      <c r="N236" s="335"/>
      <c r="O236" s="335"/>
      <c r="P236" s="335"/>
      <c r="Q236" s="335"/>
      <c r="R236" s="335"/>
      <c r="S236" s="335"/>
      <c r="T236" s="335"/>
      <c r="U236" s="335"/>
      <c r="V236" s="335"/>
      <c r="W236" s="335"/>
      <c r="X236" s="335"/>
      <c r="Y236" s="335"/>
      <c r="Z236" s="335"/>
      <c r="AA236" s="335"/>
      <c r="AB236" s="335"/>
      <c r="AC236" s="335"/>
      <c r="AD236" s="335"/>
      <c r="AE236" s="335"/>
      <c r="AF236" s="335"/>
    </row>
    <row r="237">
      <c r="A237" s="335"/>
      <c r="B237" s="335"/>
      <c r="C237" s="335"/>
      <c r="D237" s="335"/>
      <c r="E237" s="335"/>
      <c r="F237" s="335"/>
      <c r="G237" s="335"/>
      <c r="H237" s="335"/>
      <c r="I237" s="335"/>
      <c r="J237" s="335"/>
      <c r="K237" s="335"/>
      <c r="L237" s="335"/>
      <c r="M237" s="335"/>
      <c r="N237" s="335"/>
      <c r="O237" s="335"/>
      <c r="P237" s="335"/>
      <c r="Q237" s="335"/>
      <c r="R237" s="335"/>
      <c r="S237" s="335"/>
      <c r="T237" s="335"/>
      <c r="U237" s="335"/>
      <c r="V237" s="335"/>
      <c r="W237" s="335"/>
      <c r="X237" s="335"/>
      <c r="Y237" s="335"/>
      <c r="Z237" s="335"/>
      <c r="AA237" s="335"/>
      <c r="AB237" s="335"/>
      <c r="AC237" s="335"/>
      <c r="AD237" s="335"/>
      <c r="AE237" s="335"/>
      <c r="AF237" s="335"/>
    </row>
    <row r="238">
      <c r="A238" s="335"/>
      <c r="B238" s="335"/>
      <c r="C238" s="335"/>
      <c r="D238" s="335"/>
      <c r="E238" s="335"/>
      <c r="F238" s="335"/>
      <c r="G238" s="335"/>
      <c r="H238" s="335"/>
      <c r="I238" s="335"/>
      <c r="J238" s="335"/>
      <c r="K238" s="335"/>
      <c r="L238" s="335"/>
      <c r="M238" s="335"/>
      <c r="N238" s="335"/>
      <c r="O238" s="335"/>
      <c r="P238" s="335"/>
      <c r="Q238" s="335"/>
      <c r="R238" s="335"/>
      <c r="S238" s="335"/>
      <c r="T238" s="335"/>
      <c r="U238" s="335"/>
      <c r="V238" s="335"/>
      <c r="W238" s="335"/>
      <c r="X238" s="335"/>
      <c r="Y238" s="335"/>
      <c r="Z238" s="335"/>
      <c r="AA238" s="335"/>
      <c r="AB238" s="335"/>
      <c r="AC238" s="335"/>
      <c r="AD238" s="335"/>
      <c r="AE238" s="335"/>
      <c r="AF238" s="335"/>
    </row>
    <row r="239">
      <c r="A239" s="335"/>
      <c r="B239" s="335"/>
      <c r="C239" s="335"/>
      <c r="D239" s="335"/>
      <c r="E239" s="335"/>
      <c r="F239" s="335"/>
      <c r="G239" s="335"/>
      <c r="H239" s="335"/>
      <c r="I239" s="335"/>
      <c r="J239" s="335"/>
      <c r="K239" s="335"/>
      <c r="L239" s="335"/>
      <c r="M239" s="335"/>
      <c r="N239" s="335"/>
      <c r="O239" s="335"/>
      <c r="P239" s="335"/>
      <c r="Q239" s="335"/>
      <c r="R239" s="335"/>
      <c r="S239" s="335"/>
      <c r="T239" s="335"/>
      <c r="U239" s="335"/>
      <c r="V239" s="335"/>
      <c r="W239" s="335"/>
      <c r="X239" s="335"/>
      <c r="Y239" s="335"/>
      <c r="Z239" s="335"/>
      <c r="AA239" s="335"/>
      <c r="AB239" s="335"/>
      <c r="AC239" s="335"/>
      <c r="AD239" s="335"/>
      <c r="AE239" s="335"/>
      <c r="AF239" s="335"/>
    </row>
    <row r="240">
      <c r="A240" s="335"/>
      <c r="B240" s="335"/>
      <c r="C240" s="335"/>
      <c r="D240" s="335"/>
      <c r="E240" s="335"/>
      <c r="F240" s="335"/>
      <c r="G240" s="335"/>
      <c r="H240" s="335"/>
      <c r="I240" s="335"/>
      <c r="J240" s="335"/>
      <c r="K240" s="335"/>
      <c r="L240" s="335"/>
      <c r="M240" s="335"/>
      <c r="N240" s="335"/>
      <c r="O240" s="335"/>
      <c r="P240" s="335"/>
      <c r="Q240" s="335"/>
      <c r="R240" s="335"/>
      <c r="S240" s="335"/>
      <c r="T240" s="335"/>
      <c r="U240" s="335"/>
      <c r="V240" s="335"/>
      <c r="W240" s="335"/>
      <c r="X240" s="335"/>
      <c r="Y240" s="335"/>
      <c r="Z240" s="335"/>
      <c r="AA240" s="335"/>
      <c r="AB240" s="335"/>
      <c r="AC240" s="335"/>
      <c r="AD240" s="335"/>
      <c r="AE240" s="335"/>
      <c r="AF240" s="335"/>
    </row>
    <row r="241">
      <c r="A241" s="335"/>
      <c r="B241" s="335"/>
      <c r="C241" s="335"/>
      <c r="D241" s="335"/>
      <c r="E241" s="335"/>
      <c r="F241" s="335"/>
      <c r="G241" s="335"/>
      <c r="H241" s="335"/>
      <c r="I241" s="335"/>
      <c r="J241" s="335"/>
      <c r="K241" s="335"/>
      <c r="L241" s="335"/>
      <c r="M241" s="335"/>
      <c r="N241" s="335"/>
      <c r="O241" s="335"/>
      <c r="P241" s="335"/>
      <c r="Q241" s="335"/>
      <c r="R241" s="335"/>
      <c r="S241" s="335"/>
      <c r="T241" s="335"/>
      <c r="U241" s="335"/>
      <c r="V241" s="335"/>
      <c r="W241" s="335"/>
      <c r="X241" s="335"/>
      <c r="Y241" s="335"/>
      <c r="Z241" s="335"/>
      <c r="AA241" s="335"/>
      <c r="AB241" s="335"/>
      <c r="AC241" s="335"/>
      <c r="AD241" s="335"/>
      <c r="AE241" s="335"/>
      <c r="AF241" s="335"/>
    </row>
    <row r="242">
      <c r="A242" s="335"/>
      <c r="B242" s="335"/>
      <c r="C242" s="335"/>
      <c r="D242" s="335"/>
      <c r="E242" s="335"/>
      <c r="F242" s="335"/>
      <c r="G242" s="335"/>
      <c r="H242" s="335"/>
      <c r="I242" s="335"/>
      <c r="J242" s="335"/>
      <c r="K242" s="335"/>
      <c r="L242" s="335"/>
      <c r="M242" s="335"/>
      <c r="N242" s="335"/>
      <c r="O242" s="335"/>
      <c r="P242" s="335"/>
      <c r="Q242" s="335"/>
      <c r="R242" s="335"/>
      <c r="S242" s="335"/>
      <c r="T242" s="335"/>
      <c r="U242" s="335"/>
      <c r="V242" s="335"/>
      <c r="W242" s="335"/>
      <c r="X242" s="335"/>
      <c r="Y242" s="335"/>
      <c r="Z242" s="335"/>
      <c r="AA242" s="335"/>
      <c r="AB242" s="335"/>
      <c r="AC242" s="335"/>
      <c r="AD242" s="335"/>
      <c r="AE242" s="335"/>
      <c r="AF242" s="335"/>
    </row>
    <row r="243">
      <c r="A243" s="335"/>
      <c r="B243" s="335"/>
      <c r="C243" s="335"/>
      <c r="D243" s="335"/>
      <c r="E243" s="335"/>
      <c r="F243" s="335"/>
      <c r="G243" s="335"/>
      <c r="H243" s="335"/>
      <c r="I243" s="335"/>
      <c r="J243" s="335"/>
      <c r="K243" s="335"/>
      <c r="L243" s="335"/>
      <c r="M243" s="335"/>
      <c r="N243" s="335"/>
      <c r="O243" s="335"/>
      <c r="P243" s="335"/>
      <c r="Q243" s="335"/>
      <c r="R243" s="335"/>
      <c r="S243" s="335"/>
      <c r="T243" s="335"/>
      <c r="U243" s="335"/>
      <c r="V243" s="335"/>
      <c r="W243" s="335"/>
      <c r="X243" s="335"/>
      <c r="Y243" s="335"/>
      <c r="Z243" s="335"/>
      <c r="AA243" s="335"/>
      <c r="AB243" s="335"/>
      <c r="AC243" s="335"/>
      <c r="AD243" s="335"/>
      <c r="AE243" s="335"/>
      <c r="AF243" s="335"/>
    </row>
    <row r="244">
      <c r="A244" s="335"/>
      <c r="B244" s="335"/>
      <c r="C244" s="335"/>
      <c r="D244" s="335"/>
      <c r="E244" s="335"/>
      <c r="F244" s="335"/>
      <c r="G244" s="335"/>
      <c r="H244" s="335"/>
      <c r="I244" s="335"/>
      <c r="J244" s="335"/>
      <c r="K244" s="335"/>
      <c r="L244" s="335"/>
      <c r="M244" s="335"/>
      <c r="N244" s="335"/>
      <c r="O244" s="335"/>
      <c r="P244" s="335"/>
      <c r="Q244" s="335"/>
      <c r="R244" s="335"/>
      <c r="S244" s="335"/>
      <c r="T244" s="335"/>
      <c r="U244" s="335"/>
      <c r="V244" s="335"/>
      <c r="W244" s="335"/>
      <c r="X244" s="335"/>
      <c r="Y244" s="335"/>
      <c r="Z244" s="335"/>
      <c r="AA244" s="335"/>
      <c r="AB244" s="335"/>
      <c r="AC244" s="335"/>
      <c r="AD244" s="335"/>
      <c r="AE244" s="335"/>
      <c r="AF244" s="335"/>
    </row>
    <row r="245">
      <c r="A245" s="335"/>
      <c r="B245" s="335"/>
      <c r="C245" s="335"/>
      <c r="D245" s="335"/>
      <c r="E245" s="335"/>
      <c r="F245" s="335"/>
      <c r="G245" s="335"/>
      <c r="H245" s="335"/>
      <c r="I245" s="335"/>
      <c r="J245" s="335"/>
      <c r="K245" s="335"/>
      <c r="L245" s="335"/>
      <c r="M245" s="335"/>
      <c r="N245" s="335"/>
      <c r="O245" s="335"/>
      <c r="P245" s="335"/>
      <c r="Q245" s="335"/>
      <c r="R245" s="335"/>
      <c r="S245" s="335"/>
      <c r="T245" s="335"/>
      <c r="U245" s="335"/>
      <c r="V245" s="335"/>
      <c r="W245" s="335"/>
      <c r="X245" s="335"/>
      <c r="Y245" s="335"/>
      <c r="Z245" s="335"/>
      <c r="AA245" s="335"/>
      <c r="AB245" s="335"/>
      <c r="AC245" s="335"/>
      <c r="AD245" s="335"/>
      <c r="AE245" s="335"/>
      <c r="AF245" s="335"/>
    </row>
    <row r="246">
      <c r="A246" s="335"/>
      <c r="B246" s="335"/>
      <c r="C246" s="335"/>
      <c r="D246" s="335"/>
      <c r="E246" s="335"/>
      <c r="F246" s="335"/>
      <c r="G246" s="335"/>
      <c r="H246" s="335"/>
      <c r="I246" s="335"/>
      <c r="J246" s="335"/>
      <c r="K246" s="335"/>
      <c r="L246" s="335"/>
      <c r="M246" s="335"/>
      <c r="N246" s="335"/>
      <c r="O246" s="335"/>
      <c r="P246" s="335"/>
      <c r="Q246" s="335"/>
      <c r="R246" s="335"/>
      <c r="S246" s="335"/>
      <c r="T246" s="335"/>
      <c r="U246" s="335"/>
      <c r="V246" s="335"/>
      <c r="W246" s="335"/>
      <c r="X246" s="335"/>
      <c r="Y246" s="335"/>
      <c r="Z246" s="335"/>
      <c r="AA246" s="335"/>
      <c r="AB246" s="335"/>
      <c r="AC246" s="335"/>
      <c r="AD246" s="335"/>
      <c r="AE246" s="335"/>
      <c r="AF246" s="335"/>
    </row>
    <row r="247">
      <c r="A247" s="335"/>
      <c r="B247" s="335"/>
      <c r="C247" s="335"/>
      <c r="D247" s="335"/>
      <c r="E247" s="335"/>
      <c r="F247" s="335"/>
      <c r="G247" s="335"/>
      <c r="H247" s="335"/>
      <c r="I247" s="335"/>
      <c r="J247" s="335"/>
      <c r="K247" s="335"/>
      <c r="L247" s="335"/>
      <c r="M247" s="335"/>
      <c r="N247" s="335"/>
      <c r="O247" s="335"/>
      <c r="P247" s="335"/>
      <c r="Q247" s="335"/>
      <c r="R247" s="335"/>
      <c r="S247" s="335"/>
      <c r="T247" s="335"/>
      <c r="U247" s="335"/>
      <c r="V247" s="335"/>
      <c r="W247" s="335"/>
      <c r="X247" s="335"/>
      <c r="Y247" s="335"/>
      <c r="Z247" s="335"/>
      <c r="AA247" s="335"/>
      <c r="AB247" s="335"/>
      <c r="AC247" s="335"/>
      <c r="AD247" s="335"/>
      <c r="AE247" s="335"/>
      <c r="AF247" s="335"/>
    </row>
    <row r="248">
      <c r="A248" s="335"/>
      <c r="B248" s="335"/>
      <c r="C248" s="335"/>
      <c r="D248" s="335"/>
      <c r="E248" s="335"/>
      <c r="F248" s="335"/>
      <c r="G248" s="335"/>
      <c r="H248" s="335"/>
      <c r="I248" s="335"/>
      <c r="J248" s="335"/>
      <c r="K248" s="335"/>
      <c r="L248" s="335"/>
      <c r="M248" s="335"/>
      <c r="N248" s="335"/>
      <c r="O248" s="335"/>
      <c r="P248" s="335"/>
      <c r="Q248" s="335"/>
      <c r="R248" s="335"/>
      <c r="S248" s="335"/>
      <c r="T248" s="335"/>
      <c r="U248" s="335"/>
      <c r="V248" s="335"/>
      <c r="W248" s="335"/>
      <c r="X248" s="335"/>
      <c r="Y248" s="335"/>
      <c r="Z248" s="335"/>
      <c r="AA248" s="335"/>
      <c r="AB248" s="335"/>
      <c r="AC248" s="335"/>
      <c r="AD248" s="335"/>
      <c r="AE248" s="335"/>
      <c r="AF248" s="335"/>
    </row>
    <row r="249">
      <c r="A249" s="335"/>
      <c r="B249" s="335"/>
      <c r="C249" s="335"/>
      <c r="D249" s="335"/>
      <c r="E249" s="335"/>
      <c r="F249" s="335"/>
      <c r="G249" s="335"/>
      <c r="H249" s="335"/>
      <c r="I249" s="335"/>
      <c r="J249" s="335"/>
      <c r="K249" s="335"/>
      <c r="L249" s="335"/>
      <c r="M249" s="335"/>
      <c r="N249" s="335"/>
      <c r="O249" s="335"/>
      <c r="P249" s="335"/>
      <c r="Q249" s="335"/>
      <c r="R249" s="335"/>
      <c r="S249" s="335"/>
      <c r="T249" s="335"/>
      <c r="U249" s="335"/>
      <c r="V249" s="335"/>
      <c r="W249" s="335"/>
      <c r="X249" s="335"/>
      <c r="Y249" s="335"/>
      <c r="Z249" s="335"/>
      <c r="AA249" s="335"/>
      <c r="AB249" s="335"/>
      <c r="AC249" s="335"/>
      <c r="AD249" s="335"/>
      <c r="AE249" s="335"/>
      <c r="AF249" s="335"/>
    </row>
    <row r="250">
      <c r="A250" s="335"/>
      <c r="B250" s="335"/>
      <c r="C250" s="335"/>
      <c r="D250" s="335"/>
      <c r="E250" s="335"/>
      <c r="F250" s="335"/>
      <c r="G250" s="335"/>
      <c r="H250" s="335"/>
      <c r="I250" s="335"/>
      <c r="J250" s="335"/>
      <c r="K250" s="335"/>
      <c r="L250" s="335"/>
      <c r="M250" s="335"/>
      <c r="N250" s="335"/>
      <c r="O250" s="335"/>
      <c r="P250" s="335"/>
      <c r="Q250" s="335"/>
      <c r="R250" s="335"/>
      <c r="S250" s="335"/>
      <c r="T250" s="335"/>
      <c r="U250" s="335"/>
      <c r="V250" s="335"/>
      <c r="W250" s="335"/>
      <c r="X250" s="335"/>
      <c r="Y250" s="335"/>
      <c r="Z250" s="335"/>
      <c r="AA250" s="335"/>
      <c r="AB250" s="335"/>
      <c r="AC250" s="335"/>
      <c r="AD250" s="335"/>
      <c r="AE250" s="335"/>
      <c r="AF250" s="335"/>
    </row>
    <row r="251">
      <c r="A251" s="335"/>
      <c r="B251" s="335"/>
      <c r="C251" s="335"/>
      <c r="D251" s="335"/>
      <c r="E251" s="335"/>
      <c r="F251" s="335"/>
      <c r="G251" s="335"/>
      <c r="H251" s="335"/>
      <c r="I251" s="335"/>
      <c r="J251" s="335"/>
      <c r="K251" s="335"/>
      <c r="L251" s="335"/>
      <c r="M251" s="335"/>
      <c r="N251" s="335"/>
      <c r="O251" s="335"/>
      <c r="P251" s="335"/>
      <c r="Q251" s="335"/>
      <c r="R251" s="335"/>
      <c r="S251" s="335"/>
      <c r="T251" s="335"/>
      <c r="U251" s="335"/>
      <c r="V251" s="335"/>
      <c r="W251" s="335"/>
      <c r="X251" s="335"/>
      <c r="Y251" s="335"/>
      <c r="Z251" s="335"/>
      <c r="AA251" s="335"/>
      <c r="AB251" s="335"/>
      <c r="AC251" s="335"/>
      <c r="AD251" s="335"/>
      <c r="AE251" s="335"/>
      <c r="AF251" s="335"/>
    </row>
    <row r="252">
      <c r="A252" s="335"/>
      <c r="B252" s="335"/>
      <c r="C252" s="335"/>
      <c r="D252" s="335"/>
      <c r="E252" s="335"/>
      <c r="F252" s="335"/>
      <c r="G252" s="335"/>
      <c r="H252" s="335"/>
      <c r="I252" s="335"/>
      <c r="J252" s="335"/>
      <c r="K252" s="335"/>
      <c r="L252" s="335"/>
      <c r="M252" s="335"/>
      <c r="N252" s="335"/>
      <c r="O252" s="335"/>
      <c r="P252" s="335"/>
      <c r="Q252" s="335"/>
      <c r="R252" s="335"/>
      <c r="S252" s="335"/>
      <c r="T252" s="335"/>
      <c r="U252" s="335"/>
      <c r="V252" s="335"/>
      <c r="W252" s="335"/>
      <c r="X252" s="335"/>
      <c r="Y252" s="335"/>
      <c r="Z252" s="335"/>
      <c r="AA252" s="335"/>
      <c r="AB252" s="335"/>
      <c r="AC252" s="335"/>
      <c r="AD252" s="335"/>
      <c r="AE252" s="335"/>
      <c r="AF252" s="335"/>
    </row>
    <row r="253">
      <c r="A253" s="335"/>
      <c r="B253" s="335"/>
      <c r="C253" s="335"/>
      <c r="D253" s="335"/>
      <c r="E253" s="335"/>
      <c r="F253" s="335"/>
      <c r="G253" s="335"/>
      <c r="H253" s="335"/>
      <c r="I253" s="335"/>
      <c r="J253" s="335"/>
      <c r="K253" s="335"/>
      <c r="L253" s="335"/>
      <c r="M253" s="335"/>
      <c r="N253" s="335"/>
      <c r="O253" s="335"/>
      <c r="P253" s="335"/>
      <c r="Q253" s="335"/>
      <c r="R253" s="335"/>
      <c r="S253" s="335"/>
      <c r="T253" s="335"/>
      <c r="U253" s="335"/>
      <c r="V253" s="335"/>
      <c r="W253" s="335"/>
      <c r="X253" s="335"/>
      <c r="Y253" s="335"/>
      <c r="Z253" s="335"/>
      <c r="AA253" s="335"/>
      <c r="AB253" s="335"/>
      <c r="AC253" s="335"/>
      <c r="AD253" s="335"/>
      <c r="AE253" s="335"/>
      <c r="AF253" s="335"/>
    </row>
    <row r="254">
      <c r="A254" s="335"/>
      <c r="B254" s="335"/>
      <c r="C254" s="335"/>
      <c r="D254" s="335"/>
      <c r="E254" s="335"/>
      <c r="F254" s="335"/>
      <c r="G254" s="335"/>
      <c r="H254" s="335"/>
      <c r="I254" s="335"/>
      <c r="J254" s="335"/>
      <c r="K254" s="335"/>
      <c r="L254" s="335"/>
      <c r="M254" s="335"/>
      <c r="N254" s="335"/>
      <c r="O254" s="335"/>
      <c r="P254" s="335"/>
      <c r="Q254" s="335"/>
      <c r="R254" s="335"/>
      <c r="S254" s="335"/>
      <c r="T254" s="335"/>
      <c r="U254" s="335"/>
      <c r="V254" s="335"/>
      <c r="W254" s="335"/>
      <c r="X254" s="335"/>
      <c r="Y254" s="335"/>
      <c r="Z254" s="335"/>
      <c r="AA254" s="335"/>
      <c r="AB254" s="335"/>
      <c r="AC254" s="335"/>
      <c r="AD254" s="335"/>
      <c r="AE254" s="335"/>
      <c r="AF254" s="335"/>
    </row>
    <row r="255">
      <c r="A255" s="335"/>
      <c r="B255" s="335"/>
      <c r="C255" s="335"/>
      <c r="D255" s="335"/>
      <c r="E255" s="335"/>
      <c r="F255" s="335"/>
      <c r="G255" s="335"/>
      <c r="H255" s="335"/>
      <c r="I255" s="335"/>
      <c r="J255" s="335"/>
      <c r="K255" s="335"/>
      <c r="L255" s="335"/>
      <c r="M255" s="335"/>
      <c r="N255" s="335"/>
      <c r="O255" s="335"/>
      <c r="P255" s="335"/>
      <c r="Q255" s="335"/>
      <c r="R255" s="335"/>
      <c r="S255" s="335"/>
      <c r="T255" s="335"/>
      <c r="U255" s="335"/>
      <c r="V255" s="335"/>
      <c r="W255" s="335"/>
      <c r="X255" s="335"/>
      <c r="Y255" s="335"/>
      <c r="Z255" s="335"/>
      <c r="AA255" s="335"/>
      <c r="AB255" s="335"/>
      <c r="AC255" s="335"/>
      <c r="AD255" s="335"/>
      <c r="AE255" s="335"/>
      <c r="AF255" s="335"/>
    </row>
    <row r="256">
      <c r="A256" s="335"/>
      <c r="B256" s="335"/>
      <c r="C256" s="335"/>
      <c r="D256" s="335"/>
      <c r="E256" s="335"/>
      <c r="F256" s="335"/>
      <c r="G256" s="335"/>
      <c r="H256" s="335"/>
      <c r="I256" s="335"/>
      <c r="J256" s="335"/>
      <c r="K256" s="335"/>
      <c r="L256" s="335"/>
      <c r="M256" s="335"/>
      <c r="N256" s="335"/>
      <c r="O256" s="335"/>
      <c r="P256" s="335"/>
      <c r="Q256" s="335"/>
      <c r="R256" s="335"/>
      <c r="S256" s="335"/>
      <c r="T256" s="335"/>
      <c r="U256" s="335"/>
      <c r="V256" s="335"/>
      <c r="W256" s="335"/>
      <c r="X256" s="335"/>
      <c r="Y256" s="335"/>
      <c r="Z256" s="335"/>
      <c r="AA256" s="335"/>
      <c r="AB256" s="335"/>
      <c r="AC256" s="335"/>
      <c r="AD256" s="335"/>
      <c r="AE256" s="335"/>
      <c r="AF256" s="335"/>
    </row>
    <row r="257">
      <c r="A257" s="335"/>
      <c r="B257" s="335"/>
      <c r="C257" s="335"/>
      <c r="D257" s="335"/>
      <c r="E257" s="335"/>
      <c r="F257" s="335"/>
      <c r="G257" s="335"/>
      <c r="H257" s="335"/>
      <c r="I257" s="335"/>
      <c r="J257" s="335"/>
      <c r="K257" s="335"/>
      <c r="L257" s="335"/>
      <c r="M257" s="335"/>
      <c r="N257" s="335"/>
      <c r="O257" s="335"/>
      <c r="P257" s="335"/>
      <c r="Q257" s="335"/>
      <c r="R257" s="335"/>
      <c r="S257" s="335"/>
      <c r="T257" s="335"/>
      <c r="U257" s="335"/>
      <c r="V257" s="335"/>
      <c r="W257" s="335"/>
      <c r="X257" s="335"/>
      <c r="Y257" s="335"/>
      <c r="Z257" s="335"/>
      <c r="AA257" s="335"/>
      <c r="AB257" s="335"/>
      <c r="AC257" s="335"/>
      <c r="AD257" s="335"/>
      <c r="AE257" s="335"/>
      <c r="AF257" s="335"/>
    </row>
    <row r="258">
      <c r="A258" s="335"/>
      <c r="B258" s="335"/>
      <c r="C258" s="335"/>
      <c r="D258" s="335"/>
      <c r="E258" s="335"/>
      <c r="F258" s="335"/>
      <c r="G258" s="335"/>
      <c r="H258" s="335"/>
      <c r="I258" s="335"/>
      <c r="J258" s="335"/>
      <c r="K258" s="335"/>
      <c r="L258" s="335"/>
      <c r="M258" s="335"/>
      <c r="N258" s="335"/>
      <c r="O258" s="335"/>
      <c r="P258" s="335"/>
      <c r="Q258" s="335"/>
      <c r="R258" s="335"/>
      <c r="S258" s="335"/>
      <c r="T258" s="335"/>
      <c r="U258" s="335"/>
      <c r="V258" s="335"/>
      <c r="W258" s="335"/>
      <c r="X258" s="335"/>
      <c r="Y258" s="335"/>
      <c r="Z258" s="335"/>
      <c r="AA258" s="335"/>
      <c r="AB258" s="335"/>
      <c r="AC258" s="335"/>
      <c r="AD258" s="335"/>
      <c r="AE258" s="335"/>
      <c r="AF258" s="335"/>
    </row>
    <row r="259">
      <c r="A259" s="335"/>
      <c r="B259" s="335"/>
      <c r="C259" s="335"/>
      <c r="D259" s="335"/>
      <c r="E259" s="335"/>
      <c r="F259" s="335"/>
      <c r="G259" s="335"/>
      <c r="H259" s="335"/>
      <c r="I259" s="335"/>
      <c r="J259" s="335"/>
      <c r="K259" s="335"/>
      <c r="L259" s="335"/>
      <c r="M259" s="335"/>
      <c r="N259" s="335"/>
      <c r="O259" s="335"/>
      <c r="P259" s="335"/>
      <c r="Q259" s="335"/>
      <c r="R259" s="335"/>
      <c r="S259" s="335"/>
      <c r="T259" s="335"/>
      <c r="U259" s="335"/>
      <c r="V259" s="335"/>
      <c r="W259" s="335"/>
      <c r="X259" s="335"/>
      <c r="Y259" s="335"/>
      <c r="Z259" s="335"/>
      <c r="AA259" s="335"/>
      <c r="AB259" s="335"/>
      <c r="AC259" s="335"/>
      <c r="AD259" s="335"/>
      <c r="AE259" s="335"/>
      <c r="AF259" s="335"/>
    </row>
    <row r="260">
      <c r="A260" s="335"/>
      <c r="B260" s="335"/>
      <c r="C260" s="335"/>
      <c r="D260" s="335"/>
      <c r="E260" s="335"/>
      <c r="F260" s="335"/>
      <c r="G260" s="335"/>
      <c r="H260" s="335"/>
      <c r="I260" s="335"/>
      <c r="J260" s="335"/>
      <c r="K260" s="335"/>
      <c r="L260" s="335"/>
      <c r="M260" s="335"/>
      <c r="N260" s="335"/>
      <c r="O260" s="335"/>
      <c r="P260" s="335"/>
      <c r="Q260" s="335"/>
      <c r="R260" s="335"/>
      <c r="S260" s="335"/>
      <c r="T260" s="335"/>
      <c r="U260" s="335"/>
      <c r="V260" s="335"/>
      <c r="W260" s="335"/>
      <c r="X260" s="335"/>
      <c r="Y260" s="335"/>
      <c r="Z260" s="335"/>
      <c r="AA260" s="335"/>
      <c r="AB260" s="335"/>
      <c r="AC260" s="335"/>
      <c r="AD260" s="335"/>
      <c r="AE260" s="335"/>
      <c r="AF260" s="335"/>
    </row>
    <row r="261">
      <c r="A261" s="335"/>
      <c r="B261" s="335"/>
      <c r="C261" s="335"/>
      <c r="D261" s="335"/>
      <c r="E261" s="335"/>
      <c r="F261" s="335"/>
      <c r="G261" s="335"/>
      <c r="H261" s="335"/>
      <c r="I261" s="335"/>
      <c r="J261" s="335"/>
      <c r="K261" s="335"/>
      <c r="L261" s="335"/>
      <c r="M261" s="335"/>
      <c r="N261" s="335"/>
      <c r="O261" s="335"/>
      <c r="P261" s="335"/>
      <c r="Q261" s="335"/>
      <c r="R261" s="335"/>
      <c r="S261" s="335"/>
      <c r="T261" s="335"/>
      <c r="U261" s="335"/>
      <c r="V261" s="335"/>
      <c r="W261" s="335"/>
      <c r="X261" s="335"/>
      <c r="Y261" s="335"/>
      <c r="Z261" s="335"/>
      <c r="AA261" s="335"/>
      <c r="AB261" s="335"/>
      <c r="AC261" s="335"/>
      <c r="AD261" s="335"/>
      <c r="AE261" s="335"/>
      <c r="AF261" s="335"/>
    </row>
    <row r="262">
      <c r="A262" s="335"/>
      <c r="B262" s="335"/>
      <c r="C262" s="335"/>
      <c r="D262" s="335"/>
      <c r="E262" s="335"/>
      <c r="F262" s="335"/>
      <c r="G262" s="335"/>
      <c r="H262" s="335"/>
      <c r="I262" s="335"/>
      <c r="J262" s="335"/>
      <c r="K262" s="335"/>
      <c r="L262" s="335"/>
      <c r="M262" s="335"/>
      <c r="N262" s="335"/>
      <c r="O262" s="335"/>
      <c r="P262" s="335"/>
      <c r="Q262" s="335"/>
      <c r="R262" s="335"/>
      <c r="S262" s="335"/>
      <c r="T262" s="335"/>
      <c r="U262" s="335"/>
      <c r="V262" s="335"/>
      <c r="W262" s="335"/>
      <c r="X262" s="335"/>
      <c r="Y262" s="335"/>
      <c r="Z262" s="335"/>
      <c r="AA262" s="335"/>
      <c r="AB262" s="335"/>
      <c r="AC262" s="335"/>
      <c r="AD262" s="335"/>
      <c r="AE262" s="335"/>
      <c r="AF262" s="335"/>
    </row>
    <row r="263">
      <c r="A263" s="335"/>
      <c r="B263" s="335"/>
      <c r="C263" s="335"/>
      <c r="D263" s="335"/>
      <c r="E263" s="335"/>
      <c r="F263" s="335"/>
      <c r="G263" s="335"/>
      <c r="H263" s="335"/>
      <c r="I263" s="335"/>
      <c r="J263" s="335"/>
      <c r="K263" s="335"/>
      <c r="L263" s="335"/>
      <c r="M263" s="335"/>
      <c r="N263" s="335"/>
      <c r="O263" s="335"/>
      <c r="P263" s="335"/>
      <c r="Q263" s="335"/>
      <c r="R263" s="335"/>
      <c r="S263" s="335"/>
      <c r="T263" s="335"/>
      <c r="U263" s="335"/>
      <c r="V263" s="335"/>
      <c r="W263" s="335"/>
      <c r="X263" s="335"/>
      <c r="Y263" s="335"/>
      <c r="Z263" s="335"/>
      <c r="AA263" s="335"/>
      <c r="AB263" s="335"/>
      <c r="AC263" s="335"/>
      <c r="AD263" s="335"/>
      <c r="AE263" s="335"/>
      <c r="AF263" s="335"/>
    </row>
    <row r="264">
      <c r="A264" s="335"/>
      <c r="B264" s="335"/>
      <c r="C264" s="335"/>
      <c r="D264" s="335"/>
      <c r="E264" s="335"/>
      <c r="F264" s="335"/>
      <c r="G264" s="335"/>
      <c r="H264" s="335"/>
      <c r="I264" s="335"/>
      <c r="J264" s="335"/>
      <c r="K264" s="335"/>
      <c r="L264" s="335"/>
      <c r="M264" s="335"/>
      <c r="N264" s="335"/>
      <c r="O264" s="335"/>
      <c r="P264" s="335"/>
      <c r="Q264" s="335"/>
      <c r="R264" s="335"/>
      <c r="S264" s="335"/>
      <c r="T264" s="335"/>
      <c r="U264" s="335"/>
      <c r="V264" s="335"/>
      <c r="W264" s="335"/>
      <c r="X264" s="335"/>
      <c r="Y264" s="335"/>
      <c r="Z264" s="335"/>
      <c r="AA264" s="335"/>
      <c r="AB264" s="335"/>
      <c r="AC264" s="335"/>
      <c r="AD264" s="335"/>
      <c r="AE264" s="335"/>
      <c r="AF264" s="335"/>
    </row>
    <row r="265">
      <c r="A265" s="335"/>
      <c r="B265" s="335"/>
      <c r="C265" s="335"/>
      <c r="D265" s="335"/>
      <c r="E265" s="335"/>
      <c r="F265" s="335"/>
      <c r="G265" s="335"/>
      <c r="H265" s="335"/>
      <c r="I265" s="335"/>
      <c r="J265" s="335"/>
      <c r="K265" s="335"/>
      <c r="L265" s="335"/>
      <c r="M265" s="335"/>
      <c r="N265" s="335"/>
      <c r="O265" s="335"/>
      <c r="P265" s="335"/>
      <c r="Q265" s="335"/>
      <c r="R265" s="335"/>
      <c r="S265" s="335"/>
      <c r="T265" s="335"/>
      <c r="U265" s="335"/>
      <c r="V265" s="335"/>
      <c r="W265" s="335"/>
      <c r="X265" s="335"/>
      <c r="Y265" s="335"/>
      <c r="Z265" s="335"/>
      <c r="AA265" s="335"/>
      <c r="AB265" s="335"/>
      <c r="AC265" s="335"/>
      <c r="AD265" s="335"/>
      <c r="AE265" s="335"/>
      <c r="AF265" s="335"/>
    </row>
    <row r="266">
      <c r="A266" s="335"/>
      <c r="B266" s="335"/>
      <c r="C266" s="335"/>
      <c r="D266" s="335"/>
      <c r="E266" s="335"/>
      <c r="F266" s="335"/>
      <c r="G266" s="335"/>
      <c r="H266" s="335"/>
      <c r="I266" s="335"/>
      <c r="J266" s="335"/>
      <c r="K266" s="335"/>
      <c r="L266" s="335"/>
      <c r="M266" s="335"/>
      <c r="N266" s="335"/>
      <c r="O266" s="335"/>
      <c r="P266" s="335"/>
      <c r="Q266" s="335"/>
      <c r="R266" s="335"/>
      <c r="S266" s="335"/>
      <c r="T266" s="335"/>
      <c r="U266" s="335"/>
      <c r="V266" s="335"/>
      <c r="W266" s="335"/>
      <c r="X266" s="335"/>
      <c r="Y266" s="335"/>
      <c r="Z266" s="335"/>
      <c r="AA266" s="335"/>
      <c r="AB266" s="335"/>
      <c r="AC266" s="335"/>
      <c r="AD266" s="335"/>
      <c r="AE266" s="335"/>
      <c r="AF266" s="335"/>
    </row>
    <row r="267">
      <c r="A267" s="335"/>
      <c r="B267" s="335"/>
      <c r="C267" s="335"/>
      <c r="D267" s="335"/>
      <c r="E267" s="335"/>
      <c r="F267" s="335"/>
      <c r="G267" s="335"/>
      <c r="H267" s="335"/>
      <c r="I267" s="335"/>
      <c r="J267" s="335"/>
      <c r="K267" s="335"/>
      <c r="L267" s="335"/>
      <c r="M267" s="335"/>
      <c r="N267" s="335"/>
      <c r="O267" s="335"/>
      <c r="P267" s="335"/>
      <c r="Q267" s="335"/>
      <c r="R267" s="335"/>
      <c r="S267" s="335"/>
      <c r="T267" s="335"/>
      <c r="U267" s="335"/>
      <c r="V267" s="335"/>
      <c r="W267" s="335"/>
      <c r="X267" s="335"/>
      <c r="Y267" s="335"/>
      <c r="Z267" s="335"/>
      <c r="AA267" s="335"/>
      <c r="AB267" s="335"/>
      <c r="AC267" s="335"/>
      <c r="AD267" s="335"/>
      <c r="AE267" s="335"/>
      <c r="AF267" s="335"/>
    </row>
    <row r="268">
      <c r="A268" s="335"/>
      <c r="B268" s="335"/>
      <c r="C268" s="335"/>
      <c r="D268" s="335"/>
      <c r="E268" s="335"/>
      <c r="F268" s="335"/>
      <c r="G268" s="335"/>
      <c r="H268" s="335"/>
      <c r="I268" s="335"/>
      <c r="J268" s="335"/>
      <c r="K268" s="335"/>
      <c r="L268" s="335"/>
      <c r="M268" s="335"/>
      <c r="N268" s="335"/>
      <c r="O268" s="335"/>
      <c r="P268" s="335"/>
      <c r="Q268" s="335"/>
      <c r="R268" s="335"/>
      <c r="S268" s="335"/>
      <c r="T268" s="335"/>
      <c r="U268" s="335"/>
      <c r="V268" s="335"/>
      <c r="W268" s="335"/>
      <c r="X268" s="335"/>
      <c r="Y268" s="335"/>
      <c r="Z268" s="335"/>
      <c r="AA268" s="335"/>
      <c r="AB268" s="335"/>
      <c r="AC268" s="335"/>
      <c r="AD268" s="335"/>
      <c r="AE268" s="335"/>
      <c r="AF268" s="335"/>
    </row>
    <row r="269">
      <c r="A269" s="335"/>
      <c r="B269" s="335"/>
      <c r="C269" s="335"/>
      <c r="D269" s="335"/>
      <c r="E269" s="335"/>
      <c r="F269" s="335"/>
      <c r="G269" s="335"/>
      <c r="H269" s="335"/>
      <c r="I269" s="335"/>
      <c r="J269" s="335"/>
      <c r="K269" s="335"/>
      <c r="L269" s="335"/>
      <c r="M269" s="335"/>
      <c r="N269" s="335"/>
      <c r="O269" s="335"/>
      <c r="P269" s="335"/>
      <c r="Q269" s="335"/>
      <c r="R269" s="335"/>
      <c r="S269" s="335"/>
      <c r="T269" s="335"/>
      <c r="U269" s="335"/>
      <c r="V269" s="335"/>
      <c r="W269" s="335"/>
      <c r="X269" s="335"/>
      <c r="Y269" s="335"/>
      <c r="Z269" s="335"/>
      <c r="AA269" s="335"/>
      <c r="AB269" s="335"/>
      <c r="AC269" s="335"/>
      <c r="AD269" s="335"/>
      <c r="AE269" s="335"/>
      <c r="AF269" s="335"/>
    </row>
    <row r="270">
      <c r="A270" s="335"/>
      <c r="B270" s="335"/>
      <c r="C270" s="335"/>
      <c r="D270" s="335"/>
      <c r="E270" s="335"/>
      <c r="F270" s="335"/>
      <c r="G270" s="335"/>
      <c r="H270" s="335"/>
      <c r="I270" s="335"/>
      <c r="J270" s="335"/>
      <c r="K270" s="335"/>
      <c r="L270" s="335"/>
      <c r="M270" s="335"/>
      <c r="N270" s="335"/>
      <c r="O270" s="335"/>
      <c r="P270" s="335"/>
      <c r="Q270" s="335"/>
      <c r="R270" s="335"/>
      <c r="S270" s="335"/>
      <c r="T270" s="335"/>
      <c r="U270" s="335"/>
      <c r="V270" s="335"/>
      <c r="W270" s="335"/>
      <c r="X270" s="335"/>
      <c r="Y270" s="335"/>
      <c r="Z270" s="335"/>
      <c r="AA270" s="335"/>
      <c r="AB270" s="335"/>
      <c r="AC270" s="335"/>
      <c r="AD270" s="335"/>
      <c r="AE270" s="335"/>
      <c r="AF270" s="335"/>
    </row>
    <row r="271">
      <c r="A271" s="335"/>
      <c r="B271" s="335"/>
      <c r="C271" s="335"/>
      <c r="D271" s="335"/>
      <c r="E271" s="335"/>
      <c r="F271" s="335"/>
      <c r="G271" s="335"/>
      <c r="H271" s="335"/>
      <c r="I271" s="335"/>
      <c r="J271" s="335"/>
      <c r="K271" s="335"/>
      <c r="L271" s="335"/>
      <c r="M271" s="335"/>
      <c r="N271" s="335"/>
      <c r="O271" s="335"/>
      <c r="P271" s="335"/>
      <c r="Q271" s="335"/>
      <c r="R271" s="335"/>
      <c r="S271" s="335"/>
      <c r="T271" s="335"/>
      <c r="U271" s="335"/>
      <c r="V271" s="335"/>
      <c r="W271" s="335"/>
      <c r="X271" s="335"/>
      <c r="Y271" s="335"/>
      <c r="Z271" s="335"/>
      <c r="AA271" s="335"/>
      <c r="AB271" s="335"/>
      <c r="AC271" s="335"/>
      <c r="AD271" s="335"/>
      <c r="AE271" s="335"/>
      <c r="AF271" s="335"/>
    </row>
    <row r="272">
      <c r="A272" s="335"/>
      <c r="B272" s="335"/>
      <c r="C272" s="335"/>
      <c r="D272" s="335"/>
      <c r="E272" s="335"/>
      <c r="F272" s="335"/>
      <c r="G272" s="335"/>
      <c r="H272" s="335"/>
      <c r="I272" s="335"/>
      <c r="J272" s="335"/>
      <c r="K272" s="335"/>
      <c r="L272" s="335"/>
      <c r="M272" s="335"/>
      <c r="N272" s="335"/>
      <c r="O272" s="335"/>
      <c r="P272" s="335"/>
      <c r="Q272" s="335"/>
      <c r="R272" s="335"/>
      <c r="S272" s="335"/>
      <c r="T272" s="335"/>
      <c r="U272" s="335"/>
      <c r="V272" s="335"/>
      <c r="W272" s="335"/>
      <c r="X272" s="335"/>
      <c r="Y272" s="335"/>
      <c r="Z272" s="335"/>
      <c r="AA272" s="335"/>
      <c r="AB272" s="335"/>
      <c r="AC272" s="335"/>
      <c r="AD272" s="335"/>
      <c r="AE272" s="335"/>
      <c r="AF272" s="335"/>
    </row>
    <row r="273">
      <c r="A273" s="335"/>
      <c r="B273" s="335"/>
      <c r="C273" s="335"/>
      <c r="D273" s="335"/>
      <c r="E273" s="335"/>
      <c r="F273" s="335"/>
      <c r="G273" s="335"/>
      <c r="H273" s="335"/>
      <c r="I273" s="335"/>
      <c r="J273" s="335"/>
      <c r="K273" s="335"/>
      <c r="L273" s="335"/>
      <c r="M273" s="335"/>
      <c r="N273" s="335"/>
      <c r="O273" s="335"/>
      <c r="P273" s="335"/>
      <c r="Q273" s="335"/>
      <c r="R273" s="335"/>
      <c r="S273" s="335"/>
      <c r="T273" s="335"/>
      <c r="U273" s="335"/>
      <c r="V273" s="335"/>
      <c r="W273" s="335"/>
      <c r="X273" s="335"/>
      <c r="Y273" s="335"/>
      <c r="Z273" s="335"/>
      <c r="AA273" s="335"/>
      <c r="AB273" s="335"/>
      <c r="AC273" s="335"/>
      <c r="AD273" s="335"/>
      <c r="AE273" s="335"/>
      <c r="AF273" s="335"/>
    </row>
    <row r="274">
      <c r="A274" s="335"/>
      <c r="B274" s="335"/>
      <c r="C274" s="335"/>
      <c r="D274" s="335"/>
      <c r="E274" s="335"/>
      <c r="F274" s="335"/>
      <c r="G274" s="335"/>
      <c r="H274" s="335"/>
      <c r="I274" s="335"/>
      <c r="J274" s="335"/>
      <c r="K274" s="335"/>
      <c r="L274" s="335"/>
      <c r="M274" s="335"/>
      <c r="N274" s="335"/>
      <c r="O274" s="335"/>
      <c r="P274" s="335"/>
      <c r="Q274" s="335"/>
      <c r="R274" s="335"/>
      <c r="S274" s="335"/>
      <c r="T274" s="335"/>
      <c r="U274" s="335"/>
      <c r="V274" s="335"/>
      <c r="W274" s="335"/>
      <c r="X274" s="335"/>
      <c r="Y274" s="335"/>
      <c r="Z274" s="335"/>
      <c r="AA274" s="335"/>
      <c r="AB274" s="335"/>
      <c r="AC274" s="335"/>
      <c r="AD274" s="335"/>
      <c r="AE274" s="335"/>
      <c r="AF274" s="335"/>
    </row>
    <row r="275">
      <c r="A275" s="335"/>
      <c r="B275" s="335"/>
      <c r="C275" s="335"/>
      <c r="D275" s="335"/>
      <c r="E275" s="335"/>
      <c r="F275" s="335"/>
      <c r="G275" s="335"/>
      <c r="H275" s="335"/>
      <c r="I275" s="335"/>
      <c r="J275" s="335"/>
      <c r="K275" s="335"/>
      <c r="L275" s="335"/>
      <c r="M275" s="335"/>
      <c r="N275" s="335"/>
      <c r="O275" s="335"/>
      <c r="P275" s="335"/>
      <c r="Q275" s="335"/>
      <c r="R275" s="335"/>
      <c r="S275" s="335"/>
      <c r="T275" s="335"/>
      <c r="U275" s="335"/>
      <c r="V275" s="335"/>
      <c r="W275" s="335"/>
      <c r="X275" s="335"/>
      <c r="Y275" s="335"/>
      <c r="Z275" s="335"/>
      <c r="AA275" s="335"/>
      <c r="AB275" s="335"/>
      <c r="AC275" s="335"/>
      <c r="AD275" s="335"/>
      <c r="AE275" s="335"/>
      <c r="AF275" s="335"/>
    </row>
    <row r="276">
      <c r="A276" s="335"/>
      <c r="B276" s="335"/>
      <c r="C276" s="335"/>
      <c r="D276" s="335"/>
      <c r="E276" s="335"/>
      <c r="F276" s="335"/>
      <c r="G276" s="335"/>
      <c r="H276" s="335"/>
      <c r="I276" s="335"/>
      <c r="J276" s="335"/>
      <c r="K276" s="335"/>
      <c r="L276" s="335"/>
      <c r="M276" s="335"/>
      <c r="N276" s="335"/>
      <c r="O276" s="335"/>
      <c r="P276" s="335"/>
      <c r="Q276" s="335"/>
      <c r="R276" s="335"/>
      <c r="S276" s="335"/>
      <c r="T276" s="335"/>
      <c r="U276" s="335"/>
      <c r="V276" s="335"/>
      <c r="W276" s="335"/>
      <c r="X276" s="335"/>
      <c r="Y276" s="335"/>
      <c r="Z276" s="335"/>
      <c r="AA276" s="335"/>
      <c r="AB276" s="335"/>
      <c r="AC276" s="335"/>
      <c r="AD276" s="335"/>
      <c r="AE276" s="335"/>
      <c r="AF276" s="335"/>
    </row>
    <row r="277">
      <c r="A277" s="335"/>
      <c r="B277" s="335"/>
      <c r="C277" s="335"/>
      <c r="D277" s="335"/>
      <c r="E277" s="335"/>
      <c r="F277" s="335"/>
      <c r="G277" s="335"/>
      <c r="H277" s="335"/>
      <c r="I277" s="335"/>
      <c r="J277" s="335"/>
      <c r="K277" s="335"/>
      <c r="L277" s="335"/>
      <c r="M277" s="335"/>
      <c r="N277" s="335"/>
      <c r="O277" s="335"/>
      <c r="P277" s="335"/>
      <c r="Q277" s="335"/>
      <c r="R277" s="335"/>
      <c r="S277" s="335"/>
      <c r="T277" s="335"/>
      <c r="U277" s="335"/>
      <c r="V277" s="335"/>
      <c r="W277" s="335"/>
      <c r="X277" s="335"/>
      <c r="Y277" s="335"/>
      <c r="Z277" s="335"/>
      <c r="AA277" s="335"/>
      <c r="AB277" s="335"/>
      <c r="AC277" s="335"/>
      <c r="AD277" s="335"/>
      <c r="AE277" s="335"/>
      <c r="AF277" s="335"/>
    </row>
    <row r="278">
      <c r="A278" s="335"/>
      <c r="B278" s="335"/>
      <c r="C278" s="335"/>
      <c r="D278" s="335"/>
      <c r="E278" s="335"/>
      <c r="F278" s="335"/>
      <c r="G278" s="335"/>
      <c r="H278" s="335"/>
      <c r="I278" s="335"/>
      <c r="J278" s="335"/>
      <c r="K278" s="335"/>
      <c r="L278" s="335"/>
      <c r="M278" s="335"/>
      <c r="N278" s="335"/>
      <c r="O278" s="335"/>
      <c r="P278" s="335"/>
      <c r="Q278" s="335"/>
      <c r="R278" s="335"/>
      <c r="S278" s="335"/>
      <c r="T278" s="335"/>
      <c r="U278" s="335"/>
      <c r="V278" s="335"/>
      <c r="W278" s="335"/>
      <c r="X278" s="335"/>
      <c r="Y278" s="335"/>
      <c r="Z278" s="335"/>
      <c r="AA278" s="335"/>
      <c r="AB278" s="335"/>
      <c r="AC278" s="335"/>
      <c r="AD278" s="335"/>
      <c r="AE278" s="335"/>
      <c r="AF278" s="335"/>
    </row>
    <row r="279">
      <c r="A279" s="335"/>
      <c r="B279" s="335"/>
      <c r="C279" s="335"/>
      <c r="D279" s="335"/>
      <c r="E279" s="335"/>
      <c r="F279" s="335"/>
      <c r="G279" s="335"/>
      <c r="H279" s="335"/>
      <c r="I279" s="335"/>
      <c r="J279" s="335"/>
      <c r="K279" s="335"/>
      <c r="L279" s="335"/>
      <c r="M279" s="335"/>
      <c r="N279" s="335"/>
      <c r="O279" s="335"/>
      <c r="P279" s="335"/>
      <c r="Q279" s="335"/>
      <c r="R279" s="335"/>
      <c r="S279" s="335"/>
      <c r="T279" s="335"/>
      <c r="U279" s="335"/>
      <c r="V279" s="335"/>
      <c r="W279" s="335"/>
      <c r="X279" s="335"/>
      <c r="Y279" s="335"/>
      <c r="Z279" s="335"/>
      <c r="AA279" s="335"/>
      <c r="AB279" s="335"/>
      <c r="AC279" s="335"/>
      <c r="AD279" s="335"/>
      <c r="AE279" s="335"/>
      <c r="AF279" s="335"/>
    </row>
    <row r="280">
      <c r="A280" s="335"/>
      <c r="B280" s="335"/>
      <c r="C280" s="335"/>
      <c r="D280" s="335"/>
      <c r="E280" s="335"/>
      <c r="F280" s="335"/>
      <c r="G280" s="335"/>
      <c r="H280" s="335"/>
      <c r="I280" s="335"/>
      <c r="J280" s="335"/>
      <c r="K280" s="335"/>
      <c r="L280" s="335"/>
      <c r="M280" s="335"/>
      <c r="N280" s="335"/>
      <c r="O280" s="335"/>
      <c r="P280" s="335"/>
      <c r="Q280" s="335"/>
      <c r="R280" s="335"/>
      <c r="S280" s="335"/>
      <c r="T280" s="335"/>
      <c r="U280" s="335"/>
      <c r="V280" s="335"/>
      <c r="W280" s="335"/>
      <c r="X280" s="335"/>
      <c r="Y280" s="335"/>
      <c r="Z280" s="335"/>
      <c r="AA280" s="335"/>
      <c r="AB280" s="335"/>
      <c r="AC280" s="335"/>
      <c r="AD280" s="335"/>
      <c r="AE280" s="335"/>
      <c r="AF280" s="335"/>
    </row>
    <row r="281">
      <c r="A281" s="335"/>
      <c r="B281" s="335"/>
      <c r="C281" s="335"/>
      <c r="D281" s="335"/>
      <c r="E281" s="335"/>
      <c r="F281" s="335"/>
      <c r="G281" s="335"/>
      <c r="H281" s="335"/>
      <c r="I281" s="335"/>
      <c r="J281" s="335"/>
      <c r="K281" s="335"/>
      <c r="L281" s="335"/>
      <c r="M281" s="335"/>
      <c r="N281" s="335"/>
      <c r="O281" s="335"/>
      <c r="P281" s="335"/>
      <c r="Q281" s="335"/>
      <c r="R281" s="335"/>
      <c r="S281" s="335"/>
      <c r="T281" s="335"/>
      <c r="U281" s="335"/>
      <c r="V281" s="335"/>
      <c r="W281" s="335"/>
      <c r="X281" s="335"/>
      <c r="Y281" s="335"/>
      <c r="Z281" s="335"/>
      <c r="AA281" s="335"/>
      <c r="AB281" s="335"/>
      <c r="AC281" s="335"/>
      <c r="AD281" s="335"/>
      <c r="AE281" s="335"/>
      <c r="AF281" s="335"/>
    </row>
    <row r="282">
      <c r="A282" s="335"/>
      <c r="B282" s="335"/>
      <c r="C282" s="335"/>
      <c r="D282" s="335"/>
      <c r="E282" s="335"/>
      <c r="F282" s="335"/>
      <c r="G282" s="335"/>
      <c r="H282" s="335"/>
      <c r="I282" s="335"/>
      <c r="J282" s="335"/>
      <c r="K282" s="335"/>
      <c r="L282" s="335"/>
      <c r="M282" s="335"/>
      <c r="N282" s="335"/>
      <c r="O282" s="335"/>
      <c r="P282" s="335"/>
      <c r="Q282" s="335"/>
      <c r="R282" s="335"/>
      <c r="S282" s="335"/>
      <c r="T282" s="335"/>
      <c r="U282" s="335"/>
      <c r="V282" s="335"/>
      <c r="W282" s="335"/>
      <c r="X282" s="335"/>
      <c r="Y282" s="335"/>
      <c r="Z282" s="335"/>
      <c r="AA282" s="335"/>
      <c r="AB282" s="335"/>
      <c r="AC282" s="335"/>
      <c r="AD282" s="335"/>
      <c r="AE282" s="335"/>
      <c r="AF282" s="335"/>
    </row>
    <row r="283">
      <c r="A283" s="335"/>
      <c r="B283" s="335"/>
      <c r="C283" s="335"/>
      <c r="D283" s="335"/>
      <c r="E283" s="335"/>
      <c r="F283" s="335"/>
      <c r="G283" s="335"/>
      <c r="H283" s="335"/>
      <c r="I283" s="335"/>
      <c r="J283" s="335"/>
      <c r="K283" s="335"/>
      <c r="L283" s="335"/>
      <c r="M283" s="335"/>
      <c r="N283" s="335"/>
      <c r="O283" s="335"/>
      <c r="P283" s="335"/>
      <c r="Q283" s="335"/>
      <c r="R283" s="335"/>
      <c r="S283" s="335"/>
      <c r="T283" s="335"/>
      <c r="U283" s="335"/>
      <c r="V283" s="335"/>
      <c r="W283" s="335"/>
      <c r="X283" s="335"/>
      <c r="Y283" s="335"/>
      <c r="Z283" s="335"/>
      <c r="AA283" s="335"/>
      <c r="AB283" s="335"/>
      <c r="AC283" s="335"/>
      <c r="AD283" s="335"/>
      <c r="AE283" s="335"/>
      <c r="AF283" s="335"/>
    </row>
    <row r="284">
      <c r="A284" s="335"/>
      <c r="B284" s="335"/>
      <c r="C284" s="335"/>
      <c r="D284" s="335"/>
      <c r="E284" s="335"/>
      <c r="F284" s="335"/>
      <c r="G284" s="335"/>
      <c r="H284" s="335"/>
      <c r="I284" s="335"/>
      <c r="J284" s="335"/>
      <c r="K284" s="335"/>
      <c r="L284" s="335"/>
      <c r="M284" s="335"/>
      <c r="N284" s="335"/>
      <c r="O284" s="335"/>
      <c r="P284" s="335"/>
      <c r="Q284" s="335"/>
      <c r="R284" s="335"/>
      <c r="S284" s="335"/>
      <c r="T284" s="335"/>
      <c r="U284" s="335"/>
      <c r="V284" s="335"/>
      <c r="W284" s="335"/>
      <c r="X284" s="335"/>
      <c r="Y284" s="335"/>
      <c r="Z284" s="335"/>
      <c r="AA284" s="335"/>
      <c r="AB284" s="335"/>
      <c r="AC284" s="335"/>
      <c r="AD284" s="335"/>
      <c r="AE284" s="335"/>
      <c r="AF284" s="335"/>
    </row>
    <row r="285">
      <c r="A285" s="335"/>
      <c r="B285" s="335"/>
      <c r="C285" s="335"/>
      <c r="D285" s="335"/>
      <c r="E285" s="335"/>
      <c r="F285" s="335"/>
      <c r="G285" s="335"/>
      <c r="H285" s="335"/>
      <c r="I285" s="335"/>
      <c r="J285" s="335"/>
      <c r="K285" s="335"/>
      <c r="L285" s="335"/>
      <c r="M285" s="335"/>
      <c r="N285" s="335"/>
      <c r="O285" s="335"/>
      <c r="P285" s="335"/>
      <c r="Q285" s="335"/>
      <c r="R285" s="335"/>
      <c r="S285" s="335"/>
      <c r="T285" s="335"/>
      <c r="U285" s="335"/>
      <c r="V285" s="335"/>
      <c r="W285" s="335"/>
      <c r="X285" s="335"/>
      <c r="Y285" s="335"/>
      <c r="Z285" s="335"/>
      <c r="AA285" s="335"/>
      <c r="AB285" s="335"/>
      <c r="AC285" s="335"/>
      <c r="AD285" s="335"/>
      <c r="AE285" s="335"/>
      <c r="AF285" s="335"/>
    </row>
    <row r="286">
      <c r="A286" s="335"/>
      <c r="B286" s="335"/>
      <c r="C286" s="335"/>
      <c r="D286" s="335"/>
      <c r="E286" s="335"/>
      <c r="F286" s="335"/>
      <c r="G286" s="335"/>
      <c r="H286" s="335"/>
      <c r="I286" s="335"/>
      <c r="J286" s="335"/>
      <c r="K286" s="335"/>
      <c r="L286" s="335"/>
      <c r="M286" s="335"/>
      <c r="N286" s="335"/>
      <c r="O286" s="335"/>
      <c r="P286" s="335"/>
      <c r="Q286" s="335"/>
      <c r="R286" s="335"/>
      <c r="S286" s="335"/>
      <c r="T286" s="335"/>
      <c r="U286" s="335"/>
      <c r="V286" s="335"/>
      <c r="W286" s="335"/>
      <c r="X286" s="335"/>
      <c r="Y286" s="335"/>
      <c r="Z286" s="335"/>
      <c r="AA286" s="335"/>
      <c r="AB286" s="335"/>
      <c r="AC286" s="335"/>
      <c r="AD286" s="335"/>
      <c r="AE286" s="335"/>
      <c r="AF286" s="335"/>
    </row>
    <row r="287">
      <c r="A287" s="335"/>
      <c r="B287" s="335"/>
      <c r="C287" s="335"/>
      <c r="D287" s="335"/>
      <c r="E287" s="335"/>
      <c r="F287" s="335"/>
      <c r="G287" s="335"/>
      <c r="H287" s="335"/>
      <c r="I287" s="335"/>
      <c r="J287" s="335"/>
      <c r="K287" s="335"/>
      <c r="L287" s="335"/>
      <c r="M287" s="335"/>
      <c r="N287" s="335"/>
      <c r="O287" s="335"/>
      <c r="P287" s="335"/>
      <c r="Q287" s="335"/>
      <c r="R287" s="335"/>
      <c r="S287" s="335"/>
      <c r="T287" s="335"/>
      <c r="U287" s="335"/>
      <c r="V287" s="335"/>
      <c r="W287" s="335"/>
      <c r="X287" s="335"/>
      <c r="Y287" s="335"/>
      <c r="Z287" s="335"/>
      <c r="AA287" s="335"/>
      <c r="AB287" s="335"/>
      <c r="AC287" s="335"/>
      <c r="AD287" s="335"/>
      <c r="AE287" s="335"/>
      <c r="AF287" s="335"/>
    </row>
    <row r="288">
      <c r="A288" s="335"/>
      <c r="B288" s="335"/>
      <c r="C288" s="335"/>
      <c r="D288" s="335"/>
      <c r="E288" s="335"/>
      <c r="F288" s="335"/>
      <c r="G288" s="335"/>
      <c r="H288" s="335"/>
      <c r="I288" s="335"/>
      <c r="J288" s="335"/>
      <c r="K288" s="335"/>
      <c r="L288" s="335"/>
      <c r="M288" s="335"/>
      <c r="N288" s="335"/>
      <c r="O288" s="335"/>
      <c r="P288" s="335"/>
      <c r="Q288" s="335"/>
      <c r="R288" s="335"/>
      <c r="S288" s="335"/>
      <c r="T288" s="335"/>
      <c r="U288" s="335"/>
      <c r="V288" s="335"/>
      <c r="W288" s="335"/>
      <c r="X288" s="335"/>
      <c r="Y288" s="335"/>
      <c r="Z288" s="335"/>
      <c r="AA288" s="335"/>
      <c r="AB288" s="335"/>
      <c r="AC288" s="335"/>
      <c r="AD288" s="335"/>
      <c r="AE288" s="335"/>
      <c r="AF288" s="335"/>
    </row>
    <row r="289">
      <c r="A289" s="335"/>
      <c r="B289" s="335"/>
      <c r="C289" s="335"/>
      <c r="D289" s="335"/>
      <c r="E289" s="335"/>
      <c r="F289" s="335"/>
      <c r="G289" s="335"/>
      <c r="H289" s="335"/>
      <c r="I289" s="335"/>
      <c r="J289" s="335"/>
      <c r="K289" s="335"/>
      <c r="L289" s="335"/>
      <c r="M289" s="335"/>
      <c r="N289" s="335"/>
      <c r="O289" s="335"/>
      <c r="P289" s="335"/>
      <c r="Q289" s="335"/>
      <c r="R289" s="335"/>
      <c r="S289" s="335"/>
      <c r="T289" s="335"/>
      <c r="U289" s="335"/>
      <c r="V289" s="335"/>
      <c r="W289" s="335"/>
      <c r="X289" s="335"/>
      <c r="Y289" s="335"/>
      <c r="Z289" s="335"/>
      <c r="AA289" s="335"/>
      <c r="AB289" s="335"/>
      <c r="AC289" s="335"/>
      <c r="AD289" s="335"/>
      <c r="AE289" s="335"/>
      <c r="AF289" s="335"/>
    </row>
    <row r="290">
      <c r="A290" s="335"/>
      <c r="B290" s="335"/>
      <c r="C290" s="335"/>
      <c r="D290" s="335"/>
      <c r="E290" s="335"/>
      <c r="F290" s="335"/>
      <c r="G290" s="335"/>
      <c r="H290" s="335"/>
      <c r="I290" s="335"/>
      <c r="J290" s="335"/>
      <c r="K290" s="335"/>
      <c r="L290" s="335"/>
      <c r="M290" s="335"/>
      <c r="N290" s="335"/>
      <c r="O290" s="335"/>
      <c r="P290" s="335"/>
      <c r="Q290" s="335"/>
      <c r="R290" s="335"/>
      <c r="S290" s="335"/>
      <c r="T290" s="335"/>
      <c r="U290" s="335"/>
      <c r="V290" s="335"/>
      <c r="W290" s="335"/>
      <c r="X290" s="335"/>
      <c r="Y290" s="335"/>
      <c r="Z290" s="335"/>
      <c r="AA290" s="335"/>
      <c r="AB290" s="335"/>
      <c r="AC290" s="335"/>
      <c r="AD290" s="335"/>
      <c r="AE290" s="335"/>
      <c r="AF290" s="335"/>
    </row>
    <row r="291">
      <c r="A291" s="335"/>
      <c r="B291" s="335"/>
      <c r="C291" s="335"/>
      <c r="D291" s="335"/>
      <c r="E291" s="335"/>
      <c r="F291" s="335"/>
      <c r="G291" s="335"/>
      <c r="H291" s="335"/>
      <c r="I291" s="335"/>
      <c r="J291" s="335"/>
      <c r="K291" s="335"/>
      <c r="L291" s="335"/>
      <c r="M291" s="335"/>
      <c r="N291" s="335"/>
      <c r="O291" s="335"/>
      <c r="P291" s="335"/>
      <c r="Q291" s="335"/>
      <c r="R291" s="335"/>
      <c r="S291" s="335"/>
      <c r="T291" s="335"/>
      <c r="U291" s="335"/>
      <c r="V291" s="335"/>
      <c r="W291" s="335"/>
      <c r="X291" s="335"/>
      <c r="Y291" s="335"/>
      <c r="Z291" s="335"/>
      <c r="AA291" s="335"/>
      <c r="AB291" s="335"/>
      <c r="AC291" s="335"/>
      <c r="AD291" s="335"/>
      <c r="AE291" s="335"/>
      <c r="AF291" s="335"/>
    </row>
    <row r="292">
      <c r="A292" s="335"/>
      <c r="B292" s="335"/>
      <c r="C292" s="335"/>
      <c r="D292" s="335"/>
      <c r="E292" s="335"/>
      <c r="F292" s="335"/>
      <c r="G292" s="335"/>
      <c r="H292" s="335"/>
      <c r="I292" s="335"/>
      <c r="J292" s="335"/>
      <c r="K292" s="335"/>
      <c r="L292" s="335"/>
      <c r="M292" s="335"/>
      <c r="N292" s="335"/>
      <c r="O292" s="335"/>
      <c r="P292" s="335"/>
      <c r="Q292" s="335"/>
      <c r="R292" s="335"/>
      <c r="S292" s="335"/>
      <c r="T292" s="335"/>
      <c r="U292" s="335"/>
      <c r="V292" s="335"/>
      <c r="W292" s="335"/>
      <c r="X292" s="335"/>
      <c r="Y292" s="335"/>
      <c r="Z292" s="335"/>
      <c r="AA292" s="335"/>
      <c r="AB292" s="335"/>
      <c r="AC292" s="335"/>
      <c r="AD292" s="335"/>
      <c r="AE292" s="335"/>
      <c r="AF292" s="335"/>
    </row>
    <row r="293">
      <c r="A293" s="335"/>
      <c r="B293" s="335"/>
      <c r="C293" s="335"/>
      <c r="D293" s="335"/>
      <c r="E293" s="335"/>
      <c r="F293" s="335"/>
      <c r="G293" s="335"/>
      <c r="H293" s="335"/>
      <c r="I293" s="335"/>
      <c r="J293" s="335"/>
      <c r="K293" s="335"/>
      <c r="L293" s="335"/>
      <c r="M293" s="335"/>
      <c r="N293" s="335"/>
      <c r="O293" s="335"/>
      <c r="P293" s="335"/>
      <c r="Q293" s="335"/>
      <c r="R293" s="335"/>
      <c r="S293" s="335"/>
      <c r="T293" s="335"/>
      <c r="U293" s="335"/>
      <c r="V293" s="335"/>
      <c r="W293" s="335"/>
      <c r="X293" s="335"/>
      <c r="Y293" s="335"/>
      <c r="Z293" s="335"/>
      <c r="AA293" s="335"/>
      <c r="AB293" s="335"/>
      <c r="AC293" s="335"/>
      <c r="AD293" s="335"/>
      <c r="AE293" s="335"/>
      <c r="AF293" s="335"/>
    </row>
    <row r="294">
      <c r="A294" s="335"/>
      <c r="B294" s="335"/>
      <c r="C294" s="335"/>
      <c r="D294" s="335"/>
      <c r="E294" s="335"/>
      <c r="F294" s="335"/>
      <c r="G294" s="335"/>
      <c r="H294" s="335"/>
      <c r="I294" s="335"/>
      <c r="J294" s="335"/>
      <c r="K294" s="335"/>
      <c r="L294" s="335"/>
      <c r="M294" s="335"/>
      <c r="N294" s="335"/>
      <c r="O294" s="335"/>
      <c r="P294" s="335"/>
      <c r="Q294" s="335"/>
      <c r="R294" s="335"/>
      <c r="S294" s="335"/>
      <c r="T294" s="335"/>
      <c r="U294" s="335"/>
      <c r="V294" s="335"/>
      <c r="W294" s="335"/>
      <c r="X294" s="335"/>
      <c r="Y294" s="335"/>
      <c r="Z294" s="335"/>
      <c r="AA294" s="335"/>
      <c r="AB294" s="335"/>
      <c r="AC294" s="335"/>
      <c r="AD294" s="335"/>
      <c r="AE294" s="335"/>
      <c r="AF294" s="335"/>
    </row>
    <row r="295">
      <c r="A295" s="335"/>
      <c r="B295" s="335"/>
      <c r="C295" s="335"/>
      <c r="D295" s="335"/>
      <c r="E295" s="335"/>
      <c r="F295" s="335"/>
      <c r="G295" s="335"/>
      <c r="H295" s="335"/>
      <c r="I295" s="335"/>
      <c r="J295" s="335"/>
      <c r="K295" s="335"/>
      <c r="L295" s="335"/>
      <c r="M295" s="335"/>
      <c r="N295" s="335"/>
      <c r="O295" s="335"/>
      <c r="P295" s="335"/>
      <c r="Q295" s="335"/>
      <c r="R295" s="335"/>
      <c r="S295" s="335"/>
      <c r="T295" s="335"/>
      <c r="U295" s="335"/>
      <c r="V295" s="335"/>
      <c r="W295" s="335"/>
      <c r="X295" s="335"/>
      <c r="Y295" s="335"/>
      <c r="Z295" s="335"/>
      <c r="AA295" s="335"/>
      <c r="AB295" s="335"/>
      <c r="AC295" s="335"/>
      <c r="AD295" s="335"/>
      <c r="AE295" s="335"/>
      <c r="AF295" s="335"/>
    </row>
    <row r="296">
      <c r="A296" s="335"/>
      <c r="B296" s="335"/>
      <c r="C296" s="335"/>
      <c r="D296" s="335"/>
      <c r="E296" s="335"/>
      <c r="F296" s="335"/>
      <c r="G296" s="335"/>
      <c r="H296" s="335"/>
      <c r="I296" s="335"/>
      <c r="J296" s="335"/>
      <c r="K296" s="335"/>
      <c r="L296" s="335"/>
      <c r="M296" s="335"/>
      <c r="N296" s="335"/>
      <c r="O296" s="335"/>
      <c r="P296" s="335"/>
      <c r="Q296" s="335"/>
      <c r="R296" s="335"/>
      <c r="S296" s="335"/>
      <c r="T296" s="335"/>
      <c r="U296" s="335"/>
      <c r="V296" s="335"/>
      <c r="W296" s="335"/>
      <c r="X296" s="335"/>
      <c r="Y296" s="335"/>
      <c r="Z296" s="335"/>
      <c r="AA296" s="335"/>
      <c r="AB296" s="335"/>
      <c r="AC296" s="335"/>
      <c r="AD296" s="335"/>
      <c r="AE296" s="335"/>
      <c r="AF296" s="335"/>
    </row>
    <row r="297">
      <c r="A297" s="335"/>
      <c r="B297" s="335"/>
      <c r="C297" s="335"/>
      <c r="D297" s="335"/>
      <c r="E297" s="335"/>
      <c r="F297" s="335"/>
      <c r="G297" s="335"/>
      <c r="H297" s="335"/>
      <c r="I297" s="335"/>
      <c r="J297" s="335"/>
      <c r="K297" s="335"/>
      <c r="L297" s="335"/>
      <c r="M297" s="335"/>
      <c r="N297" s="335"/>
      <c r="O297" s="335"/>
      <c r="P297" s="335"/>
      <c r="Q297" s="335"/>
      <c r="R297" s="335"/>
      <c r="S297" s="335"/>
      <c r="T297" s="335"/>
      <c r="U297" s="335"/>
      <c r="V297" s="335"/>
      <c r="W297" s="335"/>
      <c r="X297" s="335"/>
      <c r="Y297" s="335"/>
      <c r="Z297" s="335"/>
      <c r="AA297" s="335"/>
      <c r="AB297" s="335"/>
      <c r="AC297" s="335"/>
      <c r="AD297" s="335"/>
      <c r="AE297" s="335"/>
      <c r="AF297" s="335"/>
    </row>
    <row r="298">
      <c r="A298" s="335"/>
      <c r="B298" s="335"/>
      <c r="C298" s="335"/>
      <c r="D298" s="335"/>
      <c r="E298" s="335"/>
      <c r="F298" s="335"/>
      <c r="G298" s="335"/>
      <c r="H298" s="335"/>
      <c r="I298" s="335"/>
      <c r="J298" s="335"/>
      <c r="K298" s="335"/>
      <c r="L298" s="335"/>
      <c r="M298" s="335"/>
      <c r="N298" s="335"/>
      <c r="O298" s="335"/>
      <c r="P298" s="335"/>
      <c r="Q298" s="335"/>
      <c r="R298" s="335"/>
      <c r="S298" s="335"/>
      <c r="T298" s="335"/>
      <c r="U298" s="335"/>
      <c r="V298" s="335"/>
      <c r="W298" s="335"/>
      <c r="X298" s="335"/>
      <c r="Y298" s="335"/>
      <c r="Z298" s="335"/>
      <c r="AA298" s="335"/>
      <c r="AB298" s="335"/>
      <c r="AC298" s="335"/>
      <c r="AD298" s="335"/>
      <c r="AE298" s="335"/>
      <c r="AF298" s="335"/>
    </row>
    <row r="299">
      <c r="A299" s="335"/>
      <c r="B299" s="335"/>
      <c r="C299" s="335"/>
      <c r="D299" s="335"/>
      <c r="E299" s="335"/>
      <c r="F299" s="335"/>
      <c r="G299" s="335"/>
      <c r="H299" s="335"/>
      <c r="I299" s="335"/>
      <c r="J299" s="335"/>
      <c r="K299" s="335"/>
      <c r="L299" s="335"/>
      <c r="M299" s="335"/>
      <c r="N299" s="335"/>
      <c r="O299" s="335"/>
      <c r="P299" s="335"/>
      <c r="Q299" s="335"/>
      <c r="R299" s="335"/>
      <c r="S299" s="335"/>
      <c r="T299" s="335"/>
      <c r="U299" s="335"/>
      <c r="V299" s="335"/>
      <c r="W299" s="335"/>
      <c r="X299" s="335"/>
      <c r="Y299" s="335"/>
      <c r="Z299" s="335"/>
      <c r="AA299" s="335"/>
      <c r="AB299" s="335"/>
      <c r="AC299" s="335"/>
      <c r="AD299" s="335"/>
      <c r="AE299" s="335"/>
      <c r="AF299" s="335"/>
    </row>
    <row r="300">
      <c r="A300" s="335"/>
      <c r="B300" s="335"/>
      <c r="C300" s="335"/>
      <c r="D300" s="335"/>
      <c r="E300" s="335"/>
      <c r="F300" s="335"/>
      <c r="G300" s="335"/>
      <c r="H300" s="335"/>
      <c r="I300" s="335"/>
      <c r="J300" s="335"/>
      <c r="K300" s="335"/>
      <c r="L300" s="335"/>
      <c r="M300" s="335"/>
      <c r="N300" s="335"/>
      <c r="O300" s="335"/>
      <c r="P300" s="335"/>
      <c r="Q300" s="335"/>
      <c r="R300" s="335"/>
      <c r="S300" s="335"/>
      <c r="T300" s="335"/>
      <c r="U300" s="335"/>
      <c r="V300" s="335"/>
      <c r="W300" s="335"/>
      <c r="X300" s="335"/>
      <c r="Y300" s="335"/>
      <c r="Z300" s="335"/>
      <c r="AA300" s="335"/>
      <c r="AB300" s="335"/>
      <c r="AC300" s="335"/>
      <c r="AD300" s="335"/>
      <c r="AE300" s="335"/>
      <c r="AF300" s="335"/>
    </row>
    <row r="301">
      <c r="A301" s="335"/>
      <c r="B301" s="335"/>
      <c r="C301" s="335"/>
      <c r="D301" s="335"/>
      <c r="E301" s="335"/>
      <c r="F301" s="335"/>
      <c r="G301" s="335"/>
      <c r="H301" s="335"/>
      <c r="I301" s="335"/>
      <c r="J301" s="335"/>
      <c r="K301" s="335"/>
      <c r="L301" s="335"/>
      <c r="M301" s="335"/>
      <c r="N301" s="335"/>
      <c r="O301" s="335"/>
      <c r="P301" s="335"/>
      <c r="Q301" s="335"/>
      <c r="R301" s="335"/>
      <c r="S301" s="335"/>
      <c r="T301" s="335"/>
      <c r="U301" s="335"/>
      <c r="V301" s="335"/>
      <c r="W301" s="335"/>
      <c r="X301" s="335"/>
      <c r="Y301" s="335"/>
      <c r="Z301" s="335"/>
      <c r="AA301" s="335"/>
      <c r="AB301" s="335"/>
      <c r="AC301" s="335"/>
      <c r="AD301" s="335"/>
      <c r="AE301" s="335"/>
      <c r="AF301" s="335"/>
    </row>
    <row r="302">
      <c r="A302" s="335"/>
      <c r="B302" s="335"/>
      <c r="C302" s="335"/>
      <c r="D302" s="335"/>
      <c r="E302" s="335"/>
      <c r="F302" s="335"/>
      <c r="G302" s="335"/>
      <c r="H302" s="335"/>
      <c r="I302" s="335"/>
      <c r="J302" s="335"/>
      <c r="K302" s="335"/>
      <c r="L302" s="335"/>
      <c r="M302" s="335"/>
      <c r="N302" s="335"/>
      <c r="O302" s="335"/>
      <c r="P302" s="335"/>
      <c r="Q302" s="335"/>
      <c r="R302" s="335"/>
      <c r="S302" s="335"/>
      <c r="T302" s="335"/>
      <c r="U302" s="335"/>
      <c r="V302" s="335"/>
      <c r="W302" s="335"/>
      <c r="X302" s="335"/>
      <c r="Y302" s="335"/>
      <c r="Z302" s="335"/>
      <c r="AA302" s="335"/>
      <c r="AB302" s="335"/>
      <c r="AC302" s="335"/>
      <c r="AD302" s="335"/>
      <c r="AE302" s="335"/>
      <c r="AF302" s="335"/>
    </row>
    <row r="303">
      <c r="A303" s="335"/>
      <c r="B303" s="335"/>
      <c r="C303" s="335"/>
      <c r="D303" s="335"/>
      <c r="E303" s="335"/>
      <c r="F303" s="335"/>
      <c r="G303" s="335"/>
      <c r="H303" s="335"/>
      <c r="I303" s="335"/>
      <c r="J303" s="335"/>
      <c r="K303" s="335"/>
      <c r="L303" s="335"/>
      <c r="M303" s="335"/>
      <c r="N303" s="335"/>
      <c r="O303" s="335"/>
      <c r="P303" s="335"/>
      <c r="Q303" s="335"/>
      <c r="R303" s="335"/>
      <c r="S303" s="335"/>
      <c r="T303" s="335"/>
      <c r="U303" s="335"/>
      <c r="V303" s="335"/>
      <c r="W303" s="335"/>
      <c r="X303" s="335"/>
      <c r="Y303" s="335"/>
      <c r="Z303" s="335"/>
      <c r="AA303" s="335"/>
      <c r="AB303" s="335"/>
      <c r="AC303" s="335"/>
      <c r="AD303" s="335"/>
      <c r="AE303" s="335"/>
      <c r="AF303" s="335"/>
    </row>
    <row r="304">
      <c r="A304" s="335"/>
      <c r="B304" s="335"/>
      <c r="C304" s="335"/>
      <c r="D304" s="335"/>
      <c r="E304" s="335"/>
      <c r="F304" s="335"/>
      <c r="G304" s="335"/>
      <c r="H304" s="335"/>
      <c r="I304" s="335"/>
      <c r="J304" s="335"/>
      <c r="K304" s="335"/>
      <c r="L304" s="335"/>
      <c r="M304" s="335"/>
      <c r="N304" s="335"/>
      <c r="O304" s="335"/>
      <c r="P304" s="335"/>
      <c r="Q304" s="335"/>
      <c r="R304" s="335"/>
      <c r="S304" s="335"/>
      <c r="T304" s="335"/>
      <c r="U304" s="335"/>
      <c r="V304" s="335"/>
      <c r="W304" s="335"/>
      <c r="X304" s="335"/>
      <c r="Y304" s="335"/>
      <c r="Z304" s="335"/>
      <c r="AA304" s="335"/>
      <c r="AB304" s="335"/>
      <c r="AC304" s="335"/>
      <c r="AD304" s="335"/>
      <c r="AE304" s="335"/>
      <c r="AF304" s="335"/>
    </row>
    <row r="305">
      <c r="A305" s="335"/>
      <c r="B305" s="335"/>
      <c r="C305" s="335"/>
      <c r="D305" s="335"/>
      <c r="E305" s="335"/>
      <c r="F305" s="335"/>
      <c r="G305" s="335"/>
      <c r="H305" s="335"/>
      <c r="I305" s="335"/>
      <c r="J305" s="335"/>
      <c r="K305" s="335"/>
      <c r="L305" s="335"/>
      <c r="M305" s="335"/>
      <c r="N305" s="335"/>
      <c r="O305" s="335"/>
      <c r="P305" s="335"/>
      <c r="Q305" s="335"/>
      <c r="R305" s="335"/>
      <c r="S305" s="335"/>
      <c r="T305" s="335"/>
      <c r="U305" s="335"/>
      <c r="V305" s="335"/>
      <c r="W305" s="335"/>
      <c r="X305" s="335"/>
      <c r="Y305" s="335"/>
      <c r="Z305" s="335"/>
      <c r="AA305" s="335"/>
      <c r="AB305" s="335"/>
      <c r="AC305" s="335"/>
      <c r="AD305" s="335"/>
      <c r="AE305" s="335"/>
      <c r="AF305" s="335"/>
    </row>
    <row r="306">
      <c r="A306" s="335"/>
      <c r="B306" s="335"/>
      <c r="C306" s="335"/>
      <c r="D306" s="335"/>
      <c r="E306" s="335"/>
      <c r="F306" s="335"/>
      <c r="G306" s="335"/>
      <c r="H306" s="335"/>
      <c r="I306" s="335"/>
      <c r="J306" s="335"/>
      <c r="K306" s="335"/>
      <c r="L306" s="335"/>
      <c r="M306" s="335"/>
      <c r="N306" s="335"/>
      <c r="O306" s="335"/>
      <c r="P306" s="335"/>
      <c r="Q306" s="335"/>
      <c r="R306" s="335"/>
      <c r="S306" s="335"/>
      <c r="T306" s="335"/>
      <c r="U306" s="335"/>
      <c r="V306" s="335"/>
      <c r="W306" s="335"/>
      <c r="X306" s="335"/>
      <c r="Y306" s="335"/>
      <c r="Z306" s="335"/>
      <c r="AA306" s="335"/>
      <c r="AB306" s="335"/>
      <c r="AC306" s="335"/>
      <c r="AD306" s="335"/>
      <c r="AE306" s="335"/>
      <c r="AF306" s="335"/>
    </row>
    <row r="307">
      <c r="A307" s="335"/>
      <c r="B307" s="335"/>
      <c r="C307" s="335"/>
      <c r="D307" s="335"/>
      <c r="E307" s="335"/>
      <c r="F307" s="335"/>
      <c r="G307" s="335"/>
      <c r="H307" s="335"/>
      <c r="I307" s="335"/>
      <c r="J307" s="335"/>
      <c r="K307" s="335"/>
      <c r="L307" s="335"/>
      <c r="M307" s="335"/>
      <c r="N307" s="335"/>
      <c r="O307" s="335"/>
      <c r="P307" s="335"/>
      <c r="Q307" s="335"/>
      <c r="R307" s="335"/>
      <c r="S307" s="335"/>
      <c r="T307" s="335"/>
      <c r="U307" s="335"/>
      <c r="V307" s="335"/>
      <c r="W307" s="335"/>
      <c r="X307" s="335"/>
      <c r="Y307" s="335"/>
      <c r="Z307" s="335"/>
      <c r="AA307" s="335"/>
      <c r="AB307" s="335"/>
      <c r="AC307" s="335"/>
      <c r="AD307" s="335"/>
      <c r="AE307" s="335"/>
      <c r="AF307" s="335"/>
    </row>
    <row r="308">
      <c r="A308" s="335"/>
      <c r="B308" s="335"/>
      <c r="C308" s="335"/>
      <c r="D308" s="335"/>
      <c r="E308" s="335"/>
      <c r="F308" s="335"/>
      <c r="G308" s="335"/>
      <c r="H308" s="335"/>
      <c r="I308" s="335"/>
      <c r="J308" s="335"/>
      <c r="K308" s="335"/>
      <c r="L308" s="335"/>
      <c r="M308" s="335"/>
      <c r="N308" s="335"/>
      <c r="O308" s="335"/>
      <c r="P308" s="335"/>
      <c r="Q308" s="335"/>
      <c r="R308" s="335"/>
      <c r="S308" s="335"/>
      <c r="T308" s="335"/>
      <c r="U308" s="335"/>
      <c r="V308" s="335"/>
      <c r="W308" s="335"/>
      <c r="X308" s="335"/>
      <c r="Y308" s="335"/>
      <c r="Z308" s="335"/>
      <c r="AA308" s="335"/>
      <c r="AB308" s="335"/>
      <c r="AC308" s="335"/>
      <c r="AD308" s="335"/>
      <c r="AE308" s="335"/>
      <c r="AF308" s="335"/>
    </row>
    <row r="309">
      <c r="A309" s="335"/>
      <c r="B309" s="335"/>
      <c r="C309" s="335"/>
      <c r="D309" s="335"/>
      <c r="E309" s="335"/>
      <c r="F309" s="335"/>
      <c r="G309" s="335"/>
      <c r="H309" s="335"/>
      <c r="I309" s="335"/>
      <c r="J309" s="335"/>
      <c r="K309" s="335"/>
      <c r="L309" s="335"/>
      <c r="M309" s="335"/>
      <c r="N309" s="335"/>
      <c r="O309" s="335"/>
      <c r="P309" s="335"/>
      <c r="Q309" s="335"/>
      <c r="R309" s="335"/>
      <c r="S309" s="335"/>
      <c r="T309" s="335"/>
      <c r="U309" s="335"/>
      <c r="V309" s="335"/>
      <c r="W309" s="335"/>
      <c r="X309" s="335"/>
      <c r="Y309" s="335"/>
      <c r="Z309" s="335"/>
      <c r="AA309" s="335"/>
      <c r="AB309" s="335"/>
      <c r="AC309" s="335"/>
      <c r="AD309" s="335"/>
      <c r="AE309" s="335"/>
      <c r="AF309" s="335"/>
    </row>
    <row r="310">
      <c r="A310" s="335"/>
      <c r="B310" s="335"/>
      <c r="C310" s="335"/>
      <c r="D310" s="335"/>
      <c r="E310" s="335"/>
      <c r="F310" s="335"/>
      <c r="G310" s="335"/>
      <c r="H310" s="335"/>
      <c r="I310" s="335"/>
      <c r="J310" s="335"/>
      <c r="K310" s="335"/>
      <c r="L310" s="335"/>
      <c r="M310" s="335"/>
      <c r="N310" s="335"/>
      <c r="O310" s="335"/>
      <c r="P310" s="335"/>
      <c r="Q310" s="335"/>
      <c r="R310" s="335"/>
      <c r="S310" s="335"/>
      <c r="T310" s="335"/>
      <c r="U310" s="335"/>
      <c r="V310" s="335"/>
      <c r="W310" s="335"/>
      <c r="X310" s="335"/>
      <c r="Y310" s="335"/>
      <c r="Z310" s="335"/>
      <c r="AA310" s="335"/>
      <c r="AB310" s="335"/>
      <c r="AC310" s="335"/>
      <c r="AD310" s="335"/>
      <c r="AE310" s="335"/>
      <c r="AF310" s="335"/>
    </row>
    <row r="311">
      <c r="A311" s="335"/>
      <c r="B311" s="335"/>
      <c r="C311" s="335"/>
      <c r="D311" s="335"/>
      <c r="E311" s="335"/>
      <c r="F311" s="335"/>
      <c r="G311" s="335"/>
      <c r="H311" s="335"/>
      <c r="I311" s="335"/>
      <c r="J311" s="335"/>
      <c r="K311" s="335"/>
      <c r="L311" s="335"/>
      <c r="M311" s="335"/>
      <c r="N311" s="335"/>
      <c r="O311" s="335"/>
      <c r="P311" s="335"/>
      <c r="Q311" s="335"/>
      <c r="R311" s="335"/>
      <c r="S311" s="335"/>
      <c r="T311" s="335"/>
      <c r="U311" s="335"/>
      <c r="V311" s="335"/>
      <c r="W311" s="335"/>
      <c r="X311" s="335"/>
      <c r="Y311" s="335"/>
      <c r="Z311" s="335"/>
      <c r="AA311" s="335"/>
      <c r="AB311" s="335"/>
      <c r="AC311" s="335"/>
      <c r="AD311" s="335"/>
      <c r="AE311" s="335"/>
      <c r="AF311" s="335"/>
    </row>
    <row r="312">
      <c r="A312" s="335"/>
      <c r="B312" s="335"/>
      <c r="C312" s="335"/>
      <c r="D312" s="335"/>
      <c r="E312" s="335"/>
      <c r="F312" s="335"/>
      <c r="G312" s="335"/>
      <c r="H312" s="335"/>
      <c r="I312" s="335"/>
      <c r="J312" s="335"/>
      <c r="K312" s="335"/>
      <c r="L312" s="335"/>
      <c r="M312" s="335"/>
      <c r="N312" s="335"/>
      <c r="O312" s="335"/>
      <c r="P312" s="335"/>
      <c r="Q312" s="335"/>
      <c r="R312" s="335"/>
      <c r="S312" s="335"/>
      <c r="T312" s="335"/>
      <c r="U312" s="335"/>
      <c r="V312" s="335"/>
      <c r="W312" s="335"/>
      <c r="X312" s="335"/>
      <c r="Y312" s="335"/>
      <c r="Z312" s="335"/>
      <c r="AA312" s="335"/>
      <c r="AB312" s="335"/>
      <c r="AC312" s="335"/>
      <c r="AD312" s="335"/>
      <c r="AE312" s="335"/>
      <c r="AF312" s="335"/>
    </row>
    <row r="313">
      <c r="A313" s="335"/>
      <c r="B313" s="335"/>
      <c r="C313" s="335"/>
      <c r="D313" s="335"/>
      <c r="E313" s="335"/>
      <c r="F313" s="335"/>
      <c r="G313" s="335"/>
      <c r="H313" s="335"/>
      <c r="I313" s="335"/>
      <c r="J313" s="335"/>
      <c r="K313" s="335"/>
      <c r="L313" s="335"/>
      <c r="M313" s="335"/>
      <c r="N313" s="335"/>
      <c r="O313" s="335"/>
      <c r="P313" s="335"/>
      <c r="Q313" s="335"/>
      <c r="R313" s="335"/>
      <c r="S313" s="335"/>
      <c r="T313" s="335"/>
      <c r="U313" s="335"/>
      <c r="V313" s="335"/>
      <c r="W313" s="335"/>
      <c r="X313" s="335"/>
      <c r="Y313" s="335"/>
      <c r="Z313" s="335"/>
      <c r="AA313" s="335"/>
      <c r="AB313" s="335"/>
      <c r="AC313" s="335"/>
      <c r="AD313" s="335"/>
      <c r="AE313" s="335"/>
      <c r="AF313" s="335"/>
    </row>
    <row r="314">
      <c r="A314" s="335"/>
      <c r="B314" s="335"/>
      <c r="C314" s="335"/>
      <c r="D314" s="335"/>
      <c r="E314" s="335"/>
      <c r="F314" s="335"/>
      <c r="G314" s="335"/>
      <c r="H314" s="335"/>
      <c r="I314" s="335"/>
      <c r="J314" s="335"/>
      <c r="K314" s="335"/>
      <c r="L314" s="335"/>
      <c r="M314" s="335"/>
      <c r="N314" s="335"/>
      <c r="O314" s="335"/>
      <c r="P314" s="335"/>
      <c r="Q314" s="335"/>
      <c r="R314" s="335"/>
      <c r="S314" s="335"/>
      <c r="T314" s="335"/>
      <c r="U314" s="335"/>
      <c r="V314" s="335"/>
      <c r="W314" s="335"/>
      <c r="X314" s="335"/>
      <c r="Y314" s="335"/>
      <c r="Z314" s="335"/>
      <c r="AA314" s="335"/>
      <c r="AB314" s="335"/>
      <c r="AC314" s="335"/>
      <c r="AD314" s="335"/>
      <c r="AE314" s="335"/>
      <c r="AF314" s="335"/>
    </row>
    <row r="315">
      <c r="A315" s="335"/>
      <c r="B315" s="335"/>
      <c r="C315" s="335"/>
      <c r="D315" s="335"/>
      <c r="E315" s="335"/>
      <c r="F315" s="335"/>
      <c r="G315" s="335"/>
      <c r="H315" s="335"/>
      <c r="I315" s="335"/>
      <c r="J315" s="335"/>
      <c r="K315" s="335"/>
      <c r="L315" s="335"/>
      <c r="M315" s="335"/>
      <c r="N315" s="335"/>
      <c r="O315" s="335"/>
      <c r="P315" s="335"/>
      <c r="Q315" s="335"/>
      <c r="R315" s="335"/>
      <c r="S315" s="335"/>
      <c r="T315" s="335"/>
      <c r="U315" s="335"/>
      <c r="V315" s="335"/>
      <c r="W315" s="335"/>
      <c r="X315" s="335"/>
      <c r="Y315" s="335"/>
      <c r="Z315" s="335"/>
      <c r="AA315" s="335"/>
      <c r="AB315" s="335"/>
      <c r="AC315" s="335"/>
      <c r="AD315" s="335"/>
      <c r="AE315" s="335"/>
      <c r="AF315" s="335"/>
    </row>
    <row r="316">
      <c r="A316" s="335"/>
      <c r="B316" s="335"/>
      <c r="C316" s="335"/>
      <c r="D316" s="335"/>
      <c r="E316" s="335"/>
      <c r="F316" s="335"/>
      <c r="G316" s="335"/>
      <c r="H316" s="335"/>
      <c r="I316" s="335"/>
      <c r="J316" s="335"/>
      <c r="K316" s="335"/>
      <c r="L316" s="335"/>
      <c r="M316" s="335"/>
      <c r="N316" s="335"/>
      <c r="O316" s="335"/>
      <c r="P316" s="335"/>
      <c r="Q316" s="335"/>
      <c r="R316" s="335"/>
      <c r="S316" s="335"/>
      <c r="T316" s="335"/>
      <c r="U316" s="335"/>
      <c r="V316" s="335"/>
      <c r="W316" s="335"/>
      <c r="X316" s="335"/>
      <c r="Y316" s="335"/>
      <c r="Z316" s="335"/>
      <c r="AA316" s="335"/>
      <c r="AB316" s="335"/>
      <c r="AC316" s="335"/>
      <c r="AD316" s="335"/>
      <c r="AE316" s="335"/>
      <c r="AF316" s="335"/>
    </row>
    <row r="317">
      <c r="A317" s="335"/>
      <c r="B317" s="335"/>
      <c r="C317" s="335"/>
      <c r="D317" s="335"/>
      <c r="E317" s="335"/>
      <c r="F317" s="335"/>
      <c r="G317" s="335"/>
      <c r="H317" s="335"/>
      <c r="I317" s="335"/>
      <c r="J317" s="335"/>
      <c r="K317" s="335"/>
      <c r="L317" s="335"/>
      <c r="M317" s="335"/>
      <c r="N317" s="335"/>
      <c r="O317" s="335"/>
      <c r="P317" s="335"/>
      <c r="Q317" s="335"/>
      <c r="R317" s="335"/>
      <c r="S317" s="335"/>
      <c r="T317" s="335"/>
      <c r="U317" s="335"/>
      <c r="V317" s="335"/>
      <c r="W317" s="335"/>
      <c r="X317" s="335"/>
      <c r="Y317" s="335"/>
      <c r="Z317" s="335"/>
      <c r="AA317" s="335"/>
      <c r="AB317" s="335"/>
      <c r="AC317" s="335"/>
      <c r="AD317" s="335"/>
      <c r="AE317" s="335"/>
      <c r="AF317" s="335"/>
    </row>
    <row r="318">
      <c r="A318" s="335"/>
      <c r="B318" s="335"/>
      <c r="C318" s="335"/>
      <c r="D318" s="335"/>
      <c r="E318" s="335"/>
      <c r="F318" s="335"/>
      <c r="G318" s="335"/>
      <c r="H318" s="335"/>
      <c r="I318" s="335"/>
      <c r="J318" s="335"/>
      <c r="K318" s="335"/>
      <c r="L318" s="335"/>
      <c r="M318" s="335"/>
      <c r="N318" s="335"/>
      <c r="O318" s="335"/>
      <c r="P318" s="335"/>
      <c r="Q318" s="335"/>
      <c r="R318" s="335"/>
      <c r="S318" s="335"/>
      <c r="T318" s="335"/>
      <c r="U318" s="335"/>
      <c r="V318" s="335"/>
      <c r="W318" s="335"/>
      <c r="X318" s="335"/>
      <c r="Y318" s="335"/>
      <c r="Z318" s="335"/>
      <c r="AA318" s="335"/>
      <c r="AB318" s="335"/>
      <c r="AC318" s="335"/>
      <c r="AD318" s="335"/>
      <c r="AE318" s="335"/>
      <c r="AF318" s="335"/>
    </row>
    <row r="319">
      <c r="A319" s="335"/>
      <c r="B319" s="335"/>
      <c r="C319" s="335"/>
      <c r="D319" s="335"/>
      <c r="E319" s="335"/>
      <c r="F319" s="335"/>
      <c r="G319" s="335"/>
      <c r="H319" s="335"/>
      <c r="I319" s="335"/>
      <c r="J319" s="335"/>
      <c r="K319" s="335"/>
      <c r="L319" s="335"/>
      <c r="M319" s="335"/>
      <c r="N319" s="335"/>
      <c r="O319" s="335"/>
      <c r="P319" s="335"/>
      <c r="Q319" s="335"/>
      <c r="R319" s="335"/>
      <c r="S319" s="335"/>
      <c r="T319" s="335"/>
      <c r="U319" s="335"/>
      <c r="V319" s="335"/>
      <c r="W319" s="335"/>
      <c r="X319" s="335"/>
      <c r="Y319" s="335"/>
      <c r="Z319" s="335"/>
      <c r="AA319" s="335"/>
      <c r="AB319" s="335"/>
      <c r="AC319" s="335"/>
      <c r="AD319" s="335"/>
      <c r="AE319" s="335"/>
      <c r="AF319" s="335"/>
    </row>
    <row r="320">
      <c r="A320" s="335"/>
      <c r="B320" s="335"/>
      <c r="C320" s="335"/>
      <c r="D320" s="335"/>
      <c r="E320" s="335"/>
      <c r="F320" s="335"/>
      <c r="G320" s="335"/>
      <c r="H320" s="335"/>
      <c r="I320" s="335"/>
      <c r="J320" s="335"/>
      <c r="K320" s="335"/>
      <c r="L320" s="335"/>
      <c r="M320" s="335"/>
      <c r="N320" s="335"/>
      <c r="O320" s="335"/>
      <c r="P320" s="335"/>
      <c r="Q320" s="335"/>
      <c r="R320" s="335"/>
      <c r="S320" s="335"/>
      <c r="T320" s="335"/>
      <c r="U320" s="335"/>
      <c r="V320" s="335"/>
      <c r="W320" s="335"/>
      <c r="X320" s="335"/>
      <c r="Y320" s="335"/>
      <c r="Z320" s="335"/>
      <c r="AA320" s="335"/>
      <c r="AB320" s="335"/>
      <c r="AC320" s="335"/>
      <c r="AD320" s="335"/>
      <c r="AE320" s="335"/>
      <c r="AF320" s="335"/>
    </row>
    <row r="321">
      <c r="A321" s="335"/>
      <c r="B321" s="335"/>
      <c r="C321" s="335"/>
      <c r="D321" s="335"/>
      <c r="E321" s="335"/>
      <c r="F321" s="335"/>
      <c r="G321" s="335"/>
      <c r="H321" s="335"/>
      <c r="I321" s="335"/>
      <c r="J321" s="335"/>
      <c r="K321" s="335"/>
      <c r="L321" s="335"/>
      <c r="M321" s="335"/>
      <c r="N321" s="335"/>
      <c r="O321" s="335"/>
      <c r="P321" s="335"/>
      <c r="Q321" s="335"/>
      <c r="R321" s="335"/>
      <c r="S321" s="335"/>
      <c r="T321" s="335"/>
      <c r="U321" s="335"/>
      <c r="V321" s="335"/>
      <c r="W321" s="335"/>
      <c r="X321" s="335"/>
      <c r="Y321" s="335"/>
      <c r="Z321" s="335"/>
      <c r="AA321" s="335"/>
      <c r="AB321" s="335"/>
      <c r="AC321" s="335"/>
      <c r="AD321" s="335"/>
      <c r="AE321" s="335"/>
      <c r="AF321" s="335"/>
    </row>
    <row r="322">
      <c r="A322" s="335"/>
      <c r="B322" s="335"/>
      <c r="C322" s="335"/>
      <c r="D322" s="335"/>
      <c r="E322" s="335"/>
      <c r="F322" s="335"/>
      <c r="G322" s="335"/>
      <c r="H322" s="335"/>
      <c r="I322" s="335"/>
      <c r="J322" s="335"/>
      <c r="K322" s="335"/>
      <c r="L322" s="335"/>
      <c r="M322" s="335"/>
      <c r="N322" s="335"/>
      <c r="O322" s="335"/>
      <c r="P322" s="335"/>
      <c r="Q322" s="335"/>
      <c r="R322" s="335"/>
      <c r="S322" s="335"/>
      <c r="T322" s="335"/>
      <c r="U322" s="335"/>
      <c r="V322" s="335"/>
      <c r="W322" s="335"/>
      <c r="X322" s="335"/>
      <c r="Y322" s="335"/>
      <c r="Z322" s="335"/>
      <c r="AA322" s="335"/>
      <c r="AB322" s="335"/>
      <c r="AC322" s="335"/>
      <c r="AD322" s="335"/>
      <c r="AE322" s="335"/>
      <c r="AF322" s="335"/>
    </row>
    <row r="323">
      <c r="A323" s="335"/>
      <c r="B323" s="335"/>
      <c r="C323" s="335"/>
      <c r="D323" s="335"/>
      <c r="E323" s="335"/>
      <c r="F323" s="335"/>
      <c r="G323" s="335"/>
      <c r="H323" s="335"/>
      <c r="I323" s="335"/>
      <c r="J323" s="335"/>
      <c r="K323" s="335"/>
      <c r="L323" s="335"/>
      <c r="M323" s="335"/>
      <c r="N323" s="335"/>
      <c r="O323" s="335"/>
      <c r="P323" s="335"/>
      <c r="Q323" s="335"/>
      <c r="R323" s="335"/>
      <c r="S323" s="335"/>
      <c r="T323" s="335"/>
      <c r="U323" s="335"/>
      <c r="V323" s="335"/>
      <c r="W323" s="335"/>
      <c r="X323" s="335"/>
      <c r="Y323" s="335"/>
      <c r="Z323" s="335"/>
      <c r="AA323" s="335"/>
      <c r="AB323" s="335"/>
      <c r="AC323" s="335"/>
      <c r="AD323" s="335"/>
      <c r="AE323" s="335"/>
      <c r="AF323" s="335"/>
    </row>
    <row r="324">
      <c r="A324" s="335"/>
      <c r="B324" s="335"/>
      <c r="C324" s="335"/>
      <c r="D324" s="335"/>
      <c r="E324" s="335"/>
      <c r="F324" s="335"/>
      <c r="G324" s="335"/>
      <c r="H324" s="335"/>
      <c r="I324" s="335"/>
      <c r="J324" s="335"/>
      <c r="K324" s="335"/>
      <c r="L324" s="335"/>
      <c r="M324" s="335"/>
      <c r="N324" s="335"/>
      <c r="O324" s="335"/>
      <c r="P324" s="335"/>
      <c r="Q324" s="335"/>
      <c r="R324" s="335"/>
      <c r="S324" s="335"/>
      <c r="T324" s="335"/>
      <c r="U324" s="335"/>
      <c r="V324" s="335"/>
      <c r="W324" s="335"/>
      <c r="X324" s="335"/>
      <c r="Y324" s="335"/>
      <c r="Z324" s="335"/>
      <c r="AA324" s="335"/>
      <c r="AB324" s="335"/>
      <c r="AC324" s="335"/>
      <c r="AD324" s="335"/>
      <c r="AE324" s="335"/>
      <c r="AF324" s="335"/>
    </row>
    <row r="325">
      <c r="A325" s="335"/>
      <c r="B325" s="335"/>
      <c r="C325" s="335"/>
      <c r="D325" s="335"/>
      <c r="E325" s="335"/>
      <c r="F325" s="335"/>
      <c r="G325" s="335"/>
      <c r="H325" s="335"/>
      <c r="I325" s="335"/>
      <c r="J325" s="335"/>
      <c r="K325" s="335"/>
      <c r="L325" s="335"/>
      <c r="M325" s="335"/>
      <c r="N325" s="335"/>
      <c r="O325" s="335"/>
      <c r="P325" s="335"/>
      <c r="Q325" s="335"/>
      <c r="R325" s="335"/>
      <c r="S325" s="335"/>
      <c r="T325" s="335"/>
      <c r="U325" s="335"/>
      <c r="V325" s="335"/>
      <c r="W325" s="335"/>
      <c r="X325" s="335"/>
      <c r="Y325" s="335"/>
      <c r="Z325" s="335"/>
      <c r="AA325" s="335"/>
      <c r="AB325" s="335"/>
      <c r="AC325" s="335"/>
      <c r="AD325" s="335"/>
      <c r="AE325" s="335"/>
      <c r="AF325" s="335"/>
    </row>
    <row r="326">
      <c r="A326" s="335"/>
      <c r="B326" s="335"/>
      <c r="C326" s="335"/>
      <c r="D326" s="335"/>
      <c r="E326" s="335"/>
      <c r="F326" s="335"/>
      <c r="G326" s="335"/>
      <c r="H326" s="335"/>
      <c r="I326" s="335"/>
      <c r="J326" s="335"/>
      <c r="K326" s="335"/>
      <c r="L326" s="335"/>
      <c r="M326" s="335"/>
      <c r="N326" s="335"/>
      <c r="O326" s="335"/>
      <c r="P326" s="335"/>
      <c r="Q326" s="335"/>
      <c r="R326" s="335"/>
      <c r="S326" s="335"/>
      <c r="T326" s="335"/>
      <c r="U326" s="335"/>
      <c r="V326" s="335"/>
      <c r="W326" s="335"/>
      <c r="X326" s="335"/>
      <c r="Y326" s="335"/>
      <c r="Z326" s="335"/>
      <c r="AA326" s="335"/>
      <c r="AB326" s="335"/>
      <c r="AC326" s="335"/>
      <c r="AD326" s="335"/>
      <c r="AE326" s="335"/>
      <c r="AF326" s="335"/>
    </row>
    <row r="327">
      <c r="A327" s="335"/>
      <c r="B327" s="335"/>
      <c r="C327" s="335"/>
      <c r="D327" s="335"/>
      <c r="E327" s="335"/>
      <c r="F327" s="335"/>
      <c r="G327" s="335"/>
      <c r="H327" s="335"/>
      <c r="I327" s="335"/>
      <c r="J327" s="335"/>
      <c r="K327" s="335"/>
      <c r="L327" s="335"/>
      <c r="M327" s="335"/>
      <c r="N327" s="335"/>
      <c r="O327" s="335"/>
      <c r="P327" s="335"/>
      <c r="Q327" s="335"/>
      <c r="R327" s="335"/>
      <c r="S327" s="335"/>
      <c r="T327" s="335"/>
      <c r="U327" s="335"/>
      <c r="V327" s="335"/>
      <c r="W327" s="335"/>
      <c r="X327" s="335"/>
      <c r="Y327" s="335"/>
      <c r="Z327" s="335"/>
      <c r="AA327" s="335"/>
      <c r="AB327" s="335"/>
      <c r="AC327" s="335"/>
      <c r="AD327" s="335"/>
      <c r="AE327" s="335"/>
      <c r="AF327" s="335"/>
    </row>
    <row r="328">
      <c r="A328" s="335"/>
      <c r="B328" s="335"/>
      <c r="C328" s="335"/>
      <c r="D328" s="335"/>
      <c r="E328" s="335"/>
      <c r="F328" s="335"/>
      <c r="G328" s="335"/>
      <c r="H328" s="335"/>
      <c r="I328" s="335"/>
      <c r="J328" s="335"/>
      <c r="K328" s="335"/>
      <c r="L328" s="335"/>
      <c r="M328" s="335"/>
      <c r="N328" s="335"/>
      <c r="O328" s="335"/>
      <c r="P328" s="335"/>
      <c r="Q328" s="335"/>
      <c r="R328" s="335"/>
      <c r="S328" s="335"/>
      <c r="T328" s="335"/>
      <c r="U328" s="335"/>
      <c r="V328" s="335"/>
      <c r="W328" s="335"/>
      <c r="X328" s="335"/>
      <c r="Y328" s="335"/>
      <c r="Z328" s="335"/>
      <c r="AA328" s="335"/>
      <c r="AB328" s="335"/>
      <c r="AC328" s="335"/>
      <c r="AD328" s="335"/>
      <c r="AE328" s="335"/>
      <c r="AF328" s="335"/>
    </row>
    <row r="329">
      <c r="A329" s="335"/>
      <c r="B329" s="335"/>
      <c r="C329" s="335"/>
      <c r="D329" s="335"/>
      <c r="E329" s="335"/>
      <c r="F329" s="335"/>
      <c r="G329" s="335"/>
      <c r="H329" s="335"/>
      <c r="I329" s="335"/>
      <c r="J329" s="335"/>
      <c r="K329" s="335"/>
      <c r="L329" s="335"/>
      <c r="M329" s="335"/>
      <c r="N329" s="335"/>
      <c r="O329" s="335"/>
      <c r="P329" s="335"/>
      <c r="Q329" s="335"/>
      <c r="R329" s="335"/>
      <c r="S329" s="335"/>
      <c r="T329" s="335"/>
      <c r="U329" s="335"/>
      <c r="V329" s="335"/>
      <c r="W329" s="335"/>
      <c r="X329" s="335"/>
      <c r="Y329" s="335"/>
      <c r="Z329" s="335"/>
      <c r="AA329" s="335"/>
      <c r="AB329" s="335"/>
      <c r="AC329" s="335"/>
      <c r="AD329" s="335"/>
      <c r="AE329" s="335"/>
      <c r="AF329" s="335"/>
    </row>
    <row r="330">
      <c r="A330" s="335"/>
      <c r="B330" s="335"/>
      <c r="C330" s="335"/>
      <c r="D330" s="335"/>
      <c r="E330" s="335"/>
      <c r="F330" s="335"/>
      <c r="G330" s="335"/>
      <c r="H330" s="335"/>
      <c r="I330" s="335"/>
      <c r="J330" s="335"/>
      <c r="K330" s="335"/>
      <c r="L330" s="335"/>
      <c r="M330" s="335"/>
      <c r="N330" s="335"/>
      <c r="O330" s="335"/>
      <c r="P330" s="335"/>
      <c r="Q330" s="335"/>
      <c r="R330" s="335"/>
      <c r="S330" s="335"/>
      <c r="T330" s="335"/>
      <c r="U330" s="335"/>
      <c r="V330" s="335"/>
      <c r="W330" s="335"/>
      <c r="X330" s="335"/>
      <c r="Y330" s="335"/>
      <c r="Z330" s="335"/>
      <c r="AA330" s="335"/>
      <c r="AB330" s="335"/>
      <c r="AC330" s="335"/>
      <c r="AD330" s="335"/>
      <c r="AE330" s="335"/>
      <c r="AF330" s="335"/>
    </row>
    <row r="331">
      <c r="A331" s="335"/>
      <c r="B331" s="335"/>
      <c r="C331" s="335"/>
      <c r="D331" s="335"/>
      <c r="E331" s="335"/>
      <c r="F331" s="335"/>
      <c r="G331" s="335"/>
      <c r="H331" s="335"/>
      <c r="I331" s="335"/>
      <c r="J331" s="335"/>
      <c r="K331" s="335"/>
      <c r="L331" s="335"/>
      <c r="M331" s="335"/>
      <c r="N331" s="335"/>
      <c r="O331" s="335"/>
      <c r="P331" s="335"/>
      <c r="Q331" s="335"/>
      <c r="R331" s="335"/>
      <c r="S331" s="335"/>
      <c r="T331" s="335"/>
      <c r="U331" s="335"/>
      <c r="V331" s="335"/>
      <c r="W331" s="335"/>
      <c r="X331" s="335"/>
      <c r="Y331" s="335"/>
      <c r="Z331" s="335"/>
      <c r="AA331" s="335"/>
      <c r="AB331" s="335"/>
      <c r="AC331" s="335"/>
      <c r="AD331" s="335"/>
      <c r="AE331" s="335"/>
      <c r="AF331" s="335"/>
    </row>
    <row r="332">
      <c r="A332" s="335"/>
      <c r="B332" s="335"/>
      <c r="C332" s="335"/>
      <c r="D332" s="335"/>
      <c r="E332" s="335"/>
      <c r="F332" s="335"/>
      <c r="G332" s="335"/>
      <c r="H332" s="335"/>
      <c r="I332" s="335"/>
      <c r="J332" s="335"/>
      <c r="K332" s="335"/>
      <c r="L332" s="335"/>
      <c r="M332" s="335"/>
      <c r="N332" s="335"/>
      <c r="O332" s="335"/>
      <c r="P332" s="335"/>
      <c r="Q332" s="335"/>
      <c r="R332" s="335"/>
      <c r="S332" s="335"/>
      <c r="T332" s="335"/>
      <c r="U332" s="335"/>
      <c r="V332" s="335"/>
      <c r="W332" s="335"/>
      <c r="X332" s="335"/>
      <c r="Y332" s="335"/>
      <c r="Z332" s="335"/>
      <c r="AA332" s="335"/>
      <c r="AB332" s="335"/>
      <c r="AC332" s="335"/>
      <c r="AD332" s="335"/>
      <c r="AE332" s="335"/>
      <c r="AF332" s="335"/>
    </row>
    <row r="333">
      <c r="A333" s="335"/>
      <c r="B333" s="335"/>
      <c r="C333" s="335"/>
      <c r="D333" s="335"/>
      <c r="E333" s="335"/>
      <c r="F333" s="335"/>
      <c r="G333" s="335"/>
      <c r="H333" s="335"/>
      <c r="I333" s="335"/>
      <c r="J333" s="335"/>
      <c r="K333" s="335"/>
      <c r="L333" s="335"/>
      <c r="M333" s="335"/>
      <c r="N333" s="335"/>
      <c r="O333" s="335"/>
      <c r="P333" s="335"/>
      <c r="Q333" s="335"/>
      <c r="R333" s="335"/>
      <c r="S333" s="335"/>
      <c r="T333" s="335"/>
      <c r="U333" s="335"/>
      <c r="V333" s="335"/>
      <c r="W333" s="335"/>
      <c r="X333" s="335"/>
      <c r="Y333" s="335"/>
      <c r="Z333" s="335"/>
      <c r="AA333" s="335"/>
      <c r="AB333" s="335"/>
      <c r="AC333" s="335"/>
      <c r="AD333" s="335"/>
      <c r="AE333" s="335"/>
      <c r="AF333" s="335"/>
    </row>
    <row r="334">
      <c r="A334" s="335"/>
      <c r="B334" s="335"/>
      <c r="C334" s="335"/>
      <c r="D334" s="335"/>
      <c r="E334" s="335"/>
      <c r="F334" s="335"/>
      <c r="G334" s="335"/>
      <c r="H334" s="335"/>
      <c r="I334" s="335"/>
      <c r="J334" s="335"/>
      <c r="K334" s="335"/>
      <c r="L334" s="335"/>
      <c r="M334" s="335"/>
      <c r="N334" s="335"/>
      <c r="O334" s="335"/>
      <c r="P334" s="335"/>
      <c r="Q334" s="335"/>
      <c r="R334" s="335"/>
      <c r="S334" s="335"/>
      <c r="T334" s="335"/>
      <c r="U334" s="335"/>
      <c r="V334" s="335"/>
      <c r="W334" s="335"/>
      <c r="X334" s="335"/>
      <c r="Y334" s="335"/>
      <c r="Z334" s="335"/>
      <c r="AA334" s="335"/>
      <c r="AB334" s="335"/>
      <c r="AC334" s="335"/>
      <c r="AD334" s="335"/>
      <c r="AE334" s="335"/>
      <c r="AF334" s="335"/>
    </row>
    <row r="335">
      <c r="A335" s="335"/>
      <c r="B335" s="335"/>
      <c r="C335" s="335"/>
      <c r="D335" s="335"/>
      <c r="E335" s="335"/>
      <c r="F335" s="335"/>
      <c r="G335" s="335"/>
      <c r="H335" s="335"/>
      <c r="I335" s="335"/>
      <c r="J335" s="335"/>
      <c r="K335" s="335"/>
      <c r="L335" s="335"/>
      <c r="M335" s="335"/>
      <c r="N335" s="335"/>
      <c r="O335" s="335"/>
      <c r="P335" s="335"/>
      <c r="Q335" s="335"/>
      <c r="R335" s="335"/>
      <c r="S335" s="335"/>
      <c r="T335" s="335"/>
      <c r="U335" s="335"/>
      <c r="V335" s="335"/>
      <c r="W335" s="335"/>
      <c r="X335" s="335"/>
      <c r="Y335" s="335"/>
      <c r="Z335" s="335"/>
      <c r="AA335" s="335"/>
      <c r="AB335" s="335"/>
      <c r="AC335" s="335"/>
      <c r="AD335" s="335"/>
      <c r="AE335" s="335"/>
      <c r="AF335" s="335"/>
    </row>
    <row r="336">
      <c r="A336" s="335"/>
      <c r="B336" s="335"/>
      <c r="C336" s="335"/>
      <c r="D336" s="335"/>
      <c r="E336" s="335"/>
      <c r="F336" s="335"/>
      <c r="G336" s="335"/>
      <c r="H336" s="335"/>
      <c r="I336" s="335"/>
      <c r="J336" s="335"/>
      <c r="K336" s="335"/>
      <c r="L336" s="335"/>
      <c r="M336" s="335"/>
      <c r="N336" s="335"/>
      <c r="O336" s="335"/>
      <c r="P336" s="335"/>
      <c r="Q336" s="335"/>
      <c r="R336" s="335"/>
      <c r="S336" s="335"/>
      <c r="T336" s="335"/>
      <c r="U336" s="335"/>
      <c r="V336" s="335"/>
      <c r="W336" s="335"/>
      <c r="X336" s="335"/>
      <c r="Y336" s="335"/>
      <c r="Z336" s="335"/>
      <c r="AA336" s="335"/>
      <c r="AB336" s="335"/>
      <c r="AC336" s="335"/>
      <c r="AD336" s="335"/>
      <c r="AE336" s="335"/>
      <c r="AF336" s="335"/>
    </row>
    <row r="337">
      <c r="A337" s="335"/>
      <c r="B337" s="335"/>
      <c r="C337" s="335"/>
      <c r="D337" s="335"/>
      <c r="E337" s="335"/>
      <c r="F337" s="335"/>
      <c r="G337" s="335"/>
      <c r="H337" s="335"/>
      <c r="I337" s="335"/>
      <c r="J337" s="335"/>
      <c r="K337" s="335"/>
      <c r="L337" s="335"/>
      <c r="M337" s="335"/>
      <c r="N337" s="335"/>
      <c r="O337" s="335"/>
      <c r="P337" s="335"/>
      <c r="Q337" s="335"/>
      <c r="R337" s="335"/>
      <c r="S337" s="335"/>
      <c r="T337" s="335"/>
      <c r="U337" s="335"/>
      <c r="V337" s="335"/>
      <c r="W337" s="335"/>
      <c r="X337" s="335"/>
      <c r="Y337" s="335"/>
      <c r="Z337" s="335"/>
      <c r="AA337" s="335"/>
      <c r="AB337" s="335"/>
      <c r="AC337" s="335"/>
      <c r="AD337" s="335"/>
      <c r="AE337" s="335"/>
      <c r="AF337" s="335"/>
    </row>
    <row r="338">
      <c r="A338" s="335"/>
      <c r="B338" s="335"/>
      <c r="C338" s="335"/>
      <c r="D338" s="335"/>
      <c r="E338" s="335"/>
      <c r="F338" s="335"/>
      <c r="G338" s="335"/>
      <c r="H338" s="335"/>
      <c r="I338" s="335"/>
      <c r="J338" s="335"/>
      <c r="K338" s="335"/>
      <c r="L338" s="335"/>
      <c r="M338" s="335"/>
      <c r="N338" s="335"/>
      <c r="O338" s="335"/>
      <c r="P338" s="335"/>
      <c r="Q338" s="335"/>
      <c r="R338" s="335"/>
      <c r="S338" s="335"/>
      <c r="T338" s="335"/>
      <c r="U338" s="335"/>
      <c r="V338" s="335"/>
      <c r="W338" s="335"/>
      <c r="X338" s="335"/>
      <c r="Y338" s="335"/>
      <c r="Z338" s="335"/>
      <c r="AA338" s="335"/>
      <c r="AB338" s="335"/>
      <c r="AC338" s="335"/>
      <c r="AD338" s="335"/>
      <c r="AE338" s="335"/>
      <c r="AF338" s="335"/>
    </row>
    <row r="339">
      <c r="A339" s="335"/>
      <c r="B339" s="335"/>
      <c r="C339" s="335"/>
      <c r="D339" s="335"/>
      <c r="E339" s="335"/>
      <c r="F339" s="335"/>
      <c r="G339" s="335"/>
      <c r="H339" s="335"/>
      <c r="I339" s="335"/>
      <c r="J339" s="335"/>
      <c r="K339" s="335"/>
      <c r="L339" s="335"/>
      <c r="M339" s="335"/>
      <c r="N339" s="335"/>
      <c r="O339" s="335"/>
      <c r="P339" s="335"/>
      <c r="Q339" s="335"/>
      <c r="R339" s="335"/>
      <c r="S339" s="335"/>
      <c r="T339" s="335"/>
      <c r="U339" s="335"/>
      <c r="V339" s="335"/>
      <c r="W339" s="335"/>
      <c r="X339" s="335"/>
      <c r="Y339" s="335"/>
      <c r="Z339" s="335"/>
      <c r="AA339" s="335"/>
      <c r="AB339" s="335"/>
      <c r="AC339" s="335"/>
      <c r="AD339" s="335"/>
      <c r="AE339" s="335"/>
      <c r="AF339" s="335"/>
    </row>
    <row r="340">
      <c r="A340" s="335"/>
      <c r="B340" s="335"/>
      <c r="C340" s="335"/>
      <c r="D340" s="335"/>
      <c r="E340" s="335"/>
      <c r="F340" s="335"/>
      <c r="G340" s="335"/>
      <c r="H340" s="335"/>
      <c r="I340" s="335"/>
      <c r="J340" s="335"/>
      <c r="K340" s="335"/>
      <c r="L340" s="335"/>
      <c r="M340" s="335"/>
      <c r="N340" s="335"/>
      <c r="O340" s="335"/>
      <c r="P340" s="335"/>
      <c r="Q340" s="335"/>
      <c r="R340" s="335"/>
      <c r="S340" s="335"/>
      <c r="T340" s="335"/>
      <c r="U340" s="335"/>
      <c r="V340" s="335"/>
      <c r="W340" s="335"/>
      <c r="X340" s="335"/>
      <c r="Y340" s="335"/>
      <c r="Z340" s="335"/>
      <c r="AA340" s="335"/>
      <c r="AB340" s="335"/>
      <c r="AC340" s="335"/>
      <c r="AD340" s="335"/>
      <c r="AE340" s="335"/>
      <c r="AF340" s="335"/>
    </row>
    <row r="341">
      <c r="A341" s="335"/>
      <c r="B341" s="335"/>
      <c r="C341" s="335"/>
      <c r="D341" s="335"/>
      <c r="E341" s="335"/>
      <c r="F341" s="335"/>
      <c r="G341" s="335"/>
      <c r="H341" s="335"/>
      <c r="I341" s="335"/>
      <c r="J341" s="335"/>
      <c r="K341" s="335"/>
      <c r="L341" s="335"/>
      <c r="M341" s="335"/>
      <c r="N341" s="335"/>
      <c r="O341" s="335"/>
      <c r="P341" s="335"/>
      <c r="Q341" s="335"/>
      <c r="R341" s="335"/>
      <c r="S341" s="335"/>
      <c r="T341" s="335"/>
      <c r="U341" s="335"/>
      <c r="V341" s="335"/>
      <c r="W341" s="335"/>
      <c r="X341" s="335"/>
      <c r="Y341" s="335"/>
      <c r="Z341" s="335"/>
      <c r="AA341" s="335"/>
      <c r="AB341" s="335"/>
      <c r="AC341" s="335"/>
      <c r="AD341" s="335"/>
      <c r="AE341" s="335"/>
      <c r="AF341" s="335"/>
    </row>
    <row r="342">
      <c r="A342" s="335"/>
      <c r="B342" s="335"/>
      <c r="C342" s="335"/>
      <c r="D342" s="335"/>
      <c r="E342" s="335"/>
      <c r="F342" s="335"/>
      <c r="G342" s="335"/>
      <c r="H342" s="335"/>
      <c r="I342" s="335"/>
      <c r="J342" s="335"/>
      <c r="K342" s="335"/>
      <c r="L342" s="335"/>
      <c r="M342" s="335"/>
      <c r="N342" s="335"/>
      <c r="O342" s="335"/>
      <c r="P342" s="335"/>
      <c r="Q342" s="335"/>
      <c r="R342" s="335"/>
      <c r="S342" s="335"/>
      <c r="T342" s="335"/>
      <c r="U342" s="335"/>
      <c r="V342" s="335"/>
      <c r="W342" s="335"/>
      <c r="X342" s="335"/>
      <c r="Y342" s="335"/>
      <c r="Z342" s="335"/>
      <c r="AA342" s="335"/>
      <c r="AB342" s="335"/>
      <c r="AC342" s="335"/>
      <c r="AD342" s="335"/>
      <c r="AE342" s="335"/>
      <c r="AF342" s="335"/>
    </row>
    <row r="343">
      <c r="A343" s="335"/>
      <c r="B343" s="335"/>
      <c r="C343" s="335"/>
      <c r="D343" s="335"/>
      <c r="E343" s="335"/>
      <c r="F343" s="335"/>
      <c r="G343" s="335"/>
      <c r="H343" s="335"/>
      <c r="I343" s="335"/>
      <c r="J343" s="335"/>
      <c r="K343" s="335"/>
      <c r="L343" s="335"/>
      <c r="M343" s="335"/>
      <c r="N343" s="335"/>
      <c r="O343" s="335"/>
      <c r="P343" s="335"/>
      <c r="Q343" s="335"/>
      <c r="R343" s="335"/>
      <c r="S343" s="335"/>
      <c r="T343" s="335"/>
      <c r="U343" s="335"/>
      <c r="V343" s="335"/>
      <c r="W343" s="335"/>
      <c r="X343" s="335"/>
      <c r="Y343" s="335"/>
      <c r="Z343" s="335"/>
      <c r="AA343" s="335"/>
      <c r="AB343" s="335"/>
      <c r="AC343" s="335"/>
      <c r="AD343" s="335"/>
      <c r="AE343" s="335"/>
      <c r="AF343" s="335"/>
    </row>
    <row r="344">
      <c r="A344" s="335"/>
      <c r="B344" s="335"/>
      <c r="C344" s="335"/>
      <c r="D344" s="335"/>
      <c r="E344" s="335"/>
      <c r="F344" s="335"/>
      <c r="G344" s="335"/>
      <c r="H344" s="335"/>
      <c r="I344" s="335"/>
      <c r="J344" s="335"/>
      <c r="K344" s="335"/>
      <c r="L344" s="335"/>
      <c r="M344" s="335"/>
      <c r="N344" s="335"/>
      <c r="O344" s="335"/>
      <c r="P344" s="335"/>
      <c r="Q344" s="335"/>
      <c r="R344" s="335"/>
      <c r="S344" s="335"/>
      <c r="T344" s="335"/>
      <c r="U344" s="335"/>
      <c r="V344" s="335"/>
      <c r="W344" s="335"/>
      <c r="X344" s="335"/>
      <c r="Y344" s="335"/>
      <c r="Z344" s="335"/>
      <c r="AA344" s="335"/>
      <c r="AB344" s="335"/>
      <c r="AC344" s="335"/>
      <c r="AD344" s="335"/>
      <c r="AE344" s="335"/>
      <c r="AF344" s="335"/>
    </row>
    <row r="345">
      <c r="A345" s="335"/>
      <c r="B345" s="335"/>
      <c r="C345" s="335"/>
      <c r="D345" s="335"/>
      <c r="E345" s="335"/>
      <c r="F345" s="335"/>
      <c r="G345" s="335"/>
      <c r="H345" s="335"/>
      <c r="I345" s="335"/>
      <c r="J345" s="335"/>
      <c r="K345" s="335"/>
      <c r="L345" s="335"/>
      <c r="M345" s="335"/>
      <c r="N345" s="335"/>
      <c r="O345" s="335"/>
      <c r="P345" s="335"/>
      <c r="Q345" s="335"/>
      <c r="R345" s="335"/>
      <c r="S345" s="335"/>
      <c r="T345" s="335"/>
      <c r="U345" s="335"/>
      <c r="V345" s="335"/>
      <c r="W345" s="335"/>
      <c r="X345" s="335"/>
      <c r="Y345" s="335"/>
      <c r="Z345" s="335"/>
      <c r="AA345" s="335"/>
      <c r="AB345" s="335"/>
      <c r="AC345" s="335"/>
      <c r="AD345" s="335"/>
      <c r="AE345" s="335"/>
      <c r="AF345" s="335"/>
    </row>
    <row r="346">
      <c r="A346" s="335"/>
      <c r="B346" s="335"/>
      <c r="C346" s="335"/>
      <c r="D346" s="335"/>
      <c r="E346" s="335"/>
      <c r="F346" s="335"/>
      <c r="G346" s="335"/>
      <c r="H346" s="335"/>
      <c r="I346" s="335"/>
      <c r="J346" s="335"/>
      <c r="K346" s="335"/>
      <c r="L346" s="335"/>
      <c r="M346" s="335"/>
      <c r="N346" s="335"/>
      <c r="O346" s="335"/>
      <c r="P346" s="335"/>
      <c r="Q346" s="335"/>
      <c r="R346" s="335"/>
      <c r="S346" s="335"/>
      <c r="T346" s="335"/>
      <c r="U346" s="335"/>
      <c r="V346" s="335"/>
      <c r="W346" s="335"/>
      <c r="X346" s="335"/>
      <c r="Y346" s="335"/>
      <c r="Z346" s="335"/>
      <c r="AA346" s="335"/>
      <c r="AB346" s="335"/>
      <c r="AC346" s="335"/>
      <c r="AD346" s="335"/>
      <c r="AE346" s="335"/>
      <c r="AF346" s="335"/>
    </row>
    <row r="347">
      <c r="A347" s="335"/>
      <c r="B347" s="335"/>
      <c r="C347" s="335"/>
      <c r="D347" s="335"/>
      <c r="E347" s="335"/>
      <c r="F347" s="335"/>
      <c r="G347" s="335"/>
      <c r="H347" s="335"/>
      <c r="I347" s="335"/>
      <c r="J347" s="335"/>
      <c r="K347" s="335"/>
      <c r="L347" s="335"/>
      <c r="M347" s="335"/>
      <c r="N347" s="335"/>
      <c r="O347" s="335"/>
      <c r="P347" s="335"/>
      <c r="Q347" s="335"/>
      <c r="R347" s="335"/>
      <c r="S347" s="335"/>
      <c r="T347" s="335"/>
      <c r="U347" s="335"/>
      <c r="V347" s="335"/>
      <c r="W347" s="335"/>
      <c r="X347" s="335"/>
      <c r="Y347" s="335"/>
      <c r="Z347" s="335"/>
      <c r="AA347" s="335"/>
      <c r="AB347" s="335"/>
      <c r="AC347" s="335"/>
      <c r="AD347" s="335"/>
      <c r="AE347" s="335"/>
      <c r="AF347" s="335"/>
    </row>
    <row r="348">
      <c r="A348" s="335"/>
      <c r="B348" s="335"/>
      <c r="C348" s="335"/>
      <c r="D348" s="335"/>
      <c r="E348" s="335"/>
      <c r="F348" s="335"/>
      <c r="G348" s="335"/>
      <c r="H348" s="335"/>
      <c r="I348" s="335"/>
      <c r="J348" s="335"/>
      <c r="K348" s="335"/>
      <c r="L348" s="335"/>
      <c r="M348" s="335"/>
      <c r="N348" s="335"/>
      <c r="O348" s="335"/>
      <c r="P348" s="335"/>
      <c r="Q348" s="335"/>
      <c r="R348" s="335"/>
      <c r="S348" s="335"/>
      <c r="T348" s="335"/>
      <c r="U348" s="335"/>
      <c r="V348" s="335"/>
      <c r="W348" s="335"/>
      <c r="X348" s="335"/>
      <c r="Y348" s="335"/>
      <c r="Z348" s="335"/>
      <c r="AA348" s="335"/>
      <c r="AB348" s="335"/>
      <c r="AC348" s="335"/>
      <c r="AD348" s="335"/>
      <c r="AE348" s="335"/>
      <c r="AF348" s="335"/>
    </row>
    <row r="349">
      <c r="A349" s="335"/>
      <c r="B349" s="335"/>
      <c r="C349" s="335"/>
      <c r="D349" s="335"/>
      <c r="E349" s="335"/>
      <c r="F349" s="335"/>
      <c r="G349" s="335"/>
      <c r="H349" s="335"/>
      <c r="I349" s="335"/>
      <c r="J349" s="335"/>
      <c r="K349" s="335"/>
      <c r="L349" s="335"/>
      <c r="M349" s="335"/>
      <c r="N349" s="335"/>
      <c r="O349" s="335"/>
      <c r="P349" s="335"/>
      <c r="Q349" s="335"/>
      <c r="R349" s="335"/>
      <c r="S349" s="335"/>
      <c r="T349" s="335"/>
      <c r="U349" s="335"/>
      <c r="V349" s="335"/>
      <c r="W349" s="335"/>
      <c r="X349" s="335"/>
      <c r="Y349" s="335"/>
      <c r="Z349" s="335"/>
      <c r="AA349" s="335"/>
      <c r="AB349" s="335"/>
      <c r="AC349" s="335"/>
      <c r="AD349" s="335"/>
      <c r="AE349" s="335"/>
      <c r="AF349" s="335"/>
    </row>
    <row r="350">
      <c r="A350" s="335"/>
      <c r="B350" s="335"/>
      <c r="C350" s="335"/>
      <c r="D350" s="335"/>
      <c r="E350" s="335"/>
      <c r="F350" s="335"/>
      <c r="G350" s="335"/>
      <c r="H350" s="335"/>
      <c r="I350" s="335"/>
      <c r="J350" s="335"/>
      <c r="K350" s="335"/>
      <c r="L350" s="335"/>
      <c r="M350" s="335"/>
      <c r="N350" s="335"/>
      <c r="O350" s="335"/>
      <c r="P350" s="335"/>
      <c r="Q350" s="335"/>
      <c r="R350" s="335"/>
      <c r="S350" s="335"/>
      <c r="T350" s="335"/>
      <c r="U350" s="335"/>
      <c r="V350" s="335"/>
      <c r="W350" s="335"/>
      <c r="X350" s="335"/>
      <c r="Y350" s="335"/>
      <c r="Z350" s="335"/>
      <c r="AA350" s="335"/>
      <c r="AB350" s="335"/>
      <c r="AC350" s="335"/>
      <c r="AD350" s="335"/>
      <c r="AE350" s="335"/>
      <c r="AF350" s="335"/>
    </row>
    <row r="351">
      <c r="A351" s="335"/>
      <c r="B351" s="335"/>
      <c r="C351" s="335"/>
      <c r="D351" s="335"/>
      <c r="E351" s="335"/>
      <c r="F351" s="335"/>
      <c r="G351" s="335"/>
      <c r="H351" s="335"/>
      <c r="I351" s="335"/>
      <c r="J351" s="335"/>
      <c r="K351" s="335"/>
      <c r="L351" s="335"/>
      <c r="M351" s="335"/>
      <c r="N351" s="335"/>
      <c r="O351" s="335"/>
      <c r="P351" s="335"/>
      <c r="Q351" s="335"/>
      <c r="R351" s="335"/>
      <c r="S351" s="335"/>
      <c r="T351" s="335"/>
      <c r="U351" s="335"/>
      <c r="V351" s="335"/>
      <c r="W351" s="335"/>
      <c r="X351" s="335"/>
      <c r="Y351" s="335"/>
      <c r="Z351" s="335"/>
      <c r="AA351" s="335"/>
      <c r="AB351" s="335"/>
      <c r="AC351" s="335"/>
      <c r="AD351" s="335"/>
      <c r="AE351" s="335"/>
      <c r="AF351" s="335"/>
    </row>
    <row r="352">
      <c r="A352" s="335"/>
      <c r="B352" s="335"/>
      <c r="C352" s="335"/>
      <c r="D352" s="335"/>
      <c r="E352" s="335"/>
      <c r="F352" s="335"/>
      <c r="G352" s="335"/>
      <c r="H352" s="335"/>
      <c r="I352" s="335"/>
      <c r="J352" s="335"/>
      <c r="K352" s="335"/>
      <c r="L352" s="335"/>
      <c r="M352" s="335"/>
      <c r="N352" s="335"/>
      <c r="O352" s="335"/>
      <c r="P352" s="335"/>
      <c r="Q352" s="335"/>
      <c r="R352" s="335"/>
      <c r="S352" s="335"/>
      <c r="T352" s="335"/>
      <c r="U352" s="335"/>
      <c r="V352" s="335"/>
      <c r="W352" s="335"/>
      <c r="X352" s="335"/>
      <c r="Y352" s="335"/>
      <c r="Z352" s="335"/>
      <c r="AA352" s="335"/>
      <c r="AB352" s="335"/>
      <c r="AC352" s="335"/>
      <c r="AD352" s="335"/>
      <c r="AE352" s="335"/>
      <c r="AF352" s="335"/>
    </row>
    <row r="353">
      <c r="A353" s="335"/>
      <c r="B353" s="335"/>
      <c r="C353" s="335"/>
      <c r="D353" s="335"/>
      <c r="E353" s="335"/>
      <c r="F353" s="335"/>
      <c r="G353" s="335"/>
      <c r="H353" s="335"/>
      <c r="I353" s="335"/>
      <c r="J353" s="335"/>
      <c r="K353" s="335"/>
      <c r="L353" s="335"/>
      <c r="M353" s="335"/>
      <c r="N353" s="335"/>
      <c r="O353" s="335"/>
      <c r="P353" s="335"/>
      <c r="Q353" s="335"/>
      <c r="R353" s="335"/>
      <c r="S353" s="335"/>
      <c r="T353" s="335"/>
      <c r="U353" s="335"/>
      <c r="V353" s="335"/>
      <c r="W353" s="335"/>
      <c r="X353" s="335"/>
      <c r="Y353" s="335"/>
      <c r="Z353" s="335"/>
      <c r="AA353" s="335"/>
      <c r="AB353" s="335"/>
      <c r="AC353" s="335"/>
      <c r="AD353" s="335"/>
      <c r="AE353" s="335"/>
      <c r="AF353" s="335"/>
    </row>
    <row r="354">
      <c r="A354" s="335"/>
      <c r="B354" s="335"/>
      <c r="C354" s="335"/>
      <c r="D354" s="335"/>
      <c r="E354" s="335"/>
      <c r="F354" s="335"/>
      <c r="G354" s="335"/>
      <c r="H354" s="335"/>
      <c r="I354" s="335"/>
      <c r="J354" s="335"/>
      <c r="K354" s="335"/>
      <c r="L354" s="335"/>
      <c r="M354" s="335"/>
      <c r="N354" s="335"/>
      <c r="O354" s="335"/>
      <c r="P354" s="335"/>
      <c r="Q354" s="335"/>
      <c r="R354" s="335"/>
      <c r="S354" s="335"/>
      <c r="T354" s="335"/>
      <c r="U354" s="335"/>
      <c r="V354" s="335"/>
      <c r="W354" s="335"/>
      <c r="X354" s="335"/>
      <c r="Y354" s="335"/>
      <c r="Z354" s="335"/>
      <c r="AA354" s="335"/>
      <c r="AB354" s="335"/>
      <c r="AC354" s="335"/>
      <c r="AD354" s="335"/>
      <c r="AE354" s="335"/>
      <c r="AF354" s="335"/>
    </row>
    <row r="355">
      <c r="A355" s="335"/>
      <c r="B355" s="335"/>
      <c r="C355" s="335"/>
      <c r="D355" s="335"/>
      <c r="E355" s="335"/>
      <c r="F355" s="335"/>
      <c r="G355" s="335"/>
      <c r="H355" s="335"/>
      <c r="I355" s="335"/>
      <c r="J355" s="335"/>
      <c r="K355" s="335"/>
      <c r="L355" s="335"/>
      <c r="M355" s="335"/>
      <c r="N355" s="335"/>
      <c r="O355" s="335"/>
      <c r="P355" s="335"/>
      <c r="Q355" s="335"/>
      <c r="R355" s="335"/>
      <c r="S355" s="335"/>
      <c r="T355" s="335"/>
      <c r="U355" s="335"/>
      <c r="V355" s="335"/>
      <c r="W355" s="335"/>
      <c r="X355" s="335"/>
      <c r="Y355" s="335"/>
      <c r="Z355" s="335"/>
      <c r="AA355" s="335"/>
      <c r="AB355" s="335"/>
      <c r="AC355" s="335"/>
      <c r="AD355" s="335"/>
      <c r="AE355" s="335"/>
      <c r="AF355" s="335"/>
    </row>
    <row r="356">
      <c r="A356" s="335"/>
      <c r="B356" s="335"/>
      <c r="C356" s="335"/>
      <c r="D356" s="335"/>
      <c r="E356" s="335"/>
      <c r="F356" s="335"/>
      <c r="G356" s="335"/>
      <c r="H356" s="335"/>
      <c r="I356" s="335"/>
      <c r="J356" s="335"/>
      <c r="K356" s="335"/>
      <c r="L356" s="335"/>
      <c r="M356" s="335"/>
      <c r="N356" s="335"/>
      <c r="O356" s="335"/>
      <c r="P356" s="335"/>
      <c r="Q356" s="335"/>
      <c r="R356" s="335"/>
      <c r="S356" s="335"/>
      <c r="T356" s="335"/>
      <c r="U356" s="335"/>
      <c r="V356" s="335"/>
      <c r="W356" s="335"/>
      <c r="X356" s="335"/>
      <c r="Y356" s="335"/>
      <c r="Z356" s="335"/>
      <c r="AA356" s="335"/>
      <c r="AB356" s="335"/>
      <c r="AC356" s="335"/>
      <c r="AD356" s="335"/>
      <c r="AE356" s="335"/>
      <c r="AF356" s="335"/>
    </row>
    <row r="357">
      <c r="A357" s="335"/>
      <c r="B357" s="335"/>
      <c r="C357" s="335"/>
      <c r="D357" s="335"/>
      <c r="E357" s="335"/>
      <c r="F357" s="335"/>
      <c r="G357" s="335"/>
      <c r="H357" s="335"/>
      <c r="I357" s="335"/>
      <c r="J357" s="335"/>
      <c r="K357" s="335"/>
      <c r="L357" s="335"/>
      <c r="M357" s="335"/>
      <c r="N357" s="335"/>
      <c r="O357" s="335"/>
      <c r="P357" s="335"/>
      <c r="Q357" s="335"/>
      <c r="R357" s="335"/>
      <c r="S357" s="335"/>
      <c r="T357" s="335"/>
      <c r="U357" s="335"/>
      <c r="V357" s="335"/>
      <c r="W357" s="335"/>
      <c r="X357" s="335"/>
      <c r="Y357" s="335"/>
      <c r="Z357" s="335"/>
      <c r="AA357" s="335"/>
      <c r="AB357" s="335"/>
      <c r="AC357" s="335"/>
      <c r="AD357" s="335"/>
      <c r="AE357" s="335"/>
      <c r="AF357" s="335"/>
    </row>
    <row r="358">
      <c r="A358" s="335"/>
      <c r="B358" s="335"/>
      <c r="C358" s="335"/>
      <c r="D358" s="335"/>
      <c r="E358" s="335"/>
      <c r="F358" s="335"/>
      <c r="G358" s="335"/>
      <c r="H358" s="335"/>
      <c r="I358" s="335"/>
      <c r="J358" s="335"/>
      <c r="K358" s="335"/>
      <c r="L358" s="335"/>
      <c r="M358" s="335"/>
      <c r="N358" s="335"/>
      <c r="O358" s="335"/>
      <c r="P358" s="335"/>
      <c r="Q358" s="335"/>
      <c r="R358" s="335"/>
      <c r="S358" s="335"/>
      <c r="T358" s="335"/>
      <c r="U358" s="335"/>
      <c r="V358" s="335"/>
      <c r="W358" s="335"/>
      <c r="X358" s="335"/>
      <c r="Y358" s="335"/>
      <c r="Z358" s="335"/>
      <c r="AA358" s="335"/>
      <c r="AB358" s="335"/>
      <c r="AC358" s="335"/>
      <c r="AD358" s="335"/>
      <c r="AE358" s="335"/>
      <c r="AF358" s="335"/>
    </row>
    <row r="359">
      <c r="A359" s="335"/>
      <c r="B359" s="335"/>
      <c r="C359" s="335"/>
      <c r="D359" s="335"/>
      <c r="E359" s="335"/>
      <c r="F359" s="335"/>
      <c r="G359" s="335"/>
      <c r="H359" s="335"/>
      <c r="I359" s="335"/>
      <c r="J359" s="335"/>
      <c r="K359" s="335"/>
      <c r="L359" s="335"/>
      <c r="M359" s="335"/>
      <c r="N359" s="335"/>
      <c r="O359" s="335"/>
      <c r="P359" s="335"/>
      <c r="Q359" s="335"/>
      <c r="R359" s="335"/>
      <c r="S359" s="335"/>
      <c r="T359" s="335"/>
      <c r="U359" s="335"/>
      <c r="V359" s="335"/>
      <c r="W359" s="335"/>
      <c r="X359" s="335"/>
      <c r="Y359" s="335"/>
      <c r="Z359" s="335"/>
      <c r="AA359" s="335"/>
      <c r="AB359" s="335"/>
      <c r="AC359" s="335"/>
      <c r="AD359" s="335"/>
      <c r="AE359" s="335"/>
      <c r="AF359" s="335"/>
    </row>
    <row r="360">
      <c r="A360" s="335"/>
      <c r="B360" s="335"/>
      <c r="C360" s="335"/>
      <c r="D360" s="335"/>
      <c r="E360" s="335"/>
      <c r="F360" s="335"/>
      <c r="G360" s="335"/>
      <c r="H360" s="335"/>
      <c r="I360" s="335"/>
      <c r="J360" s="335"/>
      <c r="K360" s="335"/>
      <c r="L360" s="335"/>
      <c r="M360" s="335"/>
      <c r="N360" s="335"/>
      <c r="O360" s="335"/>
      <c r="P360" s="335"/>
      <c r="Q360" s="335"/>
      <c r="R360" s="335"/>
      <c r="S360" s="335"/>
      <c r="T360" s="335"/>
      <c r="U360" s="335"/>
      <c r="V360" s="335"/>
      <c r="W360" s="335"/>
      <c r="X360" s="335"/>
      <c r="Y360" s="335"/>
      <c r="Z360" s="335"/>
      <c r="AA360" s="335"/>
      <c r="AB360" s="335"/>
      <c r="AC360" s="335"/>
      <c r="AD360" s="335"/>
      <c r="AE360" s="335"/>
      <c r="AF360" s="335"/>
    </row>
    <row r="361">
      <c r="A361" s="335"/>
      <c r="B361" s="335"/>
      <c r="C361" s="335"/>
      <c r="D361" s="335"/>
      <c r="E361" s="335"/>
      <c r="F361" s="335"/>
      <c r="G361" s="335"/>
      <c r="H361" s="335"/>
      <c r="I361" s="335"/>
      <c r="J361" s="335"/>
      <c r="K361" s="335"/>
      <c r="L361" s="335"/>
      <c r="M361" s="335"/>
      <c r="N361" s="335"/>
      <c r="O361" s="335"/>
      <c r="P361" s="335"/>
      <c r="Q361" s="335"/>
      <c r="R361" s="335"/>
      <c r="S361" s="335"/>
      <c r="T361" s="335"/>
      <c r="U361" s="335"/>
      <c r="V361" s="335"/>
      <c r="W361" s="335"/>
      <c r="X361" s="335"/>
      <c r="Y361" s="335"/>
      <c r="Z361" s="335"/>
      <c r="AA361" s="335"/>
      <c r="AB361" s="335"/>
      <c r="AC361" s="335"/>
      <c r="AD361" s="335"/>
      <c r="AE361" s="335"/>
      <c r="AF361" s="335"/>
    </row>
    <row r="362">
      <c r="A362" s="335"/>
      <c r="B362" s="335"/>
      <c r="C362" s="335"/>
      <c r="D362" s="335"/>
      <c r="E362" s="335"/>
      <c r="F362" s="335"/>
      <c r="G362" s="335"/>
      <c r="H362" s="335"/>
      <c r="I362" s="335"/>
      <c r="J362" s="335"/>
      <c r="K362" s="335"/>
      <c r="L362" s="335"/>
      <c r="M362" s="335"/>
      <c r="N362" s="335"/>
      <c r="O362" s="335"/>
      <c r="P362" s="335"/>
      <c r="Q362" s="335"/>
      <c r="R362" s="335"/>
      <c r="S362" s="335"/>
      <c r="T362" s="335"/>
      <c r="U362" s="335"/>
      <c r="V362" s="335"/>
      <c r="W362" s="335"/>
      <c r="X362" s="335"/>
      <c r="Y362" s="335"/>
      <c r="Z362" s="335"/>
      <c r="AA362" s="335"/>
      <c r="AB362" s="335"/>
      <c r="AC362" s="335"/>
      <c r="AD362" s="335"/>
      <c r="AE362" s="335"/>
      <c r="AF362" s="335"/>
    </row>
    <row r="363">
      <c r="A363" s="335"/>
      <c r="B363" s="335"/>
      <c r="C363" s="335"/>
      <c r="D363" s="335"/>
      <c r="E363" s="335"/>
      <c r="F363" s="335"/>
      <c r="G363" s="335"/>
      <c r="H363" s="335"/>
      <c r="I363" s="335"/>
      <c r="J363" s="335"/>
      <c r="K363" s="335"/>
      <c r="L363" s="335"/>
      <c r="M363" s="335"/>
      <c r="N363" s="335"/>
      <c r="O363" s="335"/>
      <c r="P363" s="335"/>
      <c r="Q363" s="335"/>
      <c r="R363" s="335"/>
      <c r="S363" s="335"/>
      <c r="T363" s="335"/>
      <c r="U363" s="335"/>
      <c r="V363" s="335"/>
      <c r="W363" s="335"/>
      <c r="X363" s="335"/>
      <c r="Y363" s="335"/>
      <c r="Z363" s="335"/>
      <c r="AA363" s="335"/>
      <c r="AB363" s="335"/>
      <c r="AC363" s="335"/>
      <c r="AD363" s="335"/>
      <c r="AE363" s="335"/>
      <c r="AF363" s="335"/>
    </row>
    <row r="364">
      <c r="A364" s="335"/>
      <c r="B364" s="335"/>
      <c r="C364" s="335"/>
      <c r="D364" s="335"/>
      <c r="E364" s="335"/>
      <c r="F364" s="335"/>
      <c r="G364" s="335"/>
      <c r="H364" s="335"/>
      <c r="I364" s="335"/>
      <c r="J364" s="335"/>
      <c r="K364" s="335"/>
      <c r="L364" s="335"/>
      <c r="M364" s="335"/>
      <c r="N364" s="335"/>
      <c r="O364" s="335"/>
      <c r="P364" s="335"/>
      <c r="Q364" s="335"/>
      <c r="R364" s="335"/>
      <c r="S364" s="335"/>
      <c r="T364" s="335"/>
      <c r="U364" s="335"/>
      <c r="V364" s="335"/>
      <c r="W364" s="335"/>
      <c r="X364" s="335"/>
      <c r="Y364" s="335"/>
      <c r="Z364" s="335"/>
      <c r="AA364" s="335"/>
      <c r="AB364" s="335"/>
      <c r="AC364" s="335"/>
      <c r="AD364" s="335"/>
      <c r="AE364" s="335"/>
      <c r="AF364" s="335"/>
    </row>
    <row r="365">
      <c r="A365" s="335"/>
      <c r="B365" s="335"/>
      <c r="C365" s="335"/>
      <c r="D365" s="335"/>
      <c r="E365" s="335"/>
      <c r="F365" s="335"/>
      <c r="G365" s="335"/>
      <c r="H365" s="335"/>
      <c r="I365" s="335"/>
      <c r="J365" s="335"/>
      <c r="K365" s="335"/>
      <c r="L365" s="335"/>
      <c r="M365" s="335"/>
      <c r="N365" s="335"/>
      <c r="O365" s="335"/>
      <c r="P365" s="335"/>
      <c r="Q365" s="335"/>
      <c r="R365" s="335"/>
      <c r="S365" s="335"/>
      <c r="T365" s="335"/>
      <c r="U365" s="335"/>
      <c r="V365" s="335"/>
      <c r="W365" s="335"/>
      <c r="X365" s="335"/>
      <c r="Y365" s="335"/>
      <c r="Z365" s="335"/>
      <c r="AA365" s="335"/>
      <c r="AB365" s="335"/>
      <c r="AC365" s="335"/>
      <c r="AD365" s="335"/>
      <c r="AE365" s="335"/>
      <c r="AF365" s="335"/>
    </row>
    <row r="366">
      <c r="A366" s="335"/>
      <c r="B366" s="335"/>
      <c r="C366" s="335"/>
      <c r="D366" s="335"/>
      <c r="E366" s="335"/>
      <c r="F366" s="335"/>
      <c r="G366" s="335"/>
      <c r="H366" s="335"/>
      <c r="I366" s="335"/>
      <c r="J366" s="335"/>
      <c r="K366" s="335"/>
      <c r="L366" s="335"/>
      <c r="M366" s="335"/>
      <c r="N366" s="335"/>
      <c r="O366" s="335"/>
      <c r="P366" s="335"/>
      <c r="Q366" s="335"/>
      <c r="R366" s="335"/>
      <c r="S366" s="335"/>
      <c r="T366" s="335"/>
      <c r="U366" s="335"/>
      <c r="V366" s="335"/>
      <c r="W366" s="335"/>
      <c r="X366" s="335"/>
      <c r="Y366" s="335"/>
      <c r="Z366" s="335"/>
      <c r="AA366" s="335"/>
      <c r="AB366" s="335"/>
      <c r="AC366" s="335"/>
      <c r="AD366" s="335"/>
      <c r="AE366" s="335"/>
      <c r="AF366" s="335"/>
    </row>
    <row r="367">
      <c r="A367" s="335"/>
      <c r="B367" s="335"/>
      <c r="C367" s="335"/>
      <c r="D367" s="335"/>
      <c r="E367" s="335"/>
      <c r="F367" s="335"/>
      <c r="G367" s="335"/>
      <c r="H367" s="335"/>
      <c r="I367" s="335"/>
      <c r="J367" s="335"/>
      <c r="K367" s="335"/>
      <c r="L367" s="335"/>
      <c r="M367" s="335"/>
      <c r="N367" s="335"/>
      <c r="O367" s="335"/>
      <c r="P367" s="335"/>
      <c r="Q367" s="335"/>
      <c r="R367" s="335"/>
      <c r="S367" s="335"/>
      <c r="T367" s="335"/>
      <c r="U367" s="335"/>
      <c r="V367" s="335"/>
      <c r="W367" s="335"/>
      <c r="X367" s="335"/>
      <c r="Y367" s="335"/>
      <c r="Z367" s="335"/>
      <c r="AA367" s="335"/>
      <c r="AB367" s="335"/>
      <c r="AC367" s="335"/>
      <c r="AD367" s="335"/>
      <c r="AE367" s="335"/>
      <c r="AF367" s="335"/>
    </row>
    <row r="368">
      <c r="A368" s="335"/>
      <c r="B368" s="335"/>
      <c r="C368" s="335"/>
      <c r="D368" s="335"/>
      <c r="E368" s="335"/>
      <c r="F368" s="335"/>
      <c r="G368" s="335"/>
      <c r="H368" s="335"/>
      <c r="I368" s="335"/>
      <c r="J368" s="335"/>
      <c r="K368" s="335"/>
      <c r="L368" s="335"/>
      <c r="M368" s="335"/>
      <c r="N368" s="335"/>
      <c r="O368" s="335"/>
      <c r="P368" s="335"/>
      <c r="Q368" s="335"/>
      <c r="R368" s="335"/>
      <c r="S368" s="335"/>
      <c r="T368" s="335"/>
      <c r="U368" s="335"/>
      <c r="V368" s="335"/>
      <c r="W368" s="335"/>
      <c r="X368" s="335"/>
      <c r="Y368" s="335"/>
      <c r="Z368" s="335"/>
      <c r="AA368" s="335"/>
      <c r="AB368" s="335"/>
      <c r="AC368" s="335"/>
      <c r="AD368" s="335"/>
      <c r="AE368" s="335"/>
      <c r="AF368" s="335"/>
    </row>
    <row r="369">
      <c r="A369" s="335"/>
      <c r="B369" s="335"/>
      <c r="C369" s="335"/>
      <c r="D369" s="335"/>
      <c r="E369" s="335"/>
      <c r="F369" s="335"/>
      <c r="G369" s="335"/>
      <c r="H369" s="335"/>
      <c r="I369" s="335"/>
      <c r="J369" s="335"/>
      <c r="K369" s="335"/>
      <c r="L369" s="335"/>
      <c r="M369" s="335"/>
      <c r="N369" s="335"/>
      <c r="O369" s="335"/>
      <c r="P369" s="335"/>
      <c r="Q369" s="335"/>
      <c r="R369" s="335"/>
      <c r="S369" s="335"/>
      <c r="T369" s="335"/>
      <c r="U369" s="335"/>
      <c r="V369" s="335"/>
      <c r="W369" s="335"/>
      <c r="X369" s="335"/>
      <c r="Y369" s="335"/>
      <c r="Z369" s="335"/>
      <c r="AA369" s="335"/>
      <c r="AB369" s="335"/>
      <c r="AC369" s="335"/>
      <c r="AD369" s="335"/>
      <c r="AE369" s="335"/>
      <c r="AF369" s="335"/>
    </row>
    <row r="370">
      <c r="A370" s="335"/>
      <c r="B370" s="335"/>
      <c r="C370" s="335"/>
      <c r="D370" s="335"/>
      <c r="E370" s="335"/>
      <c r="F370" s="335"/>
      <c r="G370" s="335"/>
      <c r="H370" s="335"/>
      <c r="I370" s="335"/>
      <c r="J370" s="335"/>
      <c r="K370" s="335"/>
      <c r="L370" s="335"/>
      <c r="M370" s="335"/>
      <c r="N370" s="335"/>
      <c r="O370" s="335"/>
      <c r="P370" s="335"/>
      <c r="Q370" s="335"/>
      <c r="R370" s="335"/>
      <c r="S370" s="335"/>
      <c r="T370" s="335"/>
      <c r="U370" s="335"/>
      <c r="V370" s="335"/>
      <c r="W370" s="335"/>
      <c r="X370" s="335"/>
      <c r="Y370" s="335"/>
      <c r="Z370" s="335"/>
      <c r="AA370" s="335"/>
      <c r="AB370" s="335"/>
      <c r="AC370" s="335"/>
      <c r="AD370" s="335"/>
      <c r="AE370" s="335"/>
      <c r="AF370" s="335"/>
    </row>
    <row r="371">
      <c r="A371" s="335"/>
      <c r="B371" s="335"/>
      <c r="C371" s="335"/>
      <c r="D371" s="335"/>
      <c r="E371" s="335"/>
      <c r="F371" s="335"/>
      <c r="G371" s="335"/>
      <c r="H371" s="335"/>
      <c r="I371" s="335"/>
      <c r="J371" s="335"/>
      <c r="K371" s="335"/>
      <c r="L371" s="335"/>
      <c r="M371" s="335"/>
      <c r="N371" s="335"/>
      <c r="O371" s="335"/>
      <c r="P371" s="335"/>
      <c r="Q371" s="335"/>
      <c r="R371" s="335"/>
      <c r="S371" s="335"/>
      <c r="T371" s="335"/>
      <c r="U371" s="335"/>
      <c r="V371" s="335"/>
      <c r="W371" s="335"/>
      <c r="X371" s="335"/>
      <c r="Y371" s="335"/>
      <c r="Z371" s="335"/>
      <c r="AA371" s="335"/>
      <c r="AB371" s="335"/>
      <c r="AC371" s="335"/>
      <c r="AD371" s="335"/>
      <c r="AE371" s="335"/>
      <c r="AF371" s="335"/>
    </row>
    <row r="372">
      <c r="A372" s="335"/>
      <c r="B372" s="335"/>
      <c r="C372" s="335"/>
      <c r="D372" s="335"/>
      <c r="E372" s="335"/>
      <c r="F372" s="335"/>
      <c r="G372" s="335"/>
      <c r="H372" s="335"/>
      <c r="I372" s="335"/>
      <c r="J372" s="335"/>
      <c r="K372" s="335"/>
      <c r="L372" s="335"/>
      <c r="M372" s="335"/>
      <c r="N372" s="335"/>
      <c r="O372" s="335"/>
      <c r="P372" s="335"/>
      <c r="Q372" s="335"/>
      <c r="R372" s="335"/>
      <c r="S372" s="335"/>
      <c r="T372" s="335"/>
      <c r="U372" s="335"/>
      <c r="V372" s="335"/>
      <c r="W372" s="335"/>
      <c r="X372" s="335"/>
      <c r="Y372" s="335"/>
      <c r="Z372" s="335"/>
      <c r="AA372" s="335"/>
      <c r="AB372" s="335"/>
      <c r="AC372" s="335"/>
      <c r="AD372" s="335"/>
      <c r="AE372" s="335"/>
      <c r="AF372" s="335"/>
    </row>
    <row r="373">
      <c r="A373" s="335"/>
      <c r="B373" s="335"/>
      <c r="C373" s="335"/>
      <c r="D373" s="335"/>
      <c r="E373" s="335"/>
      <c r="F373" s="335"/>
      <c r="G373" s="335"/>
      <c r="H373" s="335"/>
      <c r="I373" s="335"/>
      <c r="J373" s="335"/>
      <c r="K373" s="335"/>
      <c r="L373" s="335"/>
      <c r="M373" s="335"/>
      <c r="N373" s="335"/>
      <c r="O373" s="335"/>
      <c r="P373" s="335"/>
      <c r="Q373" s="335"/>
      <c r="R373" s="335"/>
      <c r="S373" s="335"/>
      <c r="T373" s="335"/>
      <c r="U373" s="335"/>
      <c r="V373" s="335"/>
      <c r="W373" s="335"/>
      <c r="X373" s="335"/>
      <c r="Y373" s="335"/>
      <c r="Z373" s="335"/>
      <c r="AA373" s="335"/>
      <c r="AB373" s="335"/>
      <c r="AC373" s="335"/>
      <c r="AD373" s="335"/>
      <c r="AE373" s="335"/>
      <c r="AF373" s="335"/>
    </row>
    <row r="374">
      <c r="A374" s="335"/>
      <c r="B374" s="335"/>
      <c r="C374" s="335"/>
      <c r="D374" s="335"/>
      <c r="E374" s="335"/>
      <c r="F374" s="335"/>
      <c r="G374" s="335"/>
      <c r="H374" s="335"/>
      <c r="I374" s="335"/>
      <c r="J374" s="335"/>
      <c r="K374" s="335"/>
      <c r="L374" s="335"/>
      <c r="M374" s="335"/>
      <c r="N374" s="335"/>
      <c r="O374" s="335"/>
      <c r="P374" s="335"/>
      <c r="Q374" s="335"/>
      <c r="R374" s="335"/>
      <c r="S374" s="335"/>
      <c r="T374" s="335"/>
      <c r="U374" s="335"/>
      <c r="V374" s="335"/>
      <c r="W374" s="335"/>
      <c r="X374" s="335"/>
      <c r="Y374" s="335"/>
      <c r="Z374" s="335"/>
      <c r="AA374" s="335"/>
      <c r="AB374" s="335"/>
      <c r="AC374" s="335"/>
      <c r="AD374" s="335"/>
      <c r="AE374" s="335"/>
      <c r="AF374" s="335"/>
    </row>
    <row r="375">
      <c r="A375" s="335"/>
      <c r="B375" s="335"/>
      <c r="C375" s="335"/>
      <c r="D375" s="335"/>
      <c r="E375" s="335"/>
      <c r="F375" s="335"/>
      <c r="G375" s="335"/>
      <c r="H375" s="335"/>
      <c r="I375" s="335"/>
      <c r="J375" s="335"/>
      <c r="K375" s="335"/>
      <c r="L375" s="335"/>
      <c r="M375" s="335"/>
      <c r="N375" s="335"/>
      <c r="O375" s="335"/>
      <c r="P375" s="335"/>
      <c r="Q375" s="335"/>
      <c r="R375" s="335"/>
      <c r="S375" s="335"/>
      <c r="T375" s="335"/>
      <c r="U375" s="335"/>
      <c r="V375" s="335"/>
      <c r="W375" s="335"/>
      <c r="X375" s="335"/>
      <c r="Y375" s="335"/>
      <c r="Z375" s="335"/>
      <c r="AA375" s="335"/>
      <c r="AB375" s="335"/>
      <c r="AC375" s="335"/>
      <c r="AD375" s="335"/>
      <c r="AE375" s="335"/>
      <c r="AF375" s="335"/>
    </row>
    <row r="376">
      <c r="A376" s="335"/>
      <c r="B376" s="335"/>
      <c r="C376" s="335"/>
      <c r="D376" s="335"/>
      <c r="E376" s="335"/>
      <c r="F376" s="335"/>
      <c r="G376" s="335"/>
      <c r="H376" s="335"/>
      <c r="I376" s="335"/>
      <c r="J376" s="335"/>
      <c r="K376" s="335"/>
      <c r="L376" s="335"/>
      <c r="M376" s="335"/>
      <c r="N376" s="335"/>
      <c r="O376" s="335"/>
      <c r="P376" s="335"/>
      <c r="Q376" s="335"/>
      <c r="R376" s="335"/>
      <c r="S376" s="335"/>
      <c r="T376" s="335"/>
      <c r="U376" s="335"/>
      <c r="V376" s="335"/>
      <c r="W376" s="335"/>
      <c r="X376" s="335"/>
      <c r="Y376" s="335"/>
      <c r="Z376" s="335"/>
      <c r="AA376" s="335"/>
      <c r="AB376" s="335"/>
      <c r="AC376" s="335"/>
      <c r="AD376" s="335"/>
      <c r="AE376" s="335"/>
      <c r="AF376" s="335"/>
    </row>
    <row r="377">
      <c r="A377" s="335"/>
      <c r="B377" s="335"/>
      <c r="C377" s="335"/>
      <c r="D377" s="335"/>
      <c r="E377" s="335"/>
      <c r="F377" s="335"/>
      <c r="G377" s="335"/>
      <c r="H377" s="335"/>
      <c r="I377" s="335"/>
      <c r="J377" s="335"/>
      <c r="K377" s="335"/>
      <c r="L377" s="335"/>
      <c r="M377" s="335"/>
      <c r="N377" s="335"/>
      <c r="O377" s="335"/>
      <c r="P377" s="335"/>
      <c r="Q377" s="335"/>
      <c r="R377" s="335"/>
      <c r="S377" s="335"/>
      <c r="T377" s="335"/>
      <c r="U377" s="335"/>
      <c r="V377" s="335"/>
      <c r="W377" s="335"/>
      <c r="X377" s="335"/>
      <c r="Y377" s="335"/>
      <c r="Z377" s="335"/>
      <c r="AA377" s="335"/>
      <c r="AB377" s="335"/>
      <c r="AC377" s="335"/>
      <c r="AD377" s="335"/>
      <c r="AE377" s="335"/>
      <c r="AF377" s="335"/>
    </row>
    <row r="378">
      <c r="A378" s="335"/>
      <c r="B378" s="335"/>
      <c r="C378" s="335"/>
      <c r="D378" s="335"/>
      <c r="E378" s="335"/>
      <c r="F378" s="335"/>
      <c r="G378" s="335"/>
      <c r="H378" s="335"/>
      <c r="I378" s="335"/>
      <c r="J378" s="335"/>
      <c r="K378" s="335"/>
      <c r="L378" s="335"/>
      <c r="M378" s="335"/>
      <c r="N378" s="335"/>
      <c r="O378" s="335"/>
      <c r="P378" s="335"/>
      <c r="Q378" s="335"/>
      <c r="R378" s="335"/>
      <c r="S378" s="335"/>
      <c r="T378" s="335"/>
      <c r="U378" s="335"/>
      <c r="V378" s="335"/>
      <c r="W378" s="335"/>
      <c r="X378" s="335"/>
      <c r="Y378" s="335"/>
      <c r="Z378" s="335"/>
      <c r="AA378" s="335"/>
      <c r="AB378" s="335"/>
      <c r="AC378" s="335"/>
      <c r="AD378" s="335"/>
      <c r="AE378" s="335"/>
      <c r="AF378" s="335"/>
    </row>
    <row r="379">
      <c r="A379" s="335"/>
      <c r="B379" s="335"/>
      <c r="C379" s="335"/>
      <c r="D379" s="335"/>
      <c r="E379" s="335"/>
      <c r="F379" s="335"/>
      <c r="G379" s="335"/>
      <c r="H379" s="335"/>
      <c r="I379" s="335"/>
      <c r="J379" s="335"/>
      <c r="K379" s="335"/>
      <c r="L379" s="335"/>
      <c r="M379" s="335"/>
      <c r="N379" s="335"/>
      <c r="O379" s="335"/>
      <c r="P379" s="335"/>
      <c r="Q379" s="335"/>
      <c r="R379" s="335"/>
      <c r="S379" s="335"/>
      <c r="T379" s="335"/>
      <c r="U379" s="335"/>
      <c r="V379" s="335"/>
      <c r="W379" s="335"/>
      <c r="X379" s="335"/>
      <c r="Y379" s="335"/>
      <c r="Z379" s="335"/>
      <c r="AA379" s="335"/>
      <c r="AB379" s="335"/>
      <c r="AC379" s="335"/>
      <c r="AD379" s="335"/>
      <c r="AE379" s="335"/>
      <c r="AF379" s="335"/>
    </row>
    <row r="380">
      <c r="A380" s="335"/>
      <c r="B380" s="335"/>
      <c r="C380" s="335"/>
      <c r="D380" s="335"/>
      <c r="E380" s="335"/>
      <c r="F380" s="335"/>
      <c r="G380" s="335"/>
      <c r="H380" s="335"/>
      <c r="I380" s="335"/>
      <c r="J380" s="335"/>
      <c r="K380" s="335"/>
      <c r="L380" s="335"/>
      <c r="M380" s="335"/>
      <c r="N380" s="335"/>
      <c r="O380" s="335"/>
      <c r="P380" s="335"/>
      <c r="Q380" s="335"/>
      <c r="R380" s="335"/>
      <c r="S380" s="335"/>
      <c r="T380" s="335"/>
      <c r="U380" s="335"/>
      <c r="V380" s="335"/>
      <c r="W380" s="335"/>
      <c r="X380" s="335"/>
      <c r="Y380" s="335"/>
      <c r="Z380" s="335"/>
      <c r="AA380" s="335"/>
      <c r="AB380" s="335"/>
      <c r="AC380" s="335"/>
      <c r="AD380" s="335"/>
      <c r="AE380" s="335"/>
      <c r="AF380" s="335"/>
    </row>
    <row r="381">
      <c r="A381" s="335"/>
      <c r="B381" s="335"/>
      <c r="C381" s="335"/>
      <c r="D381" s="335"/>
      <c r="E381" s="335"/>
      <c r="F381" s="335"/>
      <c r="G381" s="335"/>
      <c r="H381" s="335"/>
      <c r="I381" s="335"/>
      <c r="J381" s="335"/>
      <c r="K381" s="335"/>
      <c r="L381" s="335"/>
      <c r="M381" s="335"/>
      <c r="N381" s="335"/>
      <c r="O381" s="335"/>
      <c r="P381" s="335"/>
      <c r="Q381" s="335"/>
      <c r="R381" s="335"/>
      <c r="S381" s="335"/>
      <c r="T381" s="335"/>
      <c r="U381" s="335"/>
      <c r="V381" s="335"/>
      <c r="W381" s="335"/>
      <c r="X381" s="335"/>
      <c r="Y381" s="335"/>
      <c r="Z381" s="335"/>
      <c r="AA381" s="335"/>
      <c r="AB381" s="335"/>
      <c r="AC381" s="335"/>
      <c r="AD381" s="335"/>
      <c r="AE381" s="335"/>
      <c r="AF381" s="335"/>
    </row>
    <row r="382">
      <c r="A382" s="335"/>
      <c r="B382" s="335"/>
      <c r="C382" s="335"/>
      <c r="D382" s="335"/>
      <c r="E382" s="335"/>
      <c r="F382" s="335"/>
      <c r="G382" s="335"/>
      <c r="H382" s="335"/>
      <c r="I382" s="335"/>
      <c r="J382" s="335"/>
      <c r="K382" s="335"/>
      <c r="L382" s="335"/>
      <c r="M382" s="335"/>
      <c r="N382" s="335"/>
      <c r="O382" s="335"/>
      <c r="P382" s="335"/>
      <c r="Q382" s="335"/>
      <c r="R382" s="335"/>
      <c r="S382" s="335"/>
      <c r="T382" s="335"/>
      <c r="U382" s="335"/>
      <c r="V382" s="335"/>
      <c r="W382" s="335"/>
      <c r="X382" s="335"/>
      <c r="Y382" s="335"/>
      <c r="Z382" s="335"/>
      <c r="AA382" s="335"/>
      <c r="AB382" s="335"/>
      <c r="AC382" s="335"/>
      <c r="AD382" s="335"/>
      <c r="AE382" s="335"/>
      <c r="AF382" s="335"/>
    </row>
    <row r="383">
      <c r="A383" s="335"/>
      <c r="B383" s="335"/>
      <c r="C383" s="335"/>
      <c r="D383" s="335"/>
      <c r="E383" s="335"/>
      <c r="F383" s="335"/>
      <c r="G383" s="335"/>
      <c r="H383" s="335"/>
      <c r="I383" s="335"/>
      <c r="J383" s="335"/>
      <c r="K383" s="335"/>
      <c r="L383" s="335"/>
      <c r="M383" s="335"/>
      <c r="N383" s="335"/>
      <c r="O383" s="335"/>
      <c r="P383" s="335"/>
      <c r="Q383" s="335"/>
      <c r="R383" s="335"/>
      <c r="S383" s="335"/>
      <c r="T383" s="335"/>
      <c r="U383" s="335"/>
      <c r="V383" s="335"/>
      <c r="W383" s="335"/>
      <c r="X383" s="335"/>
      <c r="Y383" s="335"/>
      <c r="Z383" s="335"/>
      <c r="AA383" s="335"/>
      <c r="AB383" s="335"/>
      <c r="AC383" s="335"/>
      <c r="AD383" s="335"/>
      <c r="AE383" s="335"/>
      <c r="AF383" s="335"/>
    </row>
    <row r="384">
      <c r="A384" s="335"/>
      <c r="B384" s="335"/>
      <c r="C384" s="335"/>
      <c r="D384" s="335"/>
      <c r="E384" s="335"/>
      <c r="F384" s="335"/>
      <c r="G384" s="335"/>
      <c r="H384" s="335"/>
      <c r="I384" s="335"/>
      <c r="J384" s="335"/>
      <c r="K384" s="335"/>
      <c r="L384" s="335"/>
      <c r="M384" s="335"/>
      <c r="N384" s="335"/>
      <c r="O384" s="335"/>
      <c r="P384" s="335"/>
      <c r="Q384" s="335"/>
      <c r="R384" s="335"/>
      <c r="S384" s="335"/>
      <c r="T384" s="335"/>
      <c r="U384" s="335"/>
      <c r="V384" s="335"/>
      <c r="W384" s="335"/>
      <c r="X384" s="335"/>
      <c r="Y384" s="335"/>
      <c r="Z384" s="335"/>
      <c r="AA384" s="335"/>
      <c r="AB384" s="335"/>
      <c r="AC384" s="335"/>
      <c r="AD384" s="335"/>
      <c r="AE384" s="335"/>
      <c r="AF384" s="335"/>
    </row>
    <row r="385">
      <c r="A385" s="335"/>
      <c r="B385" s="335"/>
      <c r="C385" s="335"/>
      <c r="D385" s="335"/>
      <c r="E385" s="335"/>
      <c r="F385" s="335"/>
      <c r="G385" s="335"/>
      <c r="H385" s="335"/>
      <c r="I385" s="335"/>
      <c r="J385" s="335"/>
      <c r="K385" s="335"/>
      <c r="L385" s="335"/>
      <c r="M385" s="335"/>
      <c r="N385" s="335"/>
      <c r="O385" s="335"/>
      <c r="P385" s="335"/>
      <c r="Q385" s="335"/>
      <c r="R385" s="335"/>
      <c r="S385" s="335"/>
      <c r="T385" s="335"/>
      <c r="U385" s="335"/>
      <c r="V385" s="335"/>
      <c r="W385" s="335"/>
      <c r="X385" s="335"/>
      <c r="Y385" s="335"/>
      <c r="Z385" s="335"/>
      <c r="AA385" s="335"/>
      <c r="AB385" s="335"/>
      <c r="AC385" s="335"/>
      <c r="AD385" s="335"/>
      <c r="AE385" s="335"/>
      <c r="AF385" s="335"/>
    </row>
    <row r="386">
      <c r="A386" s="335"/>
      <c r="B386" s="335"/>
      <c r="C386" s="335"/>
      <c r="D386" s="335"/>
      <c r="E386" s="335"/>
      <c r="F386" s="335"/>
      <c r="G386" s="335"/>
      <c r="H386" s="335"/>
      <c r="I386" s="335"/>
      <c r="J386" s="335"/>
      <c r="K386" s="335"/>
      <c r="L386" s="335"/>
      <c r="M386" s="335"/>
      <c r="N386" s="335"/>
      <c r="O386" s="335"/>
      <c r="P386" s="335"/>
      <c r="Q386" s="335"/>
      <c r="R386" s="335"/>
      <c r="S386" s="335"/>
      <c r="T386" s="335"/>
      <c r="U386" s="335"/>
      <c r="V386" s="335"/>
      <c r="W386" s="335"/>
      <c r="X386" s="335"/>
      <c r="Y386" s="335"/>
      <c r="Z386" s="335"/>
      <c r="AA386" s="335"/>
      <c r="AB386" s="335"/>
      <c r="AC386" s="335"/>
      <c r="AD386" s="335"/>
      <c r="AE386" s="335"/>
      <c r="AF386" s="335"/>
    </row>
    <row r="387">
      <c r="A387" s="335"/>
      <c r="B387" s="335"/>
      <c r="C387" s="335"/>
      <c r="D387" s="335"/>
      <c r="E387" s="335"/>
      <c r="F387" s="335"/>
      <c r="G387" s="335"/>
      <c r="H387" s="335"/>
      <c r="I387" s="335"/>
      <c r="J387" s="335"/>
      <c r="K387" s="335"/>
      <c r="L387" s="335"/>
      <c r="M387" s="335"/>
      <c r="N387" s="335"/>
      <c r="O387" s="335"/>
      <c r="P387" s="335"/>
      <c r="Q387" s="335"/>
      <c r="R387" s="335"/>
      <c r="S387" s="335"/>
      <c r="T387" s="335"/>
      <c r="U387" s="335"/>
      <c r="V387" s="335"/>
      <c r="W387" s="335"/>
      <c r="X387" s="335"/>
      <c r="Y387" s="335"/>
      <c r="Z387" s="335"/>
      <c r="AA387" s="335"/>
      <c r="AB387" s="335"/>
      <c r="AC387" s="335"/>
      <c r="AD387" s="335"/>
      <c r="AE387" s="335"/>
      <c r="AF387" s="335"/>
    </row>
    <row r="388">
      <c r="A388" s="335"/>
      <c r="B388" s="335"/>
      <c r="C388" s="335"/>
      <c r="D388" s="335"/>
      <c r="E388" s="335"/>
      <c r="F388" s="335"/>
      <c r="G388" s="335"/>
      <c r="H388" s="335"/>
      <c r="I388" s="335"/>
      <c r="J388" s="335"/>
      <c r="K388" s="335"/>
      <c r="L388" s="335"/>
      <c r="M388" s="335"/>
      <c r="N388" s="335"/>
      <c r="O388" s="335"/>
      <c r="P388" s="335"/>
      <c r="Q388" s="335"/>
      <c r="R388" s="335"/>
      <c r="S388" s="335"/>
      <c r="T388" s="335"/>
      <c r="U388" s="335"/>
      <c r="V388" s="335"/>
      <c r="W388" s="335"/>
      <c r="X388" s="335"/>
      <c r="Y388" s="335"/>
      <c r="Z388" s="335"/>
      <c r="AA388" s="335"/>
      <c r="AB388" s="335"/>
      <c r="AC388" s="335"/>
      <c r="AD388" s="335"/>
      <c r="AE388" s="335"/>
      <c r="AF388" s="335"/>
    </row>
    <row r="389">
      <c r="A389" s="335"/>
      <c r="B389" s="335"/>
      <c r="C389" s="335"/>
      <c r="D389" s="335"/>
      <c r="E389" s="335"/>
      <c r="F389" s="335"/>
      <c r="G389" s="335"/>
      <c r="H389" s="335"/>
      <c r="I389" s="335"/>
      <c r="J389" s="335"/>
      <c r="K389" s="335"/>
      <c r="L389" s="335"/>
      <c r="M389" s="335"/>
      <c r="N389" s="335"/>
      <c r="O389" s="335"/>
      <c r="P389" s="335"/>
      <c r="Q389" s="335"/>
      <c r="R389" s="335"/>
      <c r="S389" s="335"/>
      <c r="T389" s="335"/>
      <c r="U389" s="335"/>
      <c r="V389" s="335"/>
      <c r="W389" s="335"/>
      <c r="X389" s="335"/>
      <c r="Y389" s="335"/>
      <c r="Z389" s="335"/>
      <c r="AA389" s="335"/>
      <c r="AB389" s="335"/>
      <c r="AC389" s="335"/>
      <c r="AD389" s="335"/>
      <c r="AE389" s="335"/>
      <c r="AF389" s="335"/>
    </row>
    <row r="390">
      <c r="A390" s="335"/>
      <c r="B390" s="335"/>
      <c r="C390" s="335"/>
      <c r="D390" s="335"/>
      <c r="E390" s="335"/>
      <c r="F390" s="335"/>
      <c r="G390" s="335"/>
      <c r="H390" s="335"/>
      <c r="I390" s="335"/>
      <c r="J390" s="335"/>
      <c r="K390" s="335"/>
      <c r="L390" s="335"/>
      <c r="M390" s="335"/>
      <c r="N390" s="335"/>
      <c r="O390" s="335"/>
      <c r="P390" s="335"/>
      <c r="Q390" s="335"/>
      <c r="R390" s="335"/>
      <c r="S390" s="335"/>
      <c r="T390" s="335"/>
      <c r="U390" s="335"/>
      <c r="V390" s="335"/>
      <c r="W390" s="335"/>
      <c r="X390" s="335"/>
      <c r="Y390" s="335"/>
      <c r="Z390" s="335"/>
      <c r="AA390" s="335"/>
      <c r="AB390" s="335"/>
      <c r="AC390" s="335"/>
      <c r="AD390" s="335"/>
      <c r="AE390" s="335"/>
      <c r="AF390" s="335"/>
    </row>
    <row r="391">
      <c r="A391" s="335"/>
      <c r="B391" s="335"/>
      <c r="C391" s="335"/>
      <c r="D391" s="335"/>
      <c r="E391" s="335"/>
      <c r="F391" s="335"/>
      <c r="G391" s="335"/>
      <c r="H391" s="335"/>
      <c r="I391" s="335"/>
      <c r="J391" s="335"/>
      <c r="K391" s="335"/>
      <c r="L391" s="335"/>
      <c r="M391" s="335"/>
      <c r="N391" s="335"/>
      <c r="O391" s="335"/>
      <c r="P391" s="335"/>
      <c r="Q391" s="335"/>
      <c r="R391" s="335"/>
      <c r="S391" s="335"/>
      <c r="T391" s="335"/>
      <c r="U391" s="335"/>
      <c r="V391" s="335"/>
      <c r="W391" s="335"/>
      <c r="X391" s="335"/>
      <c r="Y391" s="335"/>
      <c r="Z391" s="335"/>
      <c r="AA391" s="335"/>
      <c r="AB391" s="335"/>
      <c r="AC391" s="335"/>
      <c r="AD391" s="335"/>
      <c r="AE391" s="335"/>
      <c r="AF391" s="335"/>
    </row>
    <row r="392">
      <c r="A392" s="335"/>
      <c r="B392" s="335"/>
      <c r="C392" s="335"/>
      <c r="D392" s="335"/>
      <c r="E392" s="335"/>
      <c r="F392" s="335"/>
      <c r="G392" s="335"/>
      <c r="H392" s="335"/>
      <c r="I392" s="335"/>
      <c r="J392" s="335"/>
      <c r="K392" s="335"/>
      <c r="L392" s="335"/>
      <c r="M392" s="335"/>
      <c r="N392" s="335"/>
      <c r="O392" s="335"/>
      <c r="P392" s="335"/>
      <c r="Q392" s="335"/>
      <c r="R392" s="335"/>
      <c r="S392" s="335"/>
      <c r="T392" s="335"/>
      <c r="U392" s="335"/>
      <c r="V392" s="335"/>
      <c r="W392" s="335"/>
      <c r="X392" s="335"/>
      <c r="Y392" s="335"/>
      <c r="Z392" s="335"/>
      <c r="AA392" s="335"/>
      <c r="AB392" s="335"/>
      <c r="AC392" s="335"/>
      <c r="AD392" s="335"/>
      <c r="AE392" s="335"/>
      <c r="AF392" s="335"/>
    </row>
    <row r="393">
      <c r="A393" s="335"/>
      <c r="B393" s="335"/>
      <c r="C393" s="335"/>
      <c r="D393" s="335"/>
      <c r="E393" s="335"/>
      <c r="F393" s="335"/>
      <c r="G393" s="335"/>
      <c r="H393" s="335"/>
      <c r="I393" s="335"/>
      <c r="J393" s="335"/>
      <c r="K393" s="335"/>
      <c r="L393" s="335"/>
      <c r="M393" s="335"/>
      <c r="N393" s="335"/>
      <c r="O393" s="335"/>
      <c r="P393" s="335"/>
      <c r="Q393" s="335"/>
      <c r="R393" s="335"/>
      <c r="S393" s="335"/>
      <c r="T393" s="335"/>
      <c r="U393" s="335"/>
      <c r="V393" s="335"/>
      <c r="W393" s="335"/>
      <c r="X393" s="335"/>
      <c r="Y393" s="335"/>
      <c r="Z393" s="335"/>
      <c r="AA393" s="335"/>
      <c r="AB393" s="335"/>
      <c r="AC393" s="335"/>
      <c r="AD393" s="335"/>
      <c r="AE393" s="335"/>
      <c r="AF393" s="335"/>
    </row>
    <row r="394">
      <c r="A394" s="335"/>
      <c r="B394" s="335"/>
      <c r="C394" s="335"/>
      <c r="D394" s="335"/>
      <c r="E394" s="335"/>
      <c r="F394" s="335"/>
      <c r="G394" s="335"/>
      <c r="H394" s="335"/>
      <c r="I394" s="335"/>
      <c r="J394" s="335"/>
      <c r="K394" s="335"/>
      <c r="L394" s="335"/>
      <c r="M394" s="335"/>
      <c r="N394" s="335"/>
      <c r="O394" s="335"/>
      <c r="P394" s="335"/>
      <c r="Q394" s="335"/>
      <c r="R394" s="335"/>
      <c r="S394" s="335"/>
      <c r="T394" s="335"/>
      <c r="U394" s="335"/>
      <c r="V394" s="335"/>
      <c r="W394" s="335"/>
      <c r="X394" s="335"/>
      <c r="Y394" s="335"/>
      <c r="Z394" s="335"/>
      <c r="AA394" s="335"/>
      <c r="AB394" s="335"/>
      <c r="AC394" s="335"/>
      <c r="AD394" s="335"/>
      <c r="AE394" s="335"/>
      <c r="AF394" s="335"/>
    </row>
    <row r="395">
      <c r="A395" s="335"/>
      <c r="B395" s="335"/>
      <c r="C395" s="335"/>
      <c r="D395" s="335"/>
      <c r="E395" s="335"/>
      <c r="F395" s="335"/>
      <c r="G395" s="335"/>
      <c r="H395" s="335"/>
      <c r="I395" s="335"/>
      <c r="J395" s="335"/>
      <c r="K395" s="335"/>
      <c r="L395" s="335"/>
      <c r="M395" s="335"/>
      <c r="N395" s="335"/>
      <c r="O395" s="335"/>
      <c r="P395" s="335"/>
      <c r="Q395" s="335"/>
      <c r="R395" s="335"/>
      <c r="S395" s="335"/>
      <c r="T395" s="335"/>
      <c r="U395" s="335"/>
      <c r="V395" s="335"/>
      <c r="W395" s="335"/>
      <c r="X395" s="335"/>
      <c r="Y395" s="335"/>
      <c r="Z395" s="335"/>
      <c r="AA395" s="335"/>
      <c r="AB395" s="335"/>
      <c r="AC395" s="335"/>
      <c r="AD395" s="335"/>
      <c r="AE395" s="335"/>
      <c r="AF395" s="335"/>
    </row>
    <row r="396">
      <c r="A396" s="335"/>
      <c r="B396" s="335"/>
      <c r="C396" s="335"/>
      <c r="D396" s="335"/>
      <c r="E396" s="335"/>
      <c r="F396" s="335"/>
      <c r="G396" s="335"/>
      <c r="H396" s="335"/>
      <c r="I396" s="335"/>
      <c r="J396" s="335"/>
      <c r="K396" s="335"/>
      <c r="L396" s="335"/>
      <c r="M396" s="335"/>
      <c r="N396" s="335"/>
      <c r="O396" s="335"/>
      <c r="P396" s="335"/>
      <c r="Q396" s="335"/>
      <c r="R396" s="335"/>
      <c r="S396" s="335"/>
      <c r="T396" s="335"/>
      <c r="U396" s="335"/>
      <c r="V396" s="335"/>
      <c r="W396" s="335"/>
      <c r="X396" s="335"/>
      <c r="Y396" s="335"/>
      <c r="Z396" s="335"/>
      <c r="AA396" s="335"/>
      <c r="AB396" s="335"/>
      <c r="AC396" s="335"/>
      <c r="AD396" s="335"/>
      <c r="AE396" s="335"/>
      <c r="AF396" s="335"/>
    </row>
    <row r="397">
      <c r="A397" s="335"/>
      <c r="B397" s="335"/>
      <c r="C397" s="335"/>
      <c r="D397" s="335"/>
      <c r="E397" s="335"/>
      <c r="F397" s="335"/>
      <c r="G397" s="335"/>
      <c r="H397" s="335"/>
      <c r="I397" s="335"/>
      <c r="J397" s="335"/>
      <c r="K397" s="335"/>
      <c r="L397" s="335"/>
      <c r="M397" s="335"/>
      <c r="N397" s="335"/>
      <c r="O397" s="335"/>
      <c r="P397" s="335"/>
      <c r="Q397" s="335"/>
      <c r="R397" s="335"/>
      <c r="S397" s="335"/>
      <c r="T397" s="335"/>
      <c r="U397" s="335"/>
      <c r="V397" s="335"/>
      <c r="W397" s="335"/>
      <c r="X397" s="335"/>
      <c r="Y397" s="335"/>
      <c r="Z397" s="335"/>
      <c r="AA397" s="335"/>
      <c r="AB397" s="335"/>
      <c r="AC397" s="335"/>
      <c r="AD397" s="335"/>
      <c r="AE397" s="335"/>
      <c r="AF397" s="335"/>
    </row>
    <row r="398">
      <c r="A398" s="335"/>
      <c r="B398" s="335"/>
      <c r="C398" s="335"/>
      <c r="D398" s="335"/>
      <c r="E398" s="335"/>
      <c r="F398" s="335"/>
      <c r="G398" s="335"/>
      <c r="H398" s="335"/>
      <c r="I398" s="335"/>
      <c r="J398" s="335"/>
      <c r="K398" s="335"/>
      <c r="L398" s="335"/>
      <c r="M398" s="335"/>
      <c r="N398" s="335"/>
      <c r="O398" s="335"/>
      <c r="P398" s="335"/>
      <c r="Q398" s="335"/>
      <c r="R398" s="335"/>
      <c r="S398" s="335"/>
      <c r="T398" s="335"/>
      <c r="U398" s="335"/>
      <c r="V398" s="335"/>
      <c r="W398" s="335"/>
      <c r="X398" s="335"/>
      <c r="Y398" s="335"/>
      <c r="Z398" s="335"/>
      <c r="AA398" s="335"/>
      <c r="AB398" s="335"/>
      <c r="AC398" s="335"/>
      <c r="AD398" s="335"/>
      <c r="AE398" s="335"/>
      <c r="AF398" s="335"/>
    </row>
    <row r="399">
      <c r="A399" s="335"/>
      <c r="B399" s="335"/>
      <c r="C399" s="335"/>
      <c r="D399" s="335"/>
      <c r="E399" s="335"/>
      <c r="F399" s="335"/>
      <c r="G399" s="335"/>
      <c r="H399" s="335"/>
      <c r="I399" s="335"/>
      <c r="J399" s="335"/>
      <c r="K399" s="335"/>
      <c r="L399" s="335"/>
      <c r="M399" s="335"/>
      <c r="N399" s="335"/>
      <c r="O399" s="335"/>
      <c r="P399" s="335"/>
      <c r="Q399" s="335"/>
      <c r="R399" s="335"/>
      <c r="S399" s="335"/>
      <c r="T399" s="335"/>
      <c r="U399" s="335"/>
      <c r="V399" s="335"/>
      <c r="W399" s="335"/>
      <c r="X399" s="335"/>
      <c r="Y399" s="335"/>
      <c r="Z399" s="335"/>
      <c r="AA399" s="335"/>
      <c r="AB399" s="335"/>
      <c r="AC399" s="335"/>
      <c r="AD399" s="335"/>
      <c r="AE399" s="335"/>
      <c r="AF399" s="335"/>
    </row>
    <row r="400">
      <c r="A400" s="335"/>
      <c r="B400" s="335"/>
      <c r="C400" s="335"/>
      <c r="D400" s="335"/>
      <c r="E400" s="335"/>
      <c r="F400" s="335"/>
      <c r="G400" s="335"/>
      <c r="H400" s="335"/>
      <c r="I400" s="335"/>
      <c r="J400" s="335"/>
      <c r="K400" s="335"/>
      <c r="L400" s="335"/>
      <c r="M400" s="335"/>
      <c r="N400" s="335"/>
      <c r="O400" s="335"/>
      <c r="P400" s="335"/>
      <c r="Q400" s="335"/>
      <c r="R400" s="335"/>
      <c r="S400" s="335"/>
      <c r="T400" s="335"/>
      <c r="U400" s="335"/>
      <c r="V400" s="335"/>
      <c r="W400" s="335"/>
      <c r="X400" s="335"/>
      <c r="Y400" s="335"/>
      <c r="Z400" s="335"/>
      <c r="AA400" s="335"/>
      <c r="AB400" s="335"/>
      <c r="AC400" s="335"/>
      <c r="AD400" s="335"/>
      <c r="AE400" s="335"/>
      <c r="AF400" s="335"/>
    </row>
    <row r="401">
      <c r="A401" s="335"/>
      <c r="B401" s="335"/>
      <c r="C401" s="335"/>
      <c r="D401" s="335"/>
      <c r="E401" s="335"/>
      <c r="F401" s="335"/>
      <c r="G401" s="335"/>
      <c r="H401" s="335"/>
      <c r="I401" s="335"/>
      <c r="J401" s="335"/>
      <c r="K401" s="335"/>
      <c r="L401" s="335"/>
      <c r="M401" s="335"/>
      <c r="N401" s="335"/>
      <c r="O401" s="335"/>
      <c r="P401" s="335"/>
      <c r="Q401" s="335"/>
      <c r="R401" s="335"/>
      <c r="S401" s="335"/>
      <c r="T401" s="335"/>
      <c r="U401" s="335"/>
      <c r="V401" s="335"/>
      <c r="W401" s="335"/>
      <c r="X401" s="335"/>
      <c r="Y401" s="335"/>
      <c r="Z401" s="335"/>
      <c r="AA401" s="335"/>
      <c r="AB401" s="335"/>
      <c r="AC401" s="335"/>
      <c r="AD401" s="335"/>
      <c r="AE401" s="335"/>
      <c r="AF401" s="335"/>
    </row>
    <row r="402">
      <c r="A402" s="335"/>
      <c r="B402" s="335"/>
      <c r="C402" s="335"/>
      <c r="D402" s="335"/>
      <c r="E402" s="335"/>
      <c r="F402" s="335"/>
      <c r="G402" s="335"/>
      <c r="H402" s="335"/>
      <c r="I402" s="335"/>
      <c r="J402" s="335"/>
      <c r="K402" s="335"/>
      <c r="L402" s="335"/>
      <c r="M402" s="335"/>
      <c r="N402" s="335"/>
      <c r="O402" s="335"/>
      <c r="P402" s="335"/>
      <c r="Q402" s="335"/>
      <c r="R402" s="335"/>
      <c r="S402" s="335"/>
      <c r="T402" s="335"/>
      <c r="U402" s="335"/>
      <c r="V402" s="335"/>
      <c r="W402" s="335"/>
      <c r="X402" s="335"/>
      <c r="Y402" s="335"/>
      <c r="Z402" s="335"/>
      <c r="AA402" s="335"/>
      <c r="AB402" s="335"/>
      <c r="AC402" s="335"/>
      <c r="AD402" s="335"/>
      <c r="AE402" s="335"/>
      <c r="AF402" s="335"/>
    </row>
    <row r="403">
      <c r="A403" s="335"/>
      <c r="B403" s="335"/>
      <c r="C403" s="335"/>
      <c r="D403" s="335"/>
      <c r="E403" s="335"/>
      <c r="F403" s="335"/>
      <c r="G403" s="335"/>
      <c r="H403" s="335"/>
      <c r="I403" s="335"/>
      <c r="J403" s="335"/>
      <c r="K403" s="335"/>
      <c r="L403" s="335"/>
      <c r="M403" s="335"/>
      <c r="N403" s="335"/>
      <c r="O403" s="335"/>
      <c r="P403" s="335"/>
      <c r="Q403" s="335"/>
      <c r="R403" s="335"/>
      <c r="S403" s="335"/>
      <c r="T403" s="335"/>
      <c r="U403" s="335"/>
      <c r="V403" s="335"/>
      <c r="W403" s="335"/>
      <c r="X403" s="335"/>
      <c r="Y403" s="335"/>
      <c r="Z403" s="335"/>
      <c r="AA403" s="335"/>
      <c r="AB403" s="335"/>
      <c r="AC403" s="335"/>
      <c r="AD403" s="335"/>
      <c r="AE403" s="335"/>
      <c r="AF403" s="335"/>
    </row>
    <row r="404">
      <c r="A404" s="335"/>
      <c r="B404" s="335"/>
      <c r="C404" s="335"/>
      <c r="D404" s="335"/>
      <c r="E404" s="335"/>
      <c r="F404" s="335"/>
      <c r="G404" s="335"/>
      <c r="H404" s="335"/>
      <c r="I404" s="335"/>
      <c r="J404" s="335"/>
      <c r="K404" s="335"/>
      <c r="L404" s="335"/>
      <c r="M404" s="335"/>
      <c r="N404" s="335"/>
      <c r="O404" s="335"/>
      <c r="P404" s="335"/>
      <c r="Q404" s="335"/>
      <c r="R404" s="335"/>
      <c r="S404" s="335"/>
      <c r="T404" s="335"/>
      <c r="U404" s="335"/>
      <c r="V404" s="335"/>
      <c r="W404" s="335"/>
      <c r="X404" s="335"/>
      <c r="Y404" s="335"/>
      <c r="Z404" s="335"/>
      <c r="AA404" s="335"/>
      <c r="AB404" s="335"/>
      <c r="AC404" s="335"/>
      <c r="AD404" s="335"/>
      <c r="AE404" s="335"/>
      <c r="AF404" s="335"/>
    </row>
    <row r="405">
      <c r="A405" s="335"/>
      <c r="B405" s="335"/>
      <c r="C405" s="335"/>
      <c r="D405" s="335"/>
      <c r="E405" s="335"/>
      <c r="F405" s="335"/>
      <c r="G405" s="335"/>
      <c r="H405" s="335"/>
      <c r="I405" s="335"/>
      <c r="J405" s="335"/>
      <c r="K405" s="335"/>
      <c r="L405" s="335"/>
      <c r="M405" s="335"/>
      <c r="N405" s="335"/>
      <c r="O405" s="335"/>
      <c r="P405" s="335"/>
      <c r="Q405" s="335"/>
      <c r="R405" s="335"/>
      <c r="S405" s="335"/>
      <c r="T405" s="335"/>
      <c r="U405" s="335"/>
      <c r="V405" s="335"/>
      <c r="W405" s="335"/>
      <c r="X405" s="335"/>
      <c r="Y405" s="335"/>
      <c r="Z405" s="335"/>
      <c r="AA405" s="335"/>
      <c r="AB405" s="335"/>
      <c r="AC405" s="335"/>
      <c r="AD405" s="335"/>
      <c r="AE405" s="335"/>
      <c r="AF405" s="335"/>
    </row>
    <row r="406">
      <c r="A406" s="335"/>
      <c r="B406" s="335"/>
      <c r="C406" s="335"/>
      <c r="D406" s="335"/>
      <c r="E406" s="335"/>
      <c r="F406" s="335"/>
      <c r="G406" s="335"/>
      <c r="H406" s="335"/>
      <c r="I406" s="335"/>
      <c r="J406" s="335"/>
      <c r="K406" s="335"/>
      <c r="L406" s="335"/>
      <c r="M406" s="335"/>
      <c r="N406" s="335"/>
      <c r="O406" s="335"/>
      <c r="P406" s="335"/>
      <c r="Q406" s="335"/>
      <c r="R406" s="335"/>
      <c r="S406" s="335"/>
      <c r="T406" s="335"/>
      <c r="U406" s="335"/>
      <c r="V406" s="335"/>
      <c r="W406" s="335"/>
      <c r="X406" s="335"/>
      <c r="Y406" s="335"/>
      <c r="Z406" s="335"/>
      <c r="AA406" s="335"/>
      <c r="AB406" s="335"/>
      <c r="AC406" s="335"/>
      <c r="AD406" s="335"/>
      <c r="AE406" s="335"/>
      <c r="AF406" s="335"/>
    </row>
    <row r="407">
      <c r="A407" s="335"/>
      <c r="B407" s="335"/>
      <c r="C407" s="335"/>
      <c r="D407" s="335"/>
      <c r="E407" s="335"/>
      <c r="F407" s="335"/>
      <c r="G407" s="335"/>
      <c r="H407" s="335"/>
      <c r="I407" s="335"/>
      <c r="J407" s="335"/>
      <c r="K407" s="335"/>
      <c r="L407" s="335"/>
      <c r="M407" s="335"/>
      <c r="N407" s="335"/>
      <c r="O407" s="335"/>
      <c r="P407" s="335"/>
      <c r="Q407" s="335"/>
      <c r="R407" s="335"/>
      <c r="S407" s="335"/>
      <c r="T407" s="335"/>
      <c r="U407" s="335"/>
      <c r="V407" s="335"/>
      <c r="W407" s="335"/>
      <c r="X407" s="335"/>
      <c r="Y407" s="335"/>
      <c r="Z407" s="335"/>
      <c r="AA407" s="335"/>
      <c r="AB407" s="335"/>
      <c r="AC407" s="335"/>
      <c r="AD407" s="335"/>
      <c r="AE407" s="335"/>
      <c r="AF407" s="335"/>
    </row>
    <row r="408">
      <c r="A408" s="335"/>
      <c r="B408" s="335"/>
      <c r="C408" s="335"/>
      <c r="D408" s="335"/>
      <c r="E408" s="335"/>
      <c r="F408" s="335"/>
      <c r="G408" s="335"/>
      <c r="H408" s="335"/>
      <c r="I408" s="335"/>
      <c r="J408" s="335"/>
      <c r="K408" s="335"/>
      <c r="L408" s="335"/>
      <c r="M408" s="335"/>
      <c r="N408" s="335"/>
      <c r="O408" s="335"/>
      <c r="P408" s="335"/>
      <c r="Q408" s="335"/>
      <c r="R408" s="335"/>
      <c r="S408" s="335"/>
      <c r="T408" s="335"/>
      <c r="U408" s="335"/>
      <c r="V408" s="335"/>
      <c r="W408" s="335"/>
      <c r="X408" s="335"/>
      <c r="Y408" s="335"/>
      <c r="Z408" s="335"/>
      <c r="AA408" s="335"/>
      <c r="AB408" s="335"/>
      <c r="AC408" s="335"/>
      <c r="AD408" s="335"/>
      <c r="AE408" s="335"/>
      <c r="AF408" s="335"/>
    </row>
    <row r="409">
      <c r="A409" s="335"/>
      <c r="B409" s="335"/>
      <c r="C409" s="335"/>
      <c r="D409" s="335"/>
      <c r="E409" s="335"/>
      <c r="F409" s="335"/>
      <c r="G409" s="335"/>
      <c r="H409" s="335"/>
      <c r="I409" s="335"/>
      <c r="J409" s="335"/>
      <c r="K409" s="335"/>
      <c r="L409" s="335"/>
      <c r="M409" s="335"/>
      <c r="N409" s="335"/>
      <c r="O409" s="335"/>
      <c r="P409" s="335"/>
      <c r="Q409" s="335"/>
      <c r="R409" s="335"/>
      <c r="S409" s="335"/>
      <c r="T409" s="335"/>
      <c r="U409" s="335"/>
      <c r="V409" s="335"/>
      <c r="W409" s="335"/>
      <c r="X409" s="335"/>
      <c r="Y409" s="335"/>
      <c r="Z409" s="335"/>
      <c r="AA409" s="335"/>
      <c r="AB409" s="335"/>
      <c r="AC409" s="335"/>
      <c r="AD409" s="335"/>
      <c r="AE409" s="335"/>
      <c r="AF409" s="335"/>
    </row>
    <row r="410">
      <c r="A410" s="335"/>
      <c r="B410" s="335"/>
      <c r="C410" s="335"/>
      <c r="D410" s="335"/>
      <c r="E410" s="335"/>
      <c r="F410" s="335"/>
      <c r="G410" s="335"/>
      <c r="H410" s="335"/>
      <c r="I410" s="335"/>
      <c r="J410" s="335"/>
      <c r="K410" s="335"/>
      <c r="L410" s="335"/>
      <c r="M410" s="335"/>
      <c r="N410" s="335"/>
      <c r="O410" s="335"/>
      <c r="P410" s="335"/>
      <c r="Q410" s="335"/>
      <c r="R410" s="335"/>
      <c r="S410" s="335"/>
      <c r="T410" s="335"/>
      <c r="U410" s="335"/>
      <c r="V410" s="335"/>
      <c r="W410" s="335"/>
      <c r="X410" s="335"/>
      <c r="Y410" s="335"/>
      <c r="Z410" s="335"/>
      <c r="AA410" s="335"/>
      <c r="AB410" s="335"/>
      <c r="AC410" s="335"/>
      <c r="AD410" s="335"/>
      <c r="AE410" s="335"/>
      <c r="AF410" s="335"/>
    </row>
    <row r="411">
      <c r="A411" s="335"/>
      <c r="B411" s="335"/>
      <c r="C411" s="335"/>
      <c r="D411" s="335"/>
      <c r="E411" s="335"/>
      <c r="F411" s="335"/>
      <c r="G411" s="335"/>
      <c r="H411" s="335"/>
      <c r="I411" s="335"/>
      <c r="J411" s="335"/>
      <c r="K411" s="335"/>
      <c r="L411" s="335"/>
      <c r="M411" s="335"/>
      <c r="N411" s="335"/>
      <c r="O411" s="335"/>
      <c r="P411" s="335"/>
      <c r="Q411" s="335"/>
      <c r="R411" s="335"/>
      <c r="S411" s="335"/>
      <c r="T411" s="335"/>
      <c r="U411" s="335"/>
      <c r="V411" s="335"/>
      <c r="W411" s="335"/>
      <c r="X411" s="335"/>
      <c r="Y411" s="335"/>
      <c r="Z411" s="335"/>
      <c r="AA411" s="335"/>
      <c r="AB411" s="335"/>
      <c r="AC411" s="335"/>
      <c r="AD411" s="335"/>
      <c r="AE411" s="335"/>
      <c r="AF411" s="335"/>
    </row>
    <row r="412">
      <c r="A412" s="335"/>
      <c r="B412" s="335"/>
      <c r="C412" s="335"/>
      <c r="D412" s="335"/>
      <c r="E412" s="335"/>
      <c r="F412" s="335"/>
      <c r="G412" s="335"/>
      <c r="H412" s="335"/>
      <c r="I412" s="335"/>
      <c r="J412" s="335"/>
      <c r="K412" s="335"/>
      <c r="L412" s="335"/>
      <c r="M412" s="335"/>
      <c r="N412" s="335"/>
      <c r="O412" s="335"/>
      <c r="P412" s="335"/>
      <c r="Q412" s="335"/>
      <c r="R412" s="335"/>
      <c r="S412" s="335"/>
      <c r="T412" s="335"/>
      <c r="U412" s="335"/>
      <c r="V412" s="335"/>
      <c r="W412" s="335"/>
      <c r="X412" s="335"/>
      <c r="Y412" s="335"/>
      <c r="Z412" s="335"/>
      <c r="AA412" s="335"/>
      <c r="AB412" s="335"/>
      <c r="AC412" s="335"/>
      <c r="AD412" s="335"/>
      <c r="AE412" s="335"/>
      <c r="AF412" s="335"/>
    </row>
    <row r="413">
      <c r="A413" s="335"/>
      <c r="B413" s="335"/>
      <c r="C413" s="335"/>
      <c r="D413" s="335"/>
      <c r="E413" s="335"/>
      <c r="F413" s="335"/>
      <c r="G413" s="335"/>
      <c r="H413" s="335"/>
      <c r="I413" s="335"/>
      <c r="J413" s="335"/>
      <c r="K413" s="335"/>
      <c r="L413" s="335"/>
      <c r="M413" s="335"/>
      <c r="N413" s="335"/>
      <c r="O413" s="335"/>
      <c r="P413" s="335"/>
      <c r="Q413" s="335"/>
      <c r="R413" s="335"/>
      <c r="S413" s="335"/>
      <c r="T413" s="335"/>
      <c r="U413" s="335"/>
      <c r="V413" s="335"/>
      <c r="W413" s="335"/>
      <c r="X413" s="335"/>
      <c r="Y413" s="335"/>
      <c r="Z413" s="335"/>
      <c r="AA413" s="335"/>
      <c r="AB413" s="335"/>
      <c r="AC413" s="335"/>
      <c r="AD413" s="335"/>
      <c r="AE413" s="335"/>
      <c r="AF413" s="335"/>
    </row>
    <row r="414">
      <c r="A414" s="335"/>
      <c r="B414" s="335"/>
      <c r="C414" s="335"/>
      <c r="D414" s="335"/>
      <c r="E414" s="335"/>
      <c r="F414" s="335"/>
      <c r="G414" s="335"/>
      <c r="H414" s="335"/>
      <c r="I414" s="335"/>
      <c r="J414" s="335"/>
      <c r="K414" s="335"/>
      <c r="L414" s="335"/>
      <c r="M414" s="335"/>
      <c r="N414" s="335"/>
      <c r="O414" s="335"/>
      <c r="P414" s="335"/>
      <c r="Q414" s="335"/>
      <c r="R414" s="335"/>
      <c r="S414" s="335"/>
      <c r="T414" s="335"/>
      <c r="U414" s="335"/>
      <c r="V414" s="335"/>
      <c r="W414" s="335"/>
      <c r="X414" s="335"/>
      <c r="Y414" s="335"/>
      <c r="Z414" s="335"/>
      <c r="AA414" s="335"/>
      <c r="AB414" s="335"/>
      <c r="AC414" s="335"/>
      <c r="AD414" s="335"/>
      <c r="AE414" s="335"/>
      <c r="AF414" s="335"/>
    </row>
    <row r="415">
      <c r="A415" s="335"/>
      <c r="B415" s="335"/>
      <c r="C415" s="335"/>
      <c r="D415" s="335"/>
      <c r="E415" s="335"/>
      <c r="F415" s="335"/>
      <c r="G415" s="335"/>
      <c r="H415" s="335"/>
      <c r="I415" s="335"/>
      <c r="J415" s="335"/>
      <c r="K415" s="335"/>
      <c r="L415" s="335"/>
      <c r="M415" s="335"/>
      <c r="N415" s="335"/>
      <c r="O415" s="335"/>
      <c r="P415" s="335"/>
      <c r="Q415" s="335"/>
      <c r="R415" s="335"/>
      <c r="S415" s="335"/>
      <c r="T415" s="335"/>
      <c r="U415" s="335"/>
      <c r="V415" s="335"/>
      <c r="W415" s="335"/>
      <c r="X415" s="335"/>
      <c r="Y415" s="335"/>
      <c r="Z415" s="335"/>
      <c r="AA415" s="335"/>
      <c r="AB415" s="335"/>
      <c r="AC415" s="335"/>
      <c r="AD415" s="335"/>
      <c r="AE415" s="335"/>
      <c r="AF415" s="335"/>
    </row>
    <row r="416">
      <c r="A416" s="335"/>
      <c r="B416" s="335"/>
      <c r="C416" s="335"/>
      <c r="D416" s="335"/>
      <c r="E416" s="335"/>
      <c r="F416" s="335"/>
      <c r="G416" s="335"/>
      <c r="H416" s="335"/>
      <c r="I416" s="335"/>
      <c r="J416" s="335"/>
      <c r="K416" s="335"/>
      <c r="L416" s="335"/>
      <c r="M416" s="335"/>
      <c r="N416" s="335"/>
      <c r="O416" s="335"/>
      <c r="P416" s="335"/>
      <c r="Q416" s="335"/>
      <c r="R416" s="335"/>
      <c r="S416" s="335"/>
      <c r="T416" s="335"/>
      <c r="U416" s="335"/>
      <c r="V416" s="335"/>
      <c r="W416" s="335"/>
      <c r="X416" s="335"/>
      <c r="Y416" s="335"/>
      <c r="Z416" s="335"/>
      <c r="AA416" s="335"/>
      <c r="AB416" s="335"/>
      <c r="AC416" s="335"/>
      <c r="AD416" s="335"/>
      <c r="AE416" s="335"/>
      <c r="AF416" s="335"/>
    </row>
    <row r="417">
      <c r="A417" s="335"/>
      <c r="B417" s="335"/>
      <c r="C417" s="335"/>
      <c r="D417" s="335"/>
      <c r="E417" s="335"/>
      <c r="F417" s="335"/>
      <c r="G417" s="335"/>
      <c r="H417" s="335"/>
      <c r="I417" s="335"/>
      <c r="J417" s="335"/>
      <c r="K417" s="335"/>
      <c r="L417" s="335"/>
      <c r="M417" s="335"/>
      <c r="N417" s="335"/>
      <c r="O417" s="335"/>
      <c r="P417" s="335"/>
      <c r="Q417" s="335"/>
      <c r="R417" s="335"/>
      <c r="S417" s="335"/>
      <c r="T417" s="335"/>
      <c r="U417" s="335"/>
      <c r="V417" s="335"/>
      <c r="W417" s="335"/>
      <c r="X417" s="335"/>
      <c r="Y417" s="335"/>
      <c r="Z417" s="335"/>
      <c r="AA417" s="335"/>
      <c r="AB417" s="335"/>
      <c r="AC417" s="335"/>
      <c r="AD417" s="335"/>
      <c r="AE417" s="335"/>
      <c r="AF417" s="335"/>
    </row>
    <row r="418">
      <c r="A418" s="335"/>
      <c r="B418" s="335"/>
      <c r="C418" s="335"/>
      <c r="D418" s="335"/>
      <c r="E418" s="335"/>
      <c r="F418" s="335"/>
      <c r="G418" s="335"/>
      <c r="H418" s="335"/>
      <c r="I418" s="335"/>
      <c r="J418" s="335"/>
      <c r="K418" s="335"/>
      <c r="L418" s="335"/>
      <c r="M418" s="335"/>
      <c r="N418" s="335"/>
      <c r="O418" s="335"/>
      <c r="P418" s="335"/>
      <c r="Q418" s="335"/>
      <c r="R418" s="335"/>
      <c r="S418" s="335"/>
      <c r="T418" s="335"/>
      <c r="U418" s="335"/>
      <c r="V418" s="335"/>
      <c r="W418" s="335"/>
      <c r="X418" s="335"/>
      <c r="Y418" s="335"/>
      <c r="Z418" s="335"/>
      <c r="AA418" s="335"/>
      <c r="AB418" s="335"/>
      <c r="AC418" s="335"/>
      <c r="AD418" s="335"/>
      <c r="AE418" s="335"/>
      <c r="AF418" s="335"/>
    </row>
    <row r="419">
      <c r="A419" s="335"/>
      <c r="B419" s="335"/>
      <c r="C419" s="335"/>
      <c r="D419" s="335"/>
      <c r="E419" s="335"/>
      <c r="F419" s="335"/>
      <c r="G419" s="335"/>
      <c r="H419" s="335"/>
      <c r="I419" s="335"/>
      <c r="J419" s="335"/>
      <c r="K419" s="335"/>
      <c r="L419" s="335"/>
      <c r="M419" s="335"/>
      <c r="N419" s="335"/>
      <c r="O419" s="335"/>
      <c r="P419" s="335"/>
      <c r="Q419" s="335"/>
      <c r="R419" s="335"/>
      <c r="S419" s="335"/>
      <c r="T419" s="335"/>
      <c r="U419" s="335"/>
      <c r="V419" s="335"/>
      <c r="W419" s="335"/>
      <c r="X419" s="335"/>
      <c r="Y419" s="335"/>
      <c r="Z419" s="335"/>
      <c r="AA419" s="335"/>
      <c r="AB419" s="335"/>
      <c r="AC419" s="335"/>
      <c r="AD419" s="335"/>
      <c r="AE419" s="335"/>
      <c r="AF419" s="335"/>
    </row>
    <row r="420">
      <c r="A420" s="335"/>
      <c r="B420" s="335"/>
      <c r="C420" s="335"/>
      <c r="D420" s="335"/>
      <c r="E420" s="335"/>
      <c r="F420" s="335"/>
      <c r="G420" s="335"/>
      <c r="H420" s="335"/>
      <c r="I420" s="335"/>
      <c r="J420" s="335"/>
      <c r="K420" s="335"/>
      <c r="L420" s="335"/>
      <c r="M420" s="335"/>
      <c r="N420" s="335"/>
      <c r="O420" s="335"/>
      <c r="P420" s="335"/>
      <c r="Q420" s="335"/>
      <c r="R420" s="335"/>
      <c r="S420" s="335"/>
      <c r="T420" s="335"/>
      <c r="U420" s="335"/>
      <c r="V420" s="335"/>
      <c r="W420" s="335"/>
      <c r="X420" s="335"/>
      <c r="Y420" s="335"/>
      <c r="Z420" s="335"/>
      <c r="AA420" s="335"/>
      <c r="AB420" s="335"/>
      <c r="AC420" s="335"/>
      <c r="AD420" s="335"/>
      <c r="AE420" s="335"/>
      <c r="AF420" s="335"/>
    </row>
    <row r="421">
      <c r="A421" s="335"/>
      <c r="B421" s="335"/>
      <c r="C421" s="335"/>
      <c r="D421" s="335"/>
      <c r="E421" s="335"/>
      <c r="F421" s="335"/>
      <c r="G421" s="335"/>
      <c r="H421" s="335"/>
      <c r="I421" s="335"/>
      <c r="J421" s="335"/>
      <c r="K421" s="335"/>
      <c r="L421" s="335"/>
      <c r="M421" s="335"/>
      <c r="N421" s="335"/>
      <c r="O421" s="335"/>
      <c r="P421" s="335"/>
      <c r="Q421" s="335"/>
      <c r="R421" s="335"/>
      <c r="S421" s="335"/>
      <c r="T421" s="335"/>
      <c r="U421" s="335"/>
      <c r="V421" s="335"/>
      <c r="W421" s="335"/>
      <c r="X421" s="335"/>
      <c r="Y421" s="335"/>
      <c r="Z421" s="335"/>
      <c r="AA421" s="335"/>
      <c r="AB421" s="335"/>
      <c r="AC421" s="335"/>
      <c r="AD421" s="335"/>
      <c r="AE421" s="335"/>
      <c r="AF421" s="335"/>
    </row>
    <row r="422">
      <c r="A422" s="335"/>
      <c r="B422" s="335"/>
      <c r="C422" s="335"/>
      <c r="D422" s="335"/>
      <c r="E422" s="335"/>
      <c r="F422" s="335"/>
      <c r="G422" s="335"/>
      <c r="H422" s="335"/>
      <c r="I422" s="335"/>
      <c r="J422" s="335"/>
      <c r="K422" s="335"/>
      <c r="L422" s="335"/>
      <c r="M422" s="335"/>
      <c r="N422" s="335"/>
      <c r="O422" s="335"/>
      <c r="P422" s="335"/>
      <c r="Q422" s="335"/>
      <c r="R422" s="335"/>
      <c r="S422" s="335"/>
      <c r="T422" s="335"/>
      <c r="U422" s="335"/>
      <c r="V422" s="335"/>
      <c r="W422" s="335"/>
      <c r="X422" s="335"/>
      <c r="Y422" s="335"/>
      <c r="Z422" s="335"/>
      <c r="AA422" s="335"/>
      <c r="AB422" s="335"/>
      <c r="AC422" s="335"/>
      <c r="AD422" s="335"/>
      <c r="AE422" s="335"/>
      <c r="AF422" s="335"/>
    </row>
    <row r="423">
      <c r="A423" s="335"/>
      <c r="B423" s="335"/>
      <c r="C423" s="335"/>
      <c r="D423" s="335"/>
      <c r="E423" s="335"/>
      <c r="F423" s="335"/>
      <c r="G423" s="335"/>
      <c r="H423" s="335"/>
      <c r="I423" s="335"/>
      <c r="J423" s="335"/>
      <c r="K423" s="335"/>
      <c r="L423" s="335"/>
      <c r="M423" s="335"/>
      <c r="N423" s="335"/>
      <c r="O423" s="335"/>
      <c r="P423" s="335"/>
      <c r="Q423" s="335"/>
      <c r="R423" s="335"/>
      <c r="S423" s="335"/>
      <c r="T423" s="335"/>
      <c r="U423" s="335"/>
      <c r="V423" s="335"/>
      <c r="W423" s="335"/>
      <c r="X423" s="335"/>
      <c r="Y423" s="335"/>
      <c r="Z423" s="335"/>
      <c r="AA423" s="335"/>
      <c r="AB423" s="335"/>
      <c r="AC423" s="335"/>
      <c r="AD423" s="335"/>
      <c r="AE423" s="335"/>
      <c r="AF423" s="335"/>
    </row>
    <row r="424">
      <c r="A424" s="335"/>
      <c r="B424" s="335"/>
      <c r="C424" s="335"/>
      <c r="D424" s="335"/>
      <c r="E424" s="335"/>
      <c r="F424" s="335"/>
      <c r="G424" s="335"/>
      <c r="H424" s="335"/>
      <c r="I424" s="335"/>
      <c r="J424" s="335"/>
      <c r="K424" s="335"/>
      <c r="L424" s="335"/>
      <c r="M424" s="335"/>
      <c r="N424" s="335"/>
      <c r="O424" s="335"/>
      <c r="P424" s="335"/>
      <c r="Q424" s="335"/>
      <c r="R424" s="335"/>
      <c r="S424" s="335"/>
      <c r="T424" s="335"/>
      <c r="U424" s="335"/>
      <c r="V424" s="335"/>
      <c r="W424" s="335"/>
      <c r="X424" s="335"/>
      <c r="Y424" s="335"/>
      <c r="Z424" s="335"/>
      <c r="AA424" s="335"/>
      <c r="AB424" s="335"/>
      <c r="AC424" s="335"/>
      <c r="AD424" s="335"/>
      <c r="AE424" s="335"/>
      <c r="AF424" s="335"/>
    </row>
    <row r="425">
      <c r="A425" s="335"/>
      <c r="B425" s="335"/>
      <c r="C425" s="335"/>
      <c r="D425" s="335"/>
      <c r="E425" s="335"/>
      <c r="F425" s="335"/>
      <c r="G425" s="335"/>
      <c r="H425" s="335"/>
      <c r="I425" s="335"/>
      <c r="J425" s="335"/>
      <c r="K425" s="335"/>
      <c r="L425" s="335"/>
      <c r="M425" s="335"/>
      <c r="N425" s="335"/>
      <c r="O425" s="335"/>
      <c r="P425" s="335"/>
      <c r="Q425" s="335"/>
      <c r="R425" s="335"/>
      <c r="S425" s="335"/>
      <c r="T425" s="335"/>
      <c r="U425" s="335"/>
      <c r="V425" s="335"/>
      <c r="W425" s="335"/>
      <c r="X425" s="335"/>
      <c r="Y425" s="335"/>
      <c r="Z425" s="335"/>
      <c r="AA425" s="335"/>
      <c r="AB425" s="335"/>
      <c r="AC425" s="335"/>
      <c r="AD425" s="335"/>
      <c r="AE425" s="335"/>
      <c r="AF425" s="335"/>
    </row>
    <row r="426">
      <c r="A426" s="335"/>
      <c r="B426" s="335"/>
      <c r="C426" s="335"/>
      <c r="D426" s="335"/>
      <c r="E426" s="335"/>
      <c r="F426" s="335"/>
      <c r="G426" s="335"/>
      <c r="H426" s="335"/>
      <c r="I426" s="335"/>
      <c r="J426" s="335"/>
      <c r="K426" s="335"/>
      <c r="L426" s="335"/>
      <c r="M426" s="335"/>
      <c r="N426" s="335"/>
      <c r="O426" s="335"/>
      <c r="P426" s="335"/>
      <c r="Q426" s="335"/>
      <c r="R426" s="335"/>
      <c r="S426" s="335"/>
      <c r="T426" s="335"/>
      <c r="U426" s="335"/>
      <c r="V426" s="335"/>
      <c r="W426" s="335"/>
      <c r="X426" s="335"/>
      <c r="Y426" s="335"/>
      <c r="Z426" s="335"/>
      <c r="AA426" s="335"/>
      <c r="AB426" s="335"/>
      <c r="AC426" s="335"/>
      <c r="AD426" s="335"/>
      <c r="AE426" s="335"/>
      <c r="AF426" s="335"/>
    </row>
    <row r="427">
      <c r="A427" s="335"/>
      <c r="B427" s="335"/>
      <c r="C427" s="335"/>
      <c r="D427" s="335"/>
      <c r="E427" s="335"/>
      <c r="F427" s="335"/>
      <c r="G427" s="335"/>
      <c r="H427" s="335"/>
      <c r="I427" s="335"/>
      <c r="J427" s="335"/>
      <c r="K427" s="335"/>
      <c r="L427" s="335"/>
      <c r="M427" s="335"/>
      <c r="N427" s="335"/>
      <c r="O427" s="335"/>
      <c r="P427" s="335"/>
      <c r="Q427" s="335"/>
      <c r="R427" s="335"/>
      <c r="S427" s="335"/>
      <c r="T427" s="335"/>
      <c r="U427" s="335"/>
      <c r="V427" s="335"/>
      <c r="W427" s="335"/>
      <c r="X427" s="335"/>
      <c r="Y427" s="335"/>
      <c r="Z427" s="335"/>
      <c r="AA427" s="335"/>
      <c r="AB427" s="335"/>
      <c r="AC427" s="335"/>
      <c r="AD427" s="335"/>
      <c r="AE427" s="335"/>
      <c r="AF427" s="335"/>
    </row>
    <row r="428">
      <c r="A428" s="335"/>
      <c r="B428" s="335"/>
      <c r="C428" s="335"/>
      <c r="D428" s="335"/>
      <c r="E428" s="335"/>
      <c r="F428" s="335"/>
      <c r="G428" s="335"/>
      <c r="H428" s="335"/>
      <c r="I428" s="335"/>
      <c r="J428" s="335"/>
      <c r="K428" s="335"/>
      <c r="L428" s="335"/>
      <c r="M428" s="335"/>
      <c r="N428" s="335"/>
      <c r="O428" s="335"/>
      <c r="P428" s="335"/>
      <c r="Q428" s="335"/>
      <c r="R428" s="335"/>
      <c r="S428" s="335"/>
      <c r="T428" s="335"/>
      <c r="U428" s="335"/>
      <c r="V428" s="335"/>
      <c r="W428" s="335"/>
      <c r="X428" s="335"/>
      <c r="Y428" s="335"/>
      <c r="Z428" s="335"/>
      <c r="AA428" s="335"/>
      <c r="AB428" s="335"/>
      <c r="AC428" s="335"/>
      <c r="AD428" s="335"/>
      <c r="AE428" s="335"/>
      <c r="AF428" s="335"/>
    </row>
    <row r="429">
      <c r="A429" s="335"/>
      <c r="B429" s="335"/>
      <c r="C429" s="335"/>
      <c r="D429" s="335"/>
      <c r="E429" s="335"/>
      <c r="F429" s="335"/>
      <c r="G429" s="335"/>
      <c r="H429" s="335"/>
      <c r="I429" s="335"/>
      <c r="J429" s="335"/>
      <c r="K429" s="335"/>
      <c r="L429" s="335"/>
      <c r="M429" s="335"/>
      <c r="N429" s="335"/>
      <c r="O429" s="335"/>
      <c r="P429" s="335"/>
      <c r="Q429" s="335"/>
      <c r="R429" s="335"/>
      <c r="S429" s="335"/>
      <c r="T429" s="335"/>
      <c r="U429" s="335"/>
      <c r="V429" s="335"/>
      <c r="W429" s="335"/>
      <c r="X429" s="335"/>
      <c r="Y429" s="335"/>
      <c r="Z429" s="335"/>
      <c r="AA429" s="335"/>
      <c r="AB429" s="335"/>
      <c r="AC429" s="335"/>
      <c r="AD429" s="335"/>
      <c r="AE429" s="335"/>
      <c r="AF429" s="335"/>
    </row>
    <row r="430">
      <c r="A430" s="335"/>
      <c r="B430" s="335"/>
      <c r="C430" s="335"/>
      <c r="D430" s="335"/>
      <c r="E430" s="335"/>
      <c r="F430" s="335"/>
      <c r="G430" s="335"/>
      <c r="H430" s="335"/>
      <c r="I430" s="335"/>
      <c r="J430" s="335"/>
      <c r="K430" s="335"/>
      <c r="L430" s="335"/>
      <c r="M430" s="335"/>
      <c r="N430" s="335"/>
      <c r="O430" s="335"/>
      <c r="P430" s="335"/>
      <c r="Q430" s="335"/>
      <c r="R430" s="335"/>
      <c r="S430" s="335"/>
      <c r="T430" s="335"/>
      <c r="U430" s="335"/>
      <c r="V430" s="335"/>
      <c r="W430" s="335"/>
      <c r="X430" s="335"/>
      <c r="Y430" s="335"/>
      <c r="Z430" s="335"/>
      <c r="AA430" s="335"/>
      <c r="AB430" s="335"/>
      <c r="AC430" s="335"/>
      <c r="AD430" s="335"/>
      <c r="AE430" s="335"/>
      <c r="AF430" s="335"/>
    </row>
    <row r="431">
      <c r="A431" s="335"/>
      <c r="B431" s="335"/>
      <c r="C431" s="335"/>
      <c r="D431" s="335"/>
      <c r="E431" s="335"/>
      <c r="F431" s="335"/>
      <c r="G431" s="335"/>
      <c r="H431" s="335"/>
      <c r="I431" s="335"/>
      <c r="J431" s="335"/>
      <c r="K431" s="335"/>
      <c r="L431" s="335"/>
      <c r="M431" s="335"/>
      <c r="N431" s="335"/>
      <c r="O431" s="335"/>
      <c r="P431" s="335"/>
      <c r="Q431" s="335"/>
      <c r="R431" s="335"/>
      <c r="S431" s="335"/>
      <c r="T431" s="335"/>
      <c r="U431" s="335"/>
      <c r="V431" s="335"/>
      <c r="W431" s="335"/>
      <c r="X431" s="335"/>
      <c r="Y431" s="335"/>
      <c r="Z431" s="335"/>
      <c r="AA431" s="335"/>
      <c r="AB431" s="335"/>
      <c r="AC431" s="335"/>
      <c r="AD431" s="335"/>
      <c r="AE431" s="335"/>
      <c r="AF431" s="335"/>
    </row>
    <row r="432">
      <c r="A432" s="335"/>
      <c r="B432" s="335"/>
      <c r="C432" s="335"/>
      <c r="D432" s="335"/>
      <c r="E432" s="335"/>
      <c r="F432" s="335"/>
      <c r="G432" s="335"/>
      <c r="H432" s="335"/>
      <c r="I432" s="335"/>
      <c r="J432" s="335"/>
      <c r="K432" s="335"/>
      <c r="L432" s="335"/>
      <c r="M432" s="335"/>
      <c r="N432" s="335"/>
      <c r="O432" s="335"/>
      <c r="P432" s="335"/>
      <c r="Q432" s="335"/>
      <c r="R432" s="335"/>
      <c r="S432" s="335"/>
      <c r="T432" s="335"/>
      <c r="U432" s="335"/>
      <c r="V432" s="335"/>
      <c r="W432" s="335"/>
      <c r="X432" s="335"/>
      <c r="Y432" s="335"/>
      <c r="Z432" s="335"/>
      <c r="AA432" s="335"/>
      <c r="AB432" s="335"/>
      <c r="AC432" s="335"/>
      <c r="AD432" s="335"/>
      <c r="AE432" s="335"/>
      <c r="AF432" s="335"/>
    </row>
    <row r="433">
      <c r="A433" s="335"/>
      <c r="B433" s="335"/>
      <c r="C433" s="335"/>
      <c r="D433" s="335"/>
      <c r="E433" s="335"/>
      <c r="F433" s="335"/>
      <c r="G433" s="335"/>
      <c r="H433" s="335"/>
      <c r="I433" s="335"/>
      <c r="J433" s="335"/>
      <c r="K433" s="335"/>
      <c r="L433" s="335"/>
      <c r="M433" s="335"/>
      <c r="N433" s="335"/>
      <c r="O433" s="335"/>
      <c r="P433" s="335"/>
      <c r="Q433" s="335"/>
      <c r="R433" s="335"/>
      <c r="S433" s="335"/>
      <c r="T433" s="335"/>
      <c r="U433" s="335"/>
      <c r="V433" s="335"/>
      <c r="W433" s="335"/>
      <c r="X433" s="335"/>
      <c r="Y433" s="335"/>
      <c r="Z433" s="335"/>
      <c r="AA433" s="335"/>
      <c r="AB433" s="335"/>
      <c r="AC433" s="335"/>
      <c r="AD433" s="335"/>
      <c r="AE433" s="335"/>
      <c r="AF433" s="335"/>
    </row>
    <row r="434">
      <c r="A434" s="335"/>
      <c r="B434" s="335"/>
      <c r="C434" s="335"/>
      <c r="D434" s="335"/>
      <c r="E434" s="335"/>
      <c r="F434" s="335"/>
      <c r="G434" s="335"/>
      <c r="H434" s="335"/>
      <c r="I434" s="335"/>
      <c r="J434" s="335"/>
      <c r="K434" s="335"/>
      <c r="L434" s="335"/>
      <c r="M434" s="335"/>
      <c r="N434" s="335"/>
      <c r="O434" s="335"/>
      <c r="P434" s="335"/>
      <c r="Q434" s="335"/>
      <c r="R434" s="335"/>
      <c r="S434" s="335"/>
      <c r="T434" s="335"/>
      <c r="U434" s="335"/>
      <c r="V434" s="335"/>
      <c r="W434" s="335"/>
      <c r="X434" s="335"/>
      <c r="Y434" s="335"/>
      <c r="Z434" s="335"/>
      <c r="AA434" s="335"/>
      <c r="AB434" s="335"/>
      <c r="AC434" s="335"/>
      <c r="AD434" s="335"/>
      <c r="AE434" s="335"/>
      <c r="AF434" s="335"/>
    </row>
    <row r="435">
      <c r="A435" s="335"/>
      <c r="B435" s="335"/>
      <c r="C435" s="335"/>
      <c r="D435" s="335"/>
      <c r="E435" s="335"/>
      <c r="F435" s="335"/>
      <c r="G435" s="335"/>
      <c r="H435" s="335"/>
      <c r="I435" s="335"/>
      <c r="J435" s="335"/>
      <c r="K435" s="335"/>
      <c r="L435" s="335"/>
      <c r="M435" s="335"/>
      <c r="N435" s="335"/>
      <c r="O435" s="335"/>
      <c r="P435" s="335"/>
      <c r="Q435" s="335"/>
      <c r="R435" s="335"/>
      <c r="S435" s="335"/>
      <c r="T435" s="335"/>
      <c r="U435" s="335"/>
      <c r="V435" s="335"/>
      <c r="W435" s="335"/>
      <c r="X435" s="335"/>
      <c r="Y435" s="335"/>
      <c r="Z435" s="335"/>
      <c r="AA435" s="335"/>
      <c r="AB435" s="335"/>
      <c r="AC435" s="335"/>
      <c r="AD435" s="335"/>
      <c r="AE435" s="335"/>
      <c r="AF435" s="335"/>
    </row>
    <row r="436">
      <c r="A436" s="335"/>
      <c r="B436" s="335"/>
      <c r="C436" s="335"/>
      <c r="D436" s="335"/>
      <c r="E436" s="335"/>
      <c r="F436" s="335"/>
      <c r="G436" s="335"/>
      <c r="H436" s="335"/>
      <c r="I436" s="335"/>
      <c r="J436" s="335"/>
      <c r="K436" s="335"/>
      <c r="L436" s="335"/>
      <c r="M436" s="335"/>
      <c r="N436" s="335"/>
      <c r="O436" s="335"/>
      <c r="P436" s="335"/>
      <c r="Q436" s="335"/>
      <c r="R436" s="335"/>
      <c r="S436" s="335"/>
      <c r="T436" s="335"/>
      <c r="U436" s="335"/>
      <c r="V436" s="335"/>
      <c r="W436" s="335"/>
      <c r="X436" s="335"/>
      <c r="Y436" s="335"/>
      <c r="Z436" s="335"/>
      <c r="AA436" s="335"/>
      <c r="AB436" s="335"/>
      <c r="AC436" s="335"/>
      <c r="AD436" s="335"/>
      <c r="AE436" s="335"/>
      <c r="AF436" s="335"/>
    </row>
    <row r="437">
      <c r="A437" s="335"/>
      <c r="B437" s="335"/>
      <c r="C437" s="335"/>
      <c r="D437" s="335"/>
      <c r="E437" s="335"/>
      <c r="F437" s="335"/>
      <c r="G437" s="335"/>
      <c r="H437" s="335"/>
      <c r="I437" s="335"/>
      <c r="J437" s="335"/>
      <c r="K437" s="335"/>
      <c r="L437" s="335"/>
      <c r="M437" s="335"/>
      <c r="N437" s="335"/>
      <c r="O437" s="335"/>
      <c r="P437" s="335"/>
      <c r="Q437" s="335"/>
      <c r="R437" s="335"/>
      <c r="S437" s="335"/>
      <c r="T437" s="335"/>
      <c r="U437" s="335"/>
      <c r="V437" s="335"/>
      <c r="W437" s="335"/>
      <c r="X437" s="335"/>
      <c r="Y437" s="335"/>
      <c r="Z437" s="335"/>
      <c r="AA437" s="335"/>
      <c r="AB437" s="335"/>
      <c r="AC437" s="335"/>
      <c r="AD437" s="335"/>
      <c r="AE437" s="335"/>
      <c r="AF437" s="335"/>
    </row>
    <row r="438">
      <c r="A438" s="335"/>
      <c r="B438" s="335"/>
      <c r="C438" s="335"/>
      <c r="D438" s="335"/>
      <c r="E438" s="335"/>
      <c r="F438" s="335"/>
      <c r="G438" s="335"/>
      <c r="H438" s="335"/>
      <c r="I438" s="335"/>
      <c r="J438" s="335"/>
      <c r="K438" s="335"/>
      <c r="L438" s="335"/>
      <c r="M438" s="335"/>
      <c r="N438" s="335"/>
      <c r="O438" s="335"/>
      <c r="P438" s="335"/>
      <c r="Q438" s="335"/>
      <c r="R438" s="335"/>
      <c r="S438" s="335"/>
      <c r="T438" s="335"/>
      <c r="U438" s="335"/>
      <c r="V438" s="335"/>
      <c r="W438" s="335"/>
      <c r="X438" s="335"/>
      <c r="Y438" s="335"/>
      <c r="Z438" s="335"/>
      <c r="AA438" s="335"/>
      <c r="AB438" s="335"/>
      <c r="AC438" s="335"/>
      <c r="AD438" s="335"/>
      <c r="AE438" s="335"/>
      <c r="AF438" s="335"/>
    </row>
    <row r="439">
      <c r="A439" s="335"/>
      <c r="B439" s="335"/>
      <c r="C439" s="335"/>
      <c r="D439" s="335"/>
      <c r="E439" s="335"/>
      <c r="F439" s="335"/>
      <c r="G439" s="335"/>
      <c r="H439" s="335"/>
      <c r="I439" s="335"/>
      <c r="J439" s="335"/>
      <c r="K439" s="335"/>
      <c r="L439" s="335"/>
      <c r="M439" s="335"/>
      <c r="N439" s="335"/>
      <c r="O439" s="335"/>
      <c r="P439" s="335"/>
      <c r="Q439" s="335"/>
      <c r="R439" s="335"/>
      <c r="S439" s="335"/>
      <c r="T439" s="335"/>
      <c r="U439" s="335"/>
      <c r="V439" s="335"/>
      <c r="W439" s="335"/>
      <c r="X439" s="335"/>
      <c r="Y439" s="335"/>
      <c r="Z439" s="335"/>
      <c r="AA439" s="335"/>
      <c r="AB439" s="335"/>
      <c r="AC439" s="335"/>
      <c r="AD439" s="335"/>
      <c r="AE439" s="335"/>
      <c r="AF439" s="335"/>
    </row>
    <row r="440">
      <c r="A440" s="335"/>
      <c r="B440" s="335"/>
      <c r="C440" s="335"/>
      <c r="D440" s="335"/>
      <c r="E440" s="335"/>
      <c r="F440" s="335"/>
      <c r="G440" s="335"/>
      <c r="H440" s="335"/>
      <c r="I440" s="335"/>
      <c r="J440" s="335"/>
      <c r="K440" s="335"/>
      <c r="L440" s="335"/>
      <c r="M440" s="335"/>
      <c r="N440" s="335"/>
      <c r="O440" s="335"/>
      <c r="P440" s="335"/>
      <c r="Q440" s="335"/>
      <c r="R440" s="335"/>
      <c r="S440" s="335"/>
      <c r="T440" s="335"/>
      <c r="U440" s="335"/>
      <c r="V440" s="335"/>
      <c r="W440" s="335"/>
      <c r="X440" s="335"/>
      <c r="Y440" s="335"/>
      <c r="Z440" s="335"/>
      <c r="AA440" s="335"/>
      <c r="AB440" s="335"/>
      <c r="AC440" s="335"/>
      <c r="AD440" s="335"/>
      <c r="AE440" s="335"/>
      <c r="AF440" s="335"/>
    </row>
    <row r="441">
      <c r="A441" s="335"/>
      <c r="B441" s="335"/>
      <c r="C441" s="335"/>
      <c r="D441" s="335"/>
      <c r="E441" s="335"/>
      <c r="F441" s="335"/>
      <c r="G441" s="335"/>
      <c r="H441" s="335"/>
      <c r="I441" s="335"/>
      <c r="J441" s="335"/>
      <c r="K441" s="335"/>
      <c r="L441" s="335"/>
      <c r="M441" s="335"/>
      <c r="N441" s="335"/>
      <c r="O441" s="335"/>
      <c r="P441" s="335"/>
      <c r="Q441" s="335"/>
      <c r="R441" s="335"/>
      <c r="S441" s="335"/>
      <c r="T441" s="335"/>
      <c r="U441" s="335"/>
      <c r="V441" s="335"/>
      <c r="W441" s="335"/>
      <c r="X441" s="335"/>
      <c r="Y441" s="335"/>
      <c r="Z441" s="335"/>
      <c r="AA441" s="335"/>
      <c r="AB441" s="335"/>
      <c r="AC441" s="335"/>
      <c r="AD441" s="335"/>
      <c r="AE441" s="335"/>
      <c r="AF441" s="335"/>
    </row>
    <row r="442">
      <c r="A442" s="335"/>
      <c r="B442" s="335"/>
      <c r="C442" s="335"/>
      <c r="D442" s="335"/>
      <c r="E442" s="335"/>
      <c r="F442" s="335"/>
      <c r="G442" s="335"/>
      <c r="H442" s="335"/>
      <c r="I442" s="335"/>
      <c r="J442" s="335"/>
      <c r="K442" s="335"/>
      <c r="L442" s="335"/>
      <c r="M442" s="335"/>
      <c r="N442" s="335"/>
      <c r="O442" s="335"/>
      <c r="P442" s="335"/>
      <c r="Q442" s="335"/>
      <c r="R442" s="335"/>
      <c r="S442" s="335"/>
      <c r="T442" s="335"/>
      <c r="U442" s="335"/>
      <c r="V442" s="335"/>
      <c r="W442" s="335"/>
      <c r="X442" s="335"/>
      <c r="Y442" s="335"/>
      <c r="Z442" s="335"/>
      <c r="AA442" s="335"/>
      <c r="AB442" s="335"/>
      <c r="AC442" s="335"/>
      <c r="AD442" s="335"/>
      <c r="AE442" s="335"/>
      <c r="AF442" s="335"/>
    </row>
    <row r="443">
      <c r="A443" s="335"/>
      <c r="B443" s="335"/>
      <c r="C443" s="335"/>
      <c r="D443" s="335"/>
      <c r="E443" s="335"/>
      <c r="F443" s="335"/>
      <c r="G443" s="335"/>
      <c r="H443" s="335"/>
      <c r="I443" s="335"/>
      <c r="J443" s="335"/>
      <c r="K443" s="335"/>
      <c r="L443" s="335"/>
      <c r="M443" s="335"/>
      <c r="N443" s="335"/>
      <c r="O443" s="335"/>
      <c r="P443" s="335"/>
      <c r="Q443" s="335"/>
      <c r="R443" s="335"/>
      <c r="S443" s="335"/>
      <c r="T443" s="335"/>
      <c r="U443" s="335"/>
      <c r="V443" s="335"/>
      <c r="W443" s="335"/>
      <c r="X443" s="335"/>
      <c r="Y443" s="335"/>
      <c r="Z443" s="335"/>
      <c r="AA443" s="335"/>
      <c r="AB443" s="335"/>
      <c r="AC443" s="335"/>
      <c r="AD443" s="335"/>
      <c r="AE443" s="335"/>
      <c r="AF443" s="335"/>
    </row>
    <row r="444">
      <c r="A444" s="335"/>
      <c r="B444" s="335"/>
      <c r="C444" s="335"/>
      <c r="D444" s="335"/>
      <c r="E444" s="335"/>
      <c r="F444" s="335"/>
      <c r="G444" s="335"/>
      <c r="H444" s="335"/>
      <c r="I444" s="335"/>
      <c r="J444" s="335"/>
      <c r="K444" s="335"/>
      <c r="L444" s="335"/>
      <c r="M444" s="335"/>
      <c r="N444" s="335"/>
      <c r="O444" s="335"/>
      <c r="P444" s="335"/>
      <c r="Q444" s="335"/>
      <c r="R444" s="335"/>
      <c r="S444" s="335"/>
      <c r="T444" s="335"/>
      <c r="U444" s="335"/>
      <c r="V444" s="335"/>
      <c r="W444" s="335"/>
      <c r="X444" s="335"/>
      <c r="Y444" s="335"/>
      <c r="Z444" s="335"/>
      <c r="AA444" s="335"/>
      <c r="AB444" s="335"/>
      <c r="AC444" s="335"/>
      <c r="AD444" s="335"/>
      <c r="AE444" s="335"/>
      <c r="AF444" s="335"/>
    </row>
    <row r="445">
      <c r="A445" s="335"/>
      <c r="B445" s="335"/>
      <c r="C445" s="335"/>
      <c r="D445" s="335"/>
      <c r="E445" s="335"/>
      <c r="F445" s="335"/>
      <c r="G445" s="335"/>
      <c r="H445" s="335"/>
      <c r="I445" s="335"/>
      <c r="J445" s="335"/>
      <c r="K445" s="335"/>
      <c r="L445" s="335"/>
      <c r="M445" s="335"/>
      <c r="N445" s="335"/>
      <c r="O445" s="335"/>
      <c r="P445" s="335"/>
      <c r="Q445" s="335"/>
      <c r="R445" s="335"/>
      <c r="S445" s="335"/>
      <c r="T445" s="335"/>
      <c r="U445" s="335"/>
      <c r="V445" s="335"/>
      <c r="W445" s="335"/>
      <c r="X445" s="335"/>
      <c r="Y445" s="335"/>
      <c r="Z445" s="335"/>
      <c r="AA445" s="335"/>
      <c r="AB445" s="335"/>
      <c r="AC445" s="335"/>
      <c r="AD445" s="335"/>
      <c r="AE445" s="335"/>
      <c r="AF445" s="335"/>
    </row>
    <row r="446">
      <c r="A446" s="335"/>
      <c r="B446" s="335"/>
      <c r="C446" s="335"/>
      <c r="D446" s="335"/>
      <c r="E446" s="335"/>
      <c r="F446" s="335"/>
      <c r="G446" s="335"/>
      <c r="H446" s="335"/>
      <c r="I446" s="335"/>
      <c r="J446" s="335"/>
      <c r="K446" s="335"/>
      <c r="L446" s="335"/>
      <c r="M446" s="335"/>
      <c r="N446" s="335"/>
      <c r="O446" s="335"/>
      <c r="P446" s="335"/>
      <c r="Q446" s="335"/>
      <c r="R446" s="335"/>
      <c r="S446" s="335"/>
      <c r="T446" s="335"/>
      <c r="U446" s="335"/>
      <c r="V446" s="335"/>
      <c r="W446" s="335"/>
      <c r="X446" s="335"/>
      <c r="Y446" s="335"/>
      <c r="Z446" s="335"/>
      <c r="AA446" s="335"/>
      <c r="AB446" s="335"/>
      <c r="AC446" s="335"/>
      <c r="AD446" s="335"/>
      <c r="AE446" s="335"/>
      <c r="AF446" s="335"/>
    </row>
    <row r="447">
      <c r="A447" s="335"/>
      <c r="B447" s="335"/>
      <c r="C447" s="335"/>
      <c r="D447" s="335"/>
      <c r="E447" s="335"/>
      <c r="F447" s="335"/>
      <c r="G447" s="335"/>
      <c r="H447" s="335"/>
      <c r="I447" s="335"/>
      <c r="J447" s="335"/>
      <c r="K447" s="335"/>
      <c r="L447" s="335"/>
      <c r="M447" s="335"/>
      <c r="N447" s="335"/>
      <c r="O447" s="335"/>
      <c r="P447" s="335"/>
      <c r="Q447" s="335"/>
      <c r="R447" s="335"/>
      <c r="S447" s="335"/>
      <c r="T447" s="335"/>
      <c r="U447" s="335"/>
      <c r="V447" s="335"/>
      <c r="W447" s="335"/>
      <c r="X447" s="335"/>
      <c r="Y447" s="335"/>
      <c r="Z447" s="335"/>
      <c r="AA447" s="335"/>
      <c r="AB447" s="335"/>
      <c r="AC447" s="335"/>
      <c r="AD447" s="335"/>
      <c r="AE447" s="335"/>
      <c r="AF447" s="335"/>
    </row>
    <row r="448">
      <c r="A448" s="335"/>
      <c r="B448" s="335"/>
      <c r="C448" s="335"/>
      <c r="D448" s="335"/>
      <c r="E448" s="335"/>
      <c r="F448" s="335"/>
      <c r="G448" s="335"/>
      <c r="H448" s="335"/>
      <c r="I448" s="335"/>
      <c r="J448" s="335"/>
      <c r="K448" s="335"/>
      <c r="L448" s="335"/>
      <c r="M448" s="335"/>
      <c r="N448" s="335"/>
      <c r="O448" s="335"/>
      <c r="P448" s="335"/>
      <c r="Q448" s="335"/>
      <c r="R448" s="335"/>
      <c r="S448" s="335"/>
      <c r="T448" s="335"/>
      <c r="U448" s="335"/>
      <c r="V448" s="335"/>
      <c r="W448" s="335"/>
      <c r="X448" s="335"/>
      <c r="Y448" s="335"/>
      <c r="Z448" s="335"/>
      <c r="AA448" s="335"/>
      <c r="AB448" s="335"/>
      <c r="AC448" s="335"/>
      <c r="AD448" s="335"/>
      <c r="AE448" s="335"/>
      <c r="AF448" s="335"/>
    </row>
    <row r="449">
      <c r="A449" s="335"/>
      <c r="B449" s="335"/>
      <c r="C449" s="335"/>
      <c r="D449" s="335"/>
      <c r="E449" s="335"/>
      <c r="F449" s="335"/>
      <c r="G449" s="335"/>
      <c r="H449" s="335"/>
      <c r="I449" s="335"/>
      <c r="J449" s="335"/>
      <c r="K449" s="335"/>
      <c r="L449" s="335"/>
      <c r="M449" s="335"/>
      <c r="N449" s="335"/>
      <c r="O449" s="335"/>
      <c r="P449" s="335"/>
      <c r="Q449" s="335"/>
      <c r="R449" s="335"/>
      <c r="S449" s="335"/>
      <c r="T449" s="335"/>
      <c r="U449" s="335"/>
      <c r="V449" s="335"/>
      <c r="W449" s="335"/>
      <c r="X449" s="335"/>
      <c r="Y449" s="335"/>
      <c r="Z449" s="335"/>
      <c r="AA449" s="335"/>
      <c r="AB449" s="335"/>
      <c r="AC449" s="335"/>
      <c r="AD449" s="335"/>
      <c r="AE449" s="335"/>
      <c r="AF449" s="335"/>
    </row>
    <row r="450">
      <c r="A450" s="335"/>
      <c r="B450" s="335"/>
      <c r="C450" s="335"/>
      <c r="D450" s="335"/>
      <c r="E450" s="335"/>
      <c r="F450" s="335"/>
      <c r="G450" s="335"/>
      <c r="H450" s="335"/>
      <c r="I450" s="335"/>
      <c r="J450" s="335"/>
      <c r="K450" s="335"/>
      <c r="L450" s="335"/>
      <c r="M450" s="335"/>
      <c r="N450" s="335"/>
      <c r="O450" s="335"/>
      <c r="P450" s="335"/>
      <c r="Q450" s="335"/>
      <c r="R450" s="335"/>
      <c r="S450" s="335"/>
      <c r="T450" s="335"/>
      <c r="U450" s="335"/>
      <c r="V450" s="335"/>
      <c r="W450" s="335"/>
      <c r="X450" s="335"/>
      <c r="Y450" s="335"/>
      <c r="Z450" s="335"/>
      <c r="AA450" s="335"/>
      <c r="AB450" s="335"/>
      <c r="AC450" s="335"/>
      <c r="AD450" s="335"/>
      <c r="AE450" s="335"/>
      <c r="AF450" s="335"/>
    </row>
    <row r="451">
      <c r="A451" s="335"/>
      <c r="B451" s="335"/>
      <c r="C451" s="335"/>
      <c r="D451" s="335"/>
      <c r="E451" s="335"/>
      <c r="F451" s="335"/>
      <c r="G451" s="335"/>
      <c r="H451" s="335"/>
      <c r="I451" s="335"/>
      <c r="J451" s="335"/>
      <c r="K451" s="335"/>
      <c r="L451" s="335"/>
      <c r="M451" s="335"/>
      <c r="N451" s="335"/>
      <c r="O451" s="335"/>
      <c r="P451" s="335"/>
      <c r="Q451" s="335"/>
      <c r="R451" s="335"/>
      <c r="S451" s="335"/>
      <c r="T451" s="335"/>
      <c r="U451" s="335"/>
      <c r="V451" s="335"/>
      <c r="W451" s="335"/>
      <c r="X451" s="335"/>
      <c r="Y451" s="335"/>
      <c r="Z451" s="335"/>
      <c r="AA451" s="335"/>
      <c r="AB451" s="335"/>
      <c r="AC451" s="335"/>
      <c r="AD451" s="335"/>
      <c r="AE451" s="335"/>
      <c r="AF451" s="335"/>
    </row>
    <row r="452">
      <c r="A452" s="335"/>
      <c r="B452" s="335"/>
      <c r="C452" s="335"/>
      <c r="D452" s="335"/>
      <c r="E452" s="335"/>
      <c r="F452" s="335"/>
      <c r="G452" s="335"/>
      <c r="H452" s="335"/>
      <c r="I452" s="335"/>
      <c r="J452" s="335"/>
      <c r="K452" s="335"/>
      <c r="L452" s="335"/>
      <c r="M452" s="335"/>
      <c r="N452" s="335"/>
      <c r="O452" s="335"/>
      <c r="P452" s="335"/>
      <c r="Q452" s="335"/>
      <c r="R452" s="335"/>
      <c r="S452" s="335"/>
      <c r="T452" s="335"/>
      <c r="U452" s="335"/>
      <c r="V452" s="335"/>
      <c r="W452" s="335"/>
      <c r="X452" s="335"/>
      <c r="Y452" s="335"/>
      <c r="Z452" s="335"/>
      <c r="AA452" s="335"/>
      <c r="AB452" s="335"/>
      <c r="AC452" s="335"/>
      <c r="AD452" s="335"/>
      <c r="AE452" s="335"/>
      <c r="AF452" s="335"/>
    </row>
    <row r="453">
      <c r="A453" s="335"/>
      <c r="B453" s="335"/>
      <c r="C453" s="335"/>
      <c r="D453" s="335"/>
      <c r="E453" s="335"/>
      <c r="F453" s="335"/>
      <c r="G453" s="335"/>
      <c r="H453" s="335"/>
      <c r="I453" s="335"/>
      <c r="J453" s="335"/>
      <c r="K453" s="335"/>
      <c r="L453" s="335"/>
      <c r="M453" s="335"/>
      <c r="N453" s="335"/>
      <c r="O453" s="335"/>
      <c r="P453" s="335"/>
      <c r="Q453" s="335"/>
      <c r="R453" s="335"/>
      <c r="S453" s="335"/>
      <c r="T453" s="335"/>
      <c r="U453" s="335"/>
      <c r="V453" s="335"/>
      <c r="W453" s="335"/>
      <c r="X453" s="335"/>
      <c r="Y453" s="335"/>
      <c r="Z453" s="335"/>
      <c r="AA453" s="335"/>
      <c r="AB453" s="335"/>
      <c r="AC453" s="335"/>
      <c r="AD453" s="335"/>
      <c r="AE453" s="335"/>
      <c r="AF453" s="335"/>
    </row>
    <row r="454">
      <c r="A454" s="335"/>
      <c r="B454" s="335"/>
      <c r="C454" s="335"/>
      <c r="D454" s="335"/>
      <c r="E454" s="335"/>
      <c r="F454" s="335"/>
      <c r="G454" s="335"/>
      <c r="H454" s="335"/>
      <c r="I454" s="335"/>
      <c r="J454" s="335"/>
      <c r="K454" s="335"/>
      <c r="L454" s="335"/>
      <c r="M454" s="335"/>
      <c r="N454" s="335"/>
      <c r="O454" s="335"/>
      <c r="P454" s="335"/>
      <c r="Q454" s="335"/>
      <c r="R454" s="335"/>
      <c r="S454" s="335"/>
      <c r="T454" s="335"/>
      <c r="U454" s="335"/>
      <c r="V454" s="335"/>
      <c r="W454" s="335"/>
      <c r="X454" s="335"/>
      <c r="Y454" s="335"/>
      <c r="Z454" s="335"/>
      <c r="AA454" s="335"/>
      <c r="AB454" s="335"/>
      <c r="AC454" s="335"/>
      <c r="AD454" s="335"/>
      <c r="AE454" s="335"/>
      <c r="AF454" s="335"/>
    </row>
    <row r="455">
      <c r="A455" s="335"/>
      <c r="B455" s="335"/>
      <c r="C455" s="335"/>
      <c r="D455" s="335"/>
      <c r="E455" s="335"/>
      <c r="F455" s="335"/>
      <c r="G455" s="335"/>
      <c r="H455" s="335"/>
      <c r="I455" s="335"/>
      <c r="J455" s="335"/>
      <c r="K455" s="335"/>
      <c r="L455" s="335"/>
      <c r="M455" s="335"/>
      <c r="N455" s="335"/>
      <c r="O455" s="335"/>
      <c r="P455" s="335"/>
      <c r="Q455" s="335"/>
      <c r="R455" s="335"/>
      <c r="S455" s="335"/>
      <c r="T455" s="335"/>
      <c r="U455" s="335"/>
      <c r="V455" s="335"/>
      <c r="W455" s="335"/>
      <c r="X455" s="335"/>
      <c r="Y455" s="335"/>
      <c r="Z455" s="335"/>
      <c r="AA455" s="335"/>
      <c r="AB455" s="335"/>
      <c r="AC455" s="335"/>
      <c r="AD455" s="335"/>
      <c r="AE455" s="335"/>
      <c r="AF455" s="335"/>
    </row>
    <row r="456">
      <c r="A456" s="335"/>
      <c r="B456" s="335"/>
      <c r="C456" s="335"/>
      <c r="D456" s="335"/>
      <c r="E456" s="335"/>
      <c r="F456" s="335"/>
      <c r="G456" s="335"/>
      <c r="H456" s="335"/>
      <c r="I456" s="335"/>
      <c r="J456" s="335"/>
      <c r="K456" s="335"/>
      <c r="L456" s="335"/>
      <c r="M456" s="335"/>
      <c r="N456" s="335"/>
      <c r="O456" s="335"/>
      <c r="P456" s="335"/>
      <c r="Q456" s="335"/>
      <c r="R456" s="335"/>
      <c r="S456" s="335"/>
      <c r="T456" s="335"/>
      <c r="U456" s="335"/>
      <c r="V456" s="335"/>
      <c r="W456" s="335"/>
      <c r="X456" s="335"/>
      <c r="Y456" s="335"/>
      <c r="Z456" s="335"/>
      <c r="AA456" s="335"/>
      <c r="AB456" s="335"/>
      <c r="AC456" s="335"/>
      <c r="AD456" s="335"/>
      <c r="AE456" s="335"/>
      <c r="AF456" s="335"/>
    </row>
    <row r="457">
      <c r="A457" s="335"/>
      <c r="B457" s="335"/>
      <c r="C457" s="335"/>
      <c r="D457" s="335"/>
      <c r="E457" s="335"/>
      <c r="F457" s="335"/>
      <c r="G457" s="335"/>
      <c r="H457" s="335"/>
      <c r="I457" s="335"/>
      <c r="J457" s="335"/>
      <c r="K457" s="335"/>
      <c r="L457" s="335"/>
      <c r="M457" s="335"/>
      <c r="N457" s="335"/>
      <c r="O457" s="335"/>
      <c r="P457" s="335"/>
      <c r="Q457" s="335"/>
      <c r="R457" s="335"/>
      <c r="S457" s="335"/>
      <c r="T457" s="335"/>
      <c r="U457" s="335"/>
      <c r="V457" s="335"/>
      <c r="W457" s="335"/>
      <c r="X457" s="335"/>
      <c r="Y457" s="335"/>
      <c r="Z457" s="335"/>
      <c r="AA457" s="335"/>
      <c r="AB457" s="335"/>
      <c r="AC457" s="335"/>
      <c r="AD457" s="335"/>
      <c r="AE457" s="335"/>
      <c r="AF457" s="335"/>
    </row>
    <row r="458">
      <c r="A458" s="335"/>
      <c r="B458" s="335"/>
      <c r="C458" s="335"/>
      <c r="D458" s="335"/>
      <c r="E458" s="335"/>
      <c r="F458" s="335"/>
      <c r="G458" s="335"/>
      <c r="H458" s="335"/>
      <c r="I458" s="335"/>
      <c r="J458" s="335"/>
      <c r="K458" s="335"/>
      <c r="L458" s="335"/>
      <c r="M458" s="335"/>
      <c r="N458" s="335"/>
      <c r="O458" s="335"/>
      <c r="P458" s="335"/>
      <c r="Q458" s="335"/>
      <c r="R458" s="335"/>
      <c r="S458" s="335"/>
      <c r="T458" s="335"/>
      <c r="U458" s="335"/>
      <c r="V458" s="335"/>
      <c r="W458" s="335"/>
      <c r="X458" s="335"/>
      <c r="Y458" s="335"/>
      <c r="Z458" s="335"/>
      <c r="AA458" s="335"/>
      <c r="AB458" s="335"/>
      <c r="AC458" s="335"/>
      <c r="AD458" s="335"/>
      <c r="AE458" s="335"/>
      <c r="AF458" s="335"/>
    </row>
    <row r="459">
      <c r="A459" s="335"/>
      <c r="B459" s="335"/>
      <c r="C459" s="335"/>
      <c r="D459" s="335"/>
      <c r="E459" s="335"/>
      <c r="F459" s="335"/>
      <c r="G459" s="335"/>
      <c r="H459" s="335"/>
      <c r="I459" s="335"/>
      <c r="J459" s="335"/>
      <c r="K459" s="335"/>
      <c r="L459" s="335"/>
      <c r="M459" s="335"/>
      <c r="N459" s="335"/>
      <c r="O459" s="335"/>
      <c r="P459" s="335"/>
      <c r="Q459" s="335"/>
      <c r="R459" s="335"/>
      <c r="S459" s="335"/>
      <c r="T459" s="335"/>
      <c r="U459" s="335"/>
      <c r="V459" s="335"/>
      <c r="W459" s="335"/>
      <c r="X459" s="335"/>
      <c r="Y459" s="335"/>
      <c r="Z459" s="335"/>
      <c r="AA459" s="335"/>
      <c r="AB459" s="335"/>
      <c r="AC459" s="335"/>
      <c r="AD459" s="335"/>
      <c r="AE459" s="335"/>
      <c r="AF459" s="335"/>
    </row>
    <row r="460">
      <c r="A460" s="335"/>
      <c r="B460" s="335"/>
      <c r="C460" s="335"/>
      <c r="D460" s="335"/>
      <c r="E460" s="335"/>
      <c r="F460" s="335"/>
      <c r="G460" s="335"/>
      <c r="H460" s="335"/>
      <c r="I460" s="335"/>
      <c r="J460" s="335"/>
      <c r="K460" s="335"/>
      <c r="L460" s="335"/>
      <c r="M460" s="335"/>
      <c r="N460" s="335"/>
      <c r="O460" s="335"/>
      <c r="P460" s="335"/>
      <c r="Q460" s="335"/>
      <c r="R460" s="335"/>
      <c r="S460" s="335"/>
      <c r="T460" s="335"/>
      <c r="U460" s="335"/>
      <c r="V460" s="335"/>
      <c r="W460" s="335"/>
      <c r="X460" s="335"/>
      <c r="Y460" s="335"/>
      <c r="Z460" s="335"/>
      <c r="AA460" s="335"/>
      <c r="AB460" s="335"/>
      <c r="AC460" s="335"/>
      <c r="AD460" s="335"/>
      <c r="AE460" s="335"/>
      <c r="AF460" s="335"/>
    </row>
    <row r="461">
      <c r="A461" s="335"/>
      <c r="B461" s="335"/>
      <c r="C461" s="335"/>
      <c r="D461" s="335"/>
      <c r="E461" s="335"/>
      <c r="F461" s="335"/>
      <c r="G461" s="335"/>
      <c r="H461" s="335"/>
      <c r="I461" s="335"/>
      <c r="J461" s="335"/>
      <c r="K461" s="335"/>
      <c r="L461" s="335"/>
      <c r="M461" s="335"/>
      <c r="N461" s="335"/>
      <c r="O461" s="335"/>
      <c r="P461" s="335"/>
      <c r="Q461" s="335"/>
      <c r="R461" s="335"/>
      <c r="S461" s="335"/>
      <c r="T461" s="335"/>
      <c r="U461" s="335"/>
      <c r="V461" s="335"/>
      <c r="W461" s="335"/>
      <c r="X461" s="335"/>
      <c r="Y461" s="335"/>
      <c r="Z461" s="335"/>
      <c r="AA461" s="335"/>
      <c r="AB461" s="335"/>
      <c r="AC461" s="335"/>
      <c r="AD461" s="335"/>
      <c r="AE461" s="335"/>
      <c r="AF461" s="335"/>
    </row>
    <row r="462">
      <c r="A462" s="335"/>
      <c r="B462" s="335"/>
      <c r="C462" s="335"/>
      <c r="D462" s="335"/>
      <c r="E462" s="335"/>
      <c r="F462" s="335"/>
      <c r="G462" s="335"/>
      <c r="H462" s="335"/>
      <c r="I462" s="335"/>
      <c r="J462" s="335"/>
      <c r="K462" s="335"/>
      <c r="L462" s="335"/>
      <c r="M462" s="335"/>
      <c r="N462" s="335"/>
      <c r="O462" s="335"/>
      <c r="P462" s="335"/>
      <c r="Q462" s="335"/>
      <c r="R462" s="335"/>
      <c r="S462" s="335"/>
      <c r="T462" s="335"/>
      <c r="U462" s="335"/>
      <c r="V462" s="335"/>
      <c r="W462" s="335"/>
      <c r="X462" s="335"/>
      <c r="Y462" s="335"/>
      <c r="Z462" s="335"/>
      <c r="AA462" s="335"/>
      <c r="AB462" s="335"/>
      <c r="AC462" s="335"/>
      <c r="AD462" s="335"/>
      <c r="AE462" s="335"/>
      <c r="AF462" s="335"/>
    </row>
    <row r="463">
      <c r="A463" s="335"/>
      <c r="B463" s="335"/>
      <c r="C463" s="335"/>
      <c r="D463" s="335"/>
      <c r="E463" s="335"/>
      <c r="F463" s="335"/>
      <c r="G463" s="335"/>
      <c r="H463" s="335"/>
      <c r="I463" s="335"/>
      <c r="J463" s="335"/>
      <c r="K463" s="335"/>
      <c r="L463" s="335"/>
      <c r="M463" s="335"/>
      <c r="N463" s="335"/>
      <c r="O463" s="335"/>
      <c r="P463" s="335"/>
      <c r="Q463" s="335"/>
      <c r="R463" s="335"/>
      <c r="S463" s="335"/>
      <c r="T463" s="335"/>
      <c r="U463" s="335"/>
      <c r="V463" s="335"/>
      <c r="W463" s="335"/>
      <c r="X463" s="335"/>
      <c r="Y463" s="335"/>
      <c r="Z463" s="335"/>
      <c r="AA463" s="335"/>
      <c r="AB463" s="335"/>
      <c r="AC463" s="335"/>
      <c r="AD463" s="335"/>
      <c r="AE463" s="335"/>
      <c r="AF463" s="335"/>
    </row>
    <row r="464">
      <c r="A464" s="335"/>
      <c r="B464" s="335"/>
      <c r="C464" s="335"/>
      <c r="D464" s="335"/>
      <c r="E464" s="335"/>
      <c r="F464" s="335"/>
      <c r="G464" s="335"/>
      <c r="H464" s="335"/>
      <c r="I464" s="335"/>
      <c r="J464" s="335"/>
      <c r="K464" s="335"/>
      <c r="L464" s="335"/>
      <c r="M464" s="335"/>
      <c r="N464" s="335"/>
      <c r="O464" s="335"/>
      <c r="P464" s="335"/>
      <c r="Q464" s="335"/>
      <c r="R464" s="335"/>
      <c r="S464" s="335"/>
      <c r="T464" s="335"/>
      <c r="U464" s="335"/>
      <c r="V464" s="335"/>
      <c r="W464" s="335"/>
      <c r="X464" s="335"/>
      <c r="Y464" s="335"/>
      <c r="Z464" s="335"/>
      <c r="AA464" s="335"/>
      <c r="AB464" s="335"/>
      <c r="AC464" s="335"/>
      <c r="AD464" s="335"/>
      <c r="AE464" s="335"/>
      <c r="AF464" s="335"/>
    </row>
    <row r="465">
      <c r="A465" s="335"/>
      <c r="B465" s="335"/>
      <c r="C465" s="335"/>
      <c r="D465" s="335"/>
      <c r="E465" s="335"/>
      <c r="F465" s="335"/>
      <c r="G465" s="335"/>
      <c r="H465" s="335"/>
      <c r="I465" s="335"/>
      <c r="J465" s="335"/>
      <c r="K465" s="335"/>
      <c r="L465" s="335"/>
      <c r="M465" s="335"/>
      <c r="N465" s="335"/>
      <c r="O465" s="335"/>
      <c r="P465" s="335"/>
      <c r="Q465" s="335"/>
      <c r="R465" s="335"/>
      <c r="S465" s="335"/>
      <c r="T465" s="335"/>
      <c r="U465" s="335"/>
      <c r="V465" s="335"/>
      <c r="W465" s="335"/>
      <c r="X465" s="335"/>
      <c r="Y465" s="335"/>
      <c r="Z465" s="335"/>
      <c r="AA465" s="335"/>
      <c r="AB465" s="335"/>
      <c r="AC465" s="335"/>
      <c r="AD465" s="335"/>
      <c r="AE465" s="335"/>
      <c r="AF465" s="335"/>
    </row>
    <row r="466">
      <c r="A466" s="335"/>
      <c r="B466" s="335"/>
      <c r="C466" s="335"/>
      <c r="D466" s="335"/>
      <c r="E466" s="335"/>
      <c r="F466" s="335"/>
      <c r="G466" s="335"/>
      <c r="H466" s="335"/>
      <c r="I466" s="335"/>
      <c r="J466" s="335"/>
      <c r="K466" s="335"/>
      <c r="L466" s="335"/>
      <c r="M466" s="335"/>
      <c r="N466" s="335"/>
      <c r="O466" s="335"/>
      <c r="P466" s="335"/>
      <c r="Q466" s="335"/>
      <c r="R466" s="335"/>
      <c r="S466" s="335"/>
      <c r="T466" s="335"/>
      <c r="U466" s="335"/>
      <c r="V466" s="335"/>
      <c r="W466" s="335"/>
      <c r="X466" s="335"/>
      <c r="Y466" s="335"/>
      <c r="Z466" s="335"/>
      <c r="AA466" s="335"/>
      <c r="AB466" s="335"/>
      <c r="AC466" s="335"/>
      <c r="AD466" s="335"/>
      <c r="AE466" s="335"/>
      <c r="AF466" s="335"/>
    </row>
    <row r="467">
      <c r="A467" s="335"/>
      <c r="B467" s="335"/>
      <c r="C467" s="335"/>
      <c r="D467" s="335"/>
      <c r="E467" s="335"/>
      <c r="F467" s="335"/>
      <c r="G467" s="335"/>
      <c r="H467" s="335"/>
      <c r="I467" s="335"/>
      <c r="J467" s="335"/>
      <c r="K467" s="335"/>
      <c r="L467" s="335"/>
      <c r="M467" s="335"/>
      <c r="N467" s="335"/>
      <c r="O467" s="335"/>
      <c r="P467" s="335"/>
      <c r="Q467" s="335"/>
      <c r="R467" s="335"/>
      <c r="S467" s="335"/>
      <c r="T467" s="335"/>
      <c r="U467" s="335"/>
      <c r="V467" s="335"/>
      <c r="W467" s="335"/>
      <c r="X467" s="335"/>
      <c r="Y467" s="335"/>
      <c r="Z467" s="335"/>
      <c r="AA467" s="335"/>
      <c r="AB467" s="335"/>
      <c r="AC467" s="335"/>
      <c r="AD467" s="335"/>
      <c r="AE467" s="335"/>
      <c r="AF467" s="335"/>
    </row>
    <row r="468">
      <c r="A468" s="335"/>
      <c r="B468" s="335"/>
      <c r="C468" s="335"/>
      <c r="D468" s="335"/>
      <c r="E468" s="335"/>
      <c r="F468" s="335"/>
      <c r="G468" s="335"/>
      <c r="H468" s="335"/>
      <c r="I468" s="335"/>
      <c r="J468" s="335"/>
      <c r="K468" s="335"/>
      <c r="L468" s="335"/>
      <c r="M468" s="335"/>
      <c r="N468" s="335"/>
      <c r="O468" s="335"/>
      <c r="P468" s="335"/>
      <c r="Q468" s="335"/>
      <c r="R468" s="335"/>
      <c r="S468" s="335"/>
      <c r="T468" s="335"/>
      <c r="U468" s="335"/>
      <c r="V468" s="335"/>
      <c r="W468" s="335"/>
      <c r="X468" s="335"/>
      <c r="Y468" s="335"/>
      <c r="Z468" s="335"/>
      <c r="AA468" s="335"/>
      <c r="AB468" s="335"/>
      <c r="AC468" s="335"/>
      <c r="AD468" s="335"/>
      <c r="AE468" s="335"/>
      <c r="AF468" s="335"/>
    </row>
    <row r="469">
      <c r="A469" s="335"/>
      <c r="B469" s="335"/>
      <c r="C469" s="335"/>
      <c r="D469" s="335"/>
      <c r="E469" s="335"/>
      <c r="F469" s="335"/>
      <c r="G469" s="335"/>
      <c r="H469" s="335"/>
      <c r="I469" s="335"/>
      <c r="J469" s="335"/>
      <c r="K469" s="335"/>
      <c r="L469" s="335"/>
      <c r="M469" s="335"/>
      <c r="N469" s="335"/>
      <c r="O469" s="335"/>
      <c r="P469" s="335"/>
      <c r="Q469" s="335"/>
      <c r="R469" s="335"/>
      <c r="S469" s="335"/>
      <c r="T469" s="335"/>
      <c r="U469" s="335"/>
      <c r="V469" s="335"/>
      <c r="W469" s="335"/>
      <c r="X469" s="335"/>
      <c r="Y469" s="335"/>
      <c r="Z469" s="335"/>
      <c r="AA469" s="335"/>
      <c r="AB469" s="335"/>
      <c r="AC469" s="335"/>
      <c r="AD469" s="335"/>
      <c r="AE469" s="335"/>
      <c r="AF469" s="335"/>
    </row>
    <row r="470">
      <c r="A470" s="335"/>
      <c r="B470" s="335"/>
      <c r="C470" s="335"/>
      <c r="D470" s="335"/>
      <c r="E470" s="335"/>
      <c r="F470" s="335"/>
      <c r="G470" s="335"/>
      <c r="H470" s="335"/>
      <c r="I470" s="335"/>
      <c r="J470" s="335"/>
      <c r="K470" s="335"/>
      <c r="L470" s="335"/>
      <c r="M470" s="335"/>
      <c r="N470" s="335"/>
      <c r="O470" s="335"/>
      <c r="P470" s="335"/>
      <c r="Q470" s="335"/>
      <c r="R470" s="335"/>
      <c r="S470" s="335"/>
      <c r="T470" s="335"/>
      <c r="U470" s="335"/>
      <c r="V470" s="335"/>
      <c r="W470" s="335"/>
      <c r="X470" s="335"/>
      <c r="Y470" s="335"/>
      <c r="Z470" s="335"/>
      <c r="AA470" s="335"/>
      <c r="AB470" s="335"/>
      <c r="AC470" s="335"/>
      <c r="AD470" s="335"/>
      <c r="AE470" s="335"/>
      <c r="AF470" s="335"/>
    </row>
    <row r="471">
      <c r="A471" s="335"/>
      <c r="B471" s="335"/>
      <c r="C471" s="335"/>
      <c r="D471" s="335"/>
      <c r="E471" s="335"/>
      <c r="F471" s="335"/>
      <c r="G471" s="335"/>
      <c r="H471" s="335"/>
      <c r="I471" s="335"/>
      <c r="J471" s="335"/>
      <c r="K471" s="335"/>
      <c r="L471" s="335"/>
      <c r="M471" s="335"/>
      <c r="N471" s="335"/>
      <c r="O471" s="335"/>
      <c r="P471" s="335"/>
      <c r="Q471" s="335"/>
      <c r="R471" s="335"/>
      <c r="S471" s="335"/>
      <c r="T471" s="335"/>
      <c r="U471" s="335"/>
      <c r="V471" s="335"/>
      <c r="W471" s="335"/>
      <c r="X471" s="335"/>
      <c r="Y471" s="335"/>
      <c r="Z471" s="335"/>
      <c r="AA471" s="335"/>
      <c r="AB471" s="335"/>
      <c r="AC471" s="335"/>
      <c r="AD471" s="335"/>
      <c r="AE471" s="335"/>
      <c r="AF471" s="335"/>
    </row>
    <row r="472">
      <c r="A472" s="335"/>
      <c r="B472" s="335"/>
      <c r="C472" s="335"/>
      <c r="D472" s="335"/>
      <c r="E472" s="335"/>
      <c r="F472" s="335"/>
      <c r="G472" s="335"/>
      <c r="H472" s="335"/>
      <c r="I472" s="335"/>
      <c r="J472" s="335"/>
      <c r="K472" s="335"/>
      <c r="L472" s="335"/>
      <c r="M472" s="335"/>
      <c r="N472" s="335"/>
      <c r="O472" s="335"/>
      <c r="P472" s="335"/>
      <c r="Q472" s="335"/>
      <c r="R472" s="335"/>
      <c r="S472" s="335"/>
      <c r="T472" s="335"/>
      <c r="U472" s="335"/>
      <c r="V472" s="335"/>
      <c r="W472" s="335"/>
      <c r="X472" s="335"/>
      <c r="Y472" s="335"/>
      <c r="Z472" s="335"/>
      <c r="AA472" s="335"/>
      <c r="AB472" s="335"/>
      <c r="AC472" s="335"/>
      <c r="AD472" s="335"/>
      <c r="AE472" s="335"/>
      <c r="AF472" s="335"/>
    </row>
    <row r="473">
      <c r="A473" s="335"/>
      <c r="B473" s="335"/>
      <c r="C473" s="335"/>
      <c r="D473" s="335"/>
      <c r="E473" s="335"/>
      <c r="F473" s="335"/>
      <c r="G473" s="335"/>
      <c r="H473" s="335"/>
      <c r="I473" s="335"/>
      <c r="J473" s="335"/>
      <c r="K473" s="335"/>
      <c r="L473" s="335"/>
      <c r="M473" s="335"/>
      <c r="N473" s="335"/>
      <c r="O473" s="335"/>
      <c r="P473" s="335"/>
      <c r="Q473" s="335"/>
      <c r="R473" s="335"/>
      <c r="S473" s="335"/>
      <c r="T473" s="335"/>
      <c r="U473" s="335"/>
      <c r="V473" s="335"/>
      <c r="W473" s="335"/>
      <c r="X473" s="335"/>
      <c r="Y473" s="335"/>
      <c r="Z473" s="335"/>
      <c r="AA473" s="335"/>
      <c r="AB473" s="335"/>
      <c r="AC473" s="335"/>
      <c r="AD473" s="335"/>
      <c r="AE473" s="335"/>
      <c r="AF473" s="335"/>
    </row>
    <row r="474">
      <c r="A474" s="335"/>
      <c r="B474" s="335"/>
      <c r="C474" s="335"/>
      <c r="D474" s="335"/>
      <c r="E474" s="335"/>
      <c r="F474" s="335"/>
      <c r="G474" s="335"/>
      <c r="H474" s="335"/>
      <c r="I474" s="335"/>
      <c r="J474" s="335"/>
      <c r="K474" s="335"/>
      <c r="L474" s="335"/>
      <c r="M474" s="335"/>
      <c r="N474" s="335"/>
      <c r="O474" s="335"/>
      <c r="P474" s="335"/>
      <c r="Q474" s="335"/>
      <c r="R474" s="335"/>
      <c r="S474" s="335"/>
      <c r="T474" s="335"/>
      <c r="U474" s="335"/>
      <c r="V474" s="335"/>
      <c r="W474" s="335"/>
      <c r="X474" s="335"/>
      <c r="Y474" s="335"/>
      <c r="Z474" s="335"/>
      <c r="AA474" s="335"/>
      <c r="AB474" s="335"/>
      <c r="AC474" s="335"/>
      <c r="AD474" s="335"/>
      <c r="AE474" s="335"/>
      <c r="AF474" s="335"/>
    </row>
    <row r="475">
      <c r="A475" s="335"/>
      <c r="B475" s="335"/>
      <c r="C475" s="335"/>
      <c r="D475" s="335"/>
      <c r="E475" s="335"/>
      <c r="F475" s="335"/>
      <c r="G475" s="335"/>
      <c r="H475" s="335"/>
      <c r="I475" s="335"/>
      <c r="J475" s="335"/>
      <c r="K475" s="335"/>
      <c r="L475" s="335"/>
      <c r="M475" s="335"/>
      <c r="N475" s="335"/>
      <c r="O475" s="335"/>
      <c r="P475" s="335"/>
      <c r="Q475" s="335"/>
      <c r="R475" s="335"/>
      <c r="S475" s="335"/>
      <c r="T475" s="335"/>
      <c r="U475" s="335"/>
      <c r="V475" s="335"/>
      <c r="W475" s="335"/>
      <c r="X475" s="335"/>
      <c r="Y475" s="335"/>
      <c r="Z475" s="335"/>
      <c r="AA475" s="335"/>
      <c r="AB475" s="335"/>
      <c r="AC475" s="335"/>
      <c r="AD475" s="335"/>
      <c r="AE475" s="335"/>
      <c r="AF475" s="335"/>
    </row>
    <row r="476">
      <c r="A476" s="335"/>
      <c r="B476" s="335"/>
      <c r="C476" s="335"/>
      <c r="D476" s="335"/>
      <c r="E476" s="335"/>
      <c r="F476" s="335"/>
      <c r="G476" s="335"/>
      <c r="H476" s="335"/>
      <c r="I476" s="335"/>
      <c r="J476" s="335"/>
      <c r="K476" s="335"/>
      <c r="L476" s="335"/>
      <c r="M476" s="335"/>
      <c r="N476" s="335"/>
      <c r="O476" s="335"/>
      <c r="P476" s="335"/>
      <c r="Q476" s="335"/>
      <c r="R476" s="335"/>
      <c r="S476" s="335"/>
      <c r="T476" s="335"/>
      <c r="U476" s="335"/>
      <c r="V476" s="335"/>
      <c r="W476" s="335"/>
      <c r="X476" s="335"/>
      <c r="Y476" s="335"/>
      <c r="Z476" s="335"/>
      <c r="AA476" s="335"/>
      <c r="AB476" s="335"/>
      <c r="AC476" s="335"/>
      <c r="AD476" s="335"/>
      <c r="AE476" s="335"/>
      <c r="AF476" s="335"/>
    </row>
    <row r="477">
      <c r="A477" s="335"/>
      <c r="B477" s="335"/>
      <c r="C477" s="335"/>
      <c r="D477" s="335"/>
      <c r="E477" s="335"/>
      <c r="F477" s="335"/>
      <c r="G477" s="335"/>
      <c r="H477" s="335"/>
      <c r="I477" s="335"/>
      <c r="J477" s="335"/>
      <c r="K477" s="335"/>
      <c r="L477" s="335"/>
      <c r="M477" s="335"/>
      <c r="N477" s="335"/>
      <c r="O477" s="335"/>
      <c r="P477" s="335"/>
      <c r="Q477" s="335"/>
      <c r="R477" s="335"/>
      <c r="S477" s="335"/>
      <c r="T477" s="335"/>
      <c r="U477" s="335"/>
      <c r="V477" s="335"/>
      <c r="W477" s="335"/>
      <c r="X477" s="335"/>
      <c r="Y477" s="335"/>
      <c r="Z477" s="335"/>
      <c r="AA477" s="335"/>
      <c r="AB477" s="335"/>
      <c r="AC477" s="335"/>
      <c r="AD477" s="335"/>
      <c r="AE477" s="335"/>
      <c r="AF477" s="335"/>
    </row>
    <row r="478">
      <c r="A478" s="335"/>
      <c r="B478" s="335"/>
      <c r="C478" s="335"/>
      <c r="D478" s="335"/>
      <c r="E478" s="335"/>
      <c r="F478" s="335"/>
      <c r="G478" s="335"/>
      <c r="H478" s="335"/>
      <c r="I478" s="335"/>
      <c r="J478" s="335"/>
      <c r="K478" s="335"/>
      <c r="L478" s="335"/>
      <c r="M478" s="335"/>
      <c r="N478" s="335"/>
      <c r="O478" s="335"/>
      <c r="P478" s="335"/>
      <c r="Q478" s="335"/>
      <c r="R478" s="335"/>
      <c r="S478" s="335"/>
      <c r="T478" s="335"/>
      <c r="U478" s="335"/>
      <c r="V478" s="335"/>
      <c r="W478" s="335"/>
      <c r="X478" s="335"/>
      <c r="Y478" s="335"/>
      <c r="Z478" s="335"/>
      <c r="AA478" s="335"/>
      <c r="AB478" s="335"/>
      <c r="AC478" s="335"/>
      <c r="AD478" s="335"/>
      <c r="AE478" s="335"/>
      <c r="AF478" s="335"/>
    </row>
    <row r="479">
      <c r="A479" s="335"/>
      <c r="B479" s="335"/>
      <c r="C479" s="335"/>
      <c r="D479" s="335"/>
      <c r="E479" s="335"/>
      <c r="F479" s="335"/>
      <c r="G479" s="335"/>
      <c r="H479" s="335"/>
      <c r="I479" s="335"/>
      <c r="J479" s="335"/>
      <c r="K479" s="335"/>
      <c r="L479" s="335"/>
      <c r="M479" s="335"/>
      <c r="N479" s="335"/>
      <c r="O479" s="335"/>
      <c r="P479" s="335"/>
      <c r="Q479" s="335"/>
      <c r="R479" s="335"/>
      <c r="S479" s="335"/>
      <c r="T479" s="335"/>
      <c r="U479" s="335"/>
      <c r="V479" s="335"/>
      <c r="W479" s="335"/>
      <c r="X479" s="335"/>
      <c r="Y479" s="335"/>
      <c r="Z479" s="335"/>
      <c r="AA479" s="335"/>
      <c r="AB479" s="335"/>
      <c r="AC479" s="335"/>
      <c r="AD479" s="335"/>
      <c r="AE479" s="335"/>
      <c r="AF479" s="335"/>
    </row>
    <row r="480">
      <c r="A480" s="335"/>
      <c r="B480" s="335"/>
      <c r="C480" s="335"/>
      <c r="D480" s="335"/>
      <c r="E480" s="335"/>
      <c r="F480" s="335"/>
      <c r="G480" s="335"/>
      <c r="H480" s="335"/>
      <c r="I480" s="335"/>
      <c r="J480" s="335"/>
      <c r="K480" s="335"/>
      <c r="L480" s="335"/>
      <c r="M480" s="335"/>
      <c r="N480" s="335"/>
      <c r="O480" s="335"/>
      <c r="P480" s="335"/>
      <c r="Q480" s="335"/>
      <c r="R480" s="335"/>
      <c r="S480" s="335"/>
      <c r="T480" s="335"/>
      <c r="U480" s="335"/>
      <c r="V480" s="335"/>
      <c r="W480" s="335"/>
      <c r="X480" s="335"/>
      <c r="Y480" s="335"/>
      <c r="Z480" s="335"/>
      <c r="AA480" s="335"/>
      <c r="AB480" s="335"/>
      <c r="AC480" s="335"/>
      <c r="AD480" s="335"/>
      <c r="AE480" s="335"/>
      <c r="AF480" s="335"/>
    </row>
    <row r="481">
      <c r="A481" s="335"/>
      <c r="B481" s="335"/>
      <c r="C481" s="335"/>
      <c r="D481" s="335"/>
      <c r="E481" s="335"/>
      <c r="F481" s="335"/>
      <c r="G481" s="335"/>
      <c r="H481" s="335"/>
      <c r="I481" s="335"/>
      <c r="J481" s="335"/>
      <c r="K481" s="335"/>
      <c r="L481" s="335"/>
      <c r="M481" s="335"/>
      <c r="N481" s="335"/>
      <c r="O481" s="335"/>
      <c r="P481" s="335"/>
      <c r="Q481" s="335"/>
      <c r="R481" s="335"/>
      <c r="S481" s="335"/>
      <c r="T481" s="335"/>
      <c r="U481" s="335"/>
      <c r="V481" s="335"/>
      <c r="W481" s="335"/>
      <c r="X481" s="335"/>
      <c r="Y481" s="335"/>
      <c r="Z481" s="335"/>
      <c r="AA481" s="335"/>
      <c r="AB481" s="335"/>
      <c r="AC481" s="335"/>
      <c r="AD481" s="335"/>
      <c r="AE481" s="335"/>
      <c r="AF481" s="335"/>
    </row>
    <row r="482">
      <c r="A482" s="335"/>
      <c r="B482" s="335"/>
      <c r="C482" s="335"/>
      <c r="D482" s="335"/>
      <c r="E482" s="335"/>
      <c r="F482" s="335"/>
      <c r="G482" s="335"/>
      <c r="H482" s="335"/>
      <c r="I482" s="335"/>
      <c r="J482" s="335"/>
      <c r="K482" s="335"/>
      <c r="L482" s="335"/>
      <c r="M482" s="335"/>
      <c r="N482" s="335"/>
      <c r="O482" s="335"/>
      <c r="P482" s="335"/>
      <c r="Q482" s="335"/>
      <c r="R482" s="335"/>
      <c r="S482" s="335"/>
      <c r="T482" s="335"/>
      <c r="U482" s="335"/>
      <c r="V482" s="335"/>
      <c r="W482" s="335"/>
      <c r="X482" s="335"/>
      <c r="Y482" s="335"/>
      <c r="Z482" s="335"/>
      <c r="AA482" s="335"/>
      <c r="AB482" s="335"/>
      <c r="AC482" s="335"/>
      <c r="AD482" s="335"/>
      <c r="AE482" s="335"/>
      <c r="AF482" s="335"/>
    </row>
    <row r="483">
      <c r="A483" s="335"/>
      <c r="B483" s="335"/>
      <c r="C483" s="335"/>
      <c r="D483" s="335"/>
      <c r="E483" s="335"/>
      <c r="F483" s="335"/>
      <c r="G483" s="335"/>
      <c r="H483" s="335"/>
      <c r="I483" s="335"/>
      <c r="J483" s="335"/>
      <c r="K483" s="335"/>
      <c r="L483" s="335"/>
      <c r="M483" s="335"/>
      <c r="N483" s="335"/>
      <c r="O483" s="335"/>
      <c r="P483" s="335"/>
      <c r="Q483" s="335"/>
      <c r="R483" s="335"/>
      <c r="S483" s="335"/>
      <c r="T483" s="335"/>
      <c r="U483" s="335"/>
      <c r="V483" s="335"/>
      <c r="W483" s="335"/>
      <c r="X483" s="335"/>
      <c r="Y483" s="335"/>
      <c r="Z483" s="335"/>
      <c r="AA483" s="335"/>
      <c r="AB483" s="335"/>
      <c r="AC483" s="335"/>
      <c r="AD483" s="335"/>
      <c r="AE483" s="335"/>
      <c r="AF483" s="335"/>
    </row>
    <row r="484">
      <c r="A484" s="335"/>
      <c r="B484" s="335"/>
      <c r="C484" s="335"/>
      <c r="D484" s="335"/>
      <c r="E484" s="335"/>
      <c r="F484" s="335"/>
      <c r="G484" s="335"/>
      <c r="H484" s="335"/>
      <c r="I484" s="335"/>
      <c r="J484" s="335"/>
      <c r="K484" s="335"/>
      <c r="L484" s="335"/>
      <c r="M484" s="335"/>
      <c r="N484" s="335"/>
      <c r="O484" s="335"/>
      <c r="P484" s="335"/>
      <c r="Q484" s="335"/>
      <c r="R484" s="335"/>
      <c r="S484" s="335"/>
      <c r="T484" s="335"/>
      <c r="U484" s="335"/>
      <c r="V484" s="335"/>
      <c r="W484" s="335"/>
      <c r="X484" s="335"/>
      <c r="Y484" s="335"/>
      <c r="Z484" s="335"/>
      <c r="AA484" s="335"/>
      <c r="AB484" s="335"/>
      <c r="AC484" s="335"/>
      <c r="AD484" s="335"/>
      <c r="AE484" s="335"/>
      <c r="AF484" s="335"/>
    </row>
    <row r="485">
      <c r="A485" s="335"/>
      <c r="B485" s="335"/>
      <c r="C485" s="335"/>
      <c r="D485" s="335"/>
      <c r="E485" s="335"/>
      <c r="F485" s="335"/>
      <c r="G485" s="335"/>
      <c r="H485" s="335"/>
      <c r="I485" s="335"/>
      <c r="J485" s="335"/>
      <c r="K485" s="335"/>
      <c r="L485" s="335"/>
      <c r="M485" s="335"/>
      <c r="N485" s="335"/>
      <c r="O485" s="335"/>
      <c r="P485" s="335"/>
      <c r="Q485" s="335"/>
      <c r="R485" s="335"/>
      <c r="S485" s="335"/>
      <c r="T485" s="335"/>
      <c r="U485" s="335"/>
      <c r="V485" s="335"/>
      <c r="W485" s="335"/>
      <c r="X485" s="335"/>
      <c r="Y485" s="335"/>
      <c r="Z485" s="335"/>
      <c r="AA485" s="335"/>
      <c r="AB485" s="335"/>
      <c r="AC485" s="335"/>
      <c r="AD485" s="335"/>
      <c r="AE485" s="335"/>
      <c r="AF485" s="335"/>
    </row>
    <row r="486">
      <c r="A486" s="335"/>
      <c r="B486" s="335"/>
      <c r="C486" s="335"/>
      <c r="D486" s="335"/>
      <c r="E486" s="335"/>
      <c r="F486" s="335"/>
      <c r="G486" s="335"/>
      <c r="H486" s="335"/>
      <c r="I486" s="335"/>
      <c r="J486" s="335"/>
      <c r="K486" s="335"/>
      <c r="L486" s="335"/>
      <c r="M486" s="335"/>
      <c r="N486" s="335"/>
      <c r="O486" s="335"/>
      <c r="P486" s="335"/>
      <c r="Q486" s="335"/>
      <c r="R486" s="335"/>
      <c r="S486" s="335"/>
      <c r="T486" s="335"/>
      <c r="U486" s="335"/>
      <c r="V486" s="335"/>
      <c r="W486" s="335"/>
      <c r="X486" s="335"/>
      <c r="Y486" s="335"/>
      <c r="Z486" s="335"/>
      <c r="AA486" s="335"/>
      <c r="AB486" s="335"/>
      <c r="AC486" s="335"/>
      <c r="AD486" s="335"/>
      <c r="AE486" s="335"/>
      <c r="AF486" s="335"/>
    </row>
    <row r="487">
      <c r="A487" s="335"/>
      <c r="B487" s="335"/>
      <c r="C487" s="335"/>
      <c r="D487" s="335"/>
      <c r="E487" s="335"/>
      <c r="F487" s="335"/>
      <c r="G487" s="335"/>
      <c r="H487" s="335"/>
      <c r="I487" s="335"/>
      <c r="J487" s="335"/>
      <c r="K487" s="335"/>
      <c r="L487" s="335"/>
      <c r="M487" s="335"/>
      <c r="N487" s="335"/>
      <c r="O487" s="335"/>
      <c r="P487" s="335"/>
      <c r="Q487" s="335"/>
      <c r="R487" s="335"/>
      <c r="S487" s="335"/>
      <c r="T487" s="335"/>
      <c r="U487" s="335"/>
      <c r="V487" s="335"/>
      <c r="W487" s="335"/>
      <c r="X487" s="335"/>
      <c r="Y487" s="335"/>
      <c r="Z487" s="335"/>
      <c r="AA487" s="335"/>
      <c r="AB487" s="335"/>
      <c r="AC487" s="335"/>
      <c r="AD487" s="335"/>
      <c r="AE487" s="335"/>
      <c r="AF487" s="335"/>
    </row>
    <row r="488">
      <c r="A488" s="335"/>
      <c r="B488" s="335"/>
      <c r="C488" s="335"/>
      <c r="D488" s="335"/>
      <c r="E488" s="335"/>
      <c r="F488" s="335"/>
      <c r="G488" s="335"/>
      <c r="H488" s="335"/>
      <c r="I488" s="335"/>
      <c r="J488" s="335"/>
      <c r="K488" s="335"/>
      <c r="L488" s="335"/>
      <c r="M488" s="335"/>
      <c r="N488" s="335"/>
      <c r="O488" s="335"/>
      <c r="P488" s="335"/>
      <c r="Q488" s="335"/>
      <c r="R488" s="335"/>
      <c r="S488" s="335"/>
      <c r="T488" s="335"/>
      <c r="U488" s="335"/>
      <c r="V488" s="335"/>
      <c r="W488" s="335"/>
      <c r="X488" s="335"/>
      <c r="Y488" s="335"/>
      <c r="Z488" s="335"/>
      <c r="AA488" s="335"/>
      <c r="AB488" s="335"/>
      <c r="AC488" s="335"/>
      <c r="AD488" s="335"/>
      <c r="AE488" s="335"/>
      <c r="AF488" s="335"/>
    </row>
    <row r="489">
      <c r="A489" s="335"/>
      <c r="B489" s="335"/>
      <c r="C489" s="335"/>
      <c r="D489" s="335"/>
      <c r="E489" s="335"/>
      <c r="F489" s="335"/>
      <c r="G489" s="335"/>
      <c r="H489" s="335"/>
      <c r="I489" s="335"/>
      <c r="J489" s="335"/>
      <c r="K489" s="335"/>
      <c r="L489" s="335"/>
      <c r="M489" s="335"/>
      <c r="N489" s="335"/>
      <c r="O489" s="335"/>
      <c r="P489" s="335"/>
      <c r="Q489" s="335"/>
      <c r="R489" s="335"/>
      <c r="S489" s="335"/>
      <c r="T489" s="335"/>
      <c r="U489" s="335"/>
      <c r="V489" s="335"/>
      <c r="W489" s="335"/>
      <c r="X489" s="335"/>
      <c r="Y489" s="335"/>
      <c r="Z489" s="335"/>
      <c r="AA489" s="335"/>
      <c r="AB489" s="335"/>
      <c r="AC489" s="335"/>
      <c r="AD489" s="335"/>
      <c r="AE489" s="335"/>
      <c r="AF489" s="335"/>
    </row>
    <row r="490">
      <c r="A490" s="335"/>
      <c r="B490" s="335"/>
      <c r="C490" s="335"/>
      <c r="D490" s="335"/>
      <c r="E490" s="335"/>
      <c r="F490" s="335"/>
      <c r="G490" s="335"/>
      <c r="H490" s="335"/>
      <c r="I490" s="335"/>
      <c r="J490" s="335"/>
      <c r="K490" s="335"/>
      <c r="L490" s="335"/>
      <c r="M490" s="335"/>
      <c r="N490" s="335"/>
      <c r="O490" s="335"/>
      <c r="P490" s="335"/>
      <c r="Q490" s="335"/>
      <c r="R490" s="335"/>
      <c r="S490" s="335"/>
      <c r="T490" s="335"/>
      <c r="U490" s="335"/>
      <c r="V490" s="335"/>
      <c r="W490" s="335"/>
      <c r="X490" s="335"/>
      <c r="Y490" s="335"/>
      <c r="Z490" s="335"/>
      <c r="AA490" s="335"/>
      <c r="AB490" s="335"/>
      <c r="AC490" s="335"/>
      <c r="AD490" s="335"/>
      <c r="AE490" s="335"/>
      <c r="AF490" s="335"/>
    </row>
    <row r="491">
      <c r="A491" s="335"/>
      <c r="B491" s="335"/>
      <c r="C491" s="335"/>
      <c r="D491" s="335"/>
      <c r="E491" s="335"/>
      <c r="F491" s="335"/>
      <c r="G491" s="335"/>
      <c r="H491" s="335"/>
      <c r="I491" s="335"/>
      <c r="J491" s="335"/>
      <c r="K491" s="335"/>
      <c r="L491" s="335"/>
      <c r="M491" s="335"/>
      <c r="N491" s="335"/>
      <c r="O491" s="335"/>
      <c r="P491" s="335"/>
      <c r="Q491" s="335"/>
      <c r="R491" s="335"/>
      <c r="S491" s="335"/>
      <c r="T491" s="335"/>
      <c r="U491" s="335"/>
      <c r="V491" s="335"/>
      <c r="W491" s="335"/>
      <c r="X491" s="335"/>
      <c r="Y491" s="335"/>
      <c r="Z491" s="335"/>
      <c r="AA491" s="335"/>
      <c r="AB491" s="335"/>
      <c r="AC491" s="335"/>
      <c r="AD491" s="335"/>
      <c r="AE491" s="335"/>
      <c r="AF491" s="335"/>
    </row>
    <row r="492">
      <c r="A492" s="335"/>
      <c r="B492" s="335"/>
      <c r="C492" s="335"/>
      <c r="D492" s="335"/>
      <c r="E492" s="335"/>
      <c r="F492" s="335"/>
      <c r="G492" s="335"/>
      <c r="H492" s="335"/>
      <c r="I492" s="335"/>
      <c r="J492" s="335"/>
      <c r="K492" s="335"/>
      <c r="L492" s="335"/>
      <c r="M492" s="335"/>
      <c r="N492" s="335"/>
      <c r="O492" s="335"/>
      <c r="P492" s="335"/>
      <c r="Q492" s="335"/>
      <c r="R492" s="335"/>
      <c r="S492" s="335"/>
      <c r="T492" s="335"/>
      <c r="U492" s="335"/>
      <c r="V492" s="335"/>
      <c r="W492" s="335"/>
      <c r="X492" s="335"/>
      <c r="Y492" s="335"/>
      <c r="Z492" s="335"/>
      <c r="AA492" s="335"/>
      <c r="AB492" s="335"/>
      <c r="AC492" s="335"/>
      <c r="AD492" s="335"/>
      <c r="AE492" s="335"/>
      <c r="AF492" s="335"/>
    </row>
    <row r="493">
      <c r="A493" s="335"/>
      <c r="B493" s="335"/>
      <c r="C493" s="335"/>
      <c r="D493" s="335"/>
      <c r="E493" s="335"/>
      <c r="F493" s="335"/>
      <c r="G493" s="335"/>
      <c r="H493" s="335"/>
      <c r="I493" s="335"/>
      <c r="J493" s="335"/>
      <c r="K493" s="335"/>
      <c r="L493" s="335"/>
      <c r="M493" s="335"/>
      <c r="N493" s="335"/>
      <c r="O493" s="335"/>
      <c r="P493" s="335"/>
      <c r="Q493" s="335"/>
      <c r="R493" s="335"/>
      <c r="S493" s="335"/>
      <c r="T493" s="335"/>
      <c r="U493" s="335"/>
      <c r="V493" s="335"/>
      <c r="W493" s="335"/>
      <c r="X493" s="335"/>
      <c r="Y493" s="335"/>
      <c r="Z493" s="335"/>
      <c r="AA493" s="335"/>
      <c r="AB493" s="335"/>
      <c r="AC493" s="335"/>
      <c r="AD493" s="335"/>
      <c r="AE493" s="335"/>
      <c r="AF493" s="335"/>
    </row>
    <row r="494">
      <c r="A494" s="335"/>
      <c r="B494" s="335"/>
      <c r="C494" s="335"/>
      <c r="D494" s="335"/>
      <c r="E494" s="335"/>
      <c r="F494" s="335"/>
      <c r="G494" s="335"/>
      <c r="H494" s="335"/>
      <c r="I494" s="335"/>
      <c r="J494" s="335"/>
      <c r="K494" s="335"/>
      <c r="L494" s="335"/>
      <c r="M494" s="335"/>
      <c r="N494" s="335"/>
      <c r="O494" s="335"/>
      <c r="P494" s="335"/>
      <c r="Q494" s="335"/>
      <c r="R494" s="335"/>
      <c r="S494" s="335"/>
      <c r="T494" s="335"/>
      <c r="U494" s="335"/>
      <c r="V494" s="335"/>
      <c r="W494" s="335"/>
      <c r="X494" s="335"/>
      <c r="Y494" s="335"/>
      <c r="Z494" s="335"/>
      <c r="AA494" s="335"/>
      <c r="AB494" s="335"/>
      <c r="AC494" s="335"/>
      <c r="AD494" s="335"/>
      <c r="AE494" s="335"/>
      <c r="AF494" s="335"/>
    </row>
    <row r="495">
      <c r="A495" s="335"/>
      <c r="B495" s="335"/>
      <c r="C495" s="335"/>
      <c r="D495" s="335"/>
      <c r="E495" s="335"/>
      <c r="F495" s="335"/>
      <c r="G495" s="335"/>
      <c r="H495" s="335"/>
      <c r="I495" s="335"/>
      <c r="J495" s="335"/>
      <c r="K495" s="335"/>
      <c r="L495" s="335"/>
      <c r="M495" s="335"/>
      <c r="N495" s="335"/>
      <c r="O495" s="335"/>
      <c r="P495" s="335"/>
      <c r="Q495" s="335"/>
      <c r="R495" s="335"/>
      <c r="S495" s="335"/>
      <c r="T495" s="335"/>
      <c r="U495" s="335"/>
      <c r="V495" s="335"/>
      <c r="W495" s="335"/>
      <c r="X495" s="335"/>
      <c r="Y495" s="335"/>
      <c r="Z495" s="335"/>
      <c r="AA495" s="335"/>
      <c r="AB495" s="335"/>
      <c r="AC495" s="335"/>
      <c r="AD495" s="335"/>
      <c r="AE495" s="335"/>
      <c r="AF495" s="335"/>
    </row>
    <row r="496">
      <c r="A496" s="335"/>
      <c r="B496" s="335"/>
      <c r="C496" s="335"/>
      <c r="D496" s="335"/>
      <c r="E496" s="335"/>
      <c r="F496" s="335"/>
      <c r="G496" s="335"/>
      <c r="H496" s="335"/>
      <c r="I496" s="335"/>
      <c r="J496" s="335"/>
      <c r="K496" s="335"/>
      <c r="L496" s="335"/>
      <c r="M496" s="335"/>
      <c r="N496" s="335"/>
      <c r="O496" s="335"/>
      <c r="P496" s="335"/>
      <c r="Q496" s="335"/>
      <c r="R496" s="335"/>
      <c r="S496" s="335"/>
      <c r="T496" s="335"/>
      <c r="U496" s="335"/>
      <c r="V496" s="335"/>
      <c r="W496" s="335"/>
      <c r="X496" s="335"/>
      <c r="Y496" s="335"/>
      <c r="Z496" s="335"/>
      <c r="AA496" s="335"/>
      <c r="AB496" s="335"/>
      <c r="AC496" s="335"/>
      <c r="AD496" s="335"/>
      <c r="AE496" s="335"/>
      <c r="AF496" s="335"/>
    </row>
    <row r="497">
      <c r="A497" s="335"/>
      <c r="B497" s="335"/>
      <c r="C497" s="335"/>
      <c r="D497" s="335"/>
      <c r="E497" s="335"/>
      <c r="F497" s="335"/>
      <c r="G497" s="335"/>
      <c r="H497" s="335"/>
      <c r="I497" s="335"/>
      <c r="J497" s="335"/>
      <c r="K497" s="335"/>
      <c r="L497" s="335"/>
      <c r="M497" s="335"/>
      <c r="N497" s="335"/>
      <c r="O497" s="335"/>
      <c r="P497" s="335"/>
      <c r="Q497" s="335"/>
      <c r="R497" s="335"/>
      <c r="S497" s="335"/>
      <c r="T497" s="335"/>
      <c r="U497" s="335"/>
      <c r="V497" s="335"/>
      <c r="W497" s="335"/>
      <c r="X497" s="335"/>
      <c r="Y497" s="335"/>
      <c r="Z497" s="335"/>
      <c r="AA497" s="335"/>
      <c r="AB497" s="335"/>
      <c r="AC497" s="335"/>
      <c r="AD497" s="335"/>
      <c r="AE497" s="335"/>
      <c r="AF497" s="335"/>
    </row>
    <row r="498">
      <c r="A498" s="335"/>
      <c r="B498" s="335"/>
      <c r="C498" s="335"/>
      <c r="D498" s="335"/>
      <c r="E498" s="335"/>
      <c r="F498" s="335"/>
      <c r="G498" s="335"/>
      <c r="H498" s="335"/>
      <c r="I498" s="335"/>
      <c r="J498" s="335"/>
      <c r="K498" s="335"/>
      <c r="L498" s="335"/>
      <c r="M498" s="335"/>
      <c r="N498" s="335"/>
      <c r="O498" s="335"/>
      <c r="P498" s="335"/>
      <c r="Q498" s="335"/>
      <c r="R498" s="335"/>
      <c r="S498" s="335"/>
      <c r="T498" s="335"/>
      <c r="U498" s="335"/>
      <c r="V498" s="335"/>
      <c r="W498" s="335"/>
      <c r="X498" s="335"/>
      <c r="Y498" s="335"/>
      <c r="Z498" s="335"/>
      <c r="AA498" s="335"/>
      <c r="AB498" s="335"/>
      <c r="AC498" s="335"/>
      <c r="AD498" s="335"/>
      <c r="AE498" s="335"/>
      <c r="AF498" s="335"/>
    </row>
    <row r="499">
      <c r="A499" s="335"/>
      <c r="B499" s="335"/>
      <c r="C499" s="335"/>
      <c r="D499" s="335"/>
      <c r="E499" s="335"/>
      <c r="F499" s="335"/>
      <c r="G499" s="335"/>
      <c r="H499" s="335"/>
      <c r="I499" s="335"/>
      <c r="J499" s="335"/>
      <c r="K499" s="335"/>
      <c r="L499" s="335"/>
      <c r="M499" s="335"/>
      <c r="N499" s="335"/>
      <c r="O499" s="335"/>
      <c r="P499" s="335"/>
      <c r="Q499" s="335"/>
      <c r="R499" s="335"/>
      <c r="S499" s="335"/>
      <c r="T499" s="335"/>
      <c r="U499" s="335"/>
      <c r="V499" s="335"/>
      <c r="W499" s="335"/>
      <c r="X499" s="335"/>
      <c r="Y499" s="335"/>
      <c r="Z499" s="335"/>
      <c r="AA499" s="335"/>
      <c r="AB499" s="335"/>
      <c r="AC499" s="335"/>
      <c r="AD499" s="335"/>
      <c r="AE499" s="335"/>
      <c r="AF499" s="335"/>
    </row>
    <row r="500">
      <c r="A500" s="335"/>
      <c r="B500" s="335"/>
      <c r="C500" s="335"/>
      <c r="D500" s="335"/>
      <c r="E500" s="335"/>
      <c r="F500" s="335"/>
      <c r="G500" s="335"/>
      <c r="H500" s="335"/>
      <c r="I500" s="335"/>
      <c r="J500" s="335"/>
      <c r="K500" s="335"/>
      <c r="L500" s="335"/>
      <c r="M500" s="335"/>
      <c r="N500" s="335"/>
      <c r="O500" s="335"/>
      <c r="P500" s="335"/>
      <c r="Q500" s="335"/>
      <c r="R500" s="335"/>
      <c r="S500" s="335"/>
      <c r="T500" s="335"/>
      <c r="U500" s="335"/>
      <c r="V500" s="335"/>
      <c r="W500" s="335"/>
      <c r="X500" s="335"/>
      <c r="Y500" s="335"/>
      <c r="Z500" s="335"/>
      <c r="AA500" s="335"/>
      <c r="AB500" s="335"/>
      <c r="AC500" s="335"/>
      <c r="AD500" s="335"/>
      <c r="AE500" s="335"/>
      <c r="AF500" s="335"/>
    </row>
    <row r="501">
      <c r="A501" s="335"/>
      <c r="B501" s="335"/>
      <c r="C501" s="335"/>
      <c r="D501" s="335"/>
      <c r="E501" s="335"/>
      <c r="F501" s="335"/>
      <c r="G501" s="335"/>
      <c r="H501" s="335"/>
      <c r="I501" s="335"/>
      <c r="J501" s="335"/>
      <c r="K501" s="335"/>
      <c r="L501" s="335"/>
      <c r="M501" s="335"/>
      <c r="N501" s="335"/>
      <c r="O501" s="335"/>
      <c r="P501" s="335"/>
      <c r="Q501" s="335"/>
      <c r="R501" s="335"/>
      <c r="S501" s="335"/>
      <c r="T501" s="335"/>
      <c r="U501" s="335"/>
      <c r="V501" s="335"/>
      <c r="W501" s="335"/>
      <c r="X501" s="335"/>
      <c r="Y501" s="335"/>
      <c r="Z501" s="335"/>
      <c r="AA501" s="335"/>
      <c r="AB501" s="335"/>
      <c r="AC501" s="335"/>
      <c r="AD501" s="335"/>
      <c r="AE501" s="335"/>
      <c r="AF501" s="335"/>
    </row>
    <row r="502">
      <c r="A502" s="335"/>
      <c r="B502" s="335"/>
      <c r="C502" s="335"/>
      <c r="D502" s="335"/>
      <c r="E502" s="335"/>
      <c r="F502" s="335"/>
      <c r="G502" s="335"/>
      <c r="H502" s="335"/>
      <c r="I502" s="335"/>
      <c r="J502" s="335"/>
      <c r="K502" s="335"/>
      <c r="L502" s="335"/>
      <c r="M502" s="335"/>
      <c r="N502" s="335"/>
      <c r="O502" s="335"/>
      <c r="P502" s="335"/>
      <c r="Q502" s="335"/>
      <c r="R502" s="335"/>
      <c r="S502" s="335"/>
      <c r="T502" s="335"/>
      <c r="U502" s="335"/>
      <c r="V502" s="335"/>
      <c r="W502" s="335"/>
      <c r="X502" s="335"/>
      <c r="Y502" s="335"/>
      <c r="Z502" s="335"/>
      <c r="AA502" s="335"/>
      <c r="AB502" s="335"/>
      <c r="AC502" s="335"/>
      <c r="AD502" s="335"/>
      <c r="AE502" s="335"/>
      <c r="AF502" s="335"/>
    </row>
    <row r="503">
      <c r="A503" s="335"/>
      <c r="B503" s="335"/>
      <c r="C503" s="335"/>
      <c r="D503" s="335"/>
      <c r="E503" s="335"/>
      <c r="F503" s="335"/>
      <c r="G503" s="335"/>
      <c r="H503" s="335"/>
      <c r="I503" s="335"/>
      <c r="J503" s="335"/>
      <c r="K503" s="335"/>
      <c r="L503" s="335"/>
      <c r="M503" s="335"/>
      <c r="N503" s="335"/>
      <c r="O503" s="335"/>
      <c r="P503" s="335"/>
      <c r="Q503" s="335"/>
      <c r="R503" s="335"/>
      <c r="S503" s="335"/>
      <c r="T503" s="335"/>
      <c r="U503" s="335"/>
      <c r="V503" s="335"/>
      <c r="W503" s="335"/>
      <c r="X503" s="335"/>
      <c r="Y503" s="335"/>
      <c r="Z503" s="335"/>
      <c r="AA503" s="335"/>
      <c r="AB503" s="335"/>
      <c r="AC503" s="335"/>
      <c r="AD503" s="335"/>
      <c r="AE503" s="335"/>
      <c r="AF503" s="335"/>
    </row>
    <row r="504">
      <c r="A504" s="335"/>
      <c r="B504" s="335"/>
      <c r="C504" s="335"/>
      <c r="D504" s="335"/>
      <c r="E504" s="335"/>
      <c r="F504" s="335"/>
      <c r="G504" s="335"/>
      <c r="H504" s="335"/>
      <c r="I504" s="335"/>
      <c r="J504" s="335"/>
      <c r="K504" s="335"/>
      <c r="L504" s="335"/>
      <c r="M504" s="335"/>
      <c r="N504" s="335"/>
      <c r="O504" s="335"/>
      <c r="P504" s="335"/>
      <c r="Q504" s="335"/>
      <c r="R504" s="335"/>
      <c r="S504" s="335"/>
      <c r="T504" s="335"/>
      <c r="U504" s="335"/>
      <c r="V504" s="335"/>
      <c r="W504" s="335"/>
      <c r="X504" s="335"/>
      <c r="Y504" s="335"/>
      <c r="Z504" s="335"/>
      <c r="AA504" s="335"/>
      <c r="AB504" s="335"/>
      <c r="AC504" s="335"/>
      <c r="AD504" s="335"/>
      <c r="AE504" s="335"/>
      <c r="AF504" s="335"/>
    </row>
    <row r="505">
      <c r="A505" s="335"/>
      <c r="B505" s="335"/>
      <c r="C505" s="335"/>
      <c r="D505" s="335"/>
      <c r="E505" s="335"/>
      <c r="F505" s="335"/>
      <c r="G505" s="335"/>
      <c r="H505" s="335"/>
      <c r="I505" s="335"/>
      <c r="J505" s="335"/>
      <c r="K505" s="335"/>
      <c r="L505" s="335"/>
      <c r="M505" s="335"/>
      <c r="N505" s="335"/>
      <c r="O505" s="335"/>
      <c r="P505" s="335"/>
      <c r="Q505" s="335"/>
      <c r="R505" s="335"/>
      <c r="S505" s="335"/>
      <c r="T505" s="335"/>
      <c r="U505" s="335"/>
      <c r="V505" s="335"/>
      <c r="W505" s="335"/>
      <c r="X505" s="335"/>
      <c r="Y505" s="335"/>
      <c r="Z505" s="335"/>
      <c r="AA505" s="335"/>
      <c r="AB505" s="335"/>
      <c r="AC505" s="335"/>
      <c r="AD505" s="335"/>
      <c r="AE505" s="335"/>
      <c r="AF505" s="335"/>
    </row>
    <row r="506">
      <c r="A506" s="335"/>
      <c r="B506" s="335"/>
      <c r="C506" s="335"/>
      <c r="D506" s="335"/>
      <c r="E506" s="335"/>
      <c r="F506" s="335"/>
      <c r="G506" s="335"/>
      <c r="H506" s="335"/>
      <c r="I506" s="335"/>
      <c r="J506" s="335"/>
      <c r="K506" s="335"/>
      <c r="L506" s="335"/>
      <c r="M506" s="335"/>
      <c r="N506" s="335"/>
      <c r="O506" s="335"/>
      <c r="P506" s="335"/>
      <c r="Q506" s="335"/>
      <c r="R506" s="335"/>
      <c r="S506" s="335"/>
      <c r="T506" s="335"/>
      <c r="U506" s="335"/>
      <c r="V506" s="335"/>
      <c r="W506" s="335"/>
      <c r="X506" s="335"/>
      <c r="Y506" s="335"/>
      <c r="Z506" s="335"/>
      <c r="AA506" s="335"/>
      <c r="AB506" s="335"/>
      <c r="AC506" s="335"/>
      <c r="AD506" s="335"/>
      <c r="AE506" s="335"/>
      <c r="AF506" s="335"/>
    </row>
    <row r="507">
      <c r="A507" s="335"/>
      <c r="B507" s="335"/>
      <c r="C507" s="335"/>
      <c r="D507" s="335"/>
      <c r="E507" s="335"/>
      <c r="F507" s="335"/>
      <c r="G507" s="335"/>
      <c r="H507" s="335"/>
      <c r="I507" s="335"/>
      <c r="J507" s="335"/>
      <c r="K507" s="335"/>
      <c r="L507" s="335"/>
      <c r="M507" s="335"/>
      <c r="N507" s="335"/>
      <c r="O507" s="335"/>
      <c r="P507" s="335"/>
      <c r="Q507" s="335"/>
      <c r="R507" s="335"/>
      <c r="S507" s="335"/>
      <c r="T507" s="335"/>
      <c r="U507" s="335"/>
      <c r="V507" s="335"/>
      <c r="W507" s="335"/>
      <c r="X507" s="335"/>
      <c r="Y507" s="335"/>
      <c r="Z507" s="335"/>
      <c r="AA507" s="335"/>
      <c r="AB507" s="335"/>
      <c r="AC507" s="335"/>
      <c r="AD507" s="335"/>
      <c r="AE507" s="335"/>
      <c r="AF507" s="335"/>
    </row>
    <row r="508">
      <c r="A508" s="335"/>
      <c r="B508" s="335"/>
      <c r="C508" s="335"/>
      <c r="D508" s="335"/>
      <c r="E508" s="335"/>
      <c r="F508" s="335"/>
      <c r="G508" s="335"/>
      <c r="H508" s="335"/>
      <c r="I508" s="335"/>
      <c r="J508" s="335"/>
      <c r="K508" s="335"/>
      <c r="L508" s="335"/>
      <c r="M508" s="335"/>
      <c r="N508" s="335"/>
      <c r="O508" s="335"/>
      <c r="P508" s="335"/>
      <c r="Q508" s="335"/>
      <c r="R508" s="335"/>
      <c r="S508" s="335"/>
      <c r="T508" s="335"/>
      <c r="U508" s="335"/>
      <c r="V508" s="335"/>
      <c r="W508" s="335"/>
      <c r="X508" s="335"/>
      <c r="Y508" s="335"/>
      <c r="Z508" s="335"/>
      <c r="AA508" s="335"/>
      <c r="AB508" s="335"/>
      <c r="AC508" s="335"/>
      <c r="AD508" s="335"/>
      <c r="AE508" s="335"/>
      <c r="AF508" s="335"/>
    </row>
    <row r="509">
      <c r="A509" s="335"/>
      <c r="B509" s="335"/>
      <c r="C509" s="335"/>
      <c r="D509" s="335"/>
      <c r="E509" s="335"/>
      <c r="F509" s="335"/>
      <c r="G509" s="335"/>
      <c r="H509" s="335"/>
      <c r="I509" s="335"/>
      <c r="J509" s="335"/>
      <c r="K509" s="335"/>
      <c r="L509" s="335"/>
      <c r="M509" s="335"/>
      <c r="N509" s="335"/>
      <c r="O509" s="335"/>
      <c r="P509" s="335"/>
      <c r="Q509" s="335"/>
      <c r="R509" s="335"/>
      <c r="S509" s="335"/>
      <c r="T509" s="335"/>
      <c r="U509" s="335"/>
      <c r="V509" s="335"/>
      <c r="W509" s="335"/>
      <c r="X509" s="335"/>
      <c r="Y509" s="335"/>
      <c r="Z509" s="335"/>
      <c r="AA509" s="335"/>
      <c r="AB509" s="335"/>
      <c r="AC509" s="335"/>
      <c r="AD509" s="335"/>
      <c r="AE509" s="335"/>
      <c r="AF509" s="335"/>
    </row>
    <row r="510">
      <c r="A510" s="335"/>
      <c r="B510" s="335"/>
      <c r="C510" s="335"/>
      <c r="D510" s="335"/>
      <c r="E510" s="335"/>
      <c r="F510" s="335"/>
      <c r="G510" s="335"/>
      <c r="H510" s="335"/>
      <c r="I510" s="335"/>
      <c r="J510" s="335"/>
      <c r="K510" s="335"/>
      <c r="L510" s="335"/>
      <c r="M510" s="335"/>
      <c r="N510" s="335"/>
      <c r="O510" s="335"/>
      <c r="P510" s="335"/>
      <c r="Q510" s="335"/>
      <c r="R510" s="335"/>
      <c r="S510" s="335"/>
      <c r="T510" s="335"/>
      <c r="U510" s="335"/>
      <c r="V510" s="335"/>
      <c r="W510" s="335"/>
      <c r="X510" s="335"/>
      <c r="Y510" s="335"/>
      <c r="Z510" s="335"/>
      <c r="AA510" s="335"/>
      <c r="AB510" s="335"/>
      <c r="AC510" s="335"/>
      <c r="AD510" s="335"/>
      <c r="AE510" s="335"/>
      <c r="AF510" s="335"/>
    </row>
    <row r="511">
      <c r="A511" s="335"/>
      <c r="B511" s="335"/>
      <c r="C511" s="335"/>
      <c r="D511" s="335"/>
      <c r="E511" s="335"/>
      <c r="F511" s="335"/>
      <c r="G511" s="335"/>
      <c r="H511" s="335"/>
      <c r="I511" s="335"/>
      <c r="J511" s="335"/>
      <c r="K511" s="335"/>
      <c r="L511" s="335"/>
      <c r="M511" s="335"/>
      <c r="N511" s="335"/>
      <c r="O511" s="335"/>
      <c r="P511" s="335"/>
      <c r="Q511" s="335"/>
      <c r="R511" s="335"/>
      <c r="S511" s="335"/>
      <c r="T511" s="335"/>
      <c r="U511" s="335"/>
      <c r="V511" s="335"/>
      <c r="W511" s="335"/>
      <c r="X511" s="335"/>
      <c r="Y511" s="335"/>
      <c r="Z511" s="335"/>
      <c r="AA511" s="335"/>
      <c r="AB511" s="335"/>
      <c r="AC511" s="335"/>
      <c r="AD511" s="335"/>
      <c r="AE511" s="335"/>
      <c r="AF511" s="335"/>
    </row>
    <row r="512">
      <c r="A512" s="335"/>
      <c r="B512" s="335"/>
      <c r="C512" s="335"/>
      <c r="D512" s="335"/>
      <c r="E512" s="335"/>
      <c r="F512" s="335"/>
      <c r="G512" s="335"/>
      <c r="H512" s="335"/>
      <c r="I512" s="335"/>
      <c r="J512" s="335"/>
      <c r="K512" s="335"/>
      <c r="L512" s="335"/>
      <c r="M512" s="335"/>
      <c r="N512" s="335"/>
      <c r="O512" s="335"/>
      <c r="P512" s="335"/>
      <c r="Q512" s="335"/>
      <c r="R512" s="335"/>
      <c r="S512" s="335"/>
      <c r="T512" s="335"/>
      <c r="U512" s="335"/>
      <c r="V512" s="335"/>
      <c r="W512" s="335"/>
      <c r="X512" s="335"/>
      <c r="Y512" s="335"/>
      <c r="Z512" s="335"/>
      <c r="AA512" s="335"/>
      <c r="AB512" s="335"/>
      <c r="AC512" s="335"/>
      <c r="AD512" s="335"/>
      <c r="AE512" s="335"/>
      <c r="AF512" s="335"/>
    </row>
    <row r="513">
      <c r="A513" s="335"/>
      <c r="B513" s="335"/>
      <c r="C513" s="335"/>
      <c r="D513" s="335"/>
      <c r="E513" s="335"/>
      <c r="F513" s="335"/>
      <c r="G513" s="335"/>
      <c r="H513" s="335"/>
      <c r="I513" s="335"/>
      <c r="J513" s="335"/>
      <c r="K513" s="335"/>
      <c r="L513" s="335"/>
      <c r="M513" s="335"/>
      <c r="N513" s="335"/>
      <c r="O513" s="335"/>
      <c r="P513" s="335"/>
      <c r="Q513" s="335"/>
      <c r="R513" s="335"/>
      <c r="S513" s="335"/>
      <c r="T513" s="335"/>
      <c r="U513" s="335"/>
      <c r="V513" s="335"/>
      <c r="W513" s="335"/>
      <c r="X513" s="335"/>
      <c r="Y513" s="335"/>
      <c r="Z513" s="335"/>
      <c r="AA513" s="335"/>
      <c r="AB513" s="335"/>
      <c r="AC513" s="335"/>
      <c r="AD513" s="335"/>
      <c r="AE513" s="335"/>
      <c r="AF513" s="335"/>
    </row>
    <row r="514">
      <c r="A514" s="335"/>
      <c r="B514" s="335"/>
      <c r="C514" s="335"/>
      <c r="D514" s="335"/>
      <c r="E514" s="335"/>
      <c r="F514" s="335"/>
      <c r="G514" s="335"/>
      <c r="H514" s="335"/>
      <c r="I514" s="335"/>
      <c r="J514" s="335"/>
      <c r="K514" s="335"/>
      <c r="L514" s="335"/>
      <c r="M514" s="335"/>
      <c r="N514" s="335"/>
      <c r="O514" s="335"/>
      <c r="P514" s="335"/>
      <c r="Q514" s="335"/>
      <c r="R514" s="335"/>
      <c r="S514" s="335"/>
      <c r="T514" s="335"/>
      <c r="U514" s="335"/>
      <c r="V514" s="335"/>
      <c r="W514" s="335"/>
      <c r="X514" s="335"/>
      <c r="Y514" s="335"/>
      <c r="Z514" s="335"/>
      <c r="AA514" s="335"/>
      <c r="AB514" s="335"/>
      <c r="AC514" s="335"/>
      <c r="AD514" s="335"/>
      <c r="AE514" s="335"/>
      <c r="AF514" s="335"/>
    </row>
    <row r="515">
      <c r="A515" s="335"/>
      <c r="B515" s="335"/>
      <c r="C515" s="335"/>
      <c r="D515" s="335"/>
      <c r="E515" s="335"/>
      <c r="F515" s="335"/>
      <c r="G515" s="335"/>
      <c r="H515" s="335"/>
      <c r="I515" s="335"/>
      <c r="J515" s="335"/>
      <c r="K515" s="335"/>
      <c r="L515" s="335"/>
      <c r="M515" s="335"/>
      <c r="N515" s="335"/>
      <c r="O515" s="335"/>
      <c r="P515" s="335"/>
      <c r="Q515" s="335"/>
      <c r="R515" s="335"/>
      <c r="S515" s="335"/>
      <c r="T515" s="335"/>
      <c r="U515" s="335"/>
      <c r="V515" s="335"/>
      <c r="W515" s="335"/>
      <c r="X515" s="335"/>
      <c r="Y515" s="335"/>
      <c r="Z515" s="335"/>
      <c r="AA515" s="335"/>
      <c r="AB515" s="335"/>
      <c r="AC515" s="335"/>
      <c r="AD515" s="335"/>
      <c r="AE515" s="335"/>
      <c r="AF515" s="335"/>
    </row>
    <row r="516">
      <c r="A516" s="335"/>
      <c r="B516" s="335"/>
      <c r="C516" s="335"/>
      <c r="D516" s="335"/>
      <c r="E516" s="335"/>
      <c r="F516" s="335"/>
      <c r="G516" s="335"/>
      <c r="H516" s="335"/>
      <c r="I516" s="335"/>
      <c r="J516" s="335"/>
      <c r="K516" s="335"/>
      <c r="L516" s="335"/>
      <c r="M516" s="335"/>
      <c r="N516" s="335"/>
      <c r="O516" s="335"/>
      <c r="P516" s="335"/>
      <c r="Q516" s="335"/>
      <c r="R516" s="335"/>
      <c r="S516" s="335"/>
      <c r="T516" s="335"/>
      <c r="U516" s="335"/>
      <c r="V516" s="335"/>
      <c r="W516" s="335"/>
      <c r="X516" s="335"/>
      <c r="Y516" s="335"/>
      <c r="Z516" s="335"/>
      <c r="AA516" s="335"/>
      <c r="AB516" s="335"/>
      <c r="AC516" s="335"/>
      <c r="AD516" s="335"/>
      <c r="AE516" s="335"/>
      <c r="AF516" s="335"/>
    </row>
    <row r="517">
      <c r="A517" s="335"/>
      <c r="B517" s="335"/>
      <c r="C517" s="335"/>
      <c r="D517" s="335"/>
      <c r="E517" s="335"/>
      <c r="F517" s="335"/>
      <c r="G517" s="335"/>
      <c r="H517" s="335"/>
      <c r="I517" s="335"/>
      <c r="J517" s="335"/>
      <c r="K517" s="335"/>
      <c r="L517" s="335"/>
      <c r="M517" s="335"/>
      <c r="N517" s="335"/>
      <c r="O517" s="335"/>
      <c r="P517" s="335"/>
      <c r="Q517" s="335"/>
      <c r="R517" s="335"/>
      <c r="S517" s="335"/>
      <c r="T517" s="335"/>
      <c r="U517" s="335"/>
      <c r="V517" s="335"/>
      <c r="W517" s="335"/>
      <c r="X517" s="335"/>
      <c r="Y517" s="335"/>
      <c r="Z517" s="335"/>
      <c r="AA517" s="335"/>
      <c r="AB517" s="335"/>
      <c r="AC517" s="335"/>
      <c r="AD517" s="335"/>
      <c r="AE517" s="335"/>
      <c r="AF517" s="335"/>
    </row>
    <row r="518">
      <c r="A518" s="335"/>
      <c r="B518" s="335"/>
      <c r="C518" s="335"/>
      <c r="D518" s="335"/>
      <c r="E518" s="335"/>
      <c r="F518" s="335"/>
      <c r="G518" s="335"/>
      <c r="H518" s="335"/>
      <c r="I518" s="335"/>
      <c r="J518" s="335"/>
      <c r="K518" s="335"/>
      <c r="L518" s="335"/>
      <c r="M518" s="335"/>
      <c r="N518" s="335"/>
      <c r="O518" s="335"/>
      <c r="P518" s="335"/>
      <c r="Q518" s="335"/>
      <c r="R518" s="335"/>
      <c r="S518" s="335"/>
      <c r="T518" s="335"/>
      <c r="U518" s="335"/>
      <c r="V518" s="335"/>
      <c r="W518" s="335"/>
      <c r="X518" s="335"/>
      <c r="Y518" s="335"/>
      <c r="Z518" s="335"/>
      <c r="AA518" s="335"/>
      <c r="AB518" s="335"/>
      <c r="AC518" s="335"/>
      <c r="AD518" s="335"/>
      <c r="AE518" s="335"/>
      <c r="AF518" s="335"/>
    </row>
    <row r="519">
      <c r="A519" s="335"/>
      <c r="B519" s="335"/>
      <c r="C519" s="335"/>
      <c r="D519" s="335"/>
      <c r="E519" s="335"/>
      <c r="F519" s="335"/>
      <c r="G519" s="335"/>
      <c r="H519" s="335"/>
      <c r="I519" s="335"/>
      <c r="J519" s="335"/>
      <c r="K519" s="335"/>
      <c r="L519" s="335"/>
      <c r="M519" s="335"/>
      <c r="N519" s="335"/>
      <c r="O519" s="335"/>
      <c r="P519" s="335"/>
      <c r="Q519" s="335"/>
      <c r="R519" s="335"/>
      <c r="S519" s="335"/>
      <c r="T519" s="335"/>
      <c r="U519" s="335"/>
      <c r="V519" s="335"/>
      <c r="W519" s="335"/>
      <c r="X519" s="335"/>
      <c r="Y519" s="335"/>
      <c r="Z519" s="335"/>
      <c r="AA519" s="335"/>
      <c r="AB519" s="335"/>
      <c r="AC519" s="335"/>
      <c r="AD519" s="335"/>
      <c r="AE519" s="335"/>
      <c r="AF519" s="335"/>
    </row>
    <row r="520">
      <c r="A520" s="335"/>
      <c r="B520" s="335"/>
      <c r="C520" s="335"/>
      <c r="D520" s="335"/>
      <c r="E520" s="335"/>
      <c r="F520" s="335"/>
      <c r="G520" s="335"/>
      <c r="H520" s="335"/>
      <c r="I520" s="335"/>
      <c r="J520" s="335"/>
      <c r="K520" s="335"/>
      <c r="L520" s="335"/>
      <c r="M520" s="335"/>
      <c r="N520" s="335"/>
      <c r="O520" s="335"/>
      <c r="P520" s="335"/>
      <c r="Q520" s="335"/>
      <c r="R520" s="335"/>
      <c r="S520" s="335"/>
      <c r="T520" s="335"/>
      <c r="U520" s="335"/>
      <c r="V520" s="335"/>
      <c r="W520" s="335"/>
      <c r="X520" s="335"/>
      <c r="Y520" s="335"/>
      <c r="Z520" s="335"/>
      <c r="AA520" s="335"/>
      <c r="AB520" s="335"/>
      <c r="AC520" s="335"/>
      <c r="AD520" s="335"/>
      <c r="AE520" s="335"/>
      <c r="AF520" s="335"/>
    </row>
    <row r="521">
      <c r="A521" s="335"/>
      <c r="B521" s="335"/>
      <c r="C521" s="335"/>
      <c r="D521" s="335"/>
      <c r="E521" s="335"/>
      <c r="F521" s="335"/>
      <c r="G521" s="335"/>
      <c r="H521" s="335"/>
      <c r="I521" s="335"/>
      <c r="J521" s="335"/>
      <c r="K521" s="335"/>
      <c r="L521" s="335"/>
      <c r="M521" s="335"/>
      <c r="N521" s="335"/>
      <c r="O521" s="335"/>
      <c r="P521" s="335"/>
      <c r="Q521" s="335"/>
      <c r="R521" s="335"/>
      <c r="S521" s="335"/>
      <c r="T521" s="335"/>
      <c r="U521" s="335"/>
      <c r="V521" s="335"/>
      <c r="W521" s="335"/>
      <c r="X521" s="335"/>
      <c r="Y521" s="335"/>
      <c r="Z521" s="335"/>
      <c r="AA521" s="335"/>
      <c r="AB521" s="335"/>
      <c r="AC521" s="335"/>
      <c r="AD521" s="335"/>
      <c r="AE521" s="335"/>
      <c r="AF521" s="335"/>
    </row>
    <row r="522">
      <c r="A522" s="335"/>
      <c r="B522" s="335"/>
      <c r="C522" s="335"/>
      <c r="D522" s="335"/>
      <c r="E522" s="335"/>
      <c r="F522" s="335"/>
      <c r="G522" s="335"/>
      <c r="H522" s="335"/>
      <c r="I522" s="335"/>
      <c r="J522" s="335"/>
      <c r="K522" s="335"/>
      <c r="L522" s="335"/>
      <c r="M522" s="335"/>
      <c r="N522" s="335"/>
      <c r="O522" s="335"/>
      <c r="P522" s="335"/>
      <c r="Q522" s="335"/>
      <c r="R522" s="335"/>
      <c r="S522" s="335"/>
      <c r="T522" s="335"/>
      <c r="U522" s="335"/>
      <c r="V522" s="335"/>
      <c r="W522" s="335"/>
      <c r="X522" s="335"/>
      <c r="Y522" s="335"/>
      <c r="Z522" s="335"/>
      <c r="AA522" s="335"/>
      <c r="AB522" s="335"/>
      <c r="AC522" s="335"/>
      <c r="AD522" s="335"/>
      <c r="AE522" s="335"/>
      <c r="AF522" s="335"/>
    </row>
    <row r="523">
      <c r="A523" s="335"/>
      <c r="B523" s="335"/>
      <c r="C523" s="335"/>
      <c r="D523" s="335"/>
      <c r="E523" s="335"/>
      <c r="F523" s="335"/>
      <c r="G523" s="335"/>
      <c r="H523" s="335"/>
      <c r="I523" s="335"/>
      <c r="J523" s="335"/>
      <c r="K523" s="335"/>
      <c r="L523" s="335"/>
      <c r="M523" s="335"/>
      <c r="N523" s="335"/>
      <c r="O523" s="335"/>
      <c r="P523" s="335"/>
      <c r="Q523" s="335"/>
      <c r="R523" s="335"/>
      <c r="S523" s="335"/>
      <c r="T523" s="335"/>
      <c r="U523" s="335"/>
      <c r="V523" s="335"/>
      <c r="W523" s="335"/>
      <c r="X523" s="335"/>
      <c r="Y523" s="335"/>
      <c r="Z523" s="335"/>
      <c r="AA523" s="335"/>
      <c r="AB523" s="335"/>
      <c r="AC523" s="335"/>
      <c r="AD523" s="335"/>
      <c r="AE523" s="335"/>
      <c r="AF523" s="335"/>
    </row>
    <row r="524">
      <c r="A524" s="335"/>
      <c r="B524" s="335"/>
      <c r="C524" s="335"/>
      <c r="D524" s="335"/>
      <c r="E524" s="335"/>
      <c r="F524" s="335"/>
      <c r="G524" s="335"/>
      <c r="H524" s="335"/>
      <c r="I524" s="335"/>
      <c r="J524" s="335"/>
      <c r="K524" s="335"/>
      <c r="L524" s="335"/>
      <c r="M524" s="335"/>
      <c r="N524" s="335"/>
      <c r="O524" s="335"/>
      <c r="P524" s="335"/>
      <c r="Q524" s="335"/>
      <c r="R524" s="335"/>
      <c r="S524" s="335"/>
      <c r="T524" s="335"/>
      <c r="U524" s="335"/>
      <c r="V524" s="335"/>
      <c r="W524" s="335"/>
      <c r="X524" s="335"/>
      <c r="Y524" s="335"/>
      <c r="Z524" s="335"/>
      <c r="AA524" s="335"/>
      <c r="AB524" s="335"/>
      <c r="AC524" s="335"/>
      <c r="AD524" s="335"/>
      <c r="AE524" s="335"/>
      <c r="AF524" s="335"/>
    </row>
    <row r="525">
      <c r="A525" s="335"/>
      <c r="B525" s="335"/>
      <c r="C525" s="335"/>
      <c r="D525" s="335"/>
      <c r="E525" s="335"/>
      <c r="F525" s="335"/>
      <c r="G525" s="335"/>
      <c r="H525" s="335"/>
      <c r="I525" s="335"/>
      <c r="J525" s="335"/>
      <c r="K525" s="335"/>
      <c r="L525" s="335"/>
      <c r="M525" s="335"/>
      <c r="N525" s="335"/>
      <c r="O525" s="335"/>
      <c r="P525" s="335"/>
      <c r="Q525" s="335"/>
      <c r="R525" s="335"/>
      <c r="S525" s="335"/>
      <c r="T525" s="335"/>
      <c r="U525" s="335"/>
      <c r="V525" s="335"/>
      <c r="W525" s="335"/>
      <c r="X525" s="335"/>
      <c r="Y525" s="335"/>
      <c r="Z525" s="335"/>
      <c r="AA525" s="335"/>
      <c r="AB525" s="335"/>
      <c r="AC525" s="335"/>
      <c r="AD525" s="335"/>
      <c r="AE525" s="335"/>
      <c r="AF525" s="335"/>
    </row>
    <row r="526">
      <c r="A526" s="335"/>
      <c r="B526" s="335"/>
      <c r="C526" s="335"/>
      <c r="D526" s="335"/>
      <c r="E526" s="335"/>
      <c r="F526" s="335"/>
      <c r="G526" s="335"/>
      <c r="H526" s="335"/>
      <c r="I526" s="335"/>
      <c r="J526" s="335"/>
      <c r="K526" s="335"/>
      <c r="L526" s="335"/>
      <c r="M526" s="335"/>
      <c r="N526" s="335"/>
      <c r="O526" s="335"/>
      <c r="P526" s="335"/>
      <c r="Q526" s="335"/>
      <c r="R526" s="335"/>
      <c r="S526" s="335"/>
      <c r="T526" s="335"/>
      <c r="U526" s="335"/>
      <c r="V526" s="335"/>
      <c r="W526" s="335"/>
      <c r="X526" s="335"/>
      <c r="Y526" s="335"/>
      <c r="Z526" s="335"/>
      <c r="AA526" s="335"/>
      <c r="AB526" s="335"/>
      <c r="AC526" s="335"/>
      <c r="AD526" s="335"/>
      <c r="AE526" s="335"/>
      <c r="AF526" s="335"/>
    </row>
    <row r="527">
      <c r="A527" s="335"/>
      <c r="B527" s="335"/>
      <c r="C527" s="335"/>
      <c r="D527" s="335"/>
      <c r="E527" s="335"/>
      <c r="F527" s="335"/>
      <c r="G527" s="335"/>
      <c r="H527" s="335"/>
      <c r="I527" s="335"/>
      <c r="J527" s="335"/>
      <c r="K527" s="335"/>
      <c r="L527" s="335"/>
      <c r="M527" s="335"/>
      <c r="N527" s="335"/>
      <c r="O527" s="335"/>
      <c r="P527" s="335"/>
      <c r="Q527" s="335"/>
      <c r="R527" s="335"/>
      <c r="S527" s="335"/>
      <c r="T527" s="335"/>
      <c r="U527" s="335"/>
      <c r="V527" s="335"/>
      <c r="W527" s="335"/>
      <c r="X527" s="335"/>
      <c r="Y527" s="335"/>
      <c r="Z527" s="335"/>
      <c r="AA527" s="335"/>
      <c r="AB527" s="335"/>
      <c r="AC527" s="335"/>
      <c r="AD527" s="335"/>
      <c r="AE527" s="335"/>
      <c r="AF527" s="335"/>
    </row>
    <row r="528">
      <c r="A528" s="335"/>
      <c r="B528" s="335"/>
      <c r="C528" s="335"/>
      <c r="D528" s="335"/>
      <c r="E528" s="335"/>
      <c r="F528" s="335"/>
      <c r="G528" s="335"/>
      <c r="H528" s="335"/>
      <c r="I528" s="335"/>
      <c r="J528" s="335"/>
      <c r="K528" s="335"/>
      <c r="L528" s="335"/>
      <c r="M528" s="335"/>
      <c r="N528" s="335"/>
      <c r="O528" s="335"/>
      <c r="P528" s="335"/>
      <c r="Q528" s="335"/>
      <c r="R528" s="335"/>
      <c r="S528" s="335"/>
      <c r="T528" s="335"/>
      <c r="U528" s="335"/>
      <c r="V528" s="335"/>
      <c r="W528" s="335"/>
      <c r="X528" s="335"/>
      <c r="Y528" s="335"/>
      <c r="Z528" s="335"/>
      <c r="AA528" s="335"/>
      <c r="AB528" s="335"/>
      <c r="AC528" s="335"/>
      <c r="AD528" s="335"/>
      <c r="AE528" s="335"/>
      <c r="AF528" s="335"/>
    </row>
    <row r="529">
      <c r="A529" s="335"/>
      <c r="B529" s="335"/>
      <c r="C529" s="335"/>
      <c r="D529" s="335"/>
      <c r="E529" s="335"/>
      <c r="F529" s="335"/>
      <c r="G529" s="335"/>
      <c r="H529" s="335"/>
      <c r="I529" s="335"/>
      <c r="J529" s="335"/>
      <c r="K529" s="335"/>
      <c r="L529" s="335"/>
      <c r="M529" s="335"/>
      <c r="N529" s="335"/>
      <c r="O529" s="335"/>
      <c r="P529" s="335"/>
      <c r="Q529" s="335"/>
      <c r="R529" s="335"/>
      <c r="S529" s="335"/>
      <c r="T529" s="335"/>
      <c r="U529" s="335"/>
      <c r="V529" s="335"/>
      <c r="W529" s="335"/>
      <c r="X529" s="335"/>
      <c r="Y529" s="335"/>
      <c r="Z529" s="335"/>
      <c r="AA529" s="335"/>
      <c r="AB529" s="335"/>
      <c r="AC529" s="335"/>
      <c r="AD529" s="335"/>
      <c r="AE529" s="335"/>
      <c r="AF529" s="335"/>
    </row>
    <row r="530">
      <c r="A530" s="335"/>
      <c r="B530" s="335"/>
      <c r="C530" s="335"/>
      <c r="D530" s="335"/>
      <c r="E530" s="335"/>
      <c r="F530" s="335"/>
      <c r="G530" s="335"/>
      <c r="H530" s="335"/>
      <c r="I530" s="335"/>
      <c r="J530" s="335"/>
      <c r="K530" s="335"/>
      <c r="L530" s="335"/>
      <c r="M530" s="335"/>
      <c r="N530" s="335"/>
      <c r="O530" s="335"/>
      <c r="P530" s="335"/>
      <c r="Q530" s="335"/>
      <c r="R530" s="335"/>
      <c r="S530" s="335"/>
      <c r="T530" s="335"/>
      <c r="U530" s="335"/>
      <c r="V530" s="335"/>
      <c r="W530" s="335"/>
      <c r="X530" s="335"/>
      <c r="Y530" s="335"/>
      <c r="Z530" s="335"/>
      <c r="AA530" s="335"/>
      <c r="AB530" s="335"/>
      <c r="AC530" s="335"/>
      <c r="AD530" s="335"/>
      <c r="AE530" s="335"/>
      <c r="AF530" s="335"/>
    </row>
    <row r="531">
      <c r="A531" s="335"/>
      <c r="B531" s="335"/>
      <c r="C531" s="335"/>
      <c r="D531" s="335"/>
      <c r="E531" s="335"/>
      <c r="F531" s="335"/>
      <c r="G531" s="335"/>
      <c r="H531" s="335"/>
      <c r="I531" s="335"/>
      <c r="J531" s="335"/>
      <c r="K531" s="335"/>
      <c r="L531" s="335"/>
      <c r="M531" s="335"/>
      <c r="N531" s="335"/>
      <c r="O531" s="335"/>
      <c r="P531" s="335"/>
      <c r="Q531" s="335"/>
      <c r="R531" s="335"/>
      <c r="S531" s="335"/>
      <c r="T531" s="335"/>
      <c r="U531" s="335"/>
      <c r="V531" s="335"/>
      <c r="W531" s="335"/>
      <c r="X531" s="335"/>
      <c r="Y531" s="335"/>
      <c r="Z531" s="335"/>
      <c r="AA531" s="335"/>
      <c r="AB531" s="335"/>
      <c r="AC531" s="335"/>
      <c r="AD531" s="335"/>
      <c r="AE531" s="335"/>
      <c r="AF531" s="335"/>
    </row>
    <row r="532">
      <c r="A532" s="335"/>
      <c r="B532" s="335"/>
      <c r="C532" s="335"/>
      <c r="D532" s="335"/>
      <c r="E532" s="335"/>
      <c r="F532" s="335"/>
      <c r="G532" s="335"/>
      <c r="H532" s="335"/>
      <c r="I532" s="335"/>
      <c r="J532" s="335"/>
      <c r="K532" s="335"/>
      <c r="L532" s="335"/>
      <c r="M532" s="335"/>
      <c r="N532" s="335"/>
      <c r="O532" s="335"/>
      <c r="P532" s="335"/>
      <c r="Q532" s="335"/>
      <c r="R532" s="335"/>
      <c r="S532" s="335"/>
      <c r="T532" s="335"/>
      <c r="U532" s="335"/>
      <c r="V532" s="335"/>
      <c r="W532" s="335"/>
      <c r="X532" s="335"/>
      <c r="Y532" s="335"/>
      <c r="Z532" s="335"/>
      <c r="AA532" s="335"/>
      <c r="AB532" s="335"/>
      <c r="AC532" s="335"/>
      <c r="AD532" s="335"/>
      <c r="AE532" s="335"/>
      <c r="AF532" s="335"/>
    </row>
    <row r="533">
      <c r="A533" s="335"/>
      <c r="B533" s="335"/>
      <c r="C533" s="335"/>
      <c r="D533" s="335"/>
      <c r="E533" s="335"/>
      <c r="F533" s="335"/>
      <c r="G533" s="335"/>
      <c r="H533" s="335"/>
      <c r="I533" s="335"/>
      <c r="J533" s="335"/>
      <c r="K533" s="335"/>
      <c r="L533" s="335"/>
      <c r="M533" s="335"/>
      <c r="N533" s="335"/>
      <c r="O533" s="335"/>
      <c r="P533" s="335"/>
      <c r="Q533" s="335"/>
      <c r="R533" s="335"/>
      <c r="S533" s="335"/>
      <c r="T533" s="335"/>
      <c r="U533" s="335"/>
      <c r="V533" s="335"/>
      <c r="W533" s="335"/>
      <c r="X533" s="335"/>
      <c r="Y533" s="335"/>
      <c r="Z533" s="335"/>
      <c r="AA533" s="335"/>
      <c r="AB533" s="335"/>
      <c r="AC533" s="335"/>
      <c r="AD533" s="335"/>
      <c r="AE533" s="335"/>
      <c r="AF533" s="335"/>
    </row>
    <row r="534">
      <c r="A534" s="335"/>
      <c r="B534" s="335"/>
      <c r="C534" s="335"/>
      <c r="D534" s="335"/>
      <c r="E534" s="335"/>
      <c r="F534" s="335"/>
      <c r="G534" s="335"/>
      <c r="H534" s="335"/>
      <c r="I534" s="335"/>
      <c r="J534" s="335"/>
      <c r="K534" s="335"/>
      <c r="L534" s="335"/>
      <c r="M534" s="335"/>
      <c r="N534" s="335"/>
      <c r="O534" s="335"/>
      <c r="P534" s="335"/>
      <c r="Q534" s="335"/>
      <c r="R534" s="335"/>
      <c r="S534" s="335"/>
      <c r="T534" s="335"/>
      <c r="U534" s="335"/>
      <c r="V534" s="335"/>
      <c r="W534" s="335"/>
      <c r="X534" s="335"/>
      <c r="Y534" s="335"/>
      <c r="Z534" s="335"/>
      <c r="AA534" s="335"/>
      <c r="AB534" s="335"/>
      <c r="AC534" s="335"/>
      <c r="AD534" s="335"/>
      <c r="AE534" s="335"/>
      <c r="AF534" s="335"/>
    </row>
    <row r="535">
      <c r="A535" s="335"/>
      <c r="B535" s="335"/>
      <c r="C535" s="335"/>
      <c r="D535" s="335"/>
      <c r="E535" s="335"/>
      <c r="F535" s="335"/>
      <c r="G535" s="335"/>
      <c r="H535" s="335"/>
      <c r="I535" s="335"/>
      <c r="J535" s="335"/>
      <c r="K535" s="335"/>
      <c r="L535" s="335"/>
      <c r="M535" s="335"/>
      <c r="N535" s="335"/>
      <c r="O535" s="335"/>
      <c r="P535" s="335"/>
      <c r="Q535" s="335"/>
      <c r="R535" s="335"/>
      <c r="S535" s="335"/>
      <c r="T535" s="335"/>
      <c r="U535" s="335"/>
      <c r="V535" s="335"/>
      <c r="W535" s="335"/>
      <c r="X535" s="335"/>
      <c r="Y535" s="335"/>
      <c r="Z535" s="335"/>
      <c r="AA535" s="335"/>
      <c r="AB535" s="335"/>
      <c r="AC535" s="335"/>
      <c r="AD535" s="335"/>
      <c r="AE535" s="335"/>
      <c r="AF535" s="335"/>
    </row>
    <row r="536">
      <c r="A536" s="335"/>
      <c r="B536" s="335"/>
      <c r="C536" s="335"/>
      <c r="D536" s="335"/>
      <c r="E536" s="335"/>
      <c r="F536" s="335"/>
      <c r="G536" s="335"/>
      <c r="H536" s="335"/>
      <c r="I536" s="335"/>
      <c r="J536" s="335"/>
      <c r="K536" s="335"/>
      <c r="L536" s="335"/>
      <c r="M536" s="335"/>
      <c r="N536" s="335"/>
      <c r="O536" s="335"/>
      <c r="P536" s="335"/>
      <c r="Q536" s="335"/>
      <c r="R536" s="335"/>
      <c r="S536" s="335"/>
      <c r="T536" s="335"/>
      <c r="U536" s="335"/>
      <c r="V536" s="335"/>
      <c r="W536" s="335"/>
      <c r="X536" s="335"/>
      <c r="Y536" s="335"/>
      <c r="Z536" s="335"/>
      <c r="AA536" s="335"/>
      <c r="AB536" s="335"/>
      <c r="AC536" s="335"/>
      <c r="AD536" s="335"/>
      <c r="AE536" s="335"/>
      <c r="AF536" s="335"/>
    </row>
    <row r="537">
      <c r="A537" s="335"/>
      <c r="B537" s="335"/>
      <c r="C537" s="335"/>
      <c r="D537" s="335"/>
      <c r="E537" s="335"/>
      <c r="F537" s="335"/>
      <c r="G537" s="335"/>
      <c r="H537" s="335"/>
      <c r="I537" s="335"/>
      <c r="J537" s="335"/>
      <c r="K537" s="335"/>
      <c r="L537" s="335"/>
      <c r="M537" s="335"/>
      <c r="N537" s="335"/>
      <c r="O537" s="335"/>
      <c r="P537" s="335"/>
      <c r="Q537" s="335"/>
      <c r="R537" s="335"/>
      <c r="S537" s="335"/>
      <c r="T537" s="335"/>
      <c r="U537" s="335"/>
      <c r="V537" s="335"/>
      <c r="W537" s="335"/>
      <c r="X537" s="335"/>
      <c r="Y537" s="335"/>
      <c r="Z537" s="335"/>
      <c r="AA537" s="335"/>
      <c r="AB537" s="335"/>
      <c r="AC537" s="335"/>
      <c r="AD537" s="335"/>
      <c r="AE537" s="335"/>
      <c r="AF537" s="335"/>
    </row>
    <row r="538">
      <c r="A538" s="335"/>
      <c r="B538" s="335"/>
      <c r="C538" s="335"/>
      <c r="D538" s="335"/>
      <c r="E538" s="335"/>
      <c r="F538" s="335"/>
      <c r="G538" s="335"/>
      <c r="H538" s="335"/>
      <c r="I538" s="335"/>
      <c r="J538" s="335"/>
      <c r="K538" s="335"/>
      <c r="L538" s="335"/>
      <c r="M538" s="335"/>
      <c r="N538" s="335"/>
      <c r="O538" s="335"/>
      <c r="P538" s="335"/>
      <c r="Q538" s="335"/>
      <c r="R538" s="335"/>
      <c r="S538" s="335"/>
      <c r="T538" s="335"/>
      <c r="U538" s="335"/>
      <c r="V538" s="335"/>
      <c r="W538" s="335"/>
      <c r="X538" s="335"/>
      <c r="Y538" s="335"/>
      <c r="Z538" s="335"/>
      <c r="AA538" s="335"/>
      <c r="AB538" s="335"/>
      <c r="AC538" s="335"/>
      <c r="AD538" s="335"/>
      <c r="AE538" s="335"/>
      <c r="AF538" s="335"/>
    </row>
    <row r="539">
      <c r="A539" s="335"/>
      <c r="B539" s="335"/>
      <c r="C539" s="335"/>
      <c r="D539" s="335"/>
      <c r="E539" s="335"/>
      <c r="F539" s="335"/>
      <c r="G539" s="335"/>
      <c r="H539" s="335"/>
      <c r="I539" s="335"/>
      <c r="J539" s="335"/>
      <c r="K539" s="335"/>
      <c r="L539" s="335"/>
      <c r="M539" s="335"/>
      <c r="N539" s="335"/>
      <c r="O539" s="335"/>
      <c r="P539" s="335"/>
      <c r="Q539" s="335"/>
      <c r="R539" s="335"/>
      <c r="S539" s="335"/>
      <c r="T539" s="335"/>
      <c r="U539" s="335"/>
      <c r="V539" s="335"/>
      <c r="W539" s="335"/>
      <c r="X539" s="335"/>
      <c r="Y539" s="335"/>
      <c r="Z539" s="335"/>
      <c r="AA539" s="335"/>
      <c r="AB539" s="335"/>
      <c r="AC539" s="335"/>
      <c r="AD539" s="335"/>
      <c r="AE539" s="335"/>
      <c r="AF539" s="335"/>
    </row>
    <row r="540">
      <c r="A540" s="335"/>
      <c r="B540" s="335"/>
      <c r="C540" s="335"/>
      <c r="D540" s="335"/>
      <c r="E540" s="335"/>
      <c r="F540" s="335"/>
      <c r="G540" s="335"/>
      <c r="H540" s="335"/>
      <c r="I540" s="335"/>
      <c r="J540" s="335"/>
      <c r="K540" s="335"/>
      <c r="L540" s="335"/>
      <c r="M540" s="335"/>
      <c r="N540" s="335"/>
      <c r="O540" s="335"/>
      <c r="P540" s="335"/>
      <c r="Q540" s="335"/>
      <c r="R540" s="335"/>
      <c r="S540" s="335"/>
      <c r="T540" s="335"/>
      <c r="U540" s="335"/>
      <c r="V540" s="335"/>
      <c r="W540" s="335"/>
      <c r="X540" s="335"/>
      <c r="Y540" s="335"/>
      <c r="Z540" s="335"/>
      <c r="AA540" s="335"/>
      <c r="AB540" s="335"/>
      <c r="AC540" s="335"/>
      <c r="AD540" s="335"/>
      <c r="AE540" s="335"/>
      <c r="AF540" s="335"/>
    </row>
    <row r="541">
      <c r="A541" s="335"/>
      <c r="B541" s="335"/>
      <c r="C541" s="335"/>
      <c r="D541" s="335"/>
      <c r="E541" s="335"/>
      <c r="F541" s="335"/>
      <c r="G541" s="335"/>
      <c r="H541" s="335"/>
      <c r="I541" s="335"/>
      <c r="J541" s="335"/>
      <c r="K541" s="335"/>
      <c r="L541" s="335"/>
      <c r="M541" s="335"/>
      <c r="N541" s="335"/>
      <c r="O541" s="335"/>
      <c r="P541" s="335"/>
      <c r="Q541" s="335"/>
      <c r="R541" s="335"/>
      <c r="S541" s="335"/>
      <c r="T541" s="335"/>
      <c r="U541" s="335"/>
      <c r="V541" s="335"/>
      <c r="W541" s="335"/>
      <c r="X541" s="335"/>
      <c r="Y541" s="335"/>
      <c r="Z541" s="335"/>
      <c r="AA541" s="335"/>
      <c r="AB541" s="335"/>
      <c r="AC541" s="335"/>
      <c r="AD541" s="335"/>
      <c r="AE541" s="335"/>
      <c r="AF541" s="335"/>
    </row>
    <row r="542">
      <c r="A542" s="335"/>
      <c r="B542" s="335"/>
      <c r="C542" s="335"/>
      <c r="D542" s="335"/>
      <c r="E542" s="335"/>
      <c r="F542" s="335"/>
      <c r="G542" s="335"/>
      <c r="H542" s="335"/>
      <c r="I542" s="335"/>
      <c r="J542" s="335"/>
      <c r="K542" s="335"/>
      <c r="L542" s="335"/>
      <c r="M542" s="335"/>
      <c r="N542" s="335"/>
      <c r="O542" s="335"/>
      <c r="P542" s="335"/>
      <c r="Q542" s="335"/>
      <c r="R542" s="335"/>
      <c r="S542" s="335"/>
      <c r="T542" s="335"/>
      <c r="U542" s="335"/>
      <c r="V542" s="335"/>
      <c r="W542" s="335"/>
      <c r="X542" s="335"/>
      <c r="Y542" s="335"/>
      <c r="Z542" s="335"/>
      <c r="AA542" s="335"/>
      <c r="AB542" s="335"/>
      <c r="AC542" s="335"/>
      <c r="AD542" s="335"/>
      <c r="AE542" s="335"/>
      <c r="AF542" s="335"/>
    </row>
    <row r="543">
      <c r="A543" s="335"/>
      <c r="B543" s="335"/>
      <c r="C543" s="335"/>
      <c r="D543" s="335"/>
      <c r="E543" s="335"/>
      <c r="F543" s="335"/>
      <c r="G543" s="335"/>
      <c r="H543" s="335"/>
      <c r="I543" s="335"/>
      <c r="J543" s="335"/>
      <c r="K543" s="335"/>
      <c r="L543" s="335"/>
      <c r="M543" s="335"/>
      <c r="N543" s="335"/>
      <c r="O543" s="335"/>
      <c r="P543" s="335"/>
      <c r="Q543" s="335"/>
      <c r="R543" s="335"/>
      <c r="S543" s="335"/>
      <c r="T543" s="335"/>
      <c r="U543" s="335"/>
      <c r="V543" s="335"/>
      <c r="W543" s="335"/>
      <c r="X543" s="335"/>
      <c r="Y543" s="335"/>
      <c r="Z543" s="335"/>
      <c r="AA543" s="335"/>
      <c r="AB543" s="335"/>
      <c r="AC543" s="335"/>
      <c r="AD543" s="335"/>
      <c r="AE543" s="335"/>
      <c r="AF543" s="335"/>
    </row>
    <row r="544">
      <c r="A544" s="335"/>
      <c r="B544" s="335"/>
      <c r="C544" s="335"/>
      <c r="D544" s="335"/>
      <c r="E544" s="335"/>
      <c r="F544" s="335"/>
      <c r="G544" s="335"/>
      <c r="H544" s="335"/>
      <c r="I544" s="335"/>
      <c r="J544" s="335"/>
      <c r="K544" s="335"/>
      <c r="L544" s="335"/>
      <c r="M544" s="335"/>
      <c r="N544" s="335"/>
      <c r="O544" s="335"/>
      <c r="P544" s="335"/>
      <c r="Q544" s="335"/>
      <c r="R544" s="335"/>
      <c r="S544" s="335"/>
      <c r="T544" s="335"/>
      <c r="U544" s="335"/>
      <c r="V544" s="335"/>
      <c r="W544" s="335"/>
      <c r="X544" s="335"/>
      <c r="Y544" s="335"/>
      <c r="Z544" s="335"/>
      <c r="AA544" s="335"/>
      <c r="AB544" s="335"/>
      <c r="AC544" s="335"/>
      <c r="AD544" s="335"/>
      <c r="AE544" s="335"/>
      <c r="AF544" s="335"/>
    </row>
    <row r="545">
      <c r="A545" s="335"/>
      <c r="B545" s="335"/>
      <c r="C545" s="335"/>
      <c r="D545" s="335"/>
      <c r="E545" s="335"/>
      <c r="F545" s="335"/>
      <c r="G545" s="335"/>
      <c r="H545" s="335"/>
      <c r="I545" s="335"/>
      <c r="J545" s="335"/>
      <c r="K545" s="335"/>
      <c r="L545" s="335"/>
      <c r="M545" s="335"/>
      <c r="N545" s="335"/>
      <c r="O545" s="335"/>
      <c r="P545" s="335"/>
      <c r="Q545" s="335"/>
      <c r="R545" s="335"/>
      <c r="S545" s="335"/>
      <c r="T545" s="335"/>
      <c r="U545" s="335"/>
      <c r="V545" s="335"/>
      <c r="W545" s="335"/>
      <c r="X545" s="335"/>
      <c r="Y545" s="335"/>
      <c r="Z545" s="335"/>
      <c r="AA545" s="335"/>
      <c r="AB545" s="335"/>
      <c r="AC545" s="335"/>
      <c r="AD545" s="335"/>
      <c r="AE545" s="335"/>
      <c r="AF545" s="335"/>
    </row>
    <row r="546">
      <c r="A546" s="335"/>
      <c r="B546" s="335"/>
      <c r="C546" s="335"/>
      <c r="D546" s="335"/>
      <c r="E546" s="335"/>
      <c r="F546" s="335"/>
      <c r="G546" s="335"/>
      <c r="H546" s="335"/>
      <c r="I546" s="335"/>
      <c r="J546" s="335"/>
      <c r="K546" s="335"/>
      <c r="L546" s="335"/>
      <c r="M546" s="335"/>
      <c r="N546" s="335"/>
      <c r="O546" s="335"/>
      <c r="P546" s="335"/>
      <c r="Q546" s="335"/>
      <c r="R546" s="335"/>
      <c r="S546" s="335"/>
      <c r="T546" s="335"/>
      <c r="U546" s="335"/>
      <c r="V546" s="335"/>
      <c r="W546" s="335"/>
      <c r="X546" s="335"/>
      <c r="Y546" s="335"/>
      <c r="Z546" s="335"/>
      <c r="AA546" s="335"/>
      <c r="AB546" s="335"/>
      <c r="AC546" s="335"/>
      <c r="AD546" s="335"/>
      <c r="AE546" s="335"/>
      <c r="AF546" s="335"/>
    </row>
    <row r="547">
      <c r="A547" s="335"/>
      <c r="B547" s="335"/>
      <c r="C547" s="335"/>
      <c r="D547" s="335"/>
      <c r="E547" s="335"/>
      <c r="F547" s="335"/>
      <c r="G547" s="335"/>
      <c r="H547" s="335"/>
      <c r="I547" s="335"/>
      <c r="J547" s="335"/>
      <c r="K547" s="335"/>
      <c r="L547" s="335"/>
      <c r="M547" s="335"/>
      <c r="N547" s="335"/>
      <c r="O547" s="335"/>
      <c r="P547" s="335"/>
      <c r="Q547" s="335"/>
      <c r="R547" s="335"/>
      <c r="S547" s="335"/>
      <c r="T547" s="335"/>
      <c r="U547" s="335"/>
      <c r="V547" s="335"/>
      <c r="W547" s="335"/>
      <c r="X547" s="335"/>
      <c r="Y547" s="335"/>
      <c r="Z547" s="335"/>
      <c r="AA547" s="335"/>
      <c r="AB547" s="335"/>
      <c r="AC547" s="335"/>
      <c r="AD547" s="335"/>
      <c r="AE547" s="335"/>
      <c r="AF547" s="335"/>
    </row>
    <row r="548">
      <c r="A548" s="335"/>
      <c r="B548" s="335"/>
      <c r="C548" s="335"/>
      <c r="D548" s="335"/>
      <c r="E548" s="335"/>
      <c r="F548" s="335"/>
      <c r="G548" s="335"/>
      <c r="H548" s="335"/>
      <c r="I548" s="335"/>
      <c r="J548" s="335"/>
      <c r="K548" s="335"/>
      <c r="L548" s="335"/>
      <c r="M548" s="335"/>
      <c r="N548" s="335"/>
      <c r="O548" s="335"/>
      <c r="P548" s="335"/>
      <c r="Q548" s="335"/>
      <c r="R548" s="335"/>
      <c r="S548" s="335"/>
      <c r="T548" s="335"/>
      <c r="U548" s="335"/>
      <c r="V548" s="335"/>
      <c r="W548" s="335"/>
      <c r="X548" s="335"/>
      <c r="Y548" s="335"/>
      <c r="Z548" s="335"/>
      <c r="AA548" s="335"/>
      <c r="AB548" s="335"/>
      <c r="AC548" s="335"/>
      <c r="AD548" s="335"/>
      <c r="AE548" s="335"/>
      <c r="AF548" s="335"/>
    </row>
    <row r="549">
      <c r="A549" s="335"/>
      <c r="B549" s="335"/>
      <c r="C549" s="335"/>
      <c r="D549" s="335"/>
      <c r="E549" s="335"/>
      <c r="F549" s="335"/>
      <c r="G549" s="335"/>
      <c r="H549" s="335"/>
      <c r="I549" s="335"/>
      <c r="J549" s="335"/>
      <c r="K549" s="335"/>
      <c r="L549" s="335"/>
      <c r="M549" s="335"/>
      <c r="N549" s="335"/>
      <c r="O549" s="335"/>
      <c r="P549" s="335"/>
      <c r="Q549" s="335"/>
      <c r="R549" s="335"/>
      <c r="S549" s="335"/>
      <c r="T549" s="335"/>
      <c r="U549" s="335"/>
      <c r="V549" s="335"/>
      <c r="W549" s="335"/>
      <c r="X549" s="335"/>
      <c r="Y549" s="335"/>
      <c r="Z549" s="335"/>
      <c r="AA549" s="335"/>
      <c r="AB549" s="335"/>
      <c r="AC549" s="335"/>
      <c r="AD549" s="335"/>
      <c r="AE549" s="335"/>
      <c r="AF549" s="335"/>
    </row>
    <row r="550">
      <c r="A550" s="335"/>
      <c r="B550" s="335"/>
      <c r="C550" s="335"/>
      <c r="D550" s="335"/>
      <c r="E550" s="335"/>
      <c r="F550" s="335"/>
      <c r="G550" s="335"/>
      <c r="H550" s="335"/>
      <c r="I550" s="335"/>
      <c r="J550" s="335"/>
      <c r="K550" s="335"/>
      <c r="L550" s="335"/>
      <c r="M550" s="335"/>
      <c r="N550" s="335"/>
      <c r="O550" s="335"/>
      <c r="P550" s="335"/>
      <c r="Q550" s="335"/>
      <c r="R550" s="335"/>
      <c r="S550" s="335"/>
      <c r="T550" s="335"/>
      <c r="U550" s="335"/>
      <c r="V550" s="335"/>
      <c r="W550" s="335"/>
      <c r="X550" s="335"/>
      <c r="Y550" s="335"/>
      <c r="Z550" s="335"/>
      <c r="AA550" s="335"/>
      <c r="AB550" s="335"/>
      <c r="AC550" s="335"/>
      <c r="AD550" s="335"/>
      <c r="AE550" s="335"/>
      <c r="AF550" s="335"/>
    </row>
    <row r="551">
      <c r="A551" s="335"/>
      <c r="B551" s="335"/>
      <c r="C551" s="335"/>
      <c r="D551" s="335"/>
      <c r="E551" s="335"/>
      <c r="F551" s="335"/>
      <c r="G551" s="335"/>
      <c r="H551" s="335"/>
      <c r="I551" s="335"/>
      <c r="J551" s="335"/>
      <c r="K551" s="335"/>
      <c r="L551" s="335"/>
      <c r="M551" s="335"/>
      <c r="N551" s="335"/>
      <c r="O551" s="335"/>
      <c r="P551" s="335"/>
      <c r="Q551" s="335"/>
      <c r="R551" s="335"/>
      <c r="S551" s="335"/>
      <c r="T551" s="335"/>
      <c r="U551" s="335"/>
      <c r="V551" s="335"/>
      <c r="W551" s="335"/>
      <c r="X551" s="335"/>
      <c r="Y551" s="335"/>
      <c r="Z551" s="335"/>
      <c r="AA551" s="335"/>
      <c r="AB551" s="335"/>
      <c r="AC551" s="335"/>
      <c r="AD551" s="335"/>
      <c r="AE551" s="335"/>
      <c r="AF551" s="335"/>
    </row>
    <row r="552">
      <c r="A552" s="335"/>
      <c r="B552" s="335"/>
      <c r="C552" s="335"/>
      <c r="D552" s="335"/>
      <c r="E552" s="335"/>
      <c r="F552" s="335"/>
      <c r="G552" s="335"/>
      <c r="H552" s="335"/>
      <c r="I552" s="335"/>
      <c r="J552" s="335"/>
      <c r="K552" s="335"/>
      <c r="L552" s="335"/>
      <c r="M552" s="335"/>
      <c r="N552" s="335"/>
      <c r="O552" s="335"/>
      <c r="P552" s="335"/>
      <c r="Q552" s="335"/>
      <c r="R552" s="335"/>
      <c r="S552" s="335"/>
      <c r="T552" s="335"/>
      <c r="U552" s="335"/>
      <c r="V552" s="335"/>
      <c r="W552" s="335"/>
      <c r="X552" s="335"/>
      <c r="Y552" s="335"/>
      <c r="Z552" s="335"/>
      <c r="AA552" s="335"/>
      <c r="AB552" s="335"/>
      <c r="AC552" s="335"/>
      <c r="AD552" s="335"/>
      <c r="AE552" s="335"/>
      <c r="AF552" s="335"/>
    </row>
    <row r="553">
      <c r="A553" s="335"/>
      <c r="B553" s="335"/>
      <c r="C553" s="335"/>
      <c r="D553" s="335"/>
      <c r="E553" s="335"/>
      <c r="F553" s="335"/>
      <c r="G553" s="335"/>
      <c r="H553" s="335"/>
      <c r="I553" s="335"/>
      <c r="J553" s="335"/>
      <c r="K553" s="335"/>
      <c r="L553" s="335"/>
      <c r="M553" s="335"/>
      <c r="N553" s="335"/>
      <c r="O553" s="335"/>
      <c r="P553" s="335"/>
      <c r="Q553" s="335"/>
      <c r="R553" s="335"/>
      <c r="S553" s="335"/>
      <c r="T553" s="335"/>
      <c r="U553" s="335"/>
      <c r="V553" s="335"/>
      <c r="W553" s="335"/>
      <c r="X553" s="335"/>
      <c r="Y553" s="335"/>
      <c r="Z553" s="335"/>
      <c r="AA553" s="335"/>
      <c r="AB553" s="335"/>
      <c r="AC553" s="335"/>
      <c r="AD553" s="335"/>
      <c r="AE553" s="335"/>
      <c r="AF553" s="335"/>
    </row>
    <row r="554">
      <c r="A554" s="335"/>
      <c r="B554" s="335"/>
      <c r="C554" s="335"/>
      <c r="D554" s="335"/>
      <c r="E554" s="335"/>
      <c r="F554" s="335"/>
      <c r="G554" s="335"/>
      <c r="H554" s="335"/>
      <c r="I554" s="335"/>
      <c r="J554" s="335"/>
      <c r="K554" s="335"/>
      <c r="L554" s="335"/>
      <c r="M554" s="335"/>
      <c r="N554" s="335"/>
      <c r="O554" s="335"/>
      <c r="P554" s="335"/>
      <c r="Q554" s="335"/>
      <c r="R554" s="335"/>
      <c r="S554" s="335"/>
      <c r="T554" s="335"/>
      <c r="U554" s="335"/>
      <c r="V554" s="335"/>
      <c r="W554" s="335"/>
      <c r="X554" s="335"/>
      <c r="Y554" s="335"/>
      <c r="Z554" s="335"/>
      <c r="AA554" s="335"/>
      <c r="AB554" s="335"/>
      <c r="AC554" s="335"/>
      <c r="AD554" s="335"/>
      <c r="AE554" s="335"/>
      <c r="AF554" s="335"/>
    </row>
    <row r="555">
      <c r="A555" s="335"/>
      <c r="B555" s="335"/>
      <c r="C555" s="335"/>
      <c r="D555" s="335"/>
      <c r="E555" s="335"/>
      <c r="F555" s="335"/>
      <c r="G555" s="335"/>
      <c r="H555" s="335"/>
      <c r="I555" s="335"/>
      <c r="J555" s="335"/>
      <c r="K555" s="335"/>
      <c r="L555" s="335"/>
      <c r="M555" s="335"/>
      <c r="N555" s="335"/>
      <c r="O555" s="335"/>
      <c r="P555" s="335"/>
      <c r="Q555" s="335"/>
      <c r="R555" s="335"/>
      <c r="S555" s="335"/>
      <c r="T555" s="335"/>
      <c r="U555" s="335"/>
      <c r="V555" s="335"/>
      <c r="W555" s="335"/>
      <c r="X555" s="335"/>
      <c r="Y555" s="335"/>
      <c r="Z555" s="335"/>
      <c r="AA555" s="335"/>
      <c r="AB555" s="335"/>
      <c r="AC555" s="335"/>
      <c r="AD555" s="335"/>
      <c r="AE555" s="335"/>
      <c r="AF555" s="335"/>
    </row>
    <row r="556">
      <c r="A556" s="335"/>
      <c r="B556" s="335"/>
      <c r="C556" s="335"/>
      <c r="D556" s="335"/>
      <c r="E556" s="335"/>
      <c r="F556" s="335"/>
      <c r="G556" s="335"/>
      <c r="H556" s="335"/>
      <c r="I556" s="335"/>
      <c r="J556" s="335"/>
      <c r="K556" s="335"/>
      <c r="L556" s="335"/>
      <c r="M556" s="335"/>
      <c r="N556" s="335"/>
      <c r="O556" s="335"/>
      <c r="P556" s="335"/>
      <c r="Q556" s="335"/>
      <c r="R556" s="335"/>
      <c r="S556" s="335"/>
      <c r="T556" s="335"/>
      <c r="U556" s="335"/>
      <c r="V556" s="335"/>
      <c r="W556" s="335"/>
      <c r="X556" s="335"/>
      <c r="Y556" s="335"/>
      <c r="Z556" s="335"/>
      <c r="AA556" s="335"/>
      <c r="AB556" s="335"/>
      <c r="AC556" s="335"/>
      <c r="AD556" s="335"/>
      <c r="AE556" s="335"/>
      <c r="AF556" s="335"/>
    </row>
    <row r="557">
      <c r="A557" s="335"/>
      <c r="B557" s="335"/>
      <c r="C557" s="335"/>
      <c r="D557" s="335"/>
      <c r="E557" s="335"/>
      <c r="F557" s="335"/>
      <c r="G557" s="335"/>
      <c r="H557" s="335"/>
      <c r="I557" s="335"/>
      <c r="J557" s="335"/>
      <c r="K557" s="335"/>
      <c r="L557" s="335"/>
      <c r="M557" s="335"/>
      <c r="N557" s="335"/>
      <c r="O557" s="335"/>
      <c r="P557" s="335"/>
      <c r="Q557" s="335"/>
      <c r="R557" s="335"/>
      <c r="S557" s="335"/>
      <c r="T557" s="335"/>
      <c r="U557" s="335"/>
      <c r="V557" s="335"/>
      <c r="W557" s="335"/>
      <c r="X557" s="335"/>
      <c r="Y557" s="335"/>
      <c r="Z557" s="335"/>
      <c r="AA557" s="335"/>
      <c r="AB557" s="335"/>
      <c r="AC557" s="335"/>
      <c r="AD557" s="335"/>
      <c r="AE557" s="335"/>
      <c r="AF557" s="335"/>
    </row>
    <row r="558">
      <c r="A558" s="335"/>
      <c r="B558" s="335"/>
      <c r="C558" s="335"/>
      <c r="D558" s="335"/>
      <c r="E558" s="335"/>
      <c r="F558" s="335"/>
      <c r="G558" s="335"/>
      <c r="H558" s="335"/>
      <c r="I558" s="335"/>
      <c r="J558" s="335"/>
      <c r="K558" s="335"/>
      <c r="L558" s="335"/>
      <c r="M558" s="335"/>
      <c r="N558" s="335"/>
      <c r="O558" s="335"/>
      <c r="P558" s="335"/>
      <c r="Q558" s="335"/>
      <c r="R558" s="335"/>
      <c r="S558" s="335"/>
      <c r="T558" s="335"/>
      <c r="U558" s="335"/>
      <c r="V558" s="335"/>
      <c r="W558" s="335"/>
      <c r="X558" s="335"/>
      <c r="Y558" s="335"/>
      <c r="Z558" s="335"/>
      <c r="AA558" s="335"/>
      <c r="AB558" s="335"/>
      <c r="AC558" s="335"/>
      <c r="AD558" s="335"/>
      <c r="AE558" s="335"/>
      <c r="AF558" s="335"/>
    </row>
    <row r="559">
      <c r="A559" s="335"/>
      <c r="B559" s="335"/>
      <c r="C559" s="335"/>
      <c r="D559" s="335"/>
      <c r="E559" s="335"/>
      <c r="F559" s="335"/>
      <c r="G559" s="335"/>
      <c r="H559" s="335"/>
      <c r="I559" s="335"/>
      <c r="J559" s="335"/>
      <c r="K559" s="335"/>
      <c r="L559" s="335"/>
      <c r="M559" s="335"/>
      <c r="N559" s="335"/>
      <c r="O559" s="335"/>
      <c r="P559" s="335"/>
      <c r="Q559" s="335"/>
      <c r="R559" s="335"/>
      <c r="S559" s="335"/>
      <c r="T559" s="335"/>
      <c r="U559" s="335"/>
      <c r="V559" s="335"/>
      <c r="W559" s="335"/>
      <c r="X559" s="335"/>
      <c r="Y559" s="335"/>
      <c r="Z559" s="335"/>
      <c r="AA559" s="335"/>
      <c r="AB559" s="335"/>
      <c r="AC559" s="335"/>
      <c r="AD559" s="335"/>
      <c r="AE559" s="335"/>
      <c r="AF559" s="335"/>
    </row>
    <row r="560">
      <c r="A560" s="335"/>
      <c r="B560" s="335"/>
      <c r="C560" s="335"/>
      <c r="D560" s="335"/>
      <c r="E560" s="335"/>
      <c r="F560" s="335"/>
      <c r="G560" s="335"/>
      <c r="H560" s="335"/>
      <c r="I560" s="335"/>
      <c r="J560" s="335"/>
      <c r="K560" s="335"/>
      <c r="L560" s="335"/>
      <c r="M560" s="335"/>
      <c r="N560" s="335"/>
      <c r="O560" s="335"/>
      <c r="P560" s="335"/>
      <c r="Q560" s="335"/>
      <c r="R560" s="335"/>
      <c r="S560" s="335"/>
      <c r="T560" s="335"/>
      <c r="U560" s="335"/>
      <c r="V560" s="335"/>
      <c r="W560" s="335"/>
      <c r="X560" s="335"/>
      <c r="Y560" s="335"/>
      <c r="Z560" s="335"/>
      <c r="AA560" s="335"/>
      <c r="AB560" s="335"/>
      <c r="AC560" s="335"/>
      <c r="AD560" s="335"/>
      <c r="AE560" s="335"/>
      <c r="AF560" s="335"/>
    </row>
    <row r="561">
      <c r="A561" s="335"/>
      <c r="B561" s="335"/>
      <c r="C561" s="335"/>
      <c r="D561" s="335"/>
      <c r="E561" s="335"/>
      <c r="F561" s="335"/>
      <c r="G561" s="335"/>
      <c r="H561" s="335"/>
      <c r="I561" s="335"/>
      <c r="J561" s="335"/>
      <c r="K561" s="335"/>
      <c r="L561" s="335"/>
      <c r="M561" s="335"/>
      <c r="N561" s="335"/>
      <c r="O561" s="335"/>
      <c r="P561" s="335"/>
      <c r="Q561" s="335"/>
      <c r="R561" s="335"/>
      <c r="S561" s="335"/>
      <c r="T561" s="335"/>
      <c r="U561" s="335"/>
      <c r="V561" s="335"/>
      <c r="W561" s="335"/>
      <c r="X561" s="335"/>
      <c r="Y561" s="335"/>
      <c r="Z561" s="335"/>
      <c r="AA561" s="335"/>
      <c r="AB561" s="335"/>
      <c r="AC561" s="335"/>
      <c r="AD561" s="335"/>
      <c r="AE561" s="335"/>
      <c r="AF561" s="335"/>
    </row>
    <row r="562">
      <c r="A562" s="335"/>
      <c r="B562" s="335"/>
      <c r="C562" s="335"/>
      <c r="D562" s="335"/>
      <c r="E562" s="335"/>
      <c r="F562" s="335"/>
      <c r="G562" s="335"/>
      <c r="H562" s="335"/>
      <c r="I562" s="335"/>
      <c r="J562" s="335"/>
      <c r="K562" s="335"/>
      <c r="L562" s="335"/>
      <c r="M562" s="335"/>
      <c r="N562" s="335"/>
      <c r="O562" s="335"/>
      <c r="P562" s="335"/>
      <c r="Q562" s="335"/>
      <c r="R562" s="335"/>
      <c r="S562" s="335"/>
      <c r="T562" s="335"/>
      <c r="U562" s="335"/>
      <c r="V562" s="335"/>
      <c r="W562" s="335"/>
      <c r="X562" s="335"/>
      <c r="Y562" s="335"/>
      <c r="Z562" s="335"/>
      <c r="AA562" s="335"/>
      <c r="AB562" s="335"/>
      <c r="AC562" s="335"/>
      <c r="AD562" s="335"/>
      <c r="AE562" s="335"/>
      <c r="AF562" s="335"/>
    </row>
    <row r="563">
      <c r="A563" s="335"/>
      <c r="B563" s="335"/>
      <c r="C563" s="335"/>
      <c r="D563" s="335"/>
      <c r="E563" s="335"/>
      <c r="F563" s="335"/>
      <c r="G563" s="335"/>
      <c r="H563" s="335"/>
      <c r="I563" s="335"/>
      <c r="J563" s="335"/>
      <c r="K563" s="335"/>
      <c r="L563" s="335"/>
      <c r="M563" s="335"/>
      <c r="N563" s="335"/>
      <c r="O563" s="335"/>
      <c r="P563" s="335"/>
      <c r="Q563" s="335"/>
      <c r="R563" s="335"/>
      <c r="S563" s="335"/>
      <c r="T563" s="335"/>
      <c r="U563" s="335"/>
      <c r="V563" s="335"/>
      <c r="W563" s="335"/>
      <c r="X563" s="335"/>
      <c r="Y563" s="335"/>
      <c r="Z563" s="335"/>
      <c r="AA563" s="335"/>
      <c r="AB563" s="335"/>
      <c r="AC563" s="335"/>
      <c r="AD563" s="335"/>
      <c r="AE563" s="335"/>
      <c r="AF563" s="335"/>
    </row>
    <row r="564">
      <c r="A564" s="335"/>
      <c r="B564" s="335"/>
      <c r="C564" s="335"/>
      <c r="D564" s="335"/>
      <c r="E564" s="335"/>
      <c r="F564" s="335"/>
      <c r="G564" s="335"/>
      <c r="H564" s="335"/>
      <c r="I564" s="335"/>
      <c r="J564" s="335"/>
      <c r="K564" s="335"/>
      <c r="L564" s="335"/>
      <c r="M564" s="335"/>
      <c r="N564" s="335"/>
      <c r="O564" s="335"/>
      <c r="P564" s="335"/>
      <c r="Q564" s="335"/>
      <c r="R564" s="335"/>
      <c r="S564" s="335"/>
      <c r="T564" s="335"/>
      <c r="U564" s="335"/>
      <c r="V564" s="335"/>
      <c r="W564" s="335"/>
      <c r="X564" s="335"/>
      <c r="Y564" s="335"/>
      <c r="Z564" s="335"/>
      <c r="AA564" s="335"/>
      <c r="AB564" s="335"/>
      <c r="AC564" s="335"/>
      <c r="AD564" s="335"/>
      <c r="AE564" s="335"/>
      <c r="AF564" s="335"/>
    </row>
    <row r="565">
      <c r="A565" s="335"/>
      <c r="B565" s="335"/>
      <c r="C565" s="335"/>
      <c r="D565" s="335"/>
      <c r="E565" s="335"/>
      <c r="F565" s="335"/>
      <c r="G565" s="335"/>
      <c r="H565" s="335"/>
      <c r="I565" s="335"/>
      <c r="J565" s="335"/>
      <c r="K565" s="335"/>
      <c r="L565" s="335"/>
      <c r="M565" s="335"/>
      <c r="N565" s="335"/>
      <c r="O565" s="335"/>
      <c r="P565" s="335"/>
      <c r="Q565" s="335"/>
      <c r="R565" s="335"/>
      <c r="S565" s="335"/>
      <c r="T565" s="335"/>
      <c r="U565" s="335"/>
      <c r="V565" s="335"/>
      <c r="W565" s="335"/>
      <c r="X565" s="335"/>
      <c r="Y565" s="335"/>
      <c r="Z565" s="335"/>
      <c r="AA565" s="335"/>
      <c r="AB565" s="335"/>
      <c r="AC565" s="335"/>
      <c r="AD565" s="335"/>
      <c r="AE565" s="335"/>
      <c r="AF565" s="335"/>
    </row>
    <row r="566">
      <c r="A566" s="335"/>
      <c r="B566" s="335"/>
      <c r="C566" s="335"/>
      <c r="D566" s="335"/>
      <c r="E566" s="335"/>
      <c r="F566" s="335"/>
      <c r="G566" s="335"/>
      <c r="H566" s="335"/>
      <c r="I566" s="335"/>
      <c r="J566" s="335"/>
      <c r="K566" s="335"/>
      <c r="L566" s="335"/>
      <c r="M566" s="335"/>
      <c r="N566" s="335"/>
      <c r="O566" s="335"/>
      <c r="P566" s="335"/>
      <c r="Q566" s="335"/>
      <c r="R566" s="335"/>
      <c r="S566" s="335"/>
      <c r="T566" s="335"/>
      <c r="U566" s="335"/>
      <c r="V566" s="335"/>
      <c r="W566" s="335"/>
      <c r="X566" s="335"/>
      <c r="Y566" s="335"/>
      <c r="Z566" s="335"/>
      <c r="AA566" s="335"/>
      <c r="AB566" s="335"/>
      <c r="AC566" s="335"/>
      <c r="AD566" s="335"/>
      <c r="AE566" s="335"/>
      <c r="AF566" s="335"/>
    </row>
    <row r="567">
      <c r="A567" s="335"/>
      <c r="B567" s="335"/>
      <c r="C567" s="335"/>
      <c r="D567" s="335"/>
      <c r="E567" s="335"/>
      <c r="F567" s="335"/>
      <c r="G567" s="335"/>
      <c r="H567" s="335"/>
      <c r="I567" s="335"/>
      <c r="J567" s="335"/>
      <c r="K567" s="335"/>
      <c r="L567" s="335"/>
      <c r="M567" s="335"/>
      <c r="N567" s="335"/>
      <c r="O567" s="335"/>
      <c r="P567" s="335"/>
      <c r="Q567" s="335"/>
      <c r="R567" s="335"/>
      <c r="S567" s="335"/>
      <c r="T567" s="335"/>
      <c r="U567" s="335"/>
      <c r="V567" s="335"/>
      <c r="W567" s="335"/>
      <c r="X567" s="335"/>
      <c r="Y567" s="335"/>
      <c r="Z567" s="335"/>
      <c r="AA567" s="335"/>
      <c r="AB567" s="335"/>
      <c r="AC567" s="335"/>
      <c r="AD567" s="335"/>
      <c r="AE567" s="335"/>
      <c r="AF567" s="335"/>
    </row>
    <row r="568">
      <c r="A568" s="335"/>
      <c r="B568" s="335"/>
      <c r="C568" s="335"/>
      <c r="D568" s="335"/>
      <c r="E568" s="335"/>
      <c r="F568" s="335"/>
      <c r="G568" s="335"/>
      <c r="H568" s="335"/>
      <c r="I568" s="335"/>
      <c r="J568" s="335"/>
      <c r="K568" s="335"/>
      <c r="L568" s="335"/>
      <c r="M568" s="335"/>
      <c r="N568" s="335"/>
      <c r="O568" s="335"/>
      <c r="P568" s="335"/>
      <c r="Q568" s="335"/>
      <c r="R568" s="335"/>
      <c r="S568" s="335"/>
      <c r="T568" s="335"/>
      <c r="U568" s="335"/>
      <c r="V568" s="335"/>
      <c r="W568" s="335"/>
      <c r="X568" s="335"/>
      <c r="Y568" s="335"/>
      <c r="Z568" s="335"/>
      <c r="AA568" s="335"/>
      <c r="AB568" s="335"/>
      <c r="AC568" s="335"/>
      <c r="AD568" s="335"/>
      <c r="AE568" s="335"/>
      <c r="AF568" s="335"/>
    </row>
    <row r="569">
      <c r="A569" s="335"/>
      <c r="B569" s="335"/>
      <c r="C569" s="335"/>
      <c r="D569" s="335"/>
      <c r="E569" s="335"/>
      <c r="F569" s="335"/>
      <c r="G569" s="335"/>
      <c r="H569" s="335"/>
      <c r="I569" s="335"/>
      <c r="J569" s="335"/>
      <c r="K569" s="335"/>
      <c r="L569" s="335"/>
      <c r="M569" s="335"/>
      <c r="N569" s="335"/>
      <c r="O569" s="335"/>
      <c r="P569" s="335"/>
      <c r="Q569" s="335"/>
      <c r="R569" s="335"/>
      <c r="S569" s="335"/>
      <c r="T569" s="335"/>
      <c r="U569" s="335"/>
      <c r="V569" s="335"/>
      <c r="W569" s="335"/>
      <c r="X569" s="335"/>
      <c r="Y569" s="335"/>
      <c r="Z569" s="335"/>
      <c r="AA569" s="335"/>
      <c r="AB569" s="335"/>
      <c r="AC569" s="335"/>
      <c r="AD569" s="335"/>
      <c r="AE569" s="335"/>
      <c r="AF569" s="335"/>
    </row>
    <row r="570">
      <c r="A570" s="335"/>
      <c r="B570" s="335"/>
      <c r="C570" s="335"/>
      <c r="D570" s="335"/>
      <c r="E570" s="335"/>
      <c r="F570" s="335"/>
      <c r="G570" s="335"/>
      <c r="H570" s="335"/>
      <c r="I570" s="335"/>
      <c r="J570" s="335"/>
      <c r="K570" s="335"/>
      <c r="L570" s="335"/>
      <c r="M570" s="335"/>
      <c r="N570" s="335"/>
      <c r="O570" s="335"/>
      <c r="P570" s="335"/>
      <c r="Q570" s="335"/>
      <c r="R570" s="335"/>
      <c r="S570" s="335"/>
      <c r="T570" s="335"/>
      <c r="U570" s="335"/>
      <c r="V570" s="335"/>
      <c r="W570" s="335"/>
      <c r="X570" s="335"/>
      <c r="Y570" s="335"/>
      <c r="Z570" s="335"/>
      <c r="AA570" s="335"/>
      <c r="AB570" s="335"/>
      <c r="AC570" s="335"/>
      <c r="AD570" s="335"/>
      <c r="AE570" s="335"/>
      <c r="AF570" s="335"/>
    </row>
    <row r="571">
      <c r="A571" s="335"/>
      <c r="B571" s="335"/>
      <c r="C571" s="335"/>
      <c r="D571" s="335"/>
      <c r="E571" s="335"/>
      <c r="F571" s="335"/>
      <c r="G571" s="335"/>
      <c r="H571" s="335"/>
      <c r="I571" s="335"/>
      <c r="J571" s="335"/>
      <c r="K571" s="335"/>
      <c r="L571" s="335"/>
      <c r="M571" s="335"/>
      <c r="N571" s="335"/>
      <c r="O571" s="335"/>
      <c r="P571" s="335"/>
      <c r="Q571" s="335"/>
      <c r="R571" s="335"/>
      <c r="S571" s="335"/>
      <c r="T571" s="335"/>
      <c r="U571" s="335"/>
      <c r="V571" s="335"/>
      <c r="W571" s="335"/>
      <c r="X571" s="335"/>
      <c r="Y571" s="335"/>
      <c r="Z571" s="335"/>
      <c r="AA571" s="335"/>
      <c r="AB571" s="335"/>
      <c r="AC571" s="335"/>
      <c r="AD571" s="335"/>
      <c r="AE571" s="335"/>
      <c r="AF571" s="335"/>
    </row>
    <row r="572">
      <c r="A572" s="335"/>
      <c r="B572" s="335"/>
      <c r="C572" s="335"/>
      <c r="D572" s="335"/>
      <c r="E572" s="335"/>
      <c r="F572" s="335"/>
      <c r="G572" s="335"/>
      <c r="H572" s="335"/>
      <c r="I572" s="335"/>
      <c r="J572" s="335"/>
      <c r="K572" s="335"/>
      <c r="L572" s="335"/>
      <c r="M572" s="335"/>
      <c r="N572" s="335"/>
      <c r="O572" s="335"/>
      <c r="P572" s="335"/>
      <c r="Q572" s="335"/>
      <c r="R572" s="335"/>
      <c r="S572" s="335"/>
      <c r="T572" s="335"/>
      <c r="U572" s="335"/>
      <c r="V572" s="335"/>
      <c r="W572" s="335"/>
      <c r="X572" s="335"/>
      <c r="Y572" s="335"/>
      <c r="Z572" s="335"/>
      <c r="AA572" s="335"/>
      <c r="AB572" s="335"/>
      <c r="AC572" s="335"/>
      <c r="AD572" s="335"/>
      <c r="AE572" s="335"/>
      <c r="AF572" s="335"/>
    </row>
    <row r="573">
      <c r="A573" s="335"/>
      <c r="B573" s="335"/>
      <c r="C573" s="335"/>
      <c r="D573" s="335"/>
      <c r="E573" s="335"/>
      <c r="F573" s="335"/>
      <c r="G573" s="335"/>
      <c r="H573" s="335"/>
      <c r="I573" s="335"/>
      <c r="J573" s="335"/>
      <c r="K573" s="335"/>
      <c r="L573" s="335"/>
      <c r="M573" s="335"/>
      <c r="N573" s="335"/>
      <c r="O573" s="335"/>
      <c r="P573" s="335"/>
      <c r="Q573" s="335"/>
      <c r="R573" s="335"/>
      <c r="S573" s="335"/>
      <c r="T573" s="335"/>
      <c r="U573" s="335"/>
      <c r="V573" s="335"/>
      <c r="W573" s="335"/>
      <c r="X573" s="335"/>
      <c r="Y573" s="335"/>
      <c r="Z573" s="335"/>
      <c r="AA573" s="335"/>
      <c r="AB573" s="335"/>
      <c r="AC573" s="335"/>
      <c r="AD573" s="335"/>
      <c r="AE573" s="335"/>
      <c r="AF573" s="335"/>
    </row>
    <row r="574">
      <c r="A574" s="335"/>
      <c r="B574" s="335"/>
      <c r="C574" s="335"/>
      <c r="D574" s="335"/>
      <c r="E574" s="335"/>
      <c r="F574" s="335"/>
      <c r="G574" s="335"/>
      <c r="H574" s="335"/>
      <c r="I574" s="335"/>
      <c r="J574" s="335"/>
      <c r="K574" s="335"/>
      <c r="L574" s="335"/>
      <c r="M574" s="335"/>
      <c r="N574" s="335"/>
      <c r="O574" s="335"/>
      <c r="P574" s="335"/>
      <c r="Q574" s="335"/>
      <c r="R574" s="335"/>
      <c r="S574" s="335"/>
      <c r="T574" s="335"/>
      <c r="U574" s="335"/>
      <c r="V574" s="335"/>
      <c r="W574" s="335"/>
      <c r="X574" s="335"/>
      <c r="Y574" s="335"/>
      <c r="Z574" s="335"/>
      <c r="AA574" s="335"/>
      <c r="AB574" s="335"/>
      <c r="AC574" s="335"/>
      <c r="AD574" s="335"/>
      <c r="AE574" s="335"/>
      <c r="AF574" s="335"/>
    </row>
    <row r="575">
      <c r="A575" s="335"/>
      <c r="B575" s="335"/>
      <c r="C575" s="335"/>
      <c r="D575" s="335"/>
      <c r="E575" s="335"/>
      <c r="F575" s="335"/>
      <c r="G575" s="335"/>
      <c r="H575" s="335"/>
      <c r="I575" s="335"/>
      <c r="J575" s="335"/>
      <c r="K575" s="335"/>
      <c r="L575" s="335"/>
      <c r="M575" s="335"/>
      <c r="N575" s="335"/>
      <c r="O575" s="335"/>
      <c r="P575" s="335"/>
      <c r="Q575" s="335"/>
      <c r="R575" s="335"/>
      <c r="S575" s="335"/>
      <c r="T575" s="335"/>
      <c r="U575" s="335"/>
      <c r="V575" s="335"/>
      <c r="W575" s="335"/>
      <c r="X575" s="335"/>
      <c r="Y575" s="335"/>
      <c r="Z575" s="335"/>
      <c r="AA575" s="335"/>
      <c r="AB575" s="335"/>
      <c r="AC575" s="335"/>
      <c r="AD575" s="335"/>
      <c r="AE575" s="335"/>
      <c r="AF575" s="335"/>
    </row>
    <row r="576">
      <c r="A576" s="335"/>
      <c r="B576" s="335"/>
      <c r="C576" s="335"/>
      <c r="D576" s="335"/>
      <c r="E576" s="335"/>
      <c r="F576" s="335"/>
      <c r="G576" s="335"/>
      <c r="H576" s="335"/>
      <c r="I576" s="335"/>
      <c r="J576" s="335"/>
      <c r="K576" s="335"/>
      <c r="L576" s="335"/>
      <c r="M576" s="335"/>
      <c r="N576" s="335"/>
      <c r="O576" s="335"/>
      <c r="P576" s="335"/>
      <c r="Q576" s="335"/>
      <c r="R576" s="335"/>
      <c r="S576" s="335"/>
      <c r="T576" s="335"/>
      <c r="U576" s="335"/>
      <c r="V576" s="335"/>
      <c r="W576" s="335"/>
      <c r="X576" s="335"/>
      <c r="Y576" s="335"/>
      <c r="Z576" s="335"/>
      <c r="AA576" s="335"/>
      <c r="AB576" s="335"/>
      <c r="AC576" s="335"/>
      <c r="AD576" s="335"/>
      <c r="AE576" s="335"/>
      <c r="AF576" s="335"/>
    </row>
    <row r="577">
      <c r="A577" s="335"/>
      <c r="B577" s="335"/>
      <c r="C577" s="335"/>
      <c r="D577" s="335"/>
      <c r="E577" s="335"/>
      <c r="F577" s="335"/>
      <c r="G577" s="335"/>
      <c r="H577" s="335"/>
      <c r="I577" s="335"/>
      <c r="J577" s="335"/>
      <c r="K577" s="335"/>
      <c r="L577" s="335"/>
      <c r="M577" s="335"/>
      <c r="N577" s="335"/>
      <c r="O577" s="335"/>
      <c r="P577" s="335"/>
      <c r="Q577" s="335"/>
      <c r="R577" s="335"/>
      <c r="S577" s="335"/>
      <c r="T577" s="335"/>
      <c r="U577" s="335"/>
      <c r="V577" s="335"/>
      <c r="W577" s="335"/>
      <c r="X577" s="335"/>
      <c r="Y577" s="335"/>
      <c r="Z577" s="335"/>
      <c r="AA577" s="335"/>
      <c r="AB577" s="335"/>
      <c r="AC577" s="335"/>
      <c r="AD577" s="335"/>
      <c r="AE577" s="335"/>
      <c r="AF577" s="335"/>
    </row>
    <row r="578">
      <c r="A578" s="335"/>
      <c r="B578" s="335"/>
      <c r="C578" s="335"/>
      <c r="D578" s="335"/>
      <c r="E578" s="335"/>
      <c r="F578" s="335"/>
      <c r="G578" s="335"/>
      <c r="H578" s="335"/>
      <c r="I578" s="335"/>
      <c r="J578" s="335"/>
      <c r="K578" s="335"/>
      <c r="L578" s="335"/>
      <c r="M578" s="335"/>
      <c r="N578" s="335"/>
      <c r="O578" s="335"/>
      <c r="P578" s="335"/>
      <c r="Q578" s="335"/>
      <c r="R578" s="335"/>
      <c r="S578" s="335"/>
      <c r="T578" s="335"/>
      <c r="U578" s="335"/>
      <c r="V578" s="335"/>
      <c r="W578" s="335"/>
      <c r="X578" s="335"/>
      <c r="Y578" s="335"/>
      <c r="Z578" s="335"/>
      <c r="AA578" s="335"/>
      <c r="AB578" s="335"/>
      <c r="AC578" s="335"/>
      <c r="AD578" s="335"/>
      <c r="AE578" s="335"/>
      <c r="AF578" s="335"/>
    </row>
    <row r="579">
      <c r="A579" s="335"/>
      <c r="B579" s="335"/>
      <c r="C579" s="335"/>
      <c r="D579" s="335"/>
      <c r="E579" s="335"/>
      <c r="F579" s="335"/>
      <c r="G579" s="335"/>
      <c r="H579" s="335"/>
      <c r="I579" s="335"/>
      <c r="J579" s="335"/>
      <c r="K579" s="335"/>
      <c r="L579" s="335"/>
      <c r="M579" s="335"/>
      <c r="N579" s="335"/>
      <c r="O579" s="335"/>
      <c r="P579" s="335"/>
      <c r="Q579" s="335"/>
      <c r="R579" s="335"/>
      <c r="S579" s="335"/>
      <c r="T579" s="335"/>
      <c r="U579" s="335"/>
      <c r="V579" s="335"/>
      <c r="W579" s="335"/>
      <c r="X579" s="335"/>
      <c r="Y579" s="335"/>
      <c r="Z579" s="335"/>
      <c r="AA579" s="335"/>
      <c r="AB579" s="335"/>
      <c r="AC579" s="335"/>
      <c r="AD579" s="335"/>
      <c r="AE579" s="335"/>
      <c r="AF579" s="335"/>
    </row>
    <row r="580">
      <c r="A580" s="335"/>
      <c r="B580" s="335"/>
      <c r="C580" s="335"/>
      <c r="D580" s="335"/>
      <c r="E580" s="335"/>
      <c r="F580" s="335"/>
      <c r="G580" s="335"/>
      <c r="H580" s="335"/>
      <c r="I580" s="335"/>
      <c r="J580" s="335"/>
      <c r="K580" s="335"/>
      <c r="L580" s="335"/>
      <c r="M580" s="335"/>
      <c r="N580" s="335"/>
      <c r="O580" s="335"/>
      <c r="P580" s="335"/>
      <c r="Q580" s="335"/>
      <c r="R580" s="335"/>
      <c r="S580" s="335"/>
      <c r="T580" s="335"/>
      <c r="U580" s="335"/>
      <c r="V580" s="335"/>
      <c r="W580" s="335"/>
      <c r="X580" s="335"/>
      <c r="Y580" s="335"/>
      <c r="Z580" s="335"/>
      <c r="AA580" s="335"/>
      <c r="AB580" s="335"/>
      <c r="AC580" s="335"/>
      <c r="AD580" s="335"/>
      <c r="AE580" s="335"/>
      <c r="AF580" s="335"/>
    </row>
    <row r="581">
      <c r="A581" s="335"/>
      <c r="B581" s="335"/>
      <c r="C581" s="335"/>
      <c r="D581" s="335"/>
      <c r="E581" s="335"/>
      <c r="F581" s="335"/>
      <c r="G581" s="335"/>
      <c r="H581" s="335"/>
      <c r="I581" s="335"/>
      <c r="J581" s="335"/>
      <c r="K581" s="335"/>
      <c r="L581" s="335"/>
      <c r="M581" s="335"/>
      <c r="N581" s="335"/>
      <c r="O581" s="335"/>
      <c r="P581" s="335"/>
      <c r="Q581" s="335"/>
      <c r="R581" s="335"/>
      <c r="S581" s="335"/>
      <c r="T581" s="335"/>
      <c r="U581" s="335"/>
      <c r="V581" s="335"/>
      <c r="W581" s="335"/>
      <c r="X581" s="335"/>
      <c r="Y581" s="335"/>
      <c r="Z581" s="335"/>
      <c r="AA581" s="335"/>
      <c r="AB581" s="335"/>
      <c r="AC581" s="335"/>
      <c r="AD581" s="335"/>
      <c r="AE581" s="335"/>
      <c r="AF581" s="335"/>
    </row>
    <row r="582">
      <c r="A582" s="335"/>
      <c r="B582" s="335"/>
      <c r="C582" s="335"/>
      <c r="D582" s="335"/>
      <c r="E582" s="335"/>
      <c r="F582" s="335"/>
      <c r="G582" s="335"/>
      <c r="H582" s="335"/>
      <c r="I582" s="335"/>
      <c r="J582" s="335"/>
      <c r="K582" s="335"/>
      <c r="L582" s="335"/>
      <c r="M582" s="335"/>
      <c r="N582" s="335"/>
      <c r="O582" s="335"/>
      <c r="P582" s="335"/>
      <c r="Q582" s="335"/>
      <c r="R582" s="335"/>
      <c r="S582" s="335"/>
      <c r="T582" s="335"/>
      <c r="U582" s="335"/>
      <c r="V582" s="335"/>
      <c r="W582" s="335"/>
      <c r="X582" s="335"/>
      <c r="Y582" s="335"/>
      <c r="Z582" s="335"/>
      <c r="AA582" s="335"/>
      <c r="AB582" s="335"/>
      <c r="AC582" s="335"/>
      <c r="AD582" s="335"/>
      <c r="AE582" s="335"/>
      <c r="AF582" s="335"/>
    </row>
    <row r="583">
      <c r="A583" s="335"/>
      <c r="B583" s="335"/>
      <c r="C583" s="335"/>
      <c r="D583" s="335"/>
      <c r="E583" s="335"/>
      <c r="F583" s="335"/>
      <c r="G583" s="335"/>
      <c r="H583" s="335"/>
      <c r="I583" s="335"/>
      <c r="J583" s="335"/>
      <c r="K583" s="335"/>
      <c r="L583" s="335"/>
      <c r="M583" s="335"/>
      <c r="N583" s="335"/>
      <c r="O583" s="335"/>
      <c r="P583" s="335"/>
      <c r="Q583" s="335"/>
      <c r="R583" s="335"/>
      <c r="S583" s="335"/>
      <c r="T583" s="335"/>
      <c r="U583" s="335"/>
      <c r="V583" s="335"/>
      <c r="W583" s="335"/>
      <c r="X583" s="335"/>
      <c r="Y583" s="335"/>
      <c r="Z583" s="335"/>
      <c r="AA583" s="335"/>
      <c r="AB583" s="335"/>
      <c r="AC583" s="335"/>
      <c r="AD583" s="335"/>
      <c r="AE583" s="335"/>
      <c r="AF583" s="335"/>
    </row>
    <row r="584">
      <c r="A584" s="335"/>
      <c r="B584" s="335"/>
      <c r="C584" s="335"/>
      <c r="D584" s="335"/>
      <c r="E584" s="335"/>
      <c r="F584" s="335"/>
      <c r="G584" s="335"/>
      <c r="H584" s="335"/>
      <c r="I584" s="335"/>
      <c r="J584" s="335"/>
      <c r="K584" s="335"/>
      <c r="L584" s="335"/>
      <c r="M584" s="335"/>
      <c r="N584" s="335"/>
      <c r="O584" s="335"/>
      <c r="P584" s="335"/>
      <c r="Q584" s="335"/>
      <c r="R584" s="335"/>
      <c r="S584" s="335"/>
      <c r="T584" s="335"/>
      <c r="U584" s="335"/>
      <c r="V584" s="335"/>
      <c r="W584" s="335"/>
      <c r="X584" s="335"/>
      <c r="Y584" s="335"/>
      <c r="Z584" s="335"/>
      <c r="AA584" s="335"/>
      <c r="AB584" s="335"/>
      <c r="AC584" s="335"/>
      <c r="AD584" s="335"/>
      <c r="AE584" s="335"/>
      <c r="AF584" s="335"/>
    </row>
    <row r="585">
      <c r="A585" s="335"/>
      <c r="B585" s="335"/>
      <c r="C585" s="335"/>
      <c r="D585" s="335"/>
      <c r="E585" s="335"/>
      <c r="F585" s="335"/>
      <c r="G585" s="335"/>
      <c r="H585" s="335"/>
      <c r="I585" s="335"/>
      <c r="J585" s="335"/>
      <c r="K585" s="335"/>
      <c r="L585" s="335"/>
      <c r="M585" s="335"/>
      <c r="N585" s="335"/>
      <c r="O585" s="335"/>
      <c r="P585" s="335"/>
      <c r="Q585" s="335"/>
      <c r="R585" s="335"/>
      <c r="S585" s="335"/>
      <c r="T585" s="335"/>
      <c r="U585" s="335"/>
      <c r="V585" s="335"/>
      <c r="W585" s="335"/>
      <c r="X585" s="335"/>
      <c r="Y585" s="335"/>
      <c r="Z585" s="335"/>
      <c r="AA585" s="335"/>
      <c r="AB585" s="335"/>
      <c r="AC585" s="335"/>
      <c r="AD585" s="335"/>
      <c r="AE585" s="335"/>
      <c r="AF585" s="335"/>
    </row>
    <row r="586">
      <c r="A586" s="335"/>
      <c r="B586" s="335"/>
      <c r="C586" s="335"/>
      <c r="D586" s="335"/>
      <c r="E586" s="335"/>
      <c r="F586" s="335"/>
      <c r="G586" s="335"/>
      <c r="H586" s="335"/>
      <c r="I586" s="335"/>
      <c r="J586" s="335"/>
      <c r="K586" s="335"/>
      <c r="L586" s="335"/>
      <c r="M586" s="335"/>
      <c r="N586" s="335"/>
      <c r="O586" s="335"/>
      <c r="P586" s="335"/>
      <c r="Q586" s="335"/>
      <c r="R586" s="335"/>
      <c r="S586" s="335"/>
      <c r="T586" s="335"/>
      <c r="U586" s="335"/>
      <c r="V586" s="335"/>
      <c r="W586" s="335"/>
      <c r="X586" s="335"/>
      <c r="Y586" s="335"/>
      <c r="Z586" s="335"/>
      <c r="AA586" s="335"/>
      <c r="AB586" s="335"/>
      <c r="AC586" s="335"/>
      <c r="AD586" s="335"/>
      <c r="AE586" s="335"/>
      <c r="AF586" s="335"/>
    </row>
    <row r="587">
      <c r="A587" s="335"/>
      <c r="B587" s="335"/>
      <c r="C587" s="335"/>
      <c r="D587" s="335"/>
      <c r="E587" s="335"/>
      <c r="F587" s="335"/>
      <c r="G587" s="335"/>
      <c r="H587" s="335"/>
      <c r="I587" s="335"/>
      <c r="J587" s="335"/>
      <c r="K587" s="335"/>
      <c r="L587" s="335"/>
      <c r="M587" s="335"/>
      <c r="N587" s="335"/>
      <c r="O587" s="335"/>
      <c r="P587" s="335"/>
      <c r="Q587" s="335"/>
      <c r="R587" s="335"/>
      <c r="S587" s="335"/>
      <c r="T587" s="335"/>
      <c r="U587" s="335"/>
      <c r="V587" s="335"/>
      <c r="W587" s="335"/>
      <c r="X587" s="335"/>
      <c r="Y587" s="335"/>
      <c r="Z587" s="335"/>
      <c r="AA587" s="335"/>
      <c r="AB587" s="335"/>
      <c r="AC587" s="335"/>
      <c r="AD587" s="335"/>
      <c r="AE587" s="335"/>
      <c r="AF587" s="335"/>
    </row>
    <row r="588">
      <c r="A588" s="335"/>
      <c r="B588" s="335"/>
      <c r="C588" s="335"/>
      <c r="D588" s="335"/>
      <c r="E588" s="335"/>
      <c r="F588" s="335"/>
      <c r="G588" s="335"/>
      <c r="H588" s="335"/>
      <c r="I588" s="335"/>
      <c r="J588" s="335"/>
      <c r="K588" s="335"/>
      <c r="L588" s="335"/>
      <c r="M588" s="335"/>
      <c r="N588" s="335"/>
      <c r="O588" s="335"/>
      <c r="P588" s="335"/>
      <c r="Q588" s="335"/>
      <c r="R588" s="335"/>
      <c r="S588" s="335"/>
      <c r="T588" s="335"/>
      <c r="U588" s="335"/>
      <c r="V588" s="335"/>
      <c r="W588" s="335"/>
      <c r="X588" s="335"/>
      <c r="Y588" s="335"/>
      <c r="Z588" s="335"/>
      <c r="AA588" s="335"/>
      <c r="AB588" s="335"/>
      <c r="AC588" s="335"/>
      <c r="AD588" s="335"/>
      <c r="AE588" s="335"/>
      <c r="AF588" s="335"/>
    </row>
    <row r="589">
      <c r="A589" s="335"/>
      <c r="B589" s="335"/>
      <c r="C589" s="335"/>
      <c r="D589" s="335"/>
      <c r="E589" s="335"/>
      <c r="F589" s="335"/>
      <c r="G589" s="335"/>
      <c r="H589" s="335"/>
      <c r="I589" s="335"/>
      <c r="J589" s="335"/>
      <c r="K589" s="335"/>
      <c r="L589" s="335"/>
      <c r="M589" s="335"/>
      <c r="N589" s="335"/>
      <c r="O589" s="335"/>
      <c r="P589" s="335"/>
      <c r="Q589" s="335"/>
      <c r="R589" s="335"/>
      <c r="S589" s="335"/>
      <c r="T589" s="335"/>
      <c r="U589" s="335"/>
      <c r="V589" s="335"/>
      <c r="W589" s="335"/>
      <c r="X589" s="335"/>
      <c r="Y589" s="335"/>
      <c r="Z589" s="335"/>
      <c r="AA589" s="335"/>
      <c r="AB589" s="335"/>
      <c r="AC589" s="335"/>
      <c r="AD589" s="335"/>
      <c r="AE589" s="335"/>
      <c r="AF589" s="335"/>
    </row>
    <row r="590">
      <c r="A590" s="335"/>
      <c r="B590" s="335"/>
      <c r="C590" s="335"/>
      <c r="D590" s="335"/>
      <c r="E590" s="335"/>
      <c r="F590" s="335"/>
      <c r="G590" s="335"/>
      <c r="H590" s="335"/>
      <c r="I590" s="335"/>
      <c r="J590" s="335"/>
      <c r="K590" s="335"/>
      <c r="L590" s="335"/>
      <c r="M590" s="335"/>
      <c r="N590" s="335"/>
      <c r="O590" s="335"/>
      <c r="P590" s="335"/>
      <c r="Q590" s="335"/>
      <c r="R590" s="335"/>
      <c r="S590" s="335"/>
      <c r="T590" s="335"/>
      <c r="U590" s="335"/>
      <c r="V590" s="335"/>
      <c r="W590" s="335"/>
      <c r="X590" s="335"/>
      <c r="Y590" s="335"/>
      <c r="Z590" s="335"/>
      <c r="AA590" s="335"/>
      <c r="AB590" s="335"/>
      <c r="AC590" s="335"/>
      <c r="AD590" s="335"/>
      <c r="AE590" s="335"/>
      <c r="AF590" s="335"/>
    </row>
    <row r="591">
      <c r="A591" s="335"/>
      <c r="B591" s="335"/>
      <c r="C591" s="335"/>
      <c r="D591" s="335"/>
      <c r="E591" s="335"/>
      <c r="F591" s="335"/>
      <c r="G591" s="335"/>
      <c r="H591" s="335"/>
      <c r="I591" s="335"/>
      <c r="J591" s="335"/>
      <c r="K591" s="335"/>
      <c r="L591" s="335"/>
      <c r="M591" s="335"/>
      <c r="N591" s="335"/>
      <c r="O591" s="335"/>
      <c r="P591" s="335"/>
      <c r="Q591" s="335"/>
      <c r="R591" s="335"/>
      <c r="S591" s="335"/>
      <c r="T591" s="335"/>
      <c r="U591" s="335"/>
      <c r="V591" s="335"/>
      <c r="W591" s="335"/>
      <c r="X591" s="335"/>
      <c r="Y591" s="335"/>
      <c r="Z591" s="335"/>
      <c r="AA591" s="335"/>
      <c r="AB591" s="335"/>
      <c r="AC591" s="335"/>
      <c r="AD591" s="335"/>
      <c r="AE591" s="335"/>
      <c r="AF591" s="335"/>
    </row>
    <row r="592">
      <c r="A592" s="335"/>
      <c r="B592" s="335"/>
      <c r="C592" s="335"/>
      <c r="D592" s="335"/>
      <c r="E592" s="335"/>
      <c r="F592" s="335"/>
      <c r="G592" s="335"/>
      <c r="H592" s="335"/>
      <c r="I592" s="335"/>
      <c r="J592" s="335"/>
      <c r="K592" s="335"/>
      <c r="L592" s="335"/>
      <c r="M592" s="335"/>
      <c r="N592" s="335"/>
      <c r="O592" s="335"/>
      <c r="P592" s="335"/>
      <c r="Q592" s="335"/>
      <c r="R592" s="335"/>
      <c r="S592" s="335"/>
      <c r="T592" s="335"/>
      <c r="U592" s="335"/>
      <c r="V592" s="335"/>
      <c r="W592" s="335"/>
      <c r="X592" s="335"/>
      <c r="Y592" s="335"/>
      <c r="Z592" s="335"/>
      <c r="AA592" s="335"/>
      <c r="AB592" s="335"/>
      <c r="AC592" s="335"/>
      <c r="AD592" s="335"/>
      <c r="AE592" s="335"/>
      <c r="AF592" s="335"/>
    </row>
    <row r="593">
      <c r="A593" s="335"/>
      <c r="B593" s="335"/>
      <c r="C593" s="335"/>
      <c r="D593" s="335"/>
      <c r="E593" s="335"/>
      <c r="F593" s="335"/>
      <c r="G593" s="335"/>
      <c r="H593" s="335"/>
      <c r="I593" s="335"/>
      <c r="J593" s="335"/>
      <c r="K593" s="335"/>
      <c r="L593" s="335"/>
      <c r="M593" s="335"/>
      <c r="N593" s="335"/>
      <c r="O593" s="335"/>
      <c r="P593" s="335"/>
      <c r="Q593" s="335"/>
      <c r="R593" s="335"/>
      <c r="S593" s="335"/>
      <c r="T593" s="335"/>
      <c r="U593" s="335"/>
      <c r="V593" s="335"/>
      <c r="W593" s="335"/>
      <c r="X593" s="335"/>
      <c r="Y593" s="335"/>
      <c r="Z593" s="335"/>
      <c r="AA593" s="335"/>
      <c r="AB593" s="335"/>
      <c r="AC593" s="335"/>
      <c r="AD593" s="335"/>
      <c r="AE593" s="335"/>
      <c r="AF593" s="335"/>
    </row>
    <row r="594">
      <c r="A594" s="335"/>
      <c r="B594" s="335"/>
      <c r="C594" s="335"/>
      <c r="D594" s="335"/>
      <c r="E594" s="335"/>
      <c r="F594" s="335"/>
      <c r="G594" s="335"/>
      <c r="H594" s="335"/>
      <c r="I594" s="335"/>
      <c r="J594" s="335"/>
      <c r="K594" s="335"/>
      <c r="L594" s="335"/>
      <c r="M594" s="335"/>
      <c r="N594" s="335"/>
      <c r="O594" s="335"/>
      <c r="P594" s="335"/>
      <c r="Q594" s="335"/>
      <c r="R594" s="335"/>
      <c r="S594" s="335"/>
      <c r="T594" s="335"/>
      <c r="U594" s="335"/>
      <c r="V594" s="335"/>
      <c r="W594" s="335"/>
      <c r="X594" s="335"/>
      <c r="Y594" s="335"/>
      <c r="Z594" s="335"/>
      <c r="AA594" s="335"/>
      <c r="AB594" s="335"/>
      <c r="AC594" s="335"/>
      <c r="AD594" s="335"/>
      <c r="AE594" s="335"/>
      <c r="AF594" s="335"/>
    </row>
    <row r="595">
      <c r="A595" s="335"/>
      <c r="B595" s="335"/>
      <c r="C595" s="335"/>
      <c r="D595" s="335"/>
      <c r="E595" s="335"/>
      <c r="F595" s="335"/>
      <c r="G595" s="335"/>
      <c r="H595" s="335"/>
      <c r="I595" s="335"/>
      <c r="J595" s="335"/>
      <c r="K595" s="335"/>
      <c r="L595" s="335"/>
      <c r="M595" s="335"/>
      <c r="N595" s="335"/>
      <c r="O595" s="335"/>
      <c r="P595" s="335"/>
      <c r="Q595" s="335"/>
      <c r="R595" s="335"/>
      <c r="S595" s="335"/>
      <c r="T595" s="335"/>
      <c r="U595" s="335"/>
      <c r="V595" s="335"/>
      <c r="W595" s="335"/>
      <c r="X595" s="335"/>
      <c r="Y595" s="335"/>
      <c r="Z595" s="335"/>
      <c r="AA595" s="335"/>
      <c r="AB595" s="335"/>
      <c r="AC595" s="335"/>
      <c r="AD595" s="335"/>
      <c r="AE595" s="335"/>
      <c r="AF595" s="335"/>
    </row>
    <row r="596">
      <c r="A596" s="335"/>
      <c r="B596" s="335"/>
      <c r="C596" s="335"/>
      <c r="D596" s="335"/>
      <c r="E596" s="335"/>
      <c r="F596" s="335"/>
      <c r="G596" s="335"/>
      <c r="H596" s="335"/>
      <c r="I596" s="335"/>
      <c r="J596" s="335"/>
      <c r="K596" s="335"/>
      <c r="L596" s="335"/>
      <c r="M596" s="335"/>
      <c r="N596" s="335"/>
      <c r="O596" s="335"/>
      <c r="P596" s="335"/>
      <c r="Q596" s="335"/>
      <c r="R596" s="335"/>
      <c r="S596" s="335"/>
      <c r="T596" s="335"/>
      <c r="U596" s="335"/>
      <c r="V596" s="335"/>
      <c r="W596" s="335"/>
      <c r="X596" s="335"/>
      <c r="Y596" s="335"/>
      <c r="Z596" s="335"/>
      <c r="AA596" s="335"/>
      <c r="AB596" s="335"/>
      <c r="AC596" s="335"/>
      <c r="AD596" s="335"/>
      <c r="AE596" s="335"/>
      <c r="AF596" s="335"/>
    </row>
    <row r="597">
      <c r="A597" s="335"/>
      <c r="B597" s="335"/>
      <c r="C597" s="335"/>
      <c r="D597" s="335"/>
      <c r="E597" s="335"/>
      <c r="F597" s="335"/>
      <c r="G597" s="335"/>
      <c r="H597" s="335"/>
      <c r="I597" s="335"/>
      <c r="J597" s="335"/>
      <c r="K597" s="335"/>
      <c r="L597" s="335"/>
      <c r="M597" s="335"/>
      <c r="N597" s="335"/>
      <c r="O597" s="335"/>
      <c r="P597" s="335"/>
      <c r="Q597" s="335"/>
      <c r="R597" s="335"/>
      <c r="S597" s="335"/>
      <c r="T597" s="335"/>
      <c r="U597" s="335"/>
      <c r="V597" s="335"/>
      <c r="W597" s="335"/>
      <c r="X597" s="335"/>
      <c r="Y597" s="335"/>
      <c r="Z597" s="335"/>
      <c r="AA597" s="335"/>
      <c r="AB597" s="335"/>
      <c r="AC597" s="335"/>
      <c r="AD597" s="335"/>
      <c r="AE597" s="335"/>
      <c r="AF597" s="335"/>
    </row>
    <row r="598">
      <c r="A598" s="335"/>
      <c r="B598" s="335"/>
      <c r="C598" s="335"/>
      <c r="D598" s="335"/>
      <c r="E598" s="335"/>
      <c r="F598" s="335"/>
      <c r="G598" s="335"/>
      <c r="H598" s="335"/>
      <c r="I598" s="335"/>
      <c r="J598" s="335"/>
      <c r="K598" s="335"/>
      <c r="L598" s="335"/>
      <c r="M598" s="335"/>
      <c r="N598" s="335"/>
      <c r="O598" s="335"/>
      <c r="P598" s="335"/>
      <c r="Q598" s="335"/>
      <c r="R598" s="335"/>
      <c r="S598" s="335"/>
      <c r="T598" s="335"/>
      <c r="U598" s="335"/>
      <c r="V598" s="335"/>
      <c r="W598" s="335"/>
      <c r="X598" s="335"/>
      <c r="Y598" s="335"/>
      <c r="Z598" s="335"/>
      <c r="AA598" s="335"/>
      <c r="AB598" s="335"/>
      <c r="AC598" s="335"/>
      <c r="AD598" s="335"/>
      <c r="AE598" s="335"/>
      <c r="AF598" s="335"/>
    </row>
    <row r="599">
      <c r="A599" s="335"/>
      <c r="B599" s="335"/>
      <c r="C599" s="335"/>
      <c r="D599" s="335"/>
      <c r="E599" s="335"/>
      <c r="F599" s="335"/>
      <c r="G599" s="335"/>
      <c r="H599" s="335"/>
      <c r="I599" s="335"/>
      <c r="J599" s="335"/>
      <c r="K599" s="335"/>
      <c r="L599" s="335"/>
      <c r="M599" s="335"/>
      <c r="N599" s="335"/>
      <c r="O599" s="335"/>
      <c r="P599" s="335"/>
      <c r="Q599" s="335"/>
      <c r="R599" s="335"/>
      <c r="S599" s="335"/>
      <c r="T599" s="335"/>
      <c r="U599" s="335"/>
      <c r="V599" s="335"/>
      <c r="W599" s="335"/>
      <c r="X599" s="335"/>
      <c r="Y599" s="335"/>
      <c r="Z599" s="335"/>
      <c r="AA599" s="335"/>
      <c r="AB599" s="335"/>
      <c r="AC599" s="335"/>
      <c r="AD599" s="335"/>
      <c r="AE599" s="335"/>
      <c r="AF599" s="335"/>
    </row>
    <row r="600">
      <c r="A600" s="335"/>
      <c r="B600" s="335"/>
      <c r="C600" s="335"/>
      <c r="D600" s="335"/>
      <c r="E600" s="335"/>
      <c r="F600" s="335"/>
      <c r="G600" s="335"/>
      <c r="H600" s="335"/>
      <c r="I600" s="335"/>
      <c r="J600" s="335"/>
      <c r="K600" s="335"/>
      <c r="L600" s="335"/>
      <c r="M600" s="335"/>
      <c r="N600" s="335"/>
      <c r="O600" s="335"/>
      <c r="P600" s="335"/>
      <c r="Q600" s="335"/>
      <c r="R600" s="335"/>
      <c r="S600" s="335"/>
      <c r="T600" s="335"/>
      <c r="U600" s="335"/>
      <c r="V600" s="335"/>
      <c r="W600" s="335"/>
      <c r="X600" s="335"/>
      <c r="Y600" s="335"/>
      <c r="Z600" s="335"/>
      <c r="AA600" s="335"/>
      <c r="AB600" s="335"/>
      <c r="AC600" s="335"/>
      <c r="AD600" s="335"/>
      <c r="AE600" s="335"/>
      <c r="AF600" s="335"/>
    </row>
    <row r="601">
      <c r="A601" s="335"/>
      <c r="B601" s="335"/>
      <c r="C601" s="335"/>
      <c r="D601" s="335"/>
      <c r="E601" s="335"/>
      <c r="F601" s="335"/>
      <c r="G601" s="335"/>
      <c r="H601" s="335"/>
      <c r="I601" s="335"/>
      <c r="J601" s="335"/>
      <c r="K601" s="335"/>
      <c r="L601" s="335"/>
      <c r="M601" s="335"/>
      <c r="N601" s="335"/>
      <c r="O601" s="335"/>
      <c r="P601" s="335"/>
      <c r="Q601" s="335"/>
      <c r="R601" s="335"/>
      <c r="S601" s="335"/>
      <c r="T601" s="335"/>
      <c r="U601" s="335"/>
      <c r="V601" s="335"/>
      <c r="W601" s="335"/>
      <c r="X601" s="335"/>
      <c r="Y601" s="335"/>
      <c r="Z601" s="335"/>
      <c r="AA601" s="335"/>
      <c r="AB601" s="335"/>
      <c r="AC601" s="335"/>
      <c r="AD601" s="335"/>
      <c r="AE601" s="335"/>
      <c r="AF601" s="335"/>
    </row>
    <row r="602">
      <c r="A602" s="335"/>
      <c r="B602" s="335"/>
      <c r="C602" s="335"/>
      <c r="D602" s="335"/>
      <c r="E602" s="335"/>
      <c r="F602" s="335"/>
      <c r="G602" s="335"/>
      <c r="H602" s="335"/>
      <c r="I602" s="335"/>
      <c r="J602" s="335"/>
      <c r="K602" s="335"/>
      <c r="L602" s="335"/>
      <c r="M602" s="335"/>
      <c r="N602" s="335"/>
      <c r="O602" s="335"/>
      <c r="P602" s="335"/>
      <c r="Q602" s="335"/>
      <c r="R602" s="335"/>
      <c r="S602" s="335"/>
      <c r="T602" s="335"/>
      <c r="U602" s="335"/>
      <c r="V602" s="335"/>
      <c r="W602" s="335"/>
      <c r="X602" s="335"/>
      <c r="Y602" s="335"/>
      <c r="Z602" s="335"/>
      <c r="AA602" s="335"/>
      <c r="AB602" s="335"/>
      <c r="AC602" s="335"/>
      <c r="AD602" s="335"/>
      <c r="AE602" s="335"/>
      <c r="AF602" s="335"/>
    </row>
    <row r="603">
      <c r="A603" s="335"/>
      <c r="B603" s="335"/>
      <c r="C603" s="335"/>
      <c r="D603" s="335"/>
      <c r="E603" s="335"/>
      <c r="F603" s="335"/>
      <c r="G603" s="335"/>
      <c r="H603" s="335"/>
      <c r="I603" s="335"/>
      <c r="J603" s="335"/>
      <c r="K603" s="335"/>
      <c r="L603" s="335"/>
      <c r="M603" s="335"/>
      <c r="N603" s="335"/>
      <c r="O603" s="335"/>
      <c r="P603" s="335"/>
      <c r="Q603" s="335"/>
      <c r="R603" s="335"/>
      <c r="S603" s="335"/>
      <c r="T603" s="335"/>
      <c r="U603" s="335"/>
      <c r="V603" s="335"/>
      <c r="W603" s="335"/>
      <c r="X603" s="335"/>
      <c r="Y603" s="335"/>
      <c r="Z603" s="335"/>
      <c r="AA603" s="335"/>
      <c r="AB603" s="335"/>
      <c r="AC603" s="335"/>
      <c r="AD603" s="335"/>
      <c r="AE603" s="335"/>
      <c r="AF603" s="335"/>
    </row>
    <row r="604">
      <c r="A604" s="335"/>
      <c r="B604" s="335"/>
      <c r="C604" s="335"/>
      <c r="D604" s="335"/>
      <c r="E604" s="335"/>
      <c r="F604" s="335"/>
      <c r="G604" s="335"/>
      <c r="H604" s="335"/>
      <c r="I604" s="335"/>
      <c r="J604" s="335"/>
      <c r="K604" s="335"/>
      <c r="L604" s="335"/>
      <c r="M604" s="335"/>
      <c r="N604" s="335"/>
      <c r="O604" s="335"/>
      <c r="P604" s="335"/>
      <c r="Q604" s="335"/>
      <c r="R604" s="335"/>
      <c r="S604" s="335"/>
      <c r="T604" s="335"/>
      <c r="U604" s="335"/>
      <c r="V604" s="335"/>
      <c r="W604" s="335"/>
      <c r="X604" s="335"/>
      <c r="Y604" s="335"/>
      <c r="Z604" s="335"/>
      <c r="AA604" s="335"/>
      <c r="AB604" s="335"/>
      <c r="AC604" s="335"/>
      <c r="AD604" s="335"/>
      <c r="AE604" s="335"/>
      <c r="AF604" s="335"/>
    </row>
    <row r="605">
      <c r="A605" s="335"/>
      <c r="B605" s="335"/>
      <c r="C605" s="335"/>
      <c r="D605" s="335"/>
      <c r="E605" s="335"/>
      <c r="F605" s="335"/>
      <c r="G605" s="335"/>
      <c r="H605" s="335"/>
      <c r="I605" s="335"/>
      <c r="J605" s="335"/>
      <c r="K605" s="335"/>
      <c r="L605" s="335"/>
      <c r="M605" s="335"/>
      <c r="N605" s="335"/>
      <c r="O605" s="335"/>
      <c r="P605" s="335"/>
      <c r="Q605" s="335"/>
      <c r="R605" s="335"/>
      <c r="S605" s="335"/>
      <c r="T605" s="335"/>
      <c r="U605" s="335"/>
      <c r="V605" s="335"/>
      <c r="W605" s="335"/>
      <c r="X605" s="335"/>
      <c r="Y605" s="335"/>
      <c r="Z605" s="335"/>
      <c r="AA605" s="335"/>
      <c r="AB605" s="335"/>
      <c r="AC605" s="335"/>
      <c r="AD605" s="335"/>
      <c r="AE605" s="335"/>
      <c r="AF605" s="335"/>
    </row>
    <row r="606">
      <c r="A606" s="335"/>
      <c r="B606" s="335"/>
      <c r="C606" s="335"/>
      <c r="D606" s="335"/>
      <c r="E606" s="335"/>
      <c r="F606" s="335"/>
      <c r="G606" s="335"/>
      <c r="H606" s="335"/>
      <c r="I606" s="335"/>
      <c r="J606" s="335"/>
      <c r="K606" s="335"/>
      <c r="L606" s="335"/>
      <c r="M606" s="335"/>
      <c r="N606" s="335"/>
      <c r="O606" s="335"/>
      <c r="P606" s="335"/>
      <c r="Q606" s="335"/>
      <c r="R606" s="335"/>
      <c r="S606" s="335"/>
      <c r="T606" s="335"/>
      <c r="U606" s="335"/>
      <c r="V606" s="335"/>
      <c r="W606" s="335"/>
      <c r="X606" s="335"/>
      <c r="Y606" s="335"/>
      <c r="Z606" s="335"/>
      <c r="AA606" s="335"/>
      <c r="AB606" s="335"/>
      <c r="AC606" s="335"/>
      <c r="AD606" s="335"/>
      <c r="AE606" s="335"/>
      <c r="AF606" s="335"/>
    </row>
    <row r="607">
      <c r="A607" s="335"/>
      <c r="B607" s="335"/>
      <c r="C607" s="335"/>
      <c r="D607" s="335"/>
      <c r="E607" s="335"/>
      <c r="F607" s="335"/>
      <c r="G607" s="335"/>
      <c r="H607" s="335"/>
      <c r="I607" s="335"/>
      <c r="J607" s="335"/>
      <c r="K607" s="335"/>
      <c r="L607" s="335"/>
      <c r="M607" s="335"/>
      <c r="N607" s="335"/>
      <c r="O607" s="335"/>
      <c r="P607" s="335"/>
      <c r="Q607" s="335"/>
      <c r="R607" s="335"/>
      <c r="S607" s="335"/>
      <c r="T607" s="335"/>
      <c r="U607" s="335"/>
      <c r="V607" s="335"/>
      <c r="W607" s="335"/>
      <c r="X607" s="335"/>
      <c r="Y607" s="335"/>
      <c r="Z607" s="335"/>
      <c r="AA607" s="335"/>
      <c r="AB607" s="335"/>
      <c r="AC607" s="335"/>
      <c r="AD607" s="335"/>
      <c r="AE607" s="335"/>
      <c r="AF607" s="335"/>
    </row>
    <row r="608">
      <c r="A608" s="335"/>
      <c r="B608" s="335"/>
      <c r="C608" s="335"/>
      <c r="D608" s="335"/>
      <c r="E608" s="335"/>
      <c r="F608" s="335"/>
      <c r="G608" s="335"/>
      <c r="H608" s="335"/>
      <c r="I608" s="335"/>
      <c r="J608" s="335"/>
      <c r="K608" s="335"/>
      <c r="L608" s="335"/>
      <c r="M608" s="335"/>
      <c r="N608" s="335"/>
      <c r="O608" s="335"/>
      <c r="P608" s="335"/>
      <c r="Q608" s="335"/>
      <c r="R608" s="335"/>
      <c r="S608" s="335"/>
      <c r="T608" s="335"/>
      <c r="U608" s="335"/>
      <c r="V608" s="335"/>
      <c r="W608" s="335"/>
      <c r="X608" s="335"/>
      <c r="Y608" s="335"/>
      <c r="Z608" s="335"/>
      <c r="AA608" s="335"/>
      <c r="AB608" s="335"/>
      <c r="AC608" s="335"/>
      <c r="AD608" s="335"/>
      <c r="AE608" s="335"/>
      <c r="AF608" s="335"/>
    </row>
    <row r="609">
      <c r="A609" s="335"/>
      <c r="B609" s="335"/>
      <c r="C609" s="335"/>
      <c r="D609" s="335"/>
      <c r="E609" s="335"/>
      <c r="F609" s="335"/>
      <c r="G609" s="335"/>
      <c r="H609" s="335"/>
      <c r="I609" s="335"/>
      <c r="J609" s="335"/>
      <c r="K609" s="335"/>
      <c r="L609" s="335"/>
      <c r="M609" s="335"/>
      <c r="N609" s="335"/>
      <c r="O609" s="335"/>
      <c r="P609" s="335"/>
      <c r="Q609" s="335"/>
      <c r="R609" s="335"/>
      <c r="S609" s="335"/>
      <c r="T609" s="335"/>
      <c r="U609" s="335"/>
      <c r="V609" s="335"/>
      <c r="W609" s="335"/>
      <c r="X609" s="335"/>
      <c r="Y609" s="335"/>
      <c r="Z609" s="335"/>
      <c r="AA609" s="335"/>
      <c r="AB609" s="335"/>
      <c r="AC609" s="335"/>
      <c r="AD609" s="335"/>
      <c r="AE609" s="335"/>
      <c r="AF609" s="335"/>
    </row>
    <row r="610">
      <c r="A610" s="335"/>
      <c r="B610" s="335"/>
      <c r="C610" s="335"/>
      <c r="D610" s="335"/>
      <c r="E610" s="335"/>
      <c r="F610" s="335"/>
      <c r="G610" s="335"/>
      <c r="H610" s="335"/>
      <c r="I610" s="335"/>
      <c r="J610" s="335"/>
      <c r="K610" s="335"/>
      <c r="L610" s="335"/>
      <c r="M610" s="335"/>
      <c r="N610" s="335"/>
      <c r="O610" s="335"/>
      <c r="P610" s="335"/>
      <c r="Q610" s="335"/>
      <c r="R610" s="335"/>
      <c r="S610" s="335"/>
      <c r="T610" s="335"/>
      <c r="U610" s="335"/>
      <c r="V610" s="335"/>
      <c r="W610" s="335"/>
      <c r="X610" s="335"/>
      <c r="Y610" s="335"/>
      <c r="Z610" s="335"/>
      <c r="AA610" s="335"/>
      <c r="AB610" s="335"/>
      <c r="AC610" s="335"/>
      <c r="AD610" s="335"/>
      <c r="AE610" s="335"/>
      <c r="AF610" s="335"/>
    </row>
    <row r="611">
      <c r="A611" s="335"/>
      <c r="B611" s="335"/>
      <c r="C611" s="335"/>
      <c r="D611" s="335"/>
      <c r="E611" s="335"/>
      <c r="F611" s="335"/>
      <c r="G611" s="335"/>
      <c r="H611" s="335"/>
      <c r="I611" s="335"/>
      <c r="J611" s="335"/>
      <c r="K611" s="335"/>
      <c r="L611" s="335"/>
      <c r="M611" s="335"/>
      <c r="N611" s="335"/>
      <c r="O611" s="335"/>
      <c r="P611" s="335"/>
      <c r="Q611" s="335"/>
      <c r="R611" s="335"/>
      <c r="S611" s="335"/>
      <c r="T611" s="335"/>
      <c r="U611" s="335"/>
      <c r="V611" s="335"/>
      <c r="W611" s="335"/>
      <c r="X611" s="335"/>
      <c r="Y611" s="335"/>
      <c r="Z611" s="335"/>
      <c r="AA611" s="335"/>
      <c r="AB611" s="335"/>
      <c r="AC611" s="335"/>
      <c r="AD611" s="335"/>
      <c r="AE611" s="335"/>
      <c r="AF611" s="335"/>
    </row>
    <row r="612">
      <c r="A612" s="335"/>
      <c r="B612" s="335"/>
      <c r="C612" s="335"/>
      <c r="D612" s="335"/>
      <c r="E612" s="335"/>
      <c r="F612" s="335"/>
      <c r="G612" s="335"/>
      <c r="H612" s="335"/>
      <c r="I612" s="335"/>
      <c r="J612" s="335"/>
      <c r="K612" s="335"/>
      <c r="L612" s="335"/>
      <c r="M612" s="335"/>
      <c r="N612" s="335"/>
      <c r="O612" s="335"/>
      <c r="P612" s="335"/>
      <c r="Q612" s="335"/>
      <c r="R612" s="335"/>
      <c r="S612" s="335"/>
      <c r="T612" s="335"/>
      <c r="U612" s="335"/>
      <c r="V612" s="335"/>
      <c r="W612" s="335"/>
      <c r="X612" s="335"/>
      <c r="Y612" s="335"/>
      <c r="Z612" s="335"/>
      <c r="AA612" s="335"/>
      <c r="AB612" s="335"/>
      <c r="AC612" s="335"/>
      <c r="AD612" s="335"/>
      <c r="AE612" s="335"/>
      <c r="AF612" s="335"/>
    </row>
    <row r="613">
      <c r="A613" s="335"/>
      <c r="B613" s="335"/>
      <c r="C613" s="335"/>
      <c r="D613" s="335"/>
      <c r="E613" s="335"/>
      <c r="F613" s="335"/>
      <c r="G613" s="335"/>
      <c r="H613" s="335"/>
      <c r="I613" s="335"/>
      <c r="J613" s="335"/>
      <c r="K613" s="335"/>
      <c r="L613" s="335"/>
      <c r="M613" s="335"/>
      <c r="N613" s="335"/>
      <c r="O613" s="335"/>
      <c r="P613" s="335"/>
      <c r="Q613" s="335"/>
      <c r="R613" s="335"/>
      <c r="S613" s="335"/>
      <c r="T613" s="335"/>
      <c r="U613" s="335"/>
      <c r="V613" s="335"/>
      <c r="W613" s="335"/>
      <c r="X613" s="335"/>
      <c r="Y613" s="335"/>
      <c r="Z613" s="335"/>
      <c r="AA613" s="335"/>
      <c r="AB613" s="335"/>
      <c r="AC613" s="335"/>
      <c r="AD613" s="335"/>
      <c r="AE613" s="335"/>
      <c r="AF613" s="335"/>
    </row>
    <row r="614">
      <c r="A614" s="335"/>
      <c r="B614" s="335"/>
      <c r="C614" s="335"/>
      <c r="D614" s="335"/>
      <c r="E614" s="335"/>
      <c r="F614" s="335"/>
      <c r="G614" s="335"/>
      <c r="H614" s="335"/>
      <c r="I614" s="335"/>
      <c r="J614" s="335"/>
      <c r="K614" s="335"/>
      <c r="L614" s="335"/>
      <c r="M614" s="335"/>
      <c r="N614" s="335"/>
      <c r="O614" s="335"/>
      <c r="P614" s="335"/>
      <c r="Q614" s="335"/>
      <c r="R614" s="335"/>
      <c r="S614" s="335"/>
      <c r="T614" s="335"/>
      <c r="U614" s="335"/>
      <c r="V614" s="335"/>
      <c r="W614" s="335"/>
      <c r="X614" s="335"/>
      <c r="Y614" s="335"/>
      <c r="Z614" s="335"/>
      <c r="AA614" s="335"/>
      <c r="AB614" s="335"/>
      <c r="AC614" s="335"/>
      <c r="AD614" s="335"/>
      <c r="AE614" s="335"/>
      <c r="AF614" s="335"/>
    </row>
    <row r="615">
      <c r="A615" s="335"/>
      <c r="B615" s="335"/>
      <c r="C615" s="335"/>
      <c r="D615" s="335"/>
      <c r="E615" s="335"/>
      <c r="F615" s="335"/>
      <c r="G615" s="335"/>
      <c r="H615" s="335"/>
      <c r="I615" s="335"/>
      <c r="J615" s="335"/>
      <c r="K615" s="335"/>
      <c r="L615" s="335"/>
      <c r="M615" s="335"/>
      <c r="N615" s="335"/>
      <c r="O615" s="335"/>
      <c r="P615" s="335"/>
      <c r="Q615" s="335"/>
      <c r="R615" s="335"/>
      <c r="S615" s="335"/>
      <c r="T615" s="335"/>
      <c r="U615" s="335"/>
      <c r="V615" s="335"/>
      <c r="W615" s="335"/>
      <c r="X615" s="335"/>
      <c r="Y615" s="335"/>
      <c r="Z615" s="335"/>
      <c r="AA615" s="335"/>
      <c r="AB615" s="335"/>
      <c r="AC615" s="335"/>
      <c r="AD615" s="335"/>
      <c r="AE615" s="335"/>
      <c r="AF615" s="335"/>
    </row>
    <row r="616">
      <c r="A616" s="335"/>
      <c r="B616" s="335"/>
      <c r="C616" s="335"/>
      <c r="D616" s="335"/>
      <c r="E616" s="335"/>
      <c r="F616" s="335"/>
      <c r="G616" s="335"/>
      <c r="H616" s="335"/>
      <c r="I616" s="335"/>
      <c r="J616" s="335"/>
      <c r="K616" s="335"/>
      <c r="L616" s="335"/>
      <c r="M616" s="335"/>
      <c r="N616" s="335"/>
      <c r="O616" s="335"/>
      <c r="P616" s="335"/>
      <c r="Q616" s="335"/>
      <c r="R616" s="335"/>
      <c r="S616" s="335"/>
      <c r="T616" s="335"/>
      <c r="U616" s="335"/>
      <c r="V616" s="335"/>
      <c r="W616" s="335"/>
      <c r="X616" s="335"/>
      <c r="Y616" s="335"/>
      <c r="Z616" s="335"/>
      <c r="AA616" s="335"/>
      <c r="AB616" s="335"/>
      <c r="AC616" s="335"/>
      <c r="AD616" s="335"/>
      <c r="AE616" s="335"/>
      <c r="AF616" s="335"/>
    </row>
    <row r="617">
      <c r="A617" s="335"/>
      <c r="B617" s="335"/>
      <c r="C617" s="335"/>
      <c r="D617" s="335"/>
      <c r="E617" s="335"/>
      <c r="F617" s="335"/>
      <c r="G617" s="335"/>
      <c r="H617" s="335"/>
      <c r="I617" s="335"/>
      <c r="J617" s="335"/>
      <c r="K617" s="335"/>
      <c r="L617" s="335"/>
      <c r="M617" s="335"/>
      <c r="N617" s="335"/>
      <c r="O617" s="335"/>
      <c r="P617" s="335"/>
      <c r="Q617" s="335"/>
      <c r="R617" s="335"/>
      <c r="S617" s="335"/>
      <c r="T617" s="335"/>
      <c r="U617" s="335"/>
      <c r="V617" s="335"/>
      <c r="W617" s="335"/>
      <c r="X617" s="335"/>
      <c r="Y617" s="335"/>
      <c r="Z617" s="335"/>
      <c r="AA617" s="335"/>
      <c r="AB617" s="335"/>
      <c r="AC617" s="335"/>
      <c r="AD617" s="335"/>
      <c r="AE617" s="335"/>
      <c r="AF617" s="335"/>
    </row>
    <row r="618">
      <c r="A618" s="335"/>
      <c r="B618" s="335"/>
      <c r="C618" s="335"/>
      <c r="D618" s="335"/>
      <c r="E618" s="335"/>
      <c r="F618" s="335"/>
      <c r="G618" s="335"/>
      <c r="H618" s="335"/>
      <c r="I618" s="335"/>
      <c r="J618" s="335"/>
      <c r="K618" s="335"/>
      <c r="L618" s="335"/>
      <c r="M618" s="335"/>
      <c r="N618" s="335"/>
      <c r="O618" s="335"/>
      <c r="P618" s="335"/>
      <c r="Q618" s="335"/>
      <c r="R618" s="335"/>
      <c r="S618" s="335"/>
      <c r="T618" s="335"/>
      <c r="U618" s="335"/>
      <c r="V618" s="335"/>
      <c r="W618" s="335"/>
      <c r="X618" s="335"/>
      <c r="Y618" s="335"/>
      <c r="Z618" s="335"/>
      <c r="AA618" s="335"/>
      <c r="AB618" s="335"/>
      <c r="AC618" s="335"/>
      <c r="AD618" s="335"/>
      <c r="AE618" s="335"/>
      <c r="AF618" s="335"/>
    </row>
    <row r="619">
      <c r="A619" s="335"/>
      <c r="B619" s="335"/>
      <c r="C619" s="335"/>
      <c r="D619" s="335"/>
      <c r="E619" s="335"/>
      <c r="F619" s="335"/>
      <c r="G619" s="335"/>
      <c r="H619" s="335"/>
      <c r="I619" s="335"/>
      <c r="J619" s="335"/>
      <c r="K619" s="335"/>
      <c r="L619" s="335"/>
      <c r="M619" s="335"/>
      <c r="N619" s="335"/>
      <c r="O619" s="335"/>
      <c r="P619" s="335"/>
      <c r="Q619" s="335"/>
      <c r="R619" s="335"/>
      <c r="S619" s="335"/>
      <c r="T619" s="335"/>
      <c r="U619" s="335"/>
      <c r="V619" s="335"/>
      <c r="W619" s="335"/>
      <c r="X619" s="335"/>
      <c r="Y619" s="335"/>
      <c r="Z619" s="335"/>
      <c r="AA619" s="335"/>
      <c r="AB619" s="335"/>
      <c r="AC619" s="335"/>
      <c r="AD619" s="335"/>
      <c r="AE619" s="335"/>
      <c r="AF619" s="335"/>
    </row>
    <row r="620">
      <c r="A620" s="335"/>
      <c r="B620" s="335"/>
      <c r="C620" s="335"/>
      <c r="D620" s="335"/>
      <c r="E620" s="335"/>
      <c r="F620" s="335"/>
      <c r="G620" s="335"/>
      <c r="H620" s="335"/>
      <c r="I620" s="335"/>
      <c r="J620" s="335"/>
      <c r="K620" s="335"/>
      <c r="L620" s="335"/>
      <c r="M620" s="335"/>
      <c r="N620" s="335"/>
      <c r="O620" s="335"/>
      <c r="P620" s="335"/>
      <c r="Q620" s="335"/>
      <c r="R620" s="335"/>
      <c r="S620" s="335"/>
      <c r="T620" s="335"/>
      <c r="U620" s="335"/>
      <c r="V620" s="335"/>
      <c r="W620" s="335"/>
      <c r="X620" s="335"/>
      <c r="Y620" s="335"/>
      <c r="Z620" s="335"/>
      <c r="AA620" s="335"/>
      <c r="AB620" s="335"/>
      <c r="AC620" s="335"/>
      <c r="AD620" s="335"/>
      <c r="AE620" s="335"/>
      <c r="AF620" s="335"/>
    </row>
    <row r="621">
      <c r="A621" s="335"/>
      <c r="B621" s="335"/>
      <c r="C621" s="335"/>
      <c r="D621" s="335"/>
      <c r="E621" s="335"/>
      <c r="F621" s="335"/>
      <c r="G621" s="335"/>
      <c r="H621" s="335"/>
      <c r="I621" s="335"/>
      <c r="J621" s="335"/>
      <c r="K621" s="335"/>
      <c r="L621" s="335"/>
      <c r="M621" s="335"/>
      <c r="N621" s="335"/>
      <c r="O621" s="335"/>
      <c r="P621" s="335"/>
      <c r="Q621" s="335"/>
      <c r="R621" s="335"/>
      <c r="S621" s="335"/>
      <c r="T621" s="335"/>
      <c r="U621" s="335"/>
      <c r="V621" s="335"/>
      <c r="W621" s="335"/>
      <c r="X621" s="335"/>
      <c r="Y621" s="335"/>
      <c r="Z621" s="335"/>
      <c r="AA621" s="335"/>
      <c r="AB621" s="335"/>
      <c r="AC621" s="335"/>
      <c r="AD621" s="335"/>
      <c r="AE621" s="335"/>
      <c r="AF621" s="335"/>
    </row>
    <row r="622">
      <c r="A622" s="335"/>
      <c r="B622" s="335"/>
      <c r="C622" s="335"/>
      <c r="D622" s="335"/>
      <c r="E622" s="335"/>
      <c r="F622" s="335"/>
      <c r="G622" s="335"/>
      <c r="H622" s="335"/>
      <c r="I622" s="335"/>
      <c r="J622" s="335"/>
      <c r="K622" s="335"/>
      <c r="L622" s="335"/>
      <c r="M622" s="335"/>
      <c r="N622" s="335"/>
      <c r="O622" s="335"/>
      <c r="P622" s="335"/>
      <c r="Q622" s="335"/>
      <c r="R622" s="335"/>
      <c r="S622" s="335"/>
      <c r="T622" s="335"/>
      <c r="U622" s="335"/>
      <c r="V622" s="335"/>
      <c r="W622" s="335"/>
      <c r="X622" s="335"/>
      <c r="Y622" s="335"/>
      <c r="Z622" s="335"/>
      <c r="AA622" s="335"/>
      <c r="AB622" s="335"/>
      <c r="AC622" s="335"/>
      <c r="AD622" s="335"/>
      <c r="AE622" s="335"/>
      <c r="AF622" s="335"/>
    </row>
    <row r="623">
      <c r="A623" s="335"/>
      <c r="B623" s="335"/>
      <c r="C623" s="335"/>
      <c r="D623" s="335"/>
      <c r="E623" s="335"/>
      <c r="F623" s="335"/>
      <c r="G623" s="335"/>
      <c r="H623" s="335"/>
      <c r="I623" s="335"/>
      <c r="J623" s="335"/>
      <c r="K623" s="335"/>
      <c r="L623" s="335"/>
      <c r="M623" s="335"/>
      <c r="N623" s="335"/>
      <c r="O623" s="335"/>
      <c r="P623" s="335"/>
      <c r="Q623" s="335"/>
      <c r="R623" s="335"/>
      <c r="S623" s="335"/>
      <c r="T623" s="335"/>
      <c r="U623" s="335"/>
      <c r="V623" s="335"/>
      <c r="W623" s="335"/>
      <c r="X623" s="335"/>
      <c r="Y623" s="335"/>
      <c r="Z623" s="335"/>
      <c r="AA623" s="335"/>
      <c r="AB623" s="335"/>
      <c r="AC623" s="335"/>
      <c r="AD623" s="335"/>
      <c r="AE623" s="335"/>
      <c r="AF623" s="335"/>
    </row>
    <row r="624">
      <c r="A624" s="335"/>
      <c r="B624" s="335"/>
      <c r="C624" s="335"/>
      <c r="D624" s="335"/>
      <c r="E624" s="335"/>
      <c r="F624" s="335"/>
      <c r="G624" s="335"/>
      <c r="H624" s="335"/>
      <c r="I624" s="335"/>
      <c r="J624" s="335"/>
      <c r="K624" s="335"/>
      <c r="L624" s="335"/>
      <c r="M624" s="335"/>
      <c r="N624" s="335"/>
      <c r="O624" s="335"/>
      <c r="P624" s="335"/>
      <c r="Q624" s="335"/>
      <c r="R624" s="335"/>
      <c r="S624" s="335"/>
      <c r="T624" s="335"/>
      <c r="U624" s="335"/>
      <c r="V624" s="335"/>
      <c r="W624" s="335"/>
      <c r="X624" s="335"/>
      <c r="Y624" s="335"/>
      <c r="Z624" s="335"/>
      <c r="AA624" s="335"/>
      <c r="AB624" s="335"/>
      <c r="AC624" s="335"/>
      <c r="AD624" s="335"/>
      <c r="AE624" s="335"/>
      <c r="AF624" s="335"/>
    </row>
    <row r="625">
      <c r="A625" s="335"/>
      <c r="B625" s="335"/>
      <c r="C625" s="335"/>
      <c r="D625" s="335"/>
      <c r="E625" s="335"/>
      <c r="F625" s="335"/>
      <c r="G625" s="335"/>
      <c r="H625" s="335"/>
      <c r="I625" s="335"/>
      <c r="J625" s="335"/>
      <c r="K625" s="335"/>
      <c r="L625" s="335"/>
      <c r="M625" s="335"/>
      <c r="N625" s="335"/>
      <c r="O625" s="335"/>
      <c r="P625" s="335"/>
      <c r="Q625" s="335"/>
      <c r="R625" s="335"/>
      <c r="S625" s="335"/>
      <c r="T625" s="335"/>
      <c r="U625" s="335"/>
      <c r="V625" s="335"/>
      <c r="W625" s="335"/>
      <c r="X625" s="335"/>
      <c r="Y625" s="335"/>
      <c r="Z625" s="335"/>
      <c r="AA625" s="335"/>
      <c r="AB625" s="335"/>
      <c r="AC625" s="335"/>
      <c r="AD625" s="335"/>
      <c r="AE625" s="335"/>
      <c r="AF625" s="335"/>
    </row>
    <row r="626">
      <c r="A626" s="335"/>
      <c r="B626" s="335"/>
      <c r="C626" s="335"/>
      <c r="D626" s="335"/>
      <c r="E626" s="335"/>
      <c r="F626" s="335"/>
      <c r="G626" s="335"/>
      <c r="H626" s="335"/>
      <c r="I626" s="335"/>
      <c r="J626" s="335"/>
      <c r="K626" s="335"/>
      <c r="L626" s="335"/>
      <c r="M626" s="335"/>
      <c r="N626" s="335"/>
      <c r="O626" s="335"/>
      <c r="P626" s="335"/>
      <c r="Q626" s="335"/>
      <c r="R626" s="335"/>
      <c r="S626" s="335"/>
      <c r="T626" s="335"/>
      <c r="U626" s="335"/>
      <c r="V626" s="335"/>
      <c r="W626" s="335"/>
      <c r="X626" s="335"/>
      <c r="Y626" s="335"/>
      <c r="Z626" s="335"/>
      <c r="AA626" s="335"/>
      <c r="AB626" s="335"/>
      <c r="AC626" s="335"/>
      <c r="AD626" s="335"/>
      <c r="AE626" s="335"/>
      <c r="AF626" s="335"/>
    </row>
    <row r="627">
      <c r="A627" s="335"/>
      <c r="B627" s="335"/>
      <c r="C627" s="335"/>
      <c r="D627" s="335"/>
      <c r="E627" s="335"/>
      <c r="F627" s="335"/>
      <c r="G627" s="335"/>
      <c r="H627" s="335"/>
      <c r="I627" s="335"/>
      <c r="J627" s="335"/>
      <c r="K627" s="335"/>
      <c r="L627" s="335"/>
      <c r="M627" s="335"/>
      <c r="N627" s="335"/>
      <c r="O627" s="335"/>
      <c r="P627" s="335"/>
      <c r="Q627" s="335"/>
      <c r="R627" s="335"/>
      <c r="S627" s="335"/>
      <c r="T627" s="335"/>
      <c r="U627" s="335"/>
      <c r="V627" s="335"/>
      <c r="W627" s="335"/>
      <c r="X627" s="335"/>
      <c r="Y627" s="335"/>
      <c r="Z627" s="335"/>
      <c r="AA627" s="335"/>
      <c r="AB627" s="335"/>
      <c r="AC627" s="335"/>
      <c r="AD627" s="335"/>
      <c r="AE627" s="335"/>
      <c r="AF627" s="335"/>
    </row>
    <row r="628">
      <c r="A628" s="335"/>
      <c r="B628" s="335"/>
      <c r="C628" s="335"/>
      <c r="D628" s="335"/>
      <c r="E628" s="335"/>
      <c r="F628" s="335"/>
      <c r="G628" s="335"/>
      <c r="H628" s="335"/>
      <c r="I628" s="335"/>
      <c r="J628" s="335"/>
      <c r="K628" s="335"/>
      <c r="L628" s="335"/>
      <c r="M628" s="335"/>
      <c r="N628" s="335"/>
      <c r="O628" s="335"/>
      <c r="P628" s="335"/>
      <c r="Q628" s="335"/>
      <c r="R628" s="335"/>
      <c r="S628" s="335"/>
      <c r="T628" s="335"/>
      <c r="U628" s="335"/>
      <c r="V628" s="335"/>
      <c r="W628" s="335"/>
      <c r="X628" s="335"/>
      <c r="Y628" s="335"/>
      <c r="Z628" s="335"/>
      <c r="AA628" s="335"/>
      <c r="AB628" s="335"/>
      <c r="AC628" s="335"/>
      <c r="AD628" s="335"/>
      <c r="AE628" s="335"/>
      <c r="AF628" s="335"/>
    </row>
    <row r="629">
      <c r="A629" s="335"/>
      <c r="B629" s="335"/>
      <c r="C629" s="335"/>
      <c r="D629" s="335"/>
      <c r="E629" s="335"/>
      <c r="F629" s="335"/>
      <c r="G629" s="335"/>
      <c r="H629" s="335"/>
      <c r="I629" s="335"/>
      <c r="J629" s="335"/>
      <c r="K629" s="335"/>
      <c r="L629" s="335"/>
      <c r="M629" s="335"/>
      <c r="N629" s="335"/>
      <c r="O629" s="335"/>
      <c r="P629" s="335"/>
      <c r="Q629" s="335"/>
      <c r="R629" s="335"/>
      <c r="S629" s="335"/>
      <c r="T629" s="335"/>
      <c r="U629" s="335"/>
      <c r="V629" s="335"/>
      <c r="W629" s="335"/>
      <c r="X629" s="335"/>
      <c r="Y629" s="335"/>
      <c r="Z629" s="335"/>
      <c r="AA629" s="335"/>
      <c r="AB629" s="335"/>
      <c r="AC629" s="335"/>
      <c r="AD629" s="335"/>
      <c r="AE629" s="335"/>
      <c r="AF629" s="335"/>
    </row>
    <row r="630">
      <c r="A630" s="335"/>
      <c r="B630" s="335"/>
      <c r="C630" s="335"/>
      <c r="D630" s="335"/>
      <c r="E630" s="335"/>
      <c r="F630" s="335"/>
      <c r="G630" s="335"/>
      <c r="H630" s="335"/>
      <c r="I630" s="335"/>
      <c r="J630" s="335"/>
      <c r="K630" s="335"/>
      <c r="L630" s="335"/>
      <c r="M630" s="335"/>
      <c r="N630" s="335"/>
      <c r="O630" s="335"/>
      <c r="P630" s="335"/>
      <c r="Q630" s="335"/>
      <c r="R630" s="335"/>
      <c r="S630" s="335"/>
      <c r="T630" s="335"/>
      <c r="U630" s="335"/>
      <c r="V630" s="335"/>
      <c r="W630" s="335"/>
      <c r="X630" s="335"/>
      <c r="Y630" s="335"/>
      <c r="Z630" s="335"/>
      <c r="AA630" s="335"/>
      <c r="AB630" s="335"/>
      <c r="AC630" s="335"/>
      <c r="AD630" s="335"/>
      <c r="AE630" s="335"/>
      <c r="AF630" s="335"/>
    </row>
    <row r="631">
      <c r="A631" s="335"/>
      <c r="B631" s="335"/>
      <c r="C631" s="335"/>
      <c r="D631" s="335"/>
      <c r="E631" s="335"/>
      <c r="F631" s="335"/>
      <c r="G631" s="335"/>
      <c r="H631" s="335"/>
      <c r="I631" s="335"/>
      <c r="J631" s="335"/>
      <c r="K631" s="335"/>
      <c r="L631" s="335"/>
      <c r="M631" s="335"/>
      <c r="N631" s="335"/>
      <c r="O631" s="335"/>
      <c r="P631" s="335"/>
      <c r="Q631" s="335"/>
      <c r="R631" s="335"/>
      <c r="S631" s="335"/>
      <c r="T631" s="335"/>
      <c r="U631" s="335"/>
      <c r="V631" s="335"/>
      <c r="W631" s="335"/>
      <c r="X631" s="335"/>
      <c r="Y631" s="335"/>
      <c r="Z631" s="335"/>
      <c r="AA631" s="335"/>
      <c r="AB631" s="335"/>
      <c r="AC631" s="335"/>
      <c r="AD631" s="335"/>
      <c r="AE631" s="335"/>
      <c r="AF631" s="335"/>
    </row>
    <row r="632">
      <c r="A632" s="335"/>
      <c r="B632" s="335"/>
      <c r="C632" s="335"/>
      <c r="D632" s="335"/>
      <c r="E632" s="335"/>
      <c r="F632" s="335"/>
      <c r="G632" s="335"/>
      <c r="H632" s="335"/>
      <c r="I632" s="335"/>
      <c r="J632" s="335"/>
      <c r="K632" s="335"/>
      <c r="L632" s="335"/>
      <c r="M632" s="335"/>
      <c r="N632" s="335"/>
      <c r="O632" s="335"/>
      <c r="P632" s="335"/>
      <c r="Q632" s="335"/>
      <c r="R632" s="335"/>
      <c r="S632" s="335"/>
      <c r="T632" s="335"/>
      <c r="U632" s="335"/>
      <c r="V632" s="335"/>
      <c r="W632" s="335"/>
      <c r="X632" s="335"/>
      <c r="Y632" s="335"/>
      <c r="Z632" s="335"/>
      <c r="AA632" s="335"/>
      <c r="AB632" s="335"/>
      <c r="AC632" s="335"/>
      <c r="AD632" s="335"/>
      <c r="AE632" s="335"/>
      <c r="AF632" s="335"/>
    </row>
    <row r="633">
      <c r="A633" s="335"/>
      <c r="B633" s="335"/>
      <c r="C633" s="335"/>
      <c r="D633" s="335"/>
      <c r="E633" s="335"/>
      <c r="F633" s="335"/>
      <c r="G633" s="335"/>
      <c r="H633" s="335"/>
      <c r="I633" s="335"/>
      <c r="J633" s="335"/>
      <c r="K633" s="335"/>
      <c r="L633" s="335"/>
      <c r="M633" s="335"/>
      <c r="N633" s="335"/>
      <c r="O633" s="335"/>
      <c r="P633" s="335"/>
      <c r="Q633" s="335"/>
      <c r="R633" s="335"/>
      <c r="S633" s="335"/>
      <c r="T633" s="335"/>
      <c r="U633" s="335"/>
      <c r="V633" s="335"/>
      <c r="W633" s="335"/>
      <c r="X633" s="335"/>
      <c r="Y633" s="335"/>
      <c r="Z633" s="335"/>
      <c r="AA633" s="335"/>
      <c r="AB633" s="335"/>
      <c r="AC633" s="335"/>
      <c r="AD633" s="335"/>
      <c r="AE633" s="335"/>
      <c r="AF633" s="335"/>
    </row>
    <row r="634">
      <c r="A634" s="335"/>
      <c r="B634" s="335"/>
      <c r="C634" s="335"/>
      <c r="D634" s="335"/>
      <c r="E634" s="335"/>
      <c r="F634" s="335"/>
      <c r="G634" s="335"/>
      <c r="H634" s="335"/>
      <c r="I634" s="335"/>
      <c r="J634" s="335"/>
      <c r="K634" s="335"/>
      <c r="L634" s="335"/>
      <c r="M634" s="335"/>
      <c r="N634" s="335"/>
      <c r="O634" s="335"/>
      <c r="P634" s="335"/>
      <c r="Q634" s="335"/>
      <c r="R634" s="335"/>
      <c r="S634" s="335"/>
      <c r="T634" s="335"/>
      <c r="U634" s="335"/>
      <c r="V634" s="335"/>
      <c r="W634" s="335"/>
      <c r="X634" s="335"/>
      <c r="Y634" s="335"/>
      <c r="Z634" s="335"/>
      <c r="AA634" s="335"/>
      <c r="AB634" s="335"/>
      <c r="AC634" s="335"/>
      <c r="AD634" s="335"/>
      <c r="AE634" s="335"/>
      <c r="AF634" s="335"/>
    </row>
    <row r="635">
      <c r="A635" s="335"/>
      <c r="B635" s="335"/>
      <c r="C635" s="335"/>
      <c r="D635" s="335"/>
      <c r="E635" s="335"/>
      <c r="F635" s="335"/>
      <c r="G635" s="335"/>
      <c r="H635" s="335"/>
      <c r="I635" s="335"/>
      <c r="J635" s="335"/>
      <c r="K635" s="335"/>
      <c r="L635" s="335"/>
      <c r="M635" s="335"/>
      <c r="N635" s="335"/>
      <c r="O635" s="335"/>
      <c r="P635" s="335"/>
      <c r="Q635" s="335"/>
      <c r="R635" s="335"/>
      <c r="S635" s="335"/>
      <c r="T635" s="335"/>
      <c r="U635" s="335"/>
      <c r="V635" s="335"/>
      <c r="W635" s="335"/>
      <c r="X635" s="335"/>
      <c r="Y635" s="335"/>
      <c r="Z635" s="335"/>
      <c r="AA635" s="335"/>
      <c r="AB635" s="335"/>
      <c r="AC635" s="335"/>
      <c r="AD635" s="335"/>
      <c r="AE635" s="335"/>
      <c r="AF635" s="335"/>
    </row>
    <row r="636">
      <c r="A636" s="335"/>
      <c r="B636" s="335"/>
      <c r="C636" s="335"/>
      <c r="D636" s="335"/>
      <c r="E636" s="335"/>
      <c r="F636" s="335"/>
      <c r="G636" s="335"/>
      <c r="H636" s="335"/>
      <c r="I636" s="335"/>
      <c r="J636" s="335"/>
      <c r="K636" s="335"/>
      <c r="L636" s="335"/>
      <c r="M636" s="335"/>
      <c r="N636" s="335"/>
      <c r="O636" s="335"/>
      <c r="P636" s="335"/>
      <c r="Q636" s="335"/>
      <c r="R636" s="335"/>
      <c r="S636" s="335"/>
      <c r="T636" s="335"/>
      <c r="U636" s="335"/>
      <c r="V636" s="335"/>
      <c r="W636" s="335"/>
      <c r="X636" s="335"/>
      <c r="Y636" s="335"/>
      <c r="Z636" s="335"/>
      <c r="AA636" s="335"/>
      <c r="AB636" s="335"/>
      <c r="AC636" s="335"/>
      <c r="AD636" s="335"/>
      <c r="AE636" s="335"/>
      <c r="AF636" s="335"/>
    </row>
    <row r="637">
      <c r="A637" s="335"/>
      <c r="B637" s="335"/>
      <c r="C637" s="335"/>
      <c r="D637" s="335"/>
      <c r="E637" s="335"/>
      <c r="F637" s="335"/>
      <c r="G637" s="335"/>
      <c r="H637" s="335"/>
      <c r="I637" s="335"/>
      <c r="J637" s="335"/>
      <c r="K637" s="335"/>
      <c r="L637" s="335"/>
      <c r="M637" s="335"/>
      <c r="N637" s="335"/>
      <c r="O637" s="335"/>
      <c r="P637" s="335"/>
      <c r="Q637" s="335"/>
      <c r="R637" s="335"/>
      <c r="S637" s="335"/>
      <c r="T637" s="335"/>
      <c r="U637" s="335"/>
      <c r="V637" s="335"/>
      <c r="W637" s="335"/>
      <c r="X637" s="335"/>
      <c r="Y637" s="335"/>
      <c r="Z637" s="335"/>
      <c r="AA637" s="335"/>
      <c r="AB637" s="335"/>
      <c r="AC637" s="335"/>
      <c r="AD637" s="335"/>
      <c r="AE637" s="335"/>
      <c r="AF637" s="335"/>
    </row>
    <row r="638">
      <c r="A638" s="335"/>
      <c r="B638" s="335"/>
      <c r="C638" s="335"/>
      <c r="D638" s="335"/>
      <c r="E638" s="335"/>
      <c r="F638" s="335"/>
      <c r="G638" s="335"/>
      <c r="H638" s="335"/>
      <c r="I638" s="335"/>
      <c r="J638" s="335"/>
      <c r="K638" s="335"/>
      <c r="L638" s="335"/>
      <c r="M638" s="335"/>
      <c r="N638" s="335"/>
      <c r="O638" s="335"/>
      <c r="P638" s="335"/>
      <c r="Q638" s="335"/>
      <c r="R638" s="335"/>
      <c r="S638" s="335"/>
      <c r="T638" s="335"/>
      <c r="U638" s="335"/>
      <c r="V638" s="335"/>
      <c r="W638" s="335"/>
      <c r="X638" s="335"/>
      <c r="Y638" s="335"/>
      <c r="Z638" s="335"/>
      <c r="AA638" s="335"/>
      <c r="AB638" s="335"/>
      <c r="AC638" s="335"/>
      <c r="AD638" s="335"/>
      <c r="AE638" s="335"/>
      <c r="AF638" s="335"/>
    </row>
    <row r="639">
      <c r="A639" s="335"/>
      <c r="B639" s="335"/>
      <c r="C639" s="335"/>
      <c r="D639" s="335"/>
      <c r="E639" s="335"/>
      <c r="F639" s="335"/>
      <c r="G639" s="335"/>
      <c r="H639" s="335"/>
      <c r="I639" s="335"/>
      <c r="J639" s="335"/>
      <c r="K639" s="335"/>
      <c r="L639" s="335"/>
      <c r="M639" s="335"/>
      <c r="N639" s="335"/>
      <c r="O639" s="335"/>
      <c r="P639" s="335"/>
      <c r="Q639" s="335"/>
      <c r="R639" s="335"/>
      <c r="S639" s="335"/>
      <c r="T639" s="335"/>
      <c r="U639" s="335"/>
      <c r="V639" s="335"/>
      <c r="W639" s="335"/>
      <c r="X639" s="335"/>
      <c r="Y639" s="335"/>
      <c r="Z639" s="335"/>
      <c r="AA639" s="335"/>
      <c r="AB639" s="335"/>
      <c r="AC639" s="335"/>
      <c r="AD639" s="335"/>
      <c r="AE639" s="335"/>
      <c r="AF639" s="335"/>
    </row>
    <row r="640">
      <c r="A640" s="335"/>
      <c r="B640" s="335"/>
      <c r="C640" s="335"/>
      <c r="D640" s="335"/>
      <c r="E640" s="335"/>
      <c r="F640" s="335"/>
      <c r="G640" s="335"/>
      <c r="H640" s="335"/>
      <c r="I640" s="335"/>
      <c r="J640" s="335"/>
      <c r="K640" s="335"/>
      <c r="L640" s="335"/>
      <c r="M640" s="335"/>
      <c r="N640" s="335"/>
      <c r="O640" s="335"/>
      <c r="P640" s="335"/>
      <c r="Q640" s="335"/>
      <c r="R640" s="335"/>
      <c r="S640" s="335"/>
      <c r="T640" s="335"/>
      <c r="U640" s="335"/>
      <c r="V640" s="335"/>
      <c r="W640" s="335"/>
      <c r="X640" s="335"/>
      <c r="Y640" s="335"/>
      <c r="Z640" s="335"/>
      <c r="AA640" s="335"/>
      <c r="AB640" s="335"/>
      <c r="AC640" s="335"/>
      <c r="AD640" s="335"/>
      <c r="AE640" s="335"/>
      <c r="AF640" s="335"/>
    </row>
    <row r="641">
      <c r="A641" s="335"/>
      <c r="B641" s="335"/>
      <c r="C641" s="335"/>
      <c r="D641" s="335"/>
      <c r="E641" s="335"/>
      <c r="F641" s="335"/>
      <c r="G641" s="335"/>
      <c r="H641" s="335"/>
      <c r="I641" s="335"/>
      <c r="J641" s="335"/>
      <c r="K641" s="335"/>
      <c r="L641" s="335"/>
      <c r="M641" s="335"/>
      <c r="N641" s="335"/>
      <c r="O641" s="335"/>
      <c r="P641" s="335"/>
      <c r="Q641" s="335"/>
      <c r="R641" s="335"/>
      <c r="S641" s="335"/>
      <c r="T641" s="335"/>
      <c r="U641" s="335"/>
      <c r="V641" s="335"/>
      <c r="W641" s="335"/>
      <c r="X641" s="335"/>
      <c r="Y641" s="335"/>
      <c r="Z641" s="335"/>
      <c r="AA641" s="335"/>
      <c r="AB641" s="335"/>
      <c r="AC641" s="335"/>
      <c r="AD641" s="335"/>
      <c r="AE641" s="335"/>
      <c r="AF641" s="335"/>
    </row>
    <row r="642">
      <c r="A642" s="335"/>
      <c r="B642" s="335"/>
      <c r="C642" s="335"/>
      <c r="D642" s="335"/>
      <c r="E642" s="335"/>
      <c r="F642" s="335"/>
      <c r="G642" s="335"/>
      <c r="H642" s="335"/>
      <c r="I642" s="335"/>
      <c r="J642" s="335"/>
      <c r="K642" s="335"/>
      <c r="L642" s="335"/>
      <c r="M642" s="335"/>
      <c r="N642" s="335"/>
      <c r="O642" s="335"/>
      <c r="P642" s="335"/>
      <c r="Q642" s="335"/>
      <c r="R642" s="335"/>
      <c r="S642" s="335"/>
      <c r="T642" s="335"/>
      <c r="U642" s="335"/>
      <c r="V642" s="335"/>
      <c r="W642" s="335"/>
      <c r="X642" s="335"/>
      <c r="Y642" s="335"/>
      <c r="Z642" s="335"/>
      <c r="AA642" s="335"/>
      <c r="AB642" s="335"/>
      <c r="AC642" s="335"/>
      <c r="AD642" s="335"/>
      <c r="AE642" s="335"/>
      <c r="AF642" s="335"/>
    </row>
    <row r="643">
      <c r="A643" s="335"/>
      <c r="B643" s="335"/>
      <c r="C643" s="335"/>
      <c r="D643" s="335"/>
      <c r="E643" s="335"/>
      <c r="F643" s="335"/>
      <c r="G643" s="335"/>
      <c r="H643" s="335"/>
      <c r="I643" s="335"/>
      <c r="J643" s="335"/>
      <c r="K643" s="335"/>
      <c r="L643" s="335"/>
      <c r="M643" s="335"/>
      <c r="N643" s="335"/>
      <c r="O643" s="335"/>
      <c r="P643" s="335"/>
      <c r="Q643" s="335"/>
      <c r="R643" s="335"/>
      <c r="S643" s="335"/>
      <c r="T643" s="335"/>
      <c r="U643" s="335"/>
      <c r="V643" s="335"/>
      <c r="W643" s="335"/>
      <c r="X643" s="335"/>
      <c r="Y643" s="335"/>
      <c r="Z643" s="335"/>
      <c r="AA643" s="335"/>
      <c r="AB643" s="335"/>
      <c r="AC643" s="335"/>
      <c r="AD643" s="335"/>
      <c r="AE643" s="335"/>
      <c r="AF643" s="335"/>
    </row>
    <row r="644">
      <c r="A644" s="335"/>
      <c r="B644" s="335"/>
      <c r="C644" s="335"/>
      <c r="D644" s="335"/>
      <c r="E644" s="335"/>
      <c r="F644" s="335"/>
      <c r="G644" s="335"/>
      <c r="H644" s="335"/>
      <c r="I644" s="335"/>
      <c r="J644" s="335"/>
      <c r="K644" s="335"/>
      <c r="L644" s="335"/>
      <c r="M644" s="335"/>
      <c r="N644" s="335"/>
      <c r="O644" s="335"/>
      <c r="P644" s="335"/>
      <c r="Q644" s="335"/>
      <c r="R644" s="335"/>
      <c r="S644" s="335"/>
      <c r="T644" s="335"/>
      <c r="U644" s="335"/>
      <c r="V644" s="335"/>
      <c r="W644" s="335"/>
      <c r="X644" s="335"/>
      <c r="Y644" s="335"/>
      <c r="Z644" s="335"/>
      <c r="AA644" s="335"/>
      <c r="AB644" s="335"/>
      <c r="AC644" s="335"/>
      <c r="AD644" s="335"/>
      <c r="AE644" s="335"/>
      <c r="AF644" s="335"/>
    </row>
    <row r="645">
      <c r="A645" s="335"/>
      <c r="B645" s="335"/>
      <c r="C645" s="335"/>
      <c r="D645" s="335"/>
      <c r="E645" s="335"/>
      <c r="F645" s="335"/>
      <c r="G645" s="335"/>
      <c r="H645" s="335"/>
      <c r="I645" s="335"/>
      <c r="J645" s="335"/>
      <c r="K645" s="335"/>
      <c r="L645" s="335"/>
      <c r="M645" s="335"/>
      <c r="N645" s="335"/>
      <c r="O645" s="335"/>
      <c r="P645" s="335"/>
      <c r="Q645" s="335"/>
      <c r="R645" s="335"/>
      <c r="S645" s="335"/>
      <c r="T645" s="335"/>
      <c r="U645" s="335"/>
      <c r="V645" s="335"/>
      <c r="W645" s="335"/>
      <c r="X645" s="335"/>
      <c r="Y645" s="335"/>
      <c r="Z645" s="335"/>
      <c r="AA645" s="335"/>
      <c r="AB645" s="335"/>
      <c r="AC645" s="335"/>
      <c r="AD645" s="335"/>
      <c r="AE645" s="335"/>
      <c r="AF645" s="335"/>
    </row>
    <row r="646">
      <c r="A646" s="335"/>
      <c r="B646" s="335"/>
      <c r="C646" s="335"/>
      <c r="D646" s="335"/>
      <c r="E646" s="335"/>
      <c r="F646" s="335"/>
      <c r="G646" s="335"/>
      <c r="H646" s="335"/>
      <c r="I646" s="335"/>
      <c r="J646" s="335"/>
      <c r="K646" s="335"/>
      <c r="L646" s="335"/>
      <c r="M646" s="335"/>
      <c r="N646" s="335"/>
      <c r="O646" s="335"/>
      <c r="P646" s="335"/>
      <c r="Q646" s="335"/>
      <c r="R646" s="335"/>
      <c r="S646" s="335"/>
      <c r="T646" s="335"/>
      <c r="U646" s="335"/>
      <c r="V646" s="335"/>
      <c r="W646" s="335"/>
      <c r="X646" s="335"/>
      <c r="Y646" s="335"/>
      <c r="Z646" s="335"/>
      <c r="AA646" s="335"/>
      <c r="AB646" s="335"/>
      <c r="AC646" s="335"/>
      <c r="AD646" s="335"/>
      <c r="AE646" s="335"/>
      <c r="AF646" s="335"/>
    </row>
    <row r="647">
      <c r="A647" s="335"/>
      <c r="B647" s="335"/>
      <c r="C647" s="335"/>
      <c r="D647" s="335"/>
      <c r="E647" s="335"/>
      <c r="F647" s="335"/>
      <c r="G647" s="335"/>
      <c r="H647" s="335"/>
      <c r="I647" s="335"/>
      <c r="J647" s="335"/>
      <c r="K647" s="335"/>
      <c r="L647" s="335"/>
      <c r="M647" s="335"/>
      <c r="N647" s="335"/>
      <c r="O647" s="335"/>
      <c r="P647" s="335"/>
      <c r="Q647" s="335"/>
      <c r="R647" s="335"/>
      <c r="S647" s="335"/>
      <c r="T647" s="335"/>
      <c r="U647" s="335"/>
      <c r="V647" s="335"/>
      <c r="W647" s="335"/>
      <c r="X647" s="335"/>
      <c r="Y647" s="335"/>
      <c r="Z647" s="335"/>
      <c r="AA647" s="335"/>
      <c r="AB647" s="335"/>
      <c r="AC647" s="335"/>
      <c r="AD647" s="335"/>
      <c r="AE647" s="335"/>
      <c r="AF647" s="335"/>
    </row>
    <row r="648">
      <c r="A648" s="335"/>
      <c r="B648" s="335"/>
      <c r="C648" s="335"/>
      <c r="D648" s="335"/>
      <c r="E648" s="335"/>
      <c r="F648" s="335"/>
      <c r="G648" s="335"/>
      <c r="H648" s="335"/>
      <c r="I648" s="335"/>
      <c r="J648" s="335"/>
      <c r="K648" s="335"/>
      <c r="L648" s="335"/>
      <c r="M648" s="335"/>
      <c r="N648" s="335"/>
      <c r="O648" s="335"/>
      <c r="P648" s="335"/>
      <c r="Q648" s="335"/>
      <c r="R648" s="335"/>
      <c r="S648" s="335"/>
      <c r="T648" s="335"/>
      <c r="U648" s="335"/>
      <c r="V648" s="335"/>
      <c r="W648" s="335"/>
      <c r="X648" s="335"/>
      <c r="Y648" s="335"/>
      <c r="Z648" s="335"/>
      <c r="AA648" s="335"/>
      <c r="AB648" s="335"/>
      <c r="AC648" s="335"/>
      <c r="AD648" s="335"/>
      <c r="AE648" s="335"/>
      <c r="AF648" s="335"/>
    </row>
    <row r="649">
      <c r="A649" s="335"/>
      <c r="B649" s="335"/>
      <c r="C649" s="335"/>
      <c r="D649" s="335"/>
      <c r="E649" s="335"/>
      <c r="F649" s="335"/>
      <c r="G649" s="335"/>
      <c r="H649" s="335"/>
      <c r="I649" s="335"/>
      <c r="J649" s="335"/>
      <c r="K649" s="335"/>
      <c r="L649" s="335"/>
      <c r="M649" s="335"/>
      <c r="N649" s="335"/>
      <c r="O649" s="335"/>
      <c r="P649" s="335"/>
      <c r="Q649" s="335"/>
      <c r="R649" s="335"/>
      <c r="S649" s="335"/>
      <c r="T649" s="335"/>
      <c r="U649" s="335"/>
      <c r="V649" s="335"/>
      <c r="W649" s="335"/>
      <c r="X649" s="335"/>
      <c r="Y649" s="335"/>
      <c r="Z649" s="335"/>
      <c r="AA649" s="335"/>
      <c r="AB649" s="335"/>
      <c r="AC649" s="335"/>
      <c r="AD649" s="335"/>
      <c r="AE649" s="335"/>
      <c r="AF649" s="335"/>
    </row>
    <row r="650">
      <c r="A650" s="335"/>
      <c r="B650" s="335"/>
      <c r="C650" s="335"/>
      <c r="D650" s="335"/>
      <c r="E650" s="335"/>
      <c r="F650" s="335"/>
      <c r="G650" s="335"/>
      <c r="H650" s="335"/>
      <c r="I650" s="335"/>
      <c r="J650" s="335"/>
      <c r="K650" s="335"/>
      <c r="L650" s="335"/>
      <c r="M650" s="335"/>
      <c r="N650" s="335"/>
      <c r="O650" s="335"/>
      <c r="P650" s="335"/>
      <c r="Q650" s="335"/>
      <c r="R650" s="335"/>
      <c r="S650" s="335"/>
      <c r="T650" s="335"/>
      <c r="U650" s="335"/>
      <c r="V650" s="335"/>
      <c r="W650" s="335"/>
      <c r="X650" s="335"/>
      <c r="Y650" s="335"/>
      <c r="Z650" s="335"/>
      <c r="AA650" s="335"/>
      <c r="AB650" s="335"/>
      <c r="AC650" s="335"/>
      <c r="AD650" s="335"/>
      <c r="AE650" s="335"/>
      <c r="AF650" s="335"/>
    </row>
    <row r="651">
      <c r="A651" s="335"/>
      <c r="B651" s="335"/>
      <c r="C651" s="335"/>
      <c r="D651" s="335"/>
      <c r="E651" s="335"/>
      <c r="F651" s="335"/>
      <c r="G651" s="335"/>
      <c r="H651" s="335"/>
      <c r="I651" s="335"/>
      <c r="J651" s="335"/>
      <c r="K651" s="335"/>
      <c r="L651" s="335"/>
      <c r="M651" s="335"/>
      <c r="N651" s="335"/>
      <c r="O651" s="335"/>
      <c r="P651" s="335"/>
      <c r="Q651" s="335"/>
      <c r="R651" s="335"/>
      <c r="S651" s="335"/>
      <c r="T651" s="335"/>
      <c r="U651" s="335"/>
      <c r="V651" s="335"/>
      <c r="W651" s="335"/>
      <c r="X651" s="335"/>
      <c r="Y651" s="335"/>
      <c r="Z651" s="335"/>
      <c r="AA651" s="335"/>
      <c r="AB651" s="335"/>
      <c r="AC651" s="335"/>
      <c r="AD651" s="335"/>
      <c r="AE651" s="335"/>
      <c r="AF651" s="335"/>
    </row>
    <row r="652">
      <c r="A652" s="335"/>
      <c r="B652" s="335"/>
      <c r="C652" s="335"/>
      <c r="D652" s="335"/>
      <c r="E652" s="335"/>
      <c r="F652" s="335"/>
      <c r="G652" s="335"/>
      <c r="H652" s="335"/>
      <c r="I652" s="335"/>
      <c r="J652" s="335"/>
      <c r="K652" s="335"/>
      <c r="L652" s="335"/>
      <c r="M652" s="335"/>
      <c r="N652" s="335"/>
      <c r="O652" s="335"/>
      <c r="P652" s="335"/>
      <c r="Q652" s="335"/>
      <c r="R652" s="335"/>
      <c r="S652" s="335"/>
      <c r="T652" s="335"/>
      <c r="U652" s="335"/>
      <c r="V652" s="335"/>
      <c r="W652" s="335"/>
      <c r="X652" s="335"/>
      <c r="Y652" s="335"/>
      <c r="Z652" s="335"/>
      <c r="AA652" s="335"/>
      <c r="AB652" s="335"/>
      <c r="AC652" s="335"/>
      <c r="AD652" s="335"/>
      <c r="AE652" s="335"/>
      <c r="AF652" s="335"/>
    </row>
    <row r="653">
      <c r="A653" s="335"/>
      <c r="B653" s="335"/>
      <c r="C653" s="335"/>
      <c r="D653" s="335"/>
      <c r="E653" s="335"/>
      <c r="F653" s="335"/>
      <c r="G653" s="335"/>
      <c r="H653" s="335"/>
      <c r="I653" s="335"/>
      <c r="J653" s="335"/>
      <c r="K653" s="335"/>
      <c r="L653" s="335"/>
      <c r="M653" s="335"/>
      <c r="N653" s="335"/>
      <c r="O653" s="335"/>
      <c r="P653" s="335"/>
      <c r="Q653" s="335"/>
      <c r="R653" s="335"/>
      <c r="S653" s="335"/>
      <c r="T653" s="335"/>
      <c r="U653" s="335"/>
      <c r="V653" s="335"/>
      <c r="W653" s="335"/>
      <c r="X653" s="335"/>
      <c r="Y653" s="335"/>
      <c r="Z653" s="335"/>
      <c r="AA653" s="335"/>
      <c r="AB653" s="335"/>
      <c r="AC653" s="335"/>
      <c r="AD653" s="335"/>
      <c r="AE653" s="335"/>
      <c r="AF653" s="335"/>
    </row>
    <row r="654">
      <c r="A654" s="335"/>
      <c r="B654" s="335"/>
      <c r="C654" s="335"/>
      <c r="D654" s="335"/>
      <c r="E654" s="335"/>
      <c r="F654" s="335"/>
      <c r="G654" s="335"/>
      <c r="H654" s="335"/>
      <c r="I654" s="335"/>
      <c r="J654" s="335"/>
      <c r="K654" s="335"/>
      <c r="L654" s="335"/>
      <c r="M654" s="335"/>
      <c r="N654" s="335"/>
      <c r="O654" s="335"/>
      <c r="P654" s="335"/>
      <c r="Q654" s="335"/>
      <c r="R654" s="335"/>
      <c r="S654" s="335"/>
      <c r="T654" s="335"/>
      <c r="U654" s="335"/>
      <c r="V654" s="335"/>
      <c r="W654" s="335"/>
      <c r="X654" s="335"/>
      <c r="Y654" s="335"/>
      <c r="Z654" s="335"/>
      <c r="AA654" s="335"/>
      <c r="AB654" s="335"/>
      <c r="AC654" s="335"/>
      <c r="AD654" s="335"/>
      <c r="AE654" s="335"/>
      <c r="AF654" s="335"/>
    </row>
    <row r="655">
      <c r="A655" s="335"/>
      <c r="B655" s="335"/>
      <c r="C655" s="335"/>
      <c r="D655" s="335"/>
      <c r="E655" s="335"/>
      <c r="F655" s="335"/>
      <c r="G655" s="335"/>
      <c r="H655" s="335"/>
      <c r="I655" s="335"/>
      <c r="J655" s="335"/>
      <c r="K655" s="335"/>
      <c r="L655" s="335"/>
      <c r="M655" s="335"/>
      <c r="N655" s="335"/>
      <c r="O655" s="335"/>
      <c r="P655" s="335"/>
      <c r="Q655" s="335"/>
      <c r="R655" s="335"/>
      <c r="S655" s="335"/>
      <c r="T655" s="335"/>
      <c r="U655" s="335"/>
      <c r="V655" s="335"/>
      <c r="W655" s="335"/>
      <c r="X655" s="335"/>
      <c r="Y655" s="335"/>
      <c r="Z655" s="335"/>
      <c r="AA655" s="335"/>
      <c r="AB655" s="335"/>
      <c r="AC655" s="335"/>
      <c r="AD655" s="335"/>
      <c r="AE655" s="335"/>
      <c r="AF655" s="335"/>
    </row>
    <row r="656">
      <c r="A656" s="335"/>
      <c r="B656" s="335"/>
      <c r="C656" s="335"/>
      <c r="D656" s="335"/>
      <c r="E656" s="335"/>
      <c r="F656" s="335"/>
      <c r="G656" s="335"/>
      <c r="H656" s="335"/>
      <c r="I656" s="335"/>
      <c r="J656" s="335"/>
      <c r="K656" s="335"/>
      <c r="L656" s="335"/>
      <c r="M656" s="335"/>
      <c r="N656" s="335"/>
      <c r="O656" s="335"/>
      <c r="P656" s="335"/>
      <c r="Q656" s="335"/>
      <c r="R656" s="335"/>
      <c r="S656" s="335"/>
      <c r="T656" s="335"/>
      <c r="U656" s="335"/>
      <c r="V656" s="335"/>
      <c r="W656" s="335"/>
      <c r="X656" s="335"/>
      <c r="Y656" s="335"/>
      <c r="Z656" s="335"/>
      <c r="AA656" s="335"/>
      <c r="AB656" s="335"/>
      <c r="AC656" s="335"/>
      <c r="AD656" s="335"/>
      <c r="AE656" s="335"/>
      <c r="AF656" s="335"/>
    </row>
    <row r="657">
      <c r="A657" s="335"/>
      <c r="B657" s="335"/>
      <c r="C657" s="335"/>
      <c r="D657" s="335"/>
      <c r="E657" s="335"/>
      <c r="F657" s="335"/>
      <c r="G657" s="335"/>
      <c r="H657" s="335"/>
      <c r="I657" s="335"/>
      <c r="J657" s="335"/>
      <c r="K657" s="335"/>
      <c r="L657" s="335"/>
      <c r="M657" s="335"/>
      <c r="N657" s="335"/>
      <c r="O657" s="335"/>
      <c r="P657" s="335"/>
      <c r="Q657" s="335"/>
      <c r="R657" s="335"/>
      <c r="S657" s="335"/>
      <c r="T657" s="335"/>
      <c r="U657" s="335"/>
      <c r="V657" s="335"/>
      <c r="W657" s="335"/>
      <c r="X657" s="335"/>
      <c r="Y657" s="335"/>
      <c r="Z657" s="335"/>
      <c r="AA657" s="335"/>
      <c r="AB657" s="335"/>
      <c r="AC657" s="335"/>
      <c r="AD657" s="335"/>
      <c r="AE657" s="335"/>
      <c r="AF657" s="335"/>
    </row>
    <row r="658">
      <c r="A658" s="335"/>
      <c r="B658" s="335"/>
      <c r="C658" s="335"/>
      <c r="D658" s="335"/>
      <c r="E658" s="335"/>
      <c r="F658" s="335"/>
      <c r="G658" s="335"/>
      <c r="H658" s="335"/>
      <c r="I658" s="335"/>
      <c r="J658" s="335"/>
      <c r="K658" s="335"/>
      <c r="L658" s="335"/>
      <c r="M658" s="335"/>
      <c r="N658" s="335"/>
      <c r="O658" s="335"/>
      <c r="P658" s="335"/>
      <c r="Q658" s="335"/>
      <c r="R658" s="335"/>
      <c r="S658" s="335"/>
      <c r="T658" s="335"/>
      <c r="U658" s="335"/>
      <c r="V658" s="335"/>
      <c r="W658" s="335"/>
      <c r="X658" s="335"/>
      <c r="Y658" s="335"/>
      <c r="Z658" s="335"/>
      <c r="AA658" s="335"/>
      <c r="AB658" s="335"/>
      <c r="AC658" s="335"/>
      <c r="AD658" s="335"/>
      <c r="AE658" s="335"/>
      <c r="AF658" s="335"/>
    </row>
    <row r="659">
      <c r="A659" s="335"/>
      <c r="B659" s="335"/>
      <c r="C659" s="335"/>
      <c r="D659" s="335"/>
      <c r="E659" s="335"/>
      <c r="F659" s="335"/>
      <c r="G659" s="335"/>
      <c r="H659" s="335"/>
      <c r="I659" s="335"/>
      <c r="J659" s="335"/>
      <c r="K659" s="335"/>
      <c r="L659" s="335"/>
      <c r="M659" s="335"/>
      <c r="N659" s="335"/>
      <c r="O659" s="335"/>
      <c r="P659" s="335"/>
      <c r="Q659" s="335"/>
      <c r="R659" s="335"/>
      <c r="S659" s="335"/>
      <c r="T659" s="335"/>
      <c r="U659" s="335"/>
      <c r="V659" s="335"/>
      <c r="W659" s="335"/>
      <c r="X659" s="335"/>
      <c r="Y659" s="335"/>
      <c r="Z659" s="335"/>
      <c r="AA659" s="335"/>
      <c r="AB659" s="335"/>
      <c r="AC659" s="335"/>
      <c r="AD659" s="335"/>
      <c r="AE659" s="335"/>
      <c r="AF659" s="335"/>
    </row>
    <row r="660">
      <c r="A660" s="335"/>
      <c r="B660" s="335"/>
      <c r="C660" s="335"/>
      <c r="D660" s="335"/>
      <c r="E660" s="335"/>
      <c r="F660" s="335"/>
      <c r="G660" s="335"/>
      <c r="H660" s="335"/>
      <c r="I660" s="335"/>
      <c r="J660" s="335"/>
      <c r="K660" s="335"/>
      <c r="L660" s="335"/>
      <c r="M660" s="335"/>
      <c r="N660" s="335"/>
      <c r="O660" s="335"/>
      <c r="P660" s="335"/>
      <c r="Q660" s="335"/>
      <c r="R660" s="335"/>
      <c r="S660" s="335"/>
      <c r="T660" s="335"/>
      <c r="U660" s="335"/>
      <c r="V660" s="335"/>
      <c r="W660" s="335"/>
      <c r="X660" s="335"/>
      <c r="Y660" s="335"/>
      <c r="Z660" s="335"/>
      <c r="AA660" s="335"/>
      <c r="AB660" s="335"/>
      <c r="AC660" s="335"/>
      <c r="AD660" s="335"/>
      <c r="AE660" s="335"/>
      <c r="AF660" s="335"/>
    </row>
    <row r="661">
      <c r="A661" s="335"/>
      <c r="B661" s="335"/>
      <c r="C661" s="335"/>
      <c r="D661" s="335"/>
      <c r="E661" s="335"/>
      <c r="F661" s="335"/>
      <c r="G661" s="335"/>
      <c r="H661" s="335"/>
      <c r="I661" s="335"/>
      <c r="J661" s="335"/>
      <c r="K661" s="335"/>
      <c r="L661" s="335"/>
      <c r="M661" s="335"/>
      <c r="N661" s="335"/>
      <c r="O661" s="335"/>
      <c r="P661" s="335"/>
      <c r="Q661" s="335"/>
      <c r="R661" s="335"/>
      <c r="S661" s="335"/>
      <c r="T661" s="335"/>
      <c r="U661" s="335"/>
      <c r="V661" s="335"/>
      <c r="W661" s="335"/>
      <c r="X661" s="335"/>
      <c r="Y661" s="335"/>
      <c r="Z661" s="335"/>
      <c r="AA661" s="335"/>
      <c r="AB661" s="335"/>
      <c r="AC661" s="335"/>
      <c r="AD661" s="335"/>
      <c r="AE661" s="335"/>
      <c r="AF661" s="335"/>
    </row>
    <row r="662">
      <c r="A662" s="335"/>
      <c r="B662" s="335"/>
      <c r="C662" s="335"/>
      <c r="D662" s="335"/>
      <c r="E662" s="335"/>
      <c r="F662" s="335"/>
      <c r="G662" s="335"/>
      <c r="H662" s="335"/>
      <c r="I662" s="335"/>
      <c r="J662" s="335"/>
      <c r="K662" s="335"/>
      <c r="L662" s="335"/>
      <c r="M662" s="335"/>
      <c r="N662" s="335"/>
      <c r="O662" s="335"/>
      <c r="P662" s="335"/>
      <c r="Q662" s="335"/>
      <c r="R662" s="335"/>
      <c r="S662" s="335"/>
      <c r="T662" s="335"/>
      <c r="U662" s="335"/>
      <c r="V662" s="335"/>
      <c r="W662" s="335"/>
      <c r="X662" s="335"/>
      <c r="Y662" s="335"/>
      <c r="Z662" s="335"/>
      <c r="AA662" s="335"/>
      <c r="AB662" s="335"/>
      <c r="AC662" s="335"/>
      <c r="AD662" s="335"/>
      <c r="AE662" s="335"/>
      <c r="AF662" s="335"/>
    </row>
    <row r="663">
      <c r="A663" s="335"/>
      <c r="B663" s="335"/>
      <c r="C663" s="335"/>
      <c r="D663" s="335"/>
      <c r="E663" s="335"/>
      <c r="F663" s="335"/>
      <c r="G663" s="335"/>
      <c r="H663" s="335"/>
      <c r="I663" s="335"/>
      <c r="J663" s="335"/>
      <c r="K663" s="335"/>
      <c r="L663" s="335"/>
      <c r="M663" s="335"/>
      <c r="N663" s="335"/>
      <c r="O663" s="335"/>
      <c r="P663" s="335"/>
      <c r="Q663" s="335"/>
      <c r="R663" s="335"/>
      <c r="S663" s="335"/>
      <c r="T663" s="335"/>
      <c r="U663" s="335"/>
      <c r="V663" s="335"/>
      <c r="W663" s="335"/>
      <c r="X663" s="335"/>
      <c r="Y663" s="335"/>
      <c r="Z663" s="335"/>
      <c r="AA663" s="335"/>
      <c r="AB663" s="335"/>
      <c r="AC663" s="335"/>
      <c r="AD663" s="335"/>
      <c r="AE663" s="335"/>
      <c r="AF663" s="335"/>
    </row>
    <row r="664">
      <c r="A664" s="335"/>
      <c r="B664" s="335"/>
      <c r="C664" s="335"/>
      <c r="D664" s="335"/>
      <c r="E664" s="335"/>
      <c r="F664" s="335"/>
      <c r="G664" s="335"/>
      <c r="H664" s="335"/>
      <c r="I664" s="335"/>
      <c r="J664" s="335"/>
      <c r="K664" s="335"/>
      <c r="L664" s="335"/>
      <c r="M664" s="335"/>
      <c r="N664" s="335"/>
      <c r="O664" s="335"/>
      <c r="P664" s="335"/>
      <c r="Q664" s="335"/>
      <c r="R664" s="335"/>
      <c r="S664" s="335"/>
      <c r="T664" s="335"/>
      <c r="U664" s="335"/>
      <c r="V664" s="335"/>
      <c r="W664" s="335"/>
      <c r="X664" s="335"/>
      <c r="Y664" s="335"/>
      <c r="Z664" s="335"/>
      <c r="AA664" s="335"/>
      <c r="AB664" s="335"/>
      <c r="AC664" s="335"/>
      <c r="AD664" s="335"/>
      <c r="AE664" s="335"/>
      <c r="AF664" s="335"/>
    </row>
    <row r="665">
      <c r="A665" s="335"/>
      <c r="B665" s="335"/>
      <c r="C665" s="335"/>
      <c r="D665" s="335"/>
      <c r="E665" s="335"/>
      <c r="F665" s="335"/>
      <c r="G665" s="335"/>
      <c r="H665" s="335"/>
      <c r="I665" s="335"/>
      <c r="J665" s="335"/>
      <c r="K665" s="335"/>
      <c r="L665" s="335"/>
      <c r="M665" s="335"/>
      <c r="N665" s="335"/>
      <c r="O665" s="335"/>
      <c r="P665" s="335"/>
      <c r="Q665" s="335"/>
      <c r="R665" s="335"/>
      <c r="S665" s="335"/>
      <c r="T665" s="335"/>
      <c r="U665" s="335"/>
      <c r="V665" s="335"/>
      <c r="W665" s="335"/>
      <c r="X665" s="335"/>
      <c r="Y665" s="335"/>
      <c r="Z665" s="335"/>
      <c r="AA665" s="335"/>
      <c r="AB665" s="335"/>
      <c r="AC665" s="335"/>
      <c r="AD665" s="335"/>
      <c r="AE665" s="335"/>
      <c r="AF665" s="335"/>
    </row>
    <row r="666">
      <c r="A666" s="335"/>
      <c r="B666" s="335"/>
      <c r="C666" s="335"/>
      <c r="D666" s="335"/>
      <c r="E666" s="335"/>
      <c r="F666" s="335"/>
      <c r="G666" s="335"/>
      <c r="H666" s="335"/>
      <c r="I666" s="335"/>
      <c r="J666" s="335"/>
      <c r="K666" s="335"/>
      <c r="L666" s="335"/>
      <c r="M666" s="335"/>
      <c r="N666" s="335"/>
      <c r="O666" s="335"/>
      <c r="P666" s="335"/>
      <c r="Q666" s="335"/>
      <c r="R666" s="335"/>
      <c r="S666" s="335"/>
      <c r="T666" s="335"/>
      <c r="U666" s="335"/>
      <c r="V666" s="335"/>
      <c r="W666" s="335"/>
      <c r="X666" s="335"/>
      <c r="Y666" s="335"/>
      <c r="Z666" s="335"/>
      <c r="AA666" s="335"/>
      <c r="AB666" s="335"/>
      <c r="AC666" s="335"/>
      <c r="AD666" s="335"/>
      <c r="AE666" s="335"/>
      <c r="AF666" s="335"/>
    </row>
    <row r="667">
      <c r="A667" s="335"/>
      <c r="B667" s="335"/>
      <c r="C667" s="335"/>
      <c r="D667" s="335"/>
      <c r="E667" s="335"/>
      <c r="F667" s="335"/>
      <c r="G667" s="335"/>
      <c r="H667" s="335"/>
      <c r="I667" s="335"/>
      <c r="J667" s="335"/>
      <c r="K667" s="335"/>
      <c r="L667" s="335"/>
      <c r="M667" s="335"/>
      <c r="N667" s="335"/>
      <c r="O667" s="335"/>
      <c r="P667" s="335"/>
      <c r="Q667" s="335"/>
      <c r="R667" s="335"/>
      <c r="S667" s="335"/>
      <c r="T667" s="335"/>
      <c r="U667" s="335"/>
      <c r="V667" s="335"/>
      <c r="W667" s="335"/>
      <c r="X667" s="335"/>
      <c r="Y667" s="335"/>
      <c r="Z667" s="335"/>
      <c r="AA667" s="335"/>
      <c r="AB667" s="335"/>
      <c r="AC667" s="335"/>
      <c r="AD667" s="335"/>
      <c r="AE667" s="335"/>
      <c r="AF667" s="335"/>
    </row>
    <row r="668">
      <c r="A668" s="335"/>
      <c r="B668" s="335"/>
      <c r="C668" s="335"/>
      <c r="D668" s="335"/>
      <c r="E668" s="335"/>
      <c r="F668" s="335"/>
      <c r="G668" s="335"/>
      <c r="H668" s="335"/>
      <c r="I668" s="335"/>
      <c r="J668" s="335"/>
      <c r="K668" s="335"/>
      <c r="L668" s="335"/>
      <c r="M668" s="335"/>
      <c r="N668" s="335"/>
      <c r="O668" s="335"/>
      <c r="P668" s="335"/>
      <c r="Q668" s="335"/>
      <c r="R668" s="335"/>
      <c r="S668" s="335"/>
      <c r="T668" s="335"/>
      <c r="U668" s="335"/>
      <c r="V668" s="335"/>
      <c r="W668" s="335"/>
      <c r="X668" s="335"/>
      <c r="Y668" s="335"/>
      <c r="Z668" s="335"/>
      <c r="AA668" s="335"/>
      <c r="AB668" s="335"/>
      <c r="AC668" s="335"/>
      <c r="AD668" s="335"/>
      <c r="AE668" s="335"/>
      <c r="AF668" s="335"/>
    </row>
    <row r="669">
      <c r="A669" s="335"/>
      <c r="B669" s="335"/>
      <c r="C669" s="335"/>
      <c r="D669" s="335"/>
      <c r="E669" s="335"/>
      <c r="F669" s="335"/>
      <c r="G669" s="335"/>
      <c r="H669" s="335"/>
      <c r="I669" s="335"/>
      <c r="J669" s="335"/>
      <c r="K669" s="335"/>
      <c r="L669" s="335"/>
      <c r="M669" s="335"/>
      <c r="N669" s="335"/>
      <c r="O669" s="335"/>
      <c r="P669" s="335"/>
      <c r="Q669" s="335"/>
      <c r="R669" s="335"/>
      <c r="S669" s="335"/>
      <c r="T669" s="335"/>
      <c r="U669" s="335"/>
      <c r="V669" s="335"/>
      <c r="W669" s="335"/>
      <c r="X669" s="335"/>
      <c r="Y669" s="335"/>
      <c r="Z669" s="335"/>
      <c r="AA669" s="335"/>
      <c r="AB669" s="335"/>
      <c r="AC669" s="335"/>
      <c r="AD669" s="335"/>
      <c r="AE669" s="335"/>
      <c r="AF669" s="335"/>
    </row>
    <row r="670">
      <c r="A670" s="335"/>
      <c r="B670" s="335"/>
      <c r="C670" s="335"/>
      <c r="D670" s="335"/>
      <c r="E670" s="335"/>
      <c r="F670" s="335"/>
      <c r="G670" s="335"/>
      <c r="H670" s="335"/>
      <c r="I670" s="335"/>
      <c r="J670" s="335"/>
      <c r="K670" s="335"/>
      <c r="L670" s="335"/>
      <c r="M670" s="335"/>
      <c r="N670" s="335"/>
      <c r="O670" s="335"/>
      <c r="P670" s="335"/>
      <c r="Q670" s="335"/>
      <c r="R670" s="335"/>
      <c r="S670" s="335"/>
      <c r="T670" s="335"/>
      <c r="U670" s="335"/>
      <c r="V670" s="335"/>
      <c r="W670" s="335"/>
      <c r="X670" s="335"/>
      <c r="Y670" s="335"/>
      <c r="Z670" s="335"/>
      <c r="AA670" s="335"/>
      <c r="AB670" s="335"/>
      <c r="AC670" s="335"/>
      <c r="AD670" s="335"/>
      <c r="AE670" s="335"/>
      <c r="AF670" s="335"/>
    </row>
    <row r="671">
      <c r="A671" s="335"/>
      <c r="B671" s="335"/>
      <c r="C671" s="335"/>
      <c r="D671" s="335"/>
      <c r="E671" s="335"/>
      <c r="F671" s="335"/>
      <c r="G671" s="335"/>
      <c r="H671" s="335"/>
      <c r="I671" s="335"/>
      <c r="J671" s="335"/>
      <c r="K671" s="335"/>
      <c r="L671" s="335"/>
      <c r="M671" s="335"/>
      <c r="N671" s="335"/>
      <c r="O671" s="335"/>
      <c r="P671" s="335"/>
      <c r="Q671" s="335"/>
      <c r="R671" s="335"/>
      <c r="S671" s="335"/>
      <c r="T671" s="335"/>
      <c r="U671" s="335"/>
      <c r="V671" s="335"/>
      <c r="W671" s="335"/>
      <c r="X671" s="335"/>
      <c r="Y671" s="335"/>
      <c r="Z671" s="335"/>
      <c r="AA671" s="335"/>
      <c r="AB671" s="335"/>
      <c r="AC671" s="335"/>
      <c r="AD671" s="335"/>
      <c r="AE671" s="335"/>
      <c r="AF671" s="335"/>
    </row>
    <row r="672">
      <c r="A672" s="335"/>
      <c r="B672" s="335"/>
      <c r="C672" s="335"/>
      <c r="D672" s="335"/>
      <c r="E672" s="335"/>
      <c r="F672" s="335"/>
      <c r="G672" s="335"/>
      <c r="H672" s="335"/>
      <c r="I672" s="335"/>
      <c r="J672" s="335"/>
      <c r="K672" s="335"/>
      <c r="L672" s="335"/>
      <c r="M672" s="335"/>
      <c r="N672" s="335"/>
      <c r="O672" s="335"/>
      <c r="P672" s="335"/>
      <c r="Q672" s="335"/>
      <c r="R672" s="335"/>
      <c r="S672" s="335"/>
      <c r="T672" s="335"/>
      <c r="U672" s="335"/>
      <c r="V672" s="335"/>
      <c r="W672" s="335"/>
      <c r="X672" s="335"/>
      <c r="Y672" s="335"/>
      <c r="Z672" s="335"/>
      <c r="AA672" s="335"/>
      <c r="AB672" s="335"/>
      <c r="AC672" s="335"/>
      <c r="AD672" s="335"/>
      <c r="AE672" s="335"/>
      <c r="AF672" s="335"/>
    </row>
    <row r="673">
      <c r="A673" s="335"/>
      <c r="B673" s="335"/>
      <c r="C673" s="335"/>
      <c r="D673" s="335"/>
      <c r="E673" s="335"/>
      <c r="F673" s="335"/>
      <c r="G673" s="335"/>
      <c r="H673" s="335"/>
      <c r="I673" s="335"/>
      <c r="J673" s="335"/>
      <c r="K673" s="335"/>
      <c r="L673" s="335"/>
      <c r="M673" s="335"/>
      <c r="N673" s="335"/>
      <c r="O673" s="335"/>
      <c r="P673" s="335"/>
      <c r="Q673" s="335"/>
      <c r="R673" s="335"/>
      <c r="S673" s="335"/>
      <c r="T673" s="335"/>
      <c r="U673" s="335"/>
      <c r="V673" s="335"/>
      <c r="W673" s="335"/>
      <c r="X673" s="335"/>
      <c r="Y673" s="335"/>
      <c r="Z673" s="335"/>
      <c r="AA673" s="335"/>
      <c r="AB673" s="335"/>
      <c r="AC673" s="335"/>
      <c r="AD673" s="335"/>
      <c r="AE673" s="335"/>
      <c r="AF673" s="335"/>
    </row>
    <row r="674">
      <c r="A674" s="335"/>
      <c r="B674" s="335"/>
      <c r="C674" s="335"/>
      <c r="D674" s="335"/>
      <c r="E674" s="335"/>
      <c r="F674" s="335"/>
      <c r="G674" s="335"/>
      <c r="H674" s="335"/>
      <c r="I674" s="335"/>
      <c r="J674" s="335"/>
      <c r="K674" s="335"/>
      <c r="L674" s="335"/>
      <c r="M674" s="335"/>
      <c r="N674" s="335"/>
      <c r="O674" s="335"/>
      <c r="P674" s="335"/>
      <c r="Q674" s="335"/>
      <c r="R674" s="335"/>
      <c r="S674" s="335"/>
      <c r="T674" s="335"/>
      <c r="U674" s="335"/>
      <c r="V674" s="335"/>
      <c r="W674" s="335"/>
      <c r="X674" s="335"/>
      <c r="Y674" s="335"/>
      <c r="Z674" s="335"/>
      <c r="AA674" s="335"/>
      <c r="AB674" s="335"/>
      <c r="AC674" s="335"/>
      <c r="AD674" s="335"/>
      <c r="AE674" s="335"/>
      <c r="AF674" s="335"/>
    </row>
    <row r="675">
      <c r="A675" s="335"/>
      <c r="B675" s="335"/>
      <c r="C675" s="335"/>
      <c r="D675" s="335"/>
      <c r="E675" s="335"/>
      <c r="F675" s="335"/>
      <c r="G675" s="335"/>
      <c r="H675" s="335"/>
      <c r="I675" s="335"/>
      <c r="J675" s="335"/>
      <c r="K675" s="335"/>
      <c r="L675" s="335"/>
      <c r="M675" s="335"/>
      <c r="N675" s="335"/>
      <c r="O675" s="335"/>
      <c r="P675" s="335"/>
      <c r="Q675" s="335"/>
      <c r="R675" s="335"/>
      <c r="S675" s="335"/>
      <c r="T675" s="335"/>
      <c r="U675" s="335"/>
      <c r="V675" s="335"/>
      <c r="W675" s="335"/>
      <c r="X675" s="335"/>
      <c r="Y675" s="335"/>
      <c r="Z675" s="335"/>
      <c r="AA675" s="335"/>
      <c r="AB675" s="335"/>
      <c r="AC675" s="335"/>
      <c r="AD675" s="335"/>
      <c r="AE675" s="335"/>
      <c r="AF675" s="335"/>
    </row>
    <row r="676">
      <c r="A676" s="335"/>
      <c r="B676" s="335"/>
      <c r="C676" s="335"/>
      <c r="D676" s="335"/>
      <c r="E676" s="335"/>
      <c r="F676" s="335"/>
      <c r="G676" s="335"/>
      <c r="H676" s="335"/>
      <c r="I676" s="335"/>
      <c r="J676" s="335"/>
      <c r="K676" s="335"/>
      <c r="L676" s="335"/>
      <c r="M676" s="335"/>
      <c r="N676" s="335"/>
      <c r="O676" s="335"/>
      <c r="P676" s="335"/>
      <c r="Q676" s="335"/>
      <c r="R676" s="335"/>
      <c r="S676" s="335"/>
      <c r="T676" s="335"/>
      <c r="U676" s="335"/>
      <c r="V676" s="335"/>
      <c r="W676" s="335"/>
      <c r="X676" s="335"/>
      <c r="Y676" s="335"/>
      <c r="Z676" s="335"/>
      <c r="AA676" s="335"/>
      <c r="AB676" s="335"/>
      <c r="AC676" s="335"/>
      <c r="AD676" s="335"/>
      <c r="AE676" s="335"/>
      <c r="AF676" s="335"/>
    </row>
    <row r="677">
      <c r="A677" s="335"/>
      <c r="B677" s="335"/>
      <c r="C677" s="335"/>
      <c r="D677" s="335"/>
      <c r="E677" s="335"/>
      <c r="F677" s="335"/>
      <c r="G677" s="335"/>
      <c r="H677" s="335"/>
      <c r="I677" s="335"/>
      <c r="J677" s="335"/>
      <c r="K677" s="335"/>
      <c r="L677" s="335"/>
      <c r="M677" s="335"/>
      <c r="N677" s="335"/>
      <c r="O677" s="335"/>
      <c r="P677" s="335"/>
      <c r="Q677" s="335"/>
      <c r="R677" s="335"/>
      <c r="S677" s="335"/>
      <c r="T677" s="335"/>
      <c r="U677" s="335"/>
      <c r="V677" s="335"/>
      <c r="W677" s="335"/>
      <c r="X677" s="335"/>
      <c r="Y677" s="335"/>
      <c r="Z677" s="335"/>
      <c r="AA677" s="335"/>
      <c r="AB677" s="335"/>
      <c r="AC677" s="335"/>
      <c r="AD677" s="335"/>
      <c r="AE677" s="335"/>
      <c r="AF677" s="335"/>
    </row>
    <row r="678">
      <c r="A678" s="335"/>
      <c r="B678" s="335"/>
      <c r="C678" s="335"/>
      <c r="D678" s="335"/>
      <c r="E678" s="335"/>
      <c r="F678" s="335"/>
      <c r="G678" s="335"/>
      <c r="H678" s="335"/>
      <c r="I678" s="335"/>
      <c r="J678" s="335"/>
      <c r="K678" s="335"/>
      <c r="L678" s="335"/>
      <c r="M678" s="335"/>
      <c r="N678" s="335"/>
      <c r="O678" s="335"/>
      <c r="P678" s="335"/>
      <c r="Q678" s="335"/>
      <c r="R678" s="335"/>
      <c r="S678" s="335"/>
      <c r="T678" s="335"/>
      <c r="U678" s="335"/>
      <c r="V678" s="335"/>
      <c r="W678" s="335"/>
      <c r="X678" s="335"/>
      <c r="Y678" s="335"/>
      <c r="Z678" s="335"/>
      <c r="AA678" s="335"/>
      <c r="AB678" s="335"/>
      <c r="AC678" s="335"/>
      <c r="AD678" s="335"/>
      <c r="AE678" s="335"/>
      <c r="AF678" s="335"/>
    </row>
    <row r="679">
      <c r="A679" s="335"/>
      <c r="B679" s="335"/>
      <c r="C679" s="335"/>
      <c r="D679" s="335"/>
      <c r="E679" s="335"/>
      <c r="F679" s="335"/>
      <c r="G679" s="335"/>
      <c r="H679" s="335"/>
      <c r="I679" s="335"/>
      <c r="J679" s="335"/>
      <c r="K679" s="335"/>
      <c r="L679" s="335"/>
      <c r="M679" s="335"/>
      <c r="N679" s="335"/>
      <c r="O679" s="335"/>
      <c r="P679" s="335"/>
      <c r="Q679" s="335"/>
      <c r="R679" s="335"/>
      <c r="S679" s="335"/>
      <c r="T679" s="335"/>
      <c r="U679" s="335"/>
      <c r="V679" s="335"/>
      <c r="W679" s="335"/>
      <c r="X679" s="335"/>
      <c r="Y679" s="335"/>
      <c r="Z679" s="335"/>
      <c r="AA679" s="335"/>
      <c r="AB679" s="335"/>
      <c r="AC679" s="335"/>
      <c r="AD679" s="335"/>
      <c r="AE679" s="335"/>
      <c r="AF679" s="335"/>
    </row>
    <row r="680">
      <c r="A680" s="335"/>
      <c r="B680" s="335"/>
      <c r="C680" s="335"/>
      <c r="D680" s="335"/>
      <c r="E680" s="335"/>
      <c r="F680" s="335"/>
      <c r="G680" s="335"/>
      <c r="H680" s="335"/>
      <c r="I680" s="335"/>
      <c r="J680" s="335"/>
      <c r="K680" s="335"/>
      <c r="L680" s="335"/>
      <c r="M680" s="335"/>
      <c r="N680" s="335"/>
      <c r="O680" s="335"/>
      <c r="P680" s="335"/>
      <c r="Q680" s="335"/>
      <c r="R680" s="335"/>
      <c r="S680" s="335"/>
      <c r="T680" s="335"/>
      <c r="U680" s="335"/>
      <c r="V680" s="335"/>
      <c r="W680" s="335"/>
      <c r="X680" s="335"/>
      <c r="Y680" s="335"/>
      <c r="Z680" s="335"/>
      <c r="AA680" s="335"/>
      <c r="AB680" s="335"/>
      <c r="AC680" s="335"/>
      <c r="AD680" s="335"/>
      <c r="AE680" s="335"/>
      <c r="AF680" s="335"/>
    </row>
    <row r="681">
      <c r="A681" s="335"/>
      <c r="B681" s="335"/>
      <c r="C681" s="335"/>
      <c r="D681" s="335"/>
      <c r="E681" s="335"/>
      <c r="F681" s="335"/>
      <c r="G681" s="335"/>
      <c r="H681" s="335"/>
      <c r="I681" s="335"/>
      <c r="J681" s="335"/>
      <c r="K681" s="335"/>
      <c r="L681" s="335"/>
      <c r="M681" s="335"/>
      <c r="N681" s="335"/>
      <c r="O681" s="335"/>
      <c r="P681" s="335"/>
      <c r="Q681" s="335"/>
      <c r="R681" s="335"/>
      <c r="S681" s="335"/>
      <c r="T681" s="335"/>
      <c r="U681" s="335"/>
      <c r="V681" s="335"/>
      <c r="W681" s="335"/>
      <c r="X681" s="335"/>
      <c r="Y681" s="335"/>
      <c r="Z681" s="335"/>
      <c r="AA681" s="335"/>
      <c r="AB681" s="335"/>
      <c r="AC681" s="335"/>
      <c r="AD681" s="335"/>
      <c r="AE681" s="335"/>
      <c r="AF681" s="335"/>
    </row>
    <row r="682">
      <c r="A682" s="335"/>
      <c r="B682" s="335"/>
      <c r="C682" s="335"/>
      <c r="D682" s="335"/>
      <c r="E682" s="335"/>
      <c r="F682" s="335"/>
      <c r="G682" s="335"/>
      <c r="H682" s="335"/>
      <c r="I682" s="335"/>
      <c r="J682" s="335"/>
      <c r="K682" s="335"/>
      <c r="L682" s="335"/>
      <c r="M682" s="335"/>
      <c r="N682" s="335"/>
      <c r="O682" s="335"/>
      <c r="P682" s="335"/>
      <c r="Q682" s="335"/>
      <c r="R682" s="335"/>
      <c r="S682" s="335"/>
      <c r="T682" s="335"/>
      <c r="U682" s="335"/>
      <c r="V682" s="335"/>
      <c r="W682" s="335"/>
      <c r="X682" s="335"/>
      <c r="Y682" s="335"/>
      <c r="Z682" s="335"/>
      <c r="AA682" s="335"/>
      <c r="AB682" s="335"/>
      <c r="AC682" s="335"/>
      <c r="AD682" s="335"/>
      <c r="AE682" s="335"/>
      <c r="AF682" s="335"/>
    </row>
    <row r="683">
      <c r="A683" s="335"/>
      <c r="B683" s="335"/>
      <c r="C683" s="335"/>
      <c r="D683" s="335"/>
      <c r="E683" s="335"/>
      <c r="F683" s="335"/>
      <c r="G683" s="335"/>
      <c r="H683" s="335"/>
      <c r="I683" s="335"/>
      <c r="J683" s="335"/>
      <c r="K683" s="335"/>
      <c r="L683" s="335"/>
      <c r="M683" s="335"/>
      <c r="N683" s="335"/>
      <c r="O683" s="335"/>
      <c r="P683" s="335"/>
      <c r="Q683" s="335"/>
      <c r="R683" s="335"/>
      <c r="S683" s="335"/>
      <c r="T683" s="335"/>
      <c r="U683" s="335"/>
      <c r="V683" s="335"/>
      <c r="W683" s="335"/>
      <c r="X683" s="335"/>
      <c r="Y683" s="335"/>
      <c r="Z683" s="335"/>
      <c r="AA683" s="335"/>
      <c r="AB683" s="335"/>
      <c r="AC683" s="335"/>
      <c r="AD683" s="335"/>
      <c r="AE683" s="335"/>
      <c r="AF683" s="335"/>
    </row>
    <row r="684">
      <c r="A684" s="335"/>
      <c r="B684" s="335"/>
      <c r="C684" s="335"/>
      <c r="D684" s="335"/>
      <c r="E684" s="335"/>
      <c r="F684" s="335"/>
      <c r="G684" s="335"/>
      <c r="H684" s="335"/>
      <c r="I684" s="335"/>
      <c r="J684" s="335"/>
      <c r="K684" s="335"/>
      <c r="L684" s="335"/>
      <c r="M684" s="335"/>
      <c r="N684" s="335"/>
      <c r="O684" s="335"/>
      <c r="P684" s="335"/>
      <c r="Q684" s="335"/>
      <c r="R684" s="335"/>
      <c r="S684" s="335"/>
      <c r="T684" s="335"/>
      <c r="U684" s="335"/>
      <c r="V684" s="335"/>
      <c r="W684" s="335"/>
      <c r="X684" s="335"/>
      <c r="Y684" s="335"/>
      <c r="Z684" s="335"/>
      <c r="AA684" s="335"/>
      <c r="AB684" s="335"/>
      <c r="AC684" s="335"/>
      <c r="AD684" s="335"/>
      <c r="AE684" s="335"/>
      <c r="AF684" s="335"/>
    </row>
    <row r="685">
      <c r="A685" s="335"/>
      <c r="B685" s="335"/>
      <c r="C685" s="335"/>
      <c r="D685" s="335"/>
      <c r="E685" s="335"/>
      <c r="F685" s="335"/>
      <c r="G685" s="335"/>
      <c r="H685" s="335"/>
      <c r="I685" s="335"/>
      <c r="J685" s="335"/>
      <c r="K685" s="335"/>
      <c r="L685" s="335"/>
      <c r="M685" s="335"/>
      <c r="N685" s="335"/>
      <c r="O685" s="335"/>
      <c r="P685" s="335"/>
      <c r="Q685" s="335"/>
      <c r="R685" s="335"/>
      <c r="S685" s="335"/>
      <c r="T685" s="335"/>
      <c r="U685" s="335"/>
      <c r="V685" s="335"/>
      <c r="W685" s="335"/>
      <c r="X685" s="335"/>
      <c r="Y685" s="335"/>
      <c r="Z685" s="335"/>
      <c r="AA685" s="335"/>
      <c r="AB685" s="335"/>
      <c r="AC685" s="335"/>
      <c r="AD685" s="335"/>
      <c r="AE685" s="335"/>
      <c r="AF685" s="335"/>
    </row>
    <row r="686">
      <c r="A686" s="335"/>
      <c r="B686" s="335"/>
      <c r="C686" s="335"/>
      <c r="D686" s="335"/>
      <c r="E686" s="335"/>
      <c r="F686" s="335"/>
      <c r="G686" s="335"/>
      <c r="H686" s="335"/>
      <c r="I686" s="335"/>
      <c r="J686" s="335"/>
      <c r="K686" s="335"/>
      <c r="L686" s="335"/>
      <c r="M686" s="335"/>
      <c r="N686" s="335"/>
      <c r="O686" s="335"/>
      <c r="P686" s="335"/>
      <c r="Q686" s="335"/>
      <c r="R686" s="335"/>
      <c r="S686" s="335"/>
      <c r="T686" s="335"/>
      <c r="U686" s="335"/>
      <c r="V686" s="335"/>
      <c r="W686" s="335"/>
      <c r="X686" s="335"/>
      <c r="Y686" s="335"/>
      <c r="Z686" s="335"/>
      <c r="AA686" s="335"/>
      <c r="AB686" s="335"/>
      <c r="AC686" s="335"/>
      <c r="AD686" s="335"/>
      <c r="AE686" s="335"/>
      <c r="AF686" s="335"/>
    </row>
    <row r="687">
      <c r="A687" s="335"/>
      <c r="B687" s="335"/>
      <c r="C687" s="335"/>
      <c r="D687" s="335"/>
      <c r="E687" s="335"/>
      <c r="F687" s="335"/>
      <c r="G687" s="335"/>
      <c r="H687" s="335"/>
      <c r="I687" s="335"/>
      <c r="J687" s="335"/>
      <c r="K687" s="335"/>
      <c r="L687" s="335"/>
      <c r="M687" s="335"/>
      <c r="N687" s="335"/>
      <c r="O687" s="335"/>
      <c r="P687" s="335"/>
      <c r="Q687" s="335"/>
      <c r="R687" s="335"/>
      <c r="S687" s="335"/>
      <c r="T687" s="335"/>
      <c r="U687" s="335"/>
      <c r="V687" s="335"/>
      <c r="W687" s="335"/>
      <c r="X687" s="335"/>
      <c r="Y687" s="335"/>
      <c r="Z687" s="335"/>
      <c r="AA687" s="335"/>
      <c r="AB687" s="335"/>
      <c r="AC687" s="335"/>
      <c r="AD687" s="335"/>
      <c r="AE687" s="335"/>
      <c r="AF687" s="335"/>
    </row>
    <row r="688">
      <c r="A688" s="335"/>
      <c r="B688" s="335"/>
      <c r="C688" s="335"/>
      <c r="D688" s="335"/>
      <c r="E688" s="335"/>
      <c r="F688" s="335"/>
      <c r="G688" s="335"/>
      <c r="H688" s="335"/>
      <c r="I688" s="335"/>
      <c r="J688" s="335"/>
      <c r="K688" s="335"/>
      <c r="L688" s="335"/>
      <c r="M688" s="335"/>
      <c r="N688" s="335"/>
      <c r="O688" s="335"/>
      <c r="P688" s="335"/>
      <c r="Q688" s="335"/>
      <c r="R688" s="335"/>
      <c r="S688" s="335"/>
      <c r="T688" s="335"/>
      <c r="U688" s="335"/>
      <c r="V688" s="335"/>
      <c r="W688" s="335"/>
      <c r="X688" s="335"/>
      <c r="Y688" s="335"/>
      <c r="Z688" s="335"/>
      <c r="AA688" s="335"/>
      <c r="AB688" s="335"/>
      <c r="AC688" s="335"/>
      <c r="AD688" s="335"/>
      <c r="AE688" s="335"/>
      <c r="AF688" s="335"/>
    </row>
    <row r="689">
      <c r="A689" s="335"/>
      <c r="B689" s="335"/>
      <c r="C689" s="335"/>
      <c r="D689" s="335"/>
      <c r="E689" s="335"/>
      <c r="F689" s="335"/>
      <c r="G689" s="335"/>
      <c r="H689" s="335"/>
      <c r="I689" s="335"/>
      <c r="J689" s="335"/>
      <c r="K689" s="335"/>
      <c r="L689" s="335"/>
      <c r="M689" s="335"/>
      <c r="N689" s="335"/>
      <c r="O689" s="335"/>
      <c r="P689" s="335"/>
      <c r="Q689" s="335"/>
      <c r="R689" s="335"/>
      <c r="S689" s="335"/>
      <c r="T689" s="335"/>
      <c r="U689" s="335"/>
      <c r="V689" s="335"/>
      <c r="W689" s="335"/>
      <c r="X689" s="335"/>
      <c r="Y689" s="335"/>
      <c r="Z689" s="335"/>
      <c r="AA689" s="335"/>
      <c r="AB689" s="335"/>
      <c r="AC689" s="335"/>
      <c r="AD689" s="335"/>
      <c r="AE689" s="335"/>
      <c r="AF689" s="335"/>
    </row>
    <row r="690">
      <c r="A690" s="335"/>
      <c r="B690" s="335"/>
      <c r="C690" s="335"/>
      <c r="D690" s="335"/>
      <c r="E690" s="335"/>
      <c r="F690" s="335"/>
      <c r="G690" s="335"/>
      <c r="H690" s="335"/>
      <c r="I690" s="335"/>
      <c r="J690" s="335"/>
      <c r="K690" s="335"/>
      <c r="L690" s="335"/>
      <c r="M690" s="335"/>
      <c r="N690" s="335"/>
      <c r="O690" s="335"/>
      <c r="P690" s="335"/>
      <c r="Q690" s="335"/>
      <c r="R690" s="335"/>
      <c r="S690" s="335"/>
      <c r="T690" s="335"/>
      <c r="U690" s="335"/>
      <c r="V690" s="335"/>
      <c r="W690" s="335"/>
      <c r="X690" s="335"/>
      <c r="Y690" s="335"/>
      <c r="Z690" s="335"/>
      <c r="AA690" s="335"/>
      <c r="AB690" s="335"/>
      <c r="AC690" s="335"/>
      <c r="AD690" s="335"/>
      <c r="AE690" s="335"/>
      <c r="AF690" s="335"/>
    </row>
    <row r="691">
      <c r="A691" s="335"/>
      <c r="B691" s="335"/>
      <c r="C691" s="335"/>
      <c r="D691" s="335"/>
      <c r="E691" s="335"/>
      <c r="F691" s="335"/>
      <c r="G691" s="335"/>
      <c r="H691" s="335"/>
      <c r="I691" s="335"/>
      <c r="J691" s="335"/>
      <c r="K691" s="335"/>
      <c r="L691" s="335"/>
      <c r="M691" s="335"/>
      <c r="N691" s="335"/>
      <c r="O691" s="335"/>
      <c r="P691" s="335"/>
      <c r="Q691" s="335"/>
      <c r="R691" s="335"/>
      <c r="S691" s="335"/>
      <c r="T691" s="335"/>
      <c r="U691" s="335"/>
      <c r="V691" s="335"/>
      <c r="W691" s="335"/>
      <c r="X691" s="335"/>
      <c r="Y691" s="335"/>
      <c r="Z691" s="335"/>
      <c r="AA691" s="335"/>
      <c r="AB691" s="335"/>
      <c r="AC691" s="335"/>
      <c r="AD691" s="335"/>
      <c r="AE691" s="335"/>
      <c r="AF691" s="335"/>
    </row>
    <row r="692">
      <c r="A692" s="335"/>
      <c r="B692" s="335"/>
      <c r="C692" s="335"/>
      <c r="D692" s="335"/>
      <c r="E692" s="335"/>
      <c r="F692" s="335"/>
      <c r="G692" s="335"/>
      <c r="H692" s="335"/>
      <c r="I692" s="335"/>
      <c r="J692" s="335"/>
      <c r="K692" s="335"/>
      <c r="L692" s="335"/>
      <c r="M692" s="335"/>
      <c r="N692" s="335"/>
      <c r="O692" s="335"/>
      <c r="P692" s="335"/>
      <c r="Q692" s="335"/>
      <c r="R692" s="335"/>
      <c r="S692" s="335"/>
      <c r="T692" s="335"/>
      <c r="U692" s="335"/>
      <c r="V692" s="335"/>
      <c r="W692" s="335"/>
      <c r="X692" s="335"/>
      <c r="Y692" s="335"/>
      <c r="Z692" s="335"/>
      <c r="AA692" s="335"/>
      <c r="AB692" s="335"/>
      <c r="AC692" s="335"/>
      <c r="AD692" s="335"/>
      <c r="AE692" s="335"/>
      <c r="AF692" s="335"/>
    </row>
    <row r="693">
      <c r="A693" s="335"/>
      <c r="B693" s="335"/>
      <c r="C693" s="335"/>
      <c r="D693" s="335"/>
      <c r="E693" s="335"/>
      <c r="F693" s="335"/>
      <c r="G693" s="335"/>
      <c r="H693" s="335"/>
      <c r="I693" s="335"/>
      <c r="J693" s="335"/>
      <c r="K693" s="335"/>
      <c r="L693" s="335"/>
      <c r="M693" s="335"/>
      <c r="N693" s="335"/>
      <c r="O693" s="335"/>
      <c r="P693" s="335"/>
      <c r="Q693" s="335"/>
      <c r="R693" s="335"/>
      <c r="S693" s="335"/>
      <c r="T693" s="335"/>
      <c r="U693" s="335"/>
      <c r="V693" s="335"/>
      <c r="W693" s="335"/>
      <c r="X693" s="335"/>
      <c r="Y693" s="335"/>
      <c r="Z693" s="335"/>
      <c r="AA693" s="335"/>
      <c r="AB693" s="335"/>
      <c r="AC693" s="335"/>
      <c r="AD693" s="335"/>
      <c r="AE693" s="335"/>
      <c r="AF693" s="335"/>
    </row>
    <row r="694">
      <c r="A694" s="335"/>
      <c r="B694" s="335"/>
      <c r="C694" s="335"/>
      <c r="D694" s="335"/>
      <c r="E694" s="335"/>
      <c r="F694" s="335"/>
      <c r="G694" s="335"/>
      <c r="H694" s="335"/>
      <c r="I694" s="335"/>
      <c r="J694" s="335"/>
      <c r="K694" s="335"/>
      <c r="L694" s="335"/>
      <c r="M694" s="335"/>
      <c r="N694" s="335"/>
      <c r="O694" s="335"/>
      <c r="P694" s="335"/>
      <c r="Q694" s="335"/>
      <c r="R694" s="335"/>
      <c r="S694" s="335"/>
      <c r="T694" s="335"/>
      <c r="U694" s="335"/>
      <c r="V694" s="335"/>
      <c r="W694" s="335"/>
      <c r="X694" s="335"/>
      <c r="Y694" s="335"/>
      <c r="Z694" s="335"/>
      <c r="AA694" s="335"/>
      <c r="AB694" s="335"/>
      <c r="AC694" s="335"/>
      <c r="AD694" s="335"/>
      <c r="AE694" s="335"/>
      <c r="AF694" s="335"/>
    </row>
    <row r="695">
      <c r="A695" s="335"/>
      <c r="B695" s="335"/>
      <c r="C695" s="335"/>
      <c r="D695" s="335"/>
      <c r="E695" s="335"/>
      <c r="F695" s="335"/>
      <c r="G695" s="335"/>
      <c r="H695" s="335"/>
      <c r="I695" s="335"/>
      <c r="J695" s="335"/>
      <c r="K695" s="335"/>
      <c r="L695" s="335"/>
      <c r="M695" s="335"/>
      <c r="N695" s="335"/>
      <c r="O695" s="335"/>
      <c r="P695" s="335"/>
      <c r="Q695" s="335"/>
      <c r="R695" s="335"/>
      <c r="S695" s="335"/>
      <c r="T695" s="335"/>
      <c r="U695" s="335"/>
      <c r="V695" s="335"/>
      <c r="W695" s="335"/>
      <c r="X695" s="335"/>
      <c r="Y695" s="335"/>
      <c r="Z695" s="335"/>
      <c r="AA695" s="335"/>
      <c r="AB695" s="335"/>
      <c r="AC695" s="335"/>
      <c r="AD695" s="335"/>
      <c r="AE695" s="335"/>
      <c r="AF695" s="335"/>
    </row>
    <row r="696">
      <c r="A696" s="335"/>
      <c r="B696" s="335"/>
      <c r="C696" s="335"/>
      <c r="D696" s="335"/>
      <c r="E696" s="335"/>
      <c r="F696" s="335"/>
      <c r="G696" s="335"/>
      <c r="H696" s="335"/>
      <c r="I696" s="335"/>
      <c r="J696" s="335"/>
      <c r="K696" s="335"/>
      <c r="L696" s="335"/>
      <c r="M696" s="335"/>
      <c r="N696" s="335"/>
      <c r="O696" s="335"/>
      <c r="P696" s="335"/>
      <c r="Q696" s="335"/>
      <c r="R696" s="335"/>
      <c r="S696" s="335"/>
      <c r="T696" s="335"/>
      <c r="U696" s="335"/>
      <c r="V696" s="335"/>
      <c r="W696" s="335"/>
      <c r="X696" s="335"/>
      <c r="Y696" s="335"/>
      <c r="Z696" s="335"/>
      <c r="AA696" s="335"/>
      <c r="AB696" s="335"/>
      <c r="AC696" s="335"/>
      <c r="AD696" s="335"/>
      <c r="AE696" s="335"/>
      <c r="AF696" s="335"/>
    </row>
    <row r="697">
      <c r="A697" s="335"/>
      <c r="B697" s="335"/>
      <c r="C697" s="335"/>
      <c r="D697" s="335"/>
      <c r="E697" s="335"/>
      <c r="F697" s="335"/>
      <c r="G697" s="335"/>
      <c r="H697" s="335"/>
      <c r="I697" s="335"/>
      <c r="J697" s="335"/>
      <c r="K697" s="335"/>
      <c r="L697" s="335"/>
      <c r="M697" s="335"/>
      <c r="N697" s="335"/>
      <c r="O697" s="335"/>
      <c r="P697" s="335"/>
      <c r="Q697" s="335"/>
      <c r="R697" s="335"/>
      <c r="S697" s="335"/>
      <c r="T697" s="335"/>
      <c r="U697" s="335"/>
      <c r="V697" s="335"/>
      <c r="W697" s="335"/>
      <c r="X697" s="335"/>
      <c r="Y697" s="335"/>
      <c r="Z697" s="335"/>
      <c r="AA697" s="335"/>
      <c r="AB697" s="335"/>
      <c r="AC697" s="335"/>
      <c r="AD697" s="335"/>
      <c r="AE697" s="335"/>
      <c r="AF697" s="335"/>
    </row>
    <row r="698">
      <c r="A698" s="335"/>
      <c r="B698" s="335"/>
      <c r="C698" s="335"/>
      <c r="D698" s="335"/>
      <c r="E698" s="335"/>
      <c r="F698" s="335"/>
      <c r="G698" s="335"/>
      <c r="H698" s="335"/>
      <c r="I698" s="335"/>
      <c r="J698" s="335"/>
      <c r="K698" s="335"/>
      <c r="L698" s="335"/>
      <c r="M698" s="335"/>
      <c r="N698" s="335"/>
      <c r="O698" s="335"/>
      <c r="P698" s="335"/>
      <c r="Q698" s="335"/>
      <c r="R698" s="335"/>
      <c r="S698" s="335"/>
      <c r="T698" s="335"/>
      <c r="U698" s="335"/>
      <c r="V698" s="335"/>
      <c r="W698" s="335"/>
      <c r="X698" s="335"/>
      <c r="Y698" s="335"/>
      <c r="Z698" s="335"/>
      <c r="AA698" s="335"/>
      <c r="AB698" s="335"/>
      <c r="AC698" s="335"/>
      <c r="AD698" s="335"/>
      <c r="AE698" s="335"/>
      <c r="AF698" s="335"/>
    </row>
    <row r="699">
      <c r="A699" s="335"/>
      <c r="B699" s="335"/>
      <c r="C699" s="335"/>
      <c r="D699" s="335"/>
      <c r="E699" s="335"/>
      <c r="F699" s="335"/>
      <c r="G699" s="335"/>
      <c r="H699" s="335"/>
      <c r="I699" s="335"/>
      <c r="J699" s="335"/>
      <c r="K699" s="335"/>
      <c r="L699" s="335"/>
      <c r="M699" s="335"/>
      <c r="N699" s="335"/>
      <c r="O699" s="335"/>
      <c r="P699" s="335"/>
      <c r="Q699" s="335"/>
      <c r="R699" s="335"/>
      <c r="S699" s="335"/>
      <c r="T699" s="335"/>
      <c r="U699" s="335"/>
      <c r="V699" s="335"/>
      <c r="W699" s="335"/>
      <c r="X699" s="335"/>
      <c r="Y699" s="335"/>
      <c r="Z699" s="335"/>
      <c r="AA699" s="335"/>
      <c r="AB699" s="335"/>
      <c r="AC699" s="335"/>
      <c r="AD699" s="335"/>
      <c r="AE699" s="335"/>
      <c r="AF699" s="335"/>
    </row>
    <row r="700">
      <c r="A700" s="335"/>
      <c r="B700" s="335"/>
      <c r="C700" s="335"/>
      <c r="D700" s="335"/>
      <c r="E700" s="335"/>
      <c r="F700" s="335"/>
      <c r="G700" s="335"/>
      <c r="H700" s="335"/>
      <c r="I700" s="335"/>
      <c r="J700" s="335"/>
      <c r="K700" s="335"/>
      <c r="L700" s="335"/>
      <c r="M700" s="335"/>
      <c r="N700" s="335"/>
      <c r="O700" s="335"/>
      <c r="P700" s="335"/>
      <c r="Q700" s="335"/>
      <c r="R700" s="335"/>
      <c r="S700" s="335"/>
      <c r="T700" s="335"/>
      <c r="U700" s="335"/>
      <c r="V700" s="335"/>
      <c r="W700" s="335"/>
      <c r="X700" s="335"/>
      <c r="Y700" s="335"/>
      <c r="Z700" s="335"/>
      <c r="AA700" s="335"/>
      <c r="AB700" s="335"/>
      <c r="AC700" s="335"/>
      <c r="AD700" s="335"/>
      <c r="AE700" s="335"/>
      <c r="AF700" s="335"/>
    </row>
    <row r="701">
      <c r="A701" s="335"/>
      <c r="B701" s="335"/>
      <c r="C701" s="335"/>
      <c r="D701" s="335"/>
      <c r="E701" s="335"/>
      <c r="F701" s="335"/>
      <c r="G701" s="335"/>
      <c r="H701" s="335"/>
      <c r="I701" s="335"/>
      <c r="J701" s="335"/>
      <c r="K701" s="335"/>
      <c r="L701" s="335"/>
      <c r="M701" s="335"/>
      <c r="N701" s="335"/>
      <c r="O701" s="335"/>
      <c r="P701" s="335"/>
      <c r="Q701" s="335"/>
      <c r="R701" s="335"/>
      <c r="S701" s="335"/>
      <c r="T701" s="335"/>
      <c r="U701" s="335"/>
      <c r="V701" s="335"/>
      <c r="W701" s="335"/>
      <c r="X701" s="335"/>
      <c r="Y701" s="335"/>
      <c r="Z701" s="335"/>
      <c r="AA701" s="335"/>
      <c r="AB701" s="335"/>
      <c r="AC701" s="335"/>
      <c r="AD701" s="335"/>
      <c r="AE701" s="335"/>
      <c r="AF701" s="335"/>
    </row>
    <row r="702">
      <c r="A702" s="335"/>
      <c r="B702" s="335"/>
      <c r="C702" s="335"/>
      <c r="D702" s="335"/>
      <c r="E702" s="335"/>
      <c r="F702" s="335"/>
      <c r="G702" s="335"/>
      <c r="H702" s="335"/>
      <c r="I702" s="335"/>
      <c r="J702" s="335"/>
      <c r="K702" s="335"/>
      <c r="L702" s="335"/>
      <c r="M702" s="335"/>
      <c r="N702" s="335"/>
      <c r="O702" s="335"/>
      <c r="P702" s="335"/>
      <c r="Q702" s="335"/>
      <c r="R702" s="335"/>
      <c r="S702" s="335"/>
      <c r="T702" s="335"/>
      <c r="U702" s="335"/>
      <c r="V702" s="335"/>
      <c r="W702" s="335"/>
      <c r="X702" s="335"/>
      <c r="Y702" s="335"/>
      <c r="Z702" s="335"/>
      <c r="AA702" s="335"/>
      <c r="AB702" s="335"/>
      <c r="AC702" s="335"/>
      <c r="AD702" s="335"/>
      <c r="AE702" s="335"/>
      <c r="AF702" s="335"/>
    </row>
    <row r="703">
      <c r="A703" s="335"/>
      <c r="B703" s="335"/>
      <c r="C703" s="335"/>
      <c r="D703" s="335"/>
      <c r="E703" s="335"/>
      <c r="F703" s="335"/>
      <c r="G703" s="335"/>
      <c r="H703" s="335"/>
      <c r="I703" s="335"/>
      <c r="J703" s="335"/>
      <c r="K703" s="335"/>
      <c r="L703" s="335"/>
      <c r="M703" s="335"/>
      <c r="N703" s="335"/>
      <c r="O703" s="335"/>
      <c r="P703" s="335"/>
      <c r="Q703" s="335"/>
      <c r="R703" s="335"/>
      <c r="S703" s="335"/>
      <c r="T703" s="335"/>
      <c r="U703" s="335"/>
      <c r="V703" s="335"/>
      <c r="W703" s="335"/>
      <c r="X703" s="335"/>
      <c r="Y703" s="335"/>
      <c r="Z703" s="335"/>
      <c r="AA703" s="335"/>
      <c r="AB703" s="335"/>
      <c r="AC703" s="335"/>
      <c r="AD703" s="335"/>
      <c r="AE703" s="335"/>
      <c r="AF703" s="335"/>
    </row>
    <row r="704">
      <c r="A704" s="335"/>
      <c r="B704" s="335"/>
      <c r="C704" s="335"/>
      <c r="D704" s="335"/>
      <c r="E704" s="335"/>
      <c r="F704" s="335"/>
      <c r="G704" s="335"/>
      <c r="H704" s="335"/>
      <c r="I704" s="335"/>
      <c r="J704" s="335"/>
      <c r="K704" s="335"/>
      <c r="L704" s="335"/>
      <c r="M704" s="335"/>
      <c r="N704" s="335"/>
      <c r="O704" s="335"/>
      <c r="P704" s="335"/>
      <c r="Q704" s="335"/>
      <c r="R704" s="335"/>
      <c r="S704" s="335"/>
      <c r="T704" s="335"/>
      <c r="U704" s="335"/>
      <c r="V704" s="335"/>
      <c r="W704" s="335"/>
      <c r="X704" s="335"/>
      <c r="Y704" s="335"/>
      <c r="Z704" s="335"/>
      <c r="AA704" s="335"/>
      <c r="AB704" s="335"/>
      <c r="AC704" s="335"/>
      <c r="AD704" s="335"/>
      <c r="AE704" s="335"/>
      <c r="AF704" s="335"/>
    </row>
    <row r="705">
      <c r="A705" s="335"/>
      <c r="B705" s="335"/>
      <c r="C705" s="335"/>
      <c r="D705" s="335"/>
      <c r="E705" s="335"/>
      <c r="F705" s="335"/>
      <c r="G705" s="335"/>
      <c r="H705" s="335"/>
      <c r="I705" s="335"/>
      <c r="J705" s="335"/>
      <c r="K705" s="335"/>
      <c r="L705" s="335"/>
      <c r="M705" s="335"/>
      <c r="N705" s="335"/>
      <c r="O705" s="335"/>
      <c r="P705" s="335"/>
      <c r="Q705" s="335"/>
      <c r="R705" s="335"/>
      <c r="S705" s="335"/>
      <c r="T705" s="335"/>
      <c r="U705" s="335"/>
      <c r="V705" s="335"/>
      <c r="W705" s="335"/>
      <c r="X705" s="335"/>
      <c r="Y705" s="335"/>
      <c r="Z705" s="335"/>
      <c r="AA705" s="335"/>
      <c r="AB705" s="335"/>
      <c r="AC705" s="335"/>
      <c r="AD705" s="335"/>
      <c r="AE705" s="335"/>
      <c r="AF705" s="335"/>
    </row>
    <row r="706">
      <c r="A706" s="335"/>
      <c r="B706" s="335"/>
      <c r="C706" s="335"/>
      <c r="D706" s="335"/>
      <c r="E706" s="335"/>
      <c r="F706" s="335"/>
      <c r="G706" s="335"/>
      <c r="H706" s="335"/>
      <c r="I706" s="335"/>
      <c r="J706" s="335"/>
      <c r="K706" s="335"/>
      <c r="L706" s="335"/>
      <c r="M706" s="335"/>
      <c r="N706" s="335"/>
      <c r="O706" s="335"/>
      <c r="P706" s="335"/>
      <c r="Q706" s="335"/>
      <c r="R706" s="335"/>
      <c r="S706" s="335"/>
      <c r="T706" s="335"/>
      <c r="U706" s="335"/>
      <c r="V706" s="335"/>
      <c r="W706" s="335"/>
      <c r="X706" s="335"/>
      <c r="Y706" s="335"/>
      <c r="Z706" s="335"/>
      <c r="AA706" s="335"/>
      <c r="AB706" s="335"/>
      <c r="AC706" s="335"/>
      <c r="AD706" s="335"/>
      <c r="AE706" s="335"/>
      <c r="AF706" s="335"/>
    </row>
    <row r="707">
      <c r="A707" s="335"/>
      <c r="B707" s="335"/>
      <c r="C707" s="335"/>
      <c r="D707" s="335"/>
      <c r="E707" s="335"/>
      <c r="F707" s="335"/>
      <c r="G707" s="335"/>
      <c r="H707" s="335"/>
      <c r="I707" s="335"/>
      <c r="J707" s="335"/>
      <c r="K707" s="335"/>
      <c r="L707" s="335"/>
      <c r="M707" s="335"/>
      <c r="N707" s="335"/>
      <c r="O707" s="335"/>
      <c r="P707" s="335"/>
      <c r="Q707" s="335"/>
      <c r="R707" s="335"/>
      <c r="S707" s="335"/>
      <c r="T707" s="335"/>
      <c r="U707" s="335"/>
      <c r="V707" s="335"/>
      <c r="W707" s="335"/>
      <c r="X707" s="335"/>
      <c r="Y707" s="335"/>
      <c r="Z707" s="335"/>
      <c r="AA707" s="335"/>
      <c r="AB707" s="335"/>
      <c r="AC707" s="335"/>
      <c r="AD707" s="335"/>
      <c r="AE707" s="335"/>
      <c r="AF707" s="335"/>
    </row>
    <row r="708">
      <c r="A708" s="335"/>
      <c r="B708" s="335"/>
      <c r="C708" s="335"/>
      <c r="D708" s="335"/>
      <c r="E708" s="335"/>
      <c r="F708" s="335"/>
      <c r="G708" s="335"/>
      <c r="H708" s="335"/>
      <c r="I708" s="335"/>
      <c r="J708" s="335"/>
      <c r="K708" s="335"/>
      <c r="L708" s="335"/>
      <c r="M708" s="335"/>
      <c r="N708" s="335"/>
      <c r="O708" s="335"/>
      <c r="P708" s="335"/>
      <c r="Q708" s="335"/>
      <c r="R708" s="335"/>
      <c r="S708" s="335"/>
      <c r="T708" s="335"/>
      <c r="U708" s="335"/>
      <c r="V708" s="335"/>
      <c r="W708" s="335"/>
      <c r="X708" s="335"/>
      <c r="Y708" s="335"/>
      <c r="Z708" s="335"/>
      <c r="AA708" s="335"/>
      <c r="AB708" s="335"/>
      <c r="AC708" s="335"/>
      <c r="AD708" s="335"/>
      <c r="AE708" s="335"/>
      <c r="AF708" s="335"/>
    </row>
    <row r="709">
      <c r="A709" s="335"/>
      <c r="B709" s="335"/>
      <c r="C709" s="335"/>
      <c r="D709" s="335"/>
      <c r="E709" s="335"/>
      <c r="F709" s="335"/>
      <c r="G709" s="335"/>
      <c r="H709" s="335"/>
      <c r="I709" s="335"/>
      <c r="J709" s="335"/>
      <c r="K709" s="335"/>
      <c r="L709" s="335"/>
      <c r="M709" s="335"/>
      <c r="N709" s="335"/>
      <c r="O709" s="335"/>
      <c r="P709" s="335"/>
      <c r="Q709" s="335"/>
      <c r="R709" s="335"/>
      <c r="S709" s="335"/>
      <c r="T709" s="335"/>
      <c r="U709" s="335"/>
      <c r="V709" s="335"/>
      <c r="W709" s="335"/>
      <c r="X709" s="335"/>
      <c r="Y709" s="335"/>
      <c r="Z709" s="335"/>
      <c r="AA709" s="335"/>
      <c r="AB709" s="335"/>
      <c r="AC709" s="335"/>
      <c r="AD709" s="335"/>
      <c r="AE709" s="335"/>
      <c r="AF709" s="335"/>
    </row>
    <row r="710">
      <c r="A710" s="335"/>
      <c r="B710" s="335"/>
      <c r="C710" s="335"/>
      <c r="D710" s="335"/>
      <c r="E710" s="335"/>
      <c r="F710" s="335"/>
      <c r="G710" s="335"/>
      <c r="H710" s="335"/>
      <c r="I710" s="335"/>
      <c r="J710" s="335"/>
      <c r="K710" s="335"/>
      <c r="L710" s="335"/>
      <c r="M710" s="335"/>
      <c r="N710" s="335"/>
      <c r="O710" s="335"/>
      <c r="P710" s="335"/>
      <c r="Q710" s="335"/>
      <c r="R710" s="335"/>
      <c r="S710" s="335"/>
      <c r="T710" s="335"/>
      <c r="U710" s="335"/>
      <c r="V710" s="335"/>
      <c r="W710" s="335"/>
      <c r="X710" s="335"/>
      <c r="Y710" s="335"/>
      <c r="Z710" s="335"/>
      <c r="AA710" s="335"/>
      <c r="AB710" s="335"/>
      <c r="AC710" s="335"/>
      <c r="AD710" s="335"/>
      <c r="AE710" s="335"/>
      <c r="AF710" s="335"/>
    </row>
    <row r="711">
      <c r="A711" s="335"/>
      <c r="B711" s="335"/>
      <c r="C711" s="335"/>
      <c r="D711" s="335"/>
      <c r="E711" s="335"/>
      <c r="F711" s="335"/>
      <c r="G711" s="335"/>
      <c r="H711" s="335"/>
      <c r="I711" s="335"/>
      <c r="J711" s="335"/>
      <c r="K711" s="335"/>
      <c r="L711" s="335"/>
      <c r="M711" s="335"/>
      <c r="N711" s="335"/>
      <c r="O711" s="335"/>
      <c r="P711" s="335"/>
      <c r="Q711" s="335"/>
      <c r="R711" s="335"/>
      <c r="S711" s="335"/>
      <c r="T711" s="335"/>
      <c r="U711" s="335"/>
      <c r="V711" s="335"/>
      <c r="W711" s="335"/>
      <c r="X711" s="335"/>
      <c r="Y711" s="335"/>
      <c r="Z711" s="335"/>
      <c r="AA711" s="335"/>
      <c r="AB711" s="335"/>
      <c r="AC711" s="335"/>
      <c r="AD711" s="335"/>
      <c r="AE711" s="335"/>
      <c r="AF711" s="335"/>
    </row>
    <row r="712">
      <c r="A712" s="335"/>
      <c r="B712" s="335"/>
      <c r="C712" s="335"/>
      <c r="D712" s="335"/>
      <c r="E712" s="335"/>
      <c r="F712" s="335"/>
      <c r="G712" s="335"/>
      <c r="H712" s="335"/>
      <c r="I712" s="335"/>
      <c r="J712" s="335"/>
      <c r="K712" s="335"/>
      <c r="L712" s="335"/>
      <c r="M712" s="335"/>
      <c r="N712" s="335"/>
      <c r="O712" s="335"/>
      <c r="P712" s="335"/>
      <c r="Q712" s="335"/>
      <c r="R712" s="335"/>
      <c r="S712" s="335"/>
      <c r="T712" s="335"/>
      <c r="U712" s="335"/>
      <c r="V712" s="335"/>
      <c r="W712" s="335"/>
      <c r="X712" s="335"/>
      <c r="Y712" s="335"/>
      <c r="Z712" s="335"/>
      <c r="AA712" s="335"/>
      <c r="AB712" s="335"/>
      <c r="AC712" s="335"/>
      <c r="AD712" s="335"/>
      <c r="AE712" s="335"/>
      <c r="AF712" s="335"/>
    </row>
    <row r="713">
      <c r="A713" s="335"/>
      <c r="B713" s="335"/>
      <c r="C713" s="335"/>
      <c r="D713" s="335"/>
      <c r="E713" s="335"/>
      <c r="F713" s="335"/>
      <c r="G713" s="335"/>
      <c r="H713" s="335"/>
      <c r="I713" s="335"/>
      <c r="J713" s="335"/>
      <c r="K713" s="335"/>
      <c r="L713" s="335"/>
      <c r="M713" s="335"/>
      <c r="N713" s="335"/>
      <c r="O713" s="335"/>
      <c r="P713" s="335"/>
      <c r="Q713" s="335"/>
      <c r="R713" s="335"/>
      <c r="S713" s="335"/>
      <c r="T713" s="335"/>
      <c r="U713" s="335"/>
      <c r="V713" s="335"/>
      <c r="W713" s="335"/>
      <c r="X713" s="335"/>
      <c r="Y713" s="335"/>
      <c r="Z713" s="335"/>
      <c r="AA713" s="335"/>
      <c r="AB713" s="335"/>
      <c r="AC713" s="335"/>
      <c r="AD713" s="335"/>
      <c r="AE713" s="335"/>
      <c r="AF713" s="335"/>
    </row>
    <row r="714">
      <c r="A714" s="335"/>
      <c r="B714" s="335"/>
      <c r="C714" s="335"/>
      <c r="D714" s="335"/>
      <c r="E714" s="335"/>
      <c r="F714" s="335"/>
      <c r="G714" s="335"/>
      <c r="H714" s="335"/>
      <c r="I714" s="335"/>
      <c r="J714" s="335"/>
      <c r="K714" s="335"/>
      <c r="L714" s="335"/>
      <c r="M714" s="335"/>
      <c r="N714" s="335"/>
      <c r="O714" s="335"/>
      <c r="P714" s="335"/>
      <c r="Q714" s="335"/>
      <c r="R714" s="335"/>
      <c r="S714" s="335"/>
      <c r="T714" s="335"/>
      <c r="U714" s="335"/>
      <c r="V714" s="335"/>
      <c r="W714" s="335"/>
      <c r="X714" s="335"/>
      <c r="Y714" s="335"/>
      <c r="Z714" s="335"/>
      <c r="AA714" s="335"/>
      <c r="AB714" s="335"/>
      <c r="AC714" s="335"/>
      <c r="AD714" s="335"/>
      <c r="AE714" s="335"/>
      <c r="AF714" s="335"/>
    </row>
    <row r="715">
      <c r="A715" s="335"/>
      <c r="B715" s="335"/>
      <c r="C715" s="335"/>
      <c r="D715" s="335"/>
      <c r="E715" s="335"/>
      <c r="F715" s="335"/>
      <c r="G715" s="335"/>
      <c r="H715" s="335"/>
      <c r="I715" s="335"/>
      <c r="J715" s="335"/>
      <c r="K715" s="335"/>
      <c r="L715" s="335"/>
      <c r="M715" s="335"/>
      <c r="N715" s="335"/>
      <c r="O715" s="335"/>
      <c r="P715" s="335"/>
      <c r="Q715" s="335"/>
      <c r="R715" s="335"/>
      <c r="S715" s="335"/>
      <c r="T715" s="335"/>
      <c r="U715" s="335"/>
      <c r="V715" s="335"/>
      <c r="W715" s="335"/>
      <c r="X715" s="335"/>
      <c r="Y715" s="335"/>
      <c r="Z715" s="335"/>
      <c r="AA715" s="335"/>
      <c r="AB715" s="335"/>
      <c r="AC715" s="335"/>
      <c r="AD715" s="335"/>
      <c r="AE715" s="335"/>
      <c r="AF715" s="335"/>
    </row>
    <row r="716">
      <c r="A716" s="335"/>
      <c r="B716" s="335"/>
      <c r="C716" s="335"/>
      <c r="D716" s="335"/>
      <c r="E716" s="335"/>
      <c r="F716" s="335"/>
      <c r="G716" s="335"/>
      <c r="H716" s="335"/>
      <c r="I716" s="335"/>
      <c r="J716" s="335"/>
      <c r="K716" s="335"/>
      <c r="L716" s="335"/>
      <c r="M716" s="335"/>
      <c r="N716" s="335"/>
      <c r="O716" s="335"/>
      <c r="P716" s="335"/>
      <c r="Q716" s="335"/>
      <c r="R716" s="335"/>
      <c r="S716" s="335"/>
      <c r="T716" s="335"/>
      <c r="U716" s="335"/>
      <c r="V716" s="335"/>
      <c r="W716" s="335"/>
      <c r="X716" s="335"/>
      <c r="Y716" s="335"/>
      <c r="Z716" s="335"/>
      <c r="AA716" s="335"/>
      <c r="AB716" s="335"/>
      <c r="AC716" s="335"/>
      <c r="AD716" s="335"/>
      <c r="AE716" s="335"/>
      <c r="AF716" s="335"/>
    </row>
    <row r="717">
      <c r="A717" s="335"/>
      <c r="B717" s="335"/>
      <c r="C717" s="335"/>
      <c r="D717" s="335"/>
      <c r="E717" s="335"/>
      <c r="F717" s="335"/>
      <c r="G717" s="335"/>
      <c r="H717" s="335"/>
      <c r="I717" s="335"/>
      <c r="J717" s="335"/>
      <c r="K717" s="335"/>
      <c r="L717" s="335"/>
      <c r="M717" s="335"/>
      <c r="N717" s="335"/>
      <c r="O717" s="335"/>
      <c r="P717" s="335"/>
      <c r="Q717" s="335"/>
      <c r="R717" s="335"/>
      <c r="S717" s="335"/>
      <c r="T717" s="335"/>
      <c r="U717" s="335"/>
      <c r="V717" s="335"/>
      <c r="W717" s="335"/>
      <c r="X717" s="335"/>
      <c r="Y717" s="335"/>
      <c r="Z717" s="335"/>
      <c r="AA717" s="335"/>
      <c r="AB717" s="335"/>
      <c r="AC717" s="335"/>
      <c r="AD717" s="335"/>
      <c r="AE717" s="335"/>
      <c r="AF717" s="335"/>
    </row>
    <row r="718">
      <c r="A718" s="335"/>
      <c r="B718" s="335"/>
      <c r="C718" s="335"/>
      <c r="D718" s="335"/>
      <c r="E718" s="335"/>
      <c r="F718" s="335"/>
      <c r="G718" s="335"/>
      <c r="H718" s="335"/>
      <c r="I718" s="335"/>
      <c r="J718" s="335"/>
      <c r="K718" s="335"/>
      <c r="L718" s="335"/>
      <c r="M718" s="335"/>
      <c r="N718" s="335"/>
      <c r="O718" s="335"/>
      <c r="P718" s="335"/>
      <c r="Q718" s="335"/>
      <c r="R718" s="335"/>
      <c r="S718" s="335"/>
      <c r="T718" s="335"/>
      <c r="U718" s="335"/>
      <c r="V718" s="335"/>
      <c r="W718" s="335"/>
      <c r="X718" s="335"/>
      <c r="Y718" s="335"/>
      <c r="Z718" s="335"/>
      <c r="AA718" s="335"/>
      <c r="AB718" s="335"/>
      <c r="AC718" s="335"/>
      <c r="AD718" s="335"/>
      <c r="AE718" s="335"/>
      <c r="AF718" s="335"/>
    </row>
    <row r="719">
      <c r="A719" s="335"/>
      <c r="B719" s="335"/>
      <c r="C719" s="335"/>
      <c r="D719" s="335"/>
      <c r="E719" s="335"/>
      <c r="F719" s="335"/>
      <c r="G719" s="335"/>
      <c r="H719" s="335"/>
      <c r="I719" s="335"/>
      <c r="J719" s="335"/>
      <c r="K719" s="335"/>
      <c r="L719" s="335"/>
      <c r="M719" s="335"/>
      <c r="N719" s="335"/>
      <c r="O719" s="335"/>
      <c r="P719" s="335"/>
      <c r="Q719" s="335"/>
      <c r="R719" s="335"/>
      <c r="S719" s="335"/>
      <c r="T719" s="335"/>
      <c r="U719" s="335"/>
      <c r="V719" s="335"/>
      <c r="W719" s="335"/>
      <c r="X719" s="335"/>
      <c r="Y719" s="335"/>
      <c r="Z719" s="335"/>
      <c r="AA719" s="335"/>
      <c r="AB719" s="335"/>
      <c r="AC719" s="335"/>
      <c r="AD719" s="335"/>
      <c r="AE719" s="335"/>
      <c r="AF719" s="335"/>
    </row>
    <row r="720">
      <c r="A720" s="335"/>
      <c r="B720" s="335"/>
      <c r="C720" s="335"/>
      <c r="D720" s="335"/>
      <c r="E720" s="335"/>
      <c r="F720" s="335"/>
      <c r="G720" s="335"/>
      <c r="H720" s="335"/>
      <c r="I720" s="335"/>
      <c r="J720" s="335"/>
      <c r="K720" s="335"/>
      <c r="L720" s="335"/>
      <c r="M720" s="335"/>
      <c r="N720" s="335"/>
      <c r="O720" s="335"/>
      <c r="P720" s="335"/>
      <c r="Q720" s="335"/>
      <c r="R720" s="335"/>
      <c r="S720" s="335"/>
      <c r="T720" s="335"/>
      <c r="U720" s="335"/>
      <c r="V720" s="335"/>
      <c r="W720" s="335"/>
      <c r="X720" s="335"/>
      <c r="Y720" s="335"/>
      <c r="Z720" s="335"/>
      <c r="AA720" s="335"/>
      <c r="AB720" s="335"/>
      <c r="AC720" s="335"/>
      <c r="AD720" s="335"/>
      <c r="AE720" s="335"/>
      <c r="AF720" s="335"/>
    </row>
    <row r="721">
      <c r="A721" s="335"/>
      <c r="B721" s="335"/>
      <c r="C721" s="335"/>
      <c r="D721" s="335"/>
      <c r="E721" s="335"/>
      <c r="F721" s="335"/>
      <c r="G721" s="335"/>
      <c r="H721" s="335"/>
      <c r="I721" s="335"/>
      <c r="J721" s="335"/>
      <c r="K721" s="335"/>
      <c r="L721" s="335"/>
      <c r="M721" s="335"/>
      <c r="N721" s="335"/>
      <c r="O721" s="335"/>
      <c r="P721" s="335"/>
      <c r="Q721" s="335"/>
      <c r="R721" s="335"/>
      <c r="S721" s="335"/>
      <c r="T721" s="335"/>
      <c r="U721" s="335"/>
      <c r="V721" s="335"/>
      <c r="W721" s="335"/>
      <c r="X721" s="335"/>
      <c r="Y721" s="335"/>
      <c r="Z721" s="335"/>
      <c r="AA721" s="335"/>
      <c r="AB721" s="335"/>
      <c r="AC721" s="335"/>
      <c r="AD721" s="335"/>
      <c r="AE721" s="335"/>
      <c r="AF721" s="335"/>
    </row>
    <row r="722">
      <c r="A722" s="335"/>
      <c r="B722" s="335"/>
      <c r="C722" s="335"/>
      <c r="D722" s="335"/>
      <c r="E722" s="335"/>
      <c r="F722" s="335"/>
      <c r="G722" s="335"/>
      <c r="H722" s="335"/>
      <c r="I722" s="335"/>
      <c r="J722" s="335"/>
      <c r="K722" s="335"/>
      <c r="L722" s="335"/>
      <c r="M722" s="335"/>
      <c r="N722" s="335"/>
      <c r="O722" s="335"/>
      <c r="P722" s="335"/>
      <c r="Q722" s="335"/>
      <c r="R722" s="335"/>
      <c r="S722" s="335"/>
      <c r="T722" s="335"/>
      <c r="U722" s="335"/>
      <c r="V722" s="335"/>
      <c r="W722" s="335"/>
      <c r="X722" s="335"/>
      <c r="Y722" s="335"/>
      <c r="Z722" s="335"/>
      <c r="AA722" s="335"/>
      <c r="AB722" s="335"/>
      <c r="AC722" s="335"/>
      <c r="AD722" s="335"/>
      <c r="AE722" s="335"/>
      <c r="AF722" s="335"/>
    </row>
    <row r="723">
      <c r="A723" s="335"/>
      <c r="B723" s="335"/>
      <c r="C723" s="335"/>
      <c r="D723" s="335"/>
      <c r="E723" s="335"/>
      <c r="F723" s="335"/>
      <c r="G723" s="335"/>
      <c r="H723" s="335"/>
      <c r="I723" s="335"/>
      <c r="J723" s="335"/>
      <c r="K723" s="335"/>
      <c r="L723" s="335"/>
      <c r="M723" s="335"/>
      <c r="N723" s="335"/>
      <c r="O723" s="335"/>
      <c r="P723" s="335"/>
      <c r="Q723" s="335"/>
      <c r="R723" s="335"/>
      <c r="S723" s="335"/>
      <c r="T723" s="335"/>
      <c r="U723" s="335"/>
      <c r="V723" s="335"/>
      <c r="W723" s="335"/>
      <c r="X723" s="335"/>
      <c r="Y723" s="335"/>
      <c r="Z723" s="335"/>
      <c r="AA723" s="335"/>
      <c r="AB723" s="335"/>
      <c r="AC723" s="335"/>
      <c r="AD723" s="335"/>
      <c r="AE723" s="335"/>
      <c r="AF723" s="335"/>
    </row>
    <row r="724">
      <c r="A724" s="335"/>
      <c r="B724" s="335"/>
      <c r="C724" s="335"/>
      <c r="D724" s="335"/>
      <c r="E724" s="335"/>
      <c r="F724" s="335"/>
      <c r="G724" s="335"/>
      <c r="H724" s="335"/>
      <c r="I724" s="335"/>
      <c r="J724" s="335"/>
      <c r="K724" s="335"/>
      <c r="L724" s="335"/>
      <c r="M724" s="335"/>
      <c r="N724" s="335"/>
      <c r="O724" s="335"/>
      <c r="P724" s="335"/>
      <c r="Q724" s="335"/>
      <c r="R724" s="335"/>
      <c r="S724" s="335"/>
      <c r="T724" s="335"/>
      <c r="U724" s="335"/>
      <c r="V724" s="335"/>
      <c r="W724" s="335"/>
      <c r="X724" s="335"/>
      <c r="Y724" s="335"/>
      <c r="Z724" s="335"/>
      <c r="AA724" s="335"/>
      <c r="AB724" s="335"/>
      <c r="AC724" s="335"/>
      <c r="AD724" s="335"/>
      <c r="AE724" s="335"/>
      <c r="AF724" s="335"/>
    </row>
    <row r="725">
      <c r="A725" s="335"/>
      <c r="B725" s="335"/>
      <c r="C725" s="335"/>
      <c r="D725" s="335"/>
      <c r="E725" s="335"/>
      <c r="F725" s="335"/>
      <c r="G725" s="335"/>
      <c r="H725" s="335"/>
      <c r="I725" s="335"/>
      <c r="J725" s="335"/>
      <c r="K725" s="335"/>
      <c r="L725" s="335"/>
      <c r="M725" s="335"/>
      <c r="N725" s="335"/>
      <c r="O725" s="335"/>
      <c r="P725" s="335"/>
      <c r="Q725" s="335"/>
      <c r="R725" s="335"/>
      <c r="S725" s="335"/>
      <c r="T725" s="335"/>
      <c r="U725" s="335"/>
      <c r="V725" s="335"/>
      <c r="W725" s="335"/>
      <c r="X725" s="335"/>
      <c r="Y725" s="335"/>
      <c r="Z725" s="335"/>
      <c r="AA725" s="335"/>
      <c r="AB725" s="335"/>
      <c r="AC725" s="335"/>
      <c r="AD725" s="335"/>
      <c r="AE725" s="335"/>
      <c r="AF725" s="335"/>
    </row>
    <row r="726">
      <c r="A726" s="335"/>
      <c r="B726" s="335"/>
      <c r="C726" s="335"/>
      <c r="D726" s="335"/>
      <c r="E726" s="335"/>
      <c r="F726" s="335"/>
      <c r="G726" s="335"/>
      <c r="H726" s="335"/>
      <c r="I726" s="335"/>
      <c r="J726" s="335"/>
      <c r="K726" s="335"/>
      <c r="L726" s="335"/>
      <c r="M726" s="335"/>
      <c r="N726" s="335"/>
      <c r="O726" s="335"/>
      <c r="P726" s="335"/>
      <c r="Q726" s="335"/>
      <c r="R726" s="335"/>
      <c r="S726" s="335"/>
      <c r="T726" s="335"/>
      <c r="U726" s="335"/>
      <c r="V726" s="335"/>
      <c r="W726" s="335"/>
      <c r="X726" s="335"/>
      <c r="Y726" s="335"/>
      <c r="Z726" s="335"/>
      <c r="AA726" s="335"/>
      <c r="AB726" s="335"/>
      <c r="AC726" s="335"/>
      <c r="AD726" s="335"/>
      <c r="AE726" s="335"/>
      <c r="AF726" s="335"/>
    </row>
    <row r="727">
      <c r="A727" s="335"/>
      <c r="B727" s="335"/>
      <c r="C727" s="335"/>
      <c r="D727" s="335"/>
      <c r="E727" s="335"/>
      <c r="F727" s="335"/>
      <c r="G727" s="335"/>
      <c r="H727" s="335"/>
      <c r="I727" s="335"/>
      <c r="J727" s="335"/>
      <c r="K727" s="335"/>
      <c r="L727" s="335"/>
      <c r="M727" s="335"/>
      <c r="N727" s="335"/>
      <c r="O727" s="335"/>
      <c r="P727" s="335"/>
      <c r="Q727" s="335"/>
      <c r="R727" s="335"/>
      <c r="S727" s="335"/>
      <c r="T727" s="335"/>
      <c r="U727" s="335"/>
      <c r="V727" s="335"/>
      <c r="W727" s="335"/>
      <c r="X727" s="335"/>
      <c r="Y727" s="335"/>
      <c r="Z727" s="335"/>
      <c r="AA727" s="335"/>
      <c r="AB727" s="335"/>
      <c r="AC727" s="335"/>
      <c r="AD727" s="335"/>
      <c r="AE727" s="335"/>
      <c r="AF727" s="335"/>
    </row>
    <row r="728">
      <c r="A728" s="335"/>
      <c r="B728" s="335"/>
      <c r="C728" s="335"/>
      <c r="D728" s="335"/>
      <c r="E728" s="335"/>
      <c r="F728" s="335"/>
      <c r="G728" s="335"/>
      <c r="H728" s="335"/>
      <c r="I728" s="335"/>
      <c r="J728" s="335"/>
      <c r="K728" s="335"/>
      <c r="L728" s="335"/>
      <c r="M728" s="335"/>
      <c r="N728" s="335"/>
      <c r="O728" s="335"/>
      <c r="P728" s="335"/>
      <c r="Q728" s="335"/>
      <c r="R728" s="335"/>
      <c r="S728" s="335"/>
      <c r="T728" s="335"/>
      <c r="U728" s="335"/>
      <c r="V728" s="335"/>
      <c r="W728" s="335"/>
      <c r="X728" s="335"/>
      <c r="Y728" s="335"/>
      <c r="Z728" s="335"/>
      <c r="AA728" s="335"/>
      <c r="AB728" s="335"/>
      <c r="AC728" s="335"/>
      <c r="AD728" s="335"/>
      <c r="AE728" s="335"/>
      <c r="AF728" s="335"/>
    </row>
    <row r="729">
      <c r="A729" s="335"/>
      <c r="B729" s="335"/>
      <c r="C729" s="335"/>
      <c r="D729" s="335"/>
      <c r="E729" s="335"/>
      <c r="F729" s="335"/>
      <c r="G729" s="335"/>
      <c r="H729" s="335"/>
      <c r="I729" s="335"/>
      <c r="J729" s="335"/>
      <c r="K729" s="335"/>
      <c r="L729" s="335"/>
      <c r="M729" s="335"/>
      <c r="N729" s="335"/>
      <c r="O729" s="335"/>
      <c r="P729" s="335"/>
      <c r="Q729" s="335"/>
      <c r="R729" s="335"/>
      <c r="S729" s="335"/>
      <c r="T729" s="335"/>
      <c r="U729" s="335"/>
      <c r="V729" s="335"/>
      <c r="W729" s="335"/>
      <c r="X729" s="335"/>
      <c r="Y729" s="335"/>
      <c r="Z729" s="335"/>
      <c r="AA729" s="335"/>
      <c r="AB729" s="335"/>
      <c r="AC729" s="335"/>
      <c r="AD729" s="335"/>
      <c r="AE729" s="335"/>
      <c r="AF729" s="335"/>
    </row>
    <row r="730">
      <c r="A730" s="335"/>
      <c r="B730" s="335"/>
      <c r="C730" s="335"/>
      <c r="D730" s="335"/>
      <c r="E730" s="335"/>
      <c r="F730" s="335"/>
      <c r="G730" s="335"/>
      <c r="H730" s="335"/>
      <c r="I730" s="335"/>
      <c r="J730" s="335"/>
      <c r="K730" s="335"/>
      <c r="L730" s="335"/>
      <c r="M730" s="335"/>
      <c r="N730" s="335"/>
      <c r="O730" s="335"/>
      <c r="P730" s="335"/>
      <c r="Q730" s="335"/>
      <c r="R730" s="335"/>
      <c r="S730" s="335"/>
      <c r="T730" s="335"/>
      <c r="U730" s="335"/>
      <c r="V730" s="335"/>
      <c r="W730" s="335"/>
      <c r="X730" s="335"/>
      <c r="Y730" s="335"/>
      <c r="Z730" s="335"/>
      <c r="AA730" s="335"/>
      <c r="AB730" s="335"/>
      <c r="AC730" s="335"/>
      <c r="AD730" s="335"/>
      <c r="AE730" s="335"/>
      <c r="AF730" s="335"/>
    </row>
    <row r="731">
      <c r="A731" s="335"/>
      <c r="B731" s="335"/>
      <c r="C731" s="335"/>
      <c r="D731" s="335"/>
      <c r="E731" s="335"/>
      <c r="F731" s="335"/>
      <c r="G731" s="335"/>
      <c r="H731" s="335"/>
      <c r="I731" s="335"/>
      <c r="J731" s="335"/>
      <c r="K731" s="335"/>
      <c r="L731" s="335"/>
      <c r="M731" s="335"/>
      <c r="N731" s="335"/>
      <c r="O731" s="335"/>
      <c r="P731" s="335"/>
      <c r="Q731" s="335"/>
      <c r="R731" s="335"/>
      <c r="S731" s="335"/>
      <c r="T731" s="335"/>
      <c r="U731" s="335"/>
      <c r="V731" s="335"/>
      <c r="W731" s="335"/>
      <c r="X731" s="335"/>
      <c r="Y731" s="335"/>
      <c r="Z731" s="335"/>
      <c r="AA731" s="335"/>
      <c r="AB731" s="335"/>
      <c r="AC731" s="335"/>
      <c r="AD731" s="335"/>
      <c r="AE731" s="335"/>
      <c r="AF731" s="335"/>
    </row>
    <row r="732">
      <c r="A732" s="335"/>
      <c r="B732" s="335"/>
      <c r="C732" s="335"/>
      <c r="D732" s="335"/>
      <c r="E732" s="335"/>
      <c r="F732" s="335"/>
      <c r="G732" s="335"/>
      <c r="H732" s="335"/>
      <c r="I732" s="335"/>
      <c r="J732" s="335"/>
      <c r="K732" s="335"/>
      <c r="L732" s="335"/>
      <c r="M732" s="335"/>
      <c r="N732" s="335"/>
      <c r="O732" s="335"/>
      <c r="P732" s="335"/>
      <c r="Q732" s="335"/>
      <c r="R732" s="335"/>
      <c r="S732" s="335"/>
      <c r="T732" s="335"/>
      <c r="U732" s="335"/>
      <c r="V732" s="335"/>
      <c r="W732" s="335"/>
      <c r="X732" s="335"/>
      <c r="Y732" s="335"/>
      <c r="Z732" s="335"/>
      <c r="AA732" s="335"/>
      <c r="AB732" s="335"/>
      <c r="AC732" s="335"/>
      <c r="AD732" s="335"/>
      <c r="AE732" s="335"/>
      <c r="AF732" s="335"/>
    </row>
    <row r="733">
      <c r="A733" s="335"/>
      <c r="B733" s="335"/>
      <c r="C733" s="335"/>
      <c r="D733" s="335"/>
      <c r="E733" s="335"/>
      <c r="F733" s="335"/>
      <c r="G733" s="335"/>
      <c r="H733" s="335"/>
      <c r="I733" s="335"/>
      <c r="J733" s="335"/>
      <c r="K733" s="335"/>
      <c r="L733" s="335"/>
      <c r="M733" s="335"/>
      <c r="N733" s="335"/>
      <c r="O733" s="335"/>
      <c r="P733" s="335"/>
      <c r="Q733" s="335"/>
      <c r="R733" s="335"/>
      <c r="S733" s="335"/>
      <c r="T733" s="335"/>
      <c r="U733" s="335"/>
      <c r="V733" s="335"/>
      <c r="W733" s="335"/>
      <c r="X733" s="335"/>
      <c r="Y733" s="335"/>
      <c r="Z733" s="335"/>
      <c r="AA733" s="335"/>
      <c r="AB733" s="335"/>
      <c r="AC733" s="335"/>
      <c r="AD733" s="335"/>
      <c r="AE733" s="335"/>
      <c r="AF733" s="335"/>
    </row>
    <row r="734">
      <c r="A734" s="335"/>
      <c r="B734" s="335"/>
      <c r="C734" s="335"/>
      <c r="D734" s="335"/>
      <c r="E734" s="335"/>
      <c r="F734" s="335"/>
      <c r="G734" s="335"/>
      <c r="H734" s="335"/>
      <c r="I734" s="335"/>
      <c r="J734" s="335"/>
      <c r="K734" s="335"/>
      <c r="L734" s="335"/>
      <c r="M734" s="335"/>
      <c r="N734" s="335"/>
      <c r="O734" s="335"/>
      <c r="P734" s="335"/>
      <c r="Q734" s="335"/>
      <c r="R734" s="335"/>
      <c r="S734" s="335"/>
      <c r="T734" s="335"/>
      <c r="U734" s="335"/>
      <c r="V734" s="335"/>
      <c r="W734" s="335"/>
      <c r="X734" s="335"/>
      <c r="Y734" s="335"/>
      <c r="Z734" s="335"/>
      <c r="AA734" s="335"/>
      <c r="AB734" s="335"/>
      <c r="AC734" s="335"/>
      <c r="AD734" s="335"/>
      <c r="AE734" s="335"/>
      <c r="AF734" s="335"/>
    </row>
    <row r="735">
      <c r="A735" s="335"/>
      <c r="B735" s="335"/>
      <c r="C735" s="335"/>
      <c r="D735" s="335"/>
      <c r="E735" s="335"/>
      <c r="F735" s="335"/>
      <c r="G735" s="335"/>
      <c r="H735" s="335"/>
      <c r="I735" s="335"/>
      <c r="J735" s="335"/>
      <c r="K735" s="335"/>
      <c r="L735" s="335"/>
      <c r="M735" s="335"/>
      <c r="N735" s="335"/>
      <c r="O735" s="335"/>
      <c r="P735" s="335"/>
      <c r="Q735" s="335"/>
      <c r="R735" s="335"/>
      <c r="S735" s="335"/>
      <c r="T735" s="335"/>
      <c r="U735" s="335"/>
      <c r="V735" s="335"/>
      <c r="W735" s="335"/>
      <c r="X735" s="335"/>
      <c r="Y735" s="335"/>
      <c r="Z735" s="335"/>
      <c r="AA735" s="335"/>
      <c r="AB735" s="335"/>
      <c r="AC735" s="335"/>
      <c r="AD735" s="335"/>
      <c r="AE735" s="335"/>
      <c r="AF735" s="335"/>
    </row>
    <row r="736">
      <c r="A736" s="335"/>
      <c r="B736" s="335"/>
      <c r="C736" s="335"/>
      <c r="D736" s="335"/>
      <c r="E736" s="335"/>
      <c r="F736" s="335"/>
      <c r="G736" s="335"/>
      <c r="H736" s="335"/>
      <c r="I736" s="335"/>
      <c r="J736" s="335"/>
      <c r="K736" s="335"/>
      <c r="L736" s="335"/>
      <c r="M736" s="335"/>
      <c r="N736" s="335"/>
      <c r="O736" s="335"/>
      <c r="P736" s="335"/>
      <c r="Q736" s="335"/>
      <c r="R736" s="335"/>
      <c r="S736" s="335"/>
      <c r="T736" s="335"/>
      <c r="U736" s="335"/>
      <c r="V736" s="335"/>
      <c r="W736" s="335"/>
      <c r="X736" s="335"/>
      <c r="Y736" s="335"/>
      <c r="Z736" s="335"/>
      <c r="AA736" s="335"/>
      <c r="AB736" s="335"/>
      <c r="AC736" s="335"/>
      <c r="AD736" s="335"/>
      <c r="AE736" s="335"/>
      <c r="AF736" s="335"/>
    </row>
    <row r="737">
      <c r="A737" s="335"/>
      <c r="B737" s="335"/>
      <c r="C737" s="335"/>
      <c r="D737" s="335"/>
      <c r="E737" s="335"/>
      <c r="F737" s="335"/>
      <c r="G737" s="335"/>
      <c r="H737" s="335"/>
      <c r="I737" s="335"/>
      <c r="J737" s="335"/>
      <c r="K737" s="335"/>
      <c r="L737" s="335"/>
      <c r="M737" s="335"/>
      <c r="N737" s="335"/>
      <c r="O737" s="335"/>
      <c r="P737" s="335"/>
      <c r="Q737" s="335"/>
      <c r="R737" s="335"/>
      <c r="S737" s="335"/>
      <c r="T737" s="335"/>
      <c r="U737" s="335"/>
      <c r="V737" s="335"/>
      <c r="W737" s="335"/>
      <c r="X737" s="335"/>
      <c r="Y737" s="335"/>
      <c r="Z737" s="335"/>
      <c r="AA737" s="335"/>
      <c r="AB737" s="335"/>
      <c r="AC737" s="335"/>
      <c r="AD737" s="335"/>
      <c r="AE737" s="335"/>
      <c r="AF737" s="335"/>
    </row>
    <row r="738">
      <c r="A738" s="335"/>
      <c r="B738" s="335"/>
      <c r="C738" s="335"/>
      <c r="D738" s="335"/>
      <c r="E738" s="335"/>
      <c r="F738" s="335"/>
      <c r="G738" s="335"/>
      <c r="H738" s="335"/>
      <c r="I738" s="335"/>
      <c r="J738" s="335"/>
      <c r="K738" s="335"/>
      <c r="L738" s="335"/>
      <c r="M738" s="335"/>
      <c r="N738" s="335"/>
      <c r="O738" s="335"/>
      <c r="P738" s="335"/>
      <c r="Q738" s="335"/>
      <c r="R738" s="335"/>
      <c r="S738" s="335"/>
      <c r="T738" s="335"/>
      <c r="U738" s="335"/>
      <c r="V738" s="335"/>
      <c r="W738" s="335"/>
      <c r="X738" s="335"/>
      <c r="Y738" s="335"/>
      <c r="Z738" s="335"/>
      <c r="AA738" s="335"/>
      <c r="AB738" s="335"/>
      <c r="AC738" s="335"/>
      <c r="AD738" s="335"/>
      <c r="AE738" s="335"/>
      <c r="AF738" s="335"/>
    </row>
    <row r="739">
      <c r="A739" s="335"/>
      <c r="B739" s="335"/>
      <c r="C739" s="335"/>
      <c r="D739" s="335"/>
      <c r="E739" s="335"/>
      <c r="F739" s="335"/>
      <c r="G739" s="335"/>
      <c r="H739" s="335"/>
      <c r="I739" s="335"/>
      <c r="J739" s="335"/>
      <c r="K739" s="335"/>
      <c r="L739" s="335"/>
      <c r="M739" s="335"/>
      <c r="N739" s="335"/>
      <c r="O739" s="335"/>
      <c r="P739" s="335"/>
      <c r="Q739" s="335"/>
      <c r="R739" s="335"/>
      <c r="S739" s="335"/>
      <c r="T739" s="335"/>
      <c r="U739" s="335"/>
      <c r="V739" s="335"/>
      <c r="W739" s="335"/>
      <c r="X739" s="335"/>
      <c r="Y739" s="335"/>
      <c r="Z739" s="335"/>
      <c r="AA739" s="335"/>
      <c r="AB739" s="335"/>
      <c r="AC739" s="335"/>
      <c r="AD739" s="335"/>
      <c r="AE739" s="335"/>
      <c r="AF739" s="335"/>
    </row>
    <row r="740">
      <c r="A740" s="335"/>
      <c r="B740" s="335"/>
      <c r="C740" s="335"/>
      <c r="D740" s="335"/>
      <c r="E740" s="335"/>
      <c r="F740" s="335"/>
      <c r="G740" s="335"/>
      <c r="H740" s="335"/>
      <c r="I740" s="335"/>
      <c r="J740" s="335"/>
      <c r="K740" s="335"/>
      <c r="L740" s="335"/>
      <c r="M740" s="335"/>
      <c r="N740" s="335"/>
      <c r="O740" s="335"/>
      <c r="P740" s="335"/>
      <c r="Q740" s="335"/>
      <c r="R740" s="335"/>
      <c r="S740" s="335"/>
      <c r="T740" s="335"/>
      <c r="U740" s="335"/>
      <c r="V740" s="335"/>
      <c r="W740" s="335"/>
      <c r="X740" s="335"/>
      <c r="Y740" s="335"/>
      <c r="Z740" s="335"/>
      <c r="AA740" s="335"/>
      <c r="AB740" s="335"/>
      <c r="AC740" s="335"/>
      <c r="AD740" s="335"/>
      <c r="AE740" s="335"/>
      <c r="AF740" s="335"/>
    </row>
    <row r="741">
      <c r="A741" s="335"/>
      <c r="B741" s="335"/>
      <c r="C741" s="335"/>
      <c r="D741" s="335"/>
      <c r="E741" s="335"/>
      <c r="F741" s="335"/>
      <c r="G741" s="335"/>
      <c r="H741" s="335"/>
      <c r="I741" s="335"/>
      <c r="J741" s="335"/>
      <c r="K741" s="335"/>
      <c r="L741" s="335"/>
      <c r="M741" s="335"/>
      <c r="N741" s="335"/>
      <c r="O741" s="335"/>
      <c r="P741" s="335"/>
      <c r="Q741" s="335"/>
      <c r="R741" s="335"/>
      <c r="S741" s="335"/>
      <c r="T741" s="335"/>
      <c r="U741" s="335"/>
      <c r="V741" s="335"/>
      <c r="W741" s="335"/>
      <c r="X741" s="335"/>
      <c r="Y741" s="335"/>
      <c r="Z741" s="335"/>
      <c r="AA741" s="335"/>
      <c r="AB741" s="335"/>
      <c r="AC741" s="335"/>
      <c r="AD741" s="335"/>
      <c r="AE741" s="335"/>
      <c r="AF741" s="335"/>
    </row>
    <row r="742">
      <c r="A742" s="335"/>
      <c r="B742" s="335"/>
      <c r="C742" s="335"/>
      <c r="D742" s="335"/>
      <c r="E742" s="335"/>
      <c r="F742" s="335"/>
      <c r="G742" s="335"/>
      <c r="H742" s="335"/>
      <c r="I742" s="335"/>
      <c r="J742" s="335"/>
      <c r="K742" s="335"/>
      <c r="L742" s="335"/>
      <c r="M742" s="335"/>
      <c r="N742" s="335"/>
      <c r="O742" s="335"/>
      <c r="P742" s="335"/>
      <c r="Q742" s="335"/>
      <c r="R742" s="335"/>
      <c r="S742" s="335"/>
      <c r="T742" s="335"/>
      <c r="U742" s="335"/>
      <c r="V742" s="335"/>
      <c r="W742" s="335"/>
      <c r="X742" s="335"/>
      <c r="Y742" s="335"/>
      <c r="Z742" s="335"/>
      <c r="AA742" s="335"/>
      <c r="AB742" s="335"/>
      <c r="AC742" s="335"/>
      <c r="AD742" s="335"/>
      <c r="AE742" s="335"/>
      <c r="AF742" s="335"/>
    </row>
    <row r="743">
      <c r="A743" s="335"/>
      <c r="B743" s="335"/>
      <c r="C743" s="335"/>
      <c r="D743" s="335"/>
      <c r="E743" s="335"/>
      <c r="F743" s="335"/>
      <c r="G743" s="335"/>
      <c r="H743" s="335"/>
      <c r="I743" s="335"/>
      <c r="J743" s="335"/>
      <c r="K743" s="335"/>
      <c r="L743" s="335"/>
      <c r="M743" s="335"/>
      <c r="N743" s="335"/>
      <c r="O743" s="335"/>
      <c r="P743" s="335"/>
      <c r="Q743" s="335"/>
      <c r="R743" s="335"/>
      <c r="S743" s="335"/>
      <c r="T743" s="335"/>
      <c r="U743" s="335"/>
      <c r="V743" s="335"/>
      <c r="W743" s="335"/>
      <c r="X743" s="335"/>
      <c r="Y743" s="335"/>
      <c r="Z743" s="335"/>
      <c r="AA743" s="335"/>
      <c r="AB743" s="335"/>
      <c r="AC743" s="335"/>
      <c r="AD743" s="335"/>
      <c r="AE743" s="335"/>
      <c r="AF743" s="335"/>
    </row>
    <row r="744">
      <c r="A744" s="335"/>
      <c r="B744" s="335"/>
      <c r="C744" s="335"/>
      <c r="D744" s="335"/>
      <c r="E744" s="335"/>
      <c r="F744" s="335"/>
      <c r="G744" s="335"/>
      <c r="H744" s="335"/>
      <c r="I744" s="335"/>
      <c r="J744" s="335"/>
      <c r="K744" s="335"/>
      <c r="L744" s="335"/>
      <c r="M744" s="335"/>
      <c r="N744" s="335"/>
      <c r="O744" s="335"/>
      <c r="P744" s="335"/>
      <c r="Q744" s="335"/>
      <c r="R744" s="335"/>
      <c r="S744" s="335"/>
      <c r="T744" s="335"/>
      <c r="U744" s="335"/>
      <c r="V744" s="335"/>
      <c r="W744" s="335"/>
      <c r="X744" s="335"/>
      <c r="Y744" s="335"/>
      <c r="Z744" s="335"/>
      <c r="AA744" s="335"/>
      <c r="AB744" s="335"/>
      <c r="AC744" s="335"/>
      <c r="AD744" s="335"/>
      <c r="AE744" s="335"/>
      <c r="AF744" s="335"/>
    </row>
    <row r="745">
      <c r="A745" s="335"/>
      <c r="B745" s="335"/>
      <c r="C745" s="335"/>
      <c r="D745" s="335"/>
      <c r="E745" s="335"/>
      <c r="F745" s="335"/>
      <c r="G745" s="335"/>
      <c r="H745" s="335"/>
      <c r="I745" s="335"/>
      <c r="J745" s="335"/>
      <c r="K745" s="335"/>
      <c r="L745" s="335"/>
      <c r="M745" s="335"/>
      <c r="N745" s="335"/>
      <c r="O745" s="335"/>
      <c r="P745" s="335"/>
      <c r="Q745" s="335"/>
      <c r="R745" s="335"/>
      <c r="S745" s="335"/>
      <c r="T745" s="335"/>
      <c r="U745" s="335"/>
      <c r="V745" s="335"/>
      <c r="W745" s="335"/>
      <c r="X745" s="335"/>
      <c r="Y745" s="335"/>
      <c r="Z745" s="335"/>
      <c r="AA745" s="335"/>
      <c r="AB745" s="335"/>
      <c r="AC745" s="335"/>
      <c r="AD745" s="335"/>
      <c r="AE745" s="335"/>
      <c r="AF745" s="335"/>
    </row>
    <row r="746">
      <c r="A746" s="335"/>
      <c r="B746" s="335"/>
      <c r="C746" s="335"/>
      <c r="D746" s="335"/>
      <c r="E746" s="335"/>
      <c r="F746" s="335"/>
      <c r="G746" s="335"/>
      <c r="H746" s="335"/>
      <c r="I746" s="335"/>
      <c r="J746" s="335"/>
      <c r="K746" s="335"/>
      <c r="L746" s="335"/>
      <c r="M746" s="335"/>
      <c r="N746" s="335"/>
      <c r="O746" s="335"/>
      <c r="P746" s="335"/>
      <c r="Q746" s="335"/>
      <c r="R746" s="335"/>
      <c r="S746" s="335"/>
      <c r="T746" s="335"/>
      <c r="U746" s="335"/>
      <c r="V746" s="335"/>
      <c r="W746" s="335"/>
      <c r="X746" s="335"/>
      <c r="Y746" s="335"/>
      <c r="Z746" s="335"/>
      <c r="AA746" s="335"/>
      <c r="AB746" s="335"/>
      <c r="AC746" s="335"/>
      <c r="AD746" s="335"/>
      <c r="AE746" s="335"/>
      <c r="AF746" s="335"/>
    </row>
    <row r="747">
      <c r="A747" s="335"/>
      <c r="B747" s="335"/>
      <c r="C747" s="335"/>
      <c r="D747" s="335"/>
      <c r="E747" s="335"/>
      <c r="F747" s="335"/>
      <c r="G747" s="335"/>
      <c r="H747" s="335"/>
      <c r="I747" s="335"/>
      <c r="J747" s="335"/>
      <c r="K747" s="335"/>
      <c r="L747" s="335"/>
      <c r="M747" s="335"/>
      <c r="N747" s="335"/>
      <c r="O747" s="335"/>
      <c r="P747" s="335"/>
      <c r="Q747" s="335"/>
      <c r="R747" s="335"/>
      <c r="S747" s="335"/>
      <c r="T747" s="335"/>
      <c r="U747" s="335"/>
      <c r="V747" s="335"/>
      <c r="W747" s="335"/>
      <c r="X747" s="335"/>
      <c r="Y747" s="335"/>
      <c r="Z747" s="335"/>
      <c r="AA747" s="335"/>
      <c r="AB747" s="335"/>
      <c r="AC747" s="335"/>
      <c r="AD747" s="335"/>
      <c r="AE747" s="335"/>
      <c r="AF747" s="335"/>
    </row>
    <row r="748">
      <c r="A748" s="335"/>
      <c r="B748" s="335"/>
      <c r="C748" s="335"/>
      <c r="D748" s="335"/>
      <c r="E748" s="335"/>
      <c r="F748" s="335"/>
      <c r="G748" s="335"/>
      <c r="H748" s="335"/>
      <c r="I748" s="335"/>
      <c r="J748" s="335"/>
      <c r="K748" s="335"/>
      <c r="L748" s="335"/>
      <c r="M748" s="335"/>
      <c r="N748" s="335"/>
      <c r="O748" s="335"/>
      <c r="P748" s="335"/>
      <c r="Q748" s="335"/>
      <c r="R748" s="335"/>
      <c r="S748" s="335"/>
      <c r="T748" s="335"/>
      <c r="U748" s="335"/>
      <c r="V748" s="335"/>
      <c r="W748" s="335"/>
      <c r="X748" s="335"/>
      <c r="Y748" s="335"/>
      <c r="Z748" s="335"/>
      <c r="AA748" s="335"/>
      <c r="AB748" s="335"/>
      <c r="AC748" s="335"/>
      <c r="AD748" s="335"/>
      <c r="AE748" s="335"/>
      <c r="AF748" s="335"/>
    </row>
    <row r="749">
      <c r="A749" s="335"/>
      <c r="B749" s="335"/>
      <c r="C749" s="335"/>
      <c r="D749" s="335"/>
      <c r="E749" s="335"/>
      <c r="F749" s="335"/>
      <c r="G749" s="335"/>
      <c r="H749" s="335"/>
      <c r="I749" s="335"/>
      <c r="J749" s="335"/>
      <c r="K749" s="335"/>
      <c r="L749" s="335"/>
      <c r="M749" s="335"/>
      <c r="N749" s="335"/>
      <c r="O749" s="335"/>
      <c r="P749" s="335"/>
      <c r="Q749" s="335"/>
      <c r="R749" s="335"/>
      <c r="S749" s="335"/>
      <c r="T749" s="335"/>
      <c r="U749" s="335"/>
      <c r="V749" s="335"/>
      <c r="W749" s="335"/>
      <c r="X749" s="335"/>
      <c r="Y749" s="335"/>
      <c r="Z749" s="335"/>
      <c r="AA749" s="335"/>
      <c r="AB749" s="335"/>
      <c r="AC749" s="335"/>
      <c r="AD749" s="335"/>
      <c r="AE749" s="335"/>
      <c r="AF749" s="335"/>
    </row>
    <row r="750">
      <c r="A750" s="335"/>
      <c r="B750" s="335"/>
      <c r="C750" s="335"/>
      <c r="D750" s="335"/>
      <c r="E750" s="335"/>
      <c r="F750" s="335"/>
      <c r="G750" s="335"/>
      <c r="H750" s="335"/>
      <c r="I750" s="335"/>
      <c r="J750" s="335"/>
      <c r="K750" s="335"/>
      <c r="L750" s="335"/>
      <c r="M750" s="335"/>
      <c r="N750" s="335"/>
      <c r="O750" s="335"/>
      <c r="P750" s="335"/>
      <c r="Q750" s="335"/>
      <c r="R750" s="335"/>
      <c r="S750" s="335"/>
      <c r="T750" s="335"/>
      <c r="U750" s="335"/>
      <c r="V750" s="335"/>
      <c r="W750" s="335"/>
      <c r="X750" s="335"/>
      <c r="Y750" s="335"/>
      <c r="Z750" s="335"/>
      <c r="AA750" s="335"/>
      <c r="AB750" s="335"/>
      <c r="AC750" s="335"/>
      <c r="AD750" s="335"/>
      <c r="AE750" s="335"/>
      <c r="AF750" s="335"/>
    </row>
    <row r="751">
      <c r="A751" s="335"/>
      <c r="B751" s="335"/>
      <c r="C751" s="335"/>
      <c r="D751" s="335"/>
      <c r="E751" s="335"/>
      <c r="F751" s="335"/>
      <c r="G751" s="335"/>
      <c r="H751" s="335"/>
      <c r="I751" s="335"/>
      <c r="J751" s="335"/>
      <c r="K751" s="335"/>
      <c r="L751" s="335"/>
      <c r="M751" s="335"/>
      <c r="N751" s="335"/>
      <c r="O751" s="335"/>
      <c r="P751" s="335"/>
      <c r="Q751" s="335"/>
      <c r="R751" s="335"/>
      <c r="S751" s="335"/>
      <c r="T751" s="335"/>
      <c r="U751" s="335"/>
      <c r="V751" s="335"/>
      <c r="W751" s="335"/>
      <c r="X751" s="335"/>
      <c r="Y751" s="335"/>
      <c r="Z751" s="335"/>
      <c r="AA751" s="335"/>
      <c r="AB751" s="335"/>
      <c r="AC751" s="335"/>
      <c r="AD751" s="335"/>
      <c r="AE751" s="335"/>
      <c r="AF751" s="335"/>
    </row>
    <row r="752">
      <c r="A752" s="335"/>
      <c r="B752" s="335"/>
      <c r="C752" s="335"/>
      <c r="D752" s="335"/>
      <c r="E752" s="335"/>
      <c r="F752" s="335"/>
      <c r="G752" s="335"/>
      <c r="H752" s="335"/>
      <c r="I752" s="335"/>
      <c r="J752" s="335"/>
      <c r="K752" s="335"/>
      <c r="L752" s="335"/>
      <c r="M752" s="335"/>
      <c r="N752" s="335"/>
      <c r="O752" s="335"/>
      <c r="P752" s="335"/>
      <c r="Q752" s="335"/>
      <c r="R752" s="335"/>
      <c r="S752" s="335"/>
      <c r="T752" s="335"/>
      <c r="U752" s="335"/>
      <c r="V752" s="335"/>
      <c r="W752" s="335"/>
      <c r="X752" s="335"/>
      <c r="Y752" s="335"/>
      <c r="Z752" s="335"/>
      <c r="AA752" s="335"/>
      <c r="AB752" s="335"/>
      <c r="AC752" s="335"/>
      <c r="AD752" s="335"/>
      <c r="AE752" s="335"/>
      <c r="AF752" s="335"/>
    </row>
    <row r="753">
      <c r="A753" s="335"/>
      <c r="B753" s="335"/>
      <c r="C753" s="335"/>
      <c r="D753" s="335"/>
      <c r="E753" s="335"/>
      <c r="F753" s="335"/>
      <c r="G753" s="335"/>
      <c r="H753" s="335"/>
      <c r="I753" s="335"/>
      <c r="J753" s="335"/>
      <c r="K753" s="335"/>
      <c r="L753" s="335"/>
      <c r="M753" s="335"/>
      <c r="N753" s="335"/>
      <c r="O753" s="335"/>
      <c r="P753" s="335"/>
      <c r="Q753" s="335"/>
      <c r="R753" s="335"/>
      <c r="S753" s="335"/>
      <c r="T753" s="335"/>
      <c r="U753" s="335"/>
      <c r="V753" s="335"/>
      <c r="W753" s="335"/>
      <c r="X753" s="335"/>
      <c r="Y753" s="335"/>
      <c r="Z753" s="335"/>
      <c r="AA753" s="335"/>
      <c r="AB753" s="335"/>
      <c r="AC753" s="335"/>
      <c r="AD753" s="335"/>
      <c r="AE753" s="335"/>
      <c r="AF753" s="335"/>
    </row>
    <row r="754">
      <c r="A754" s="335"/>
      <c r="B754" s="335"/>
      <c r="C754" s="335"/>
      <c r="D754" s="335"/>
      <c r="E754" s="335"/>
      <c r="F754" s="335"/>
      <c r="G754" s="335"/>
      <c r="H754" s="335"/>
      <c r="I754" s="335"/>
      <c r="J754" s="335"/>
      <c r="K754" s="335"/>
      <c r="L754" s="335"/>
      <c r="M754" s="335"/>
      <c r="N754" s="335"/>
      <c r="O754" s="335"/>
      <c r="P754" s="335"/>
      <c r="Q754" s="335"/>
      <c r="R754" s="335"/>
      <c r="S754" s="335"/>
      <c r="T754" s="335"/>
      <c r="U754" s="335"/>
      <c r="V754" s="335"/>
      <c r="W754" s="335"/>
      <c r="X754" s="335"/>
      <c r="Y754" s="335"/>
      <c r="Z754" s="335"/>
      <c r="AA754" s="335"/>
      <c r="AB754" s="335"/>
      <c r="AC754" s="335"/>
      <c r="AD754" s="335"/>
      <c r="AE754" s="335"/>
      <c r="AF754" s="335"/>
    </row>
    <row r="755">
      <c r="A755" s="335"/>
      <c r="B755" s="335"/>
      <c r="C755" s="335"/>
      <c r="D755" s="335"/>
      <c r="E755" s="335"/>
      <c r="F755" s="335"/>
      <c r="G755" s="335"/>
      <c r="H755" s="335"/>
      <c r="I755" s="335"/>
      <c r="J755" s="335"/>
      <c r="K755" s="335"/>
      <c r="L755" s="335"/>
      <c r="M755" s="335"/>
      <c r="N755" s="335"/>
      <c r="O755" s="335"/>
      <c r="P755" s="335"/>
      <c r="Q755" s="335"/>
      <c r="R755" s="335"/>
      <c r="S755" s="335"/>
      <c r="T755" s="335"/>
      <c r="U755" s="335"/>
      <c r="V755" s="335"/>
      <c r="W755" s="335"/>
      <c r="X755" s="335"/>
      <c r="Y755" s="335"/>
      <c r="Z755" s="335"/>
      <c r="AA755" s="335"/>
      <c r="AB755" s="335"/>
      <c r="AC755" s="335"/>
      <c r="AD755" s="335"/>
      <c r="AE755" s="335"/>
      <c r="AF755" s="335"/>
    </row>
    <row r="756">
      <c r="A756" s="335"/>
      <c r="B756" s="335"/>
      <c r="C756" s="335"/>
      <c r="D756" s="335"/>
      <c r="E756" s="335"/>
      <c r="F756" s="335"/>
      <c r="G756" s="335"/>
      <c r="H756" s="335"/>
      <c r="I756" s="335"/>
      <c r="J756" s="335"/>
      <c r="K756" s="335"/>
      <c r="L756" s="335"/>
      <c r="M756" s="335"/>
      <c r="N756" s="335"/>
      <c r="O756" s="335"/>
      <c r="P756" s="335"/>
      <c r="Q756" s="335"/>
      <c r="R756" s="335"/>
      <c r="S756" s="335"/>
      <c r="T756" s="335"/>
      <c r="U756" s="335"/>
      <c r="V756" s="335"/>
      <c r="W756" s="335"/>
      <c r="X756" s="335"/>
      <c r="Y756" s="335"/>
      <c r="Z756" s="335"/>
      <c r="AA756" s="335"/>
      <c r="AB756" s="335"/>
      <c r="AC756" s="335"/>
      <c r="AD756" s="335"/>
      <c r="AE756" s="335"/>
      <c r="AF756" s="335"/>
    </row>
    <row r="757">
      <c r="A757" s="335"/>
      <c r="B757" s="335"/>
      <c r="C757" s="335"/>
      <c r="D757" s="335"/>
      <c r="E757" s="335"/>
      <c r="F757" s="335"/>
      <c r="G757" s="335"/>
      <c r="H757" s="335"/>
      <c r="I757" s="335"/>
      <c r="J757" s="335"/>
      <c r="K757" s="335"/>
      <c r="L757" s="335"/>
      <c r="M757" s="335"/>
      <c r="N757" s="335"/>
      <c r="O757" s="335"/>
      <c r="P757" s="335"/>
      <c r="Q757" s="335"/>
      <c r="R757" s="335"/>
      <c r="S757" s="335"/>
      <c r="T757" s="335"/>
      <c r="U757" s="335"/>
      <c r="V757" s="335"/>
      <c r="W757" s="335"/>
      <c r="X757" s="335"/>
      <c r="Y757" s="335"/>
      <c r="Z757" s="335"/>
      <c r="AA757" s="335"/>
      <c r="AB757" s="335"/>
      <c r="AC757" s="335"/>
      <c r="AD757" s="335"/>
      <c r="AE757" s="335"/>
      <c r="AF757" s="335"/>
    </row>
    <row r="758">
      <c r="A758" s="335"/>
      <c r="B758" s="335"/>
      <c r="C758" s="335"/>
      <c r="D758" s="335"/>
      <c r="E758" s="335"/>
      <c r="F758" s="335"/>
      <c r="G758" s="335"/>
      <c r="H758" s="335"/>
      <c r="I758" s="335"/>
      <c r="J758" s="335"/>
      <c r="K758" s="335"/>
      <c r="L758" s="335"/>
      <c r="M758" s="335"/>
      <c r="N758" s="335"/>
      <c r="O758" s="335"/>
      <c r="P758" s="335"/>
      <c r="Q758" s="335"/>
      <c r="R758" s="335"/>
      <c r="S758" s="335"/>
      <c r="T758" s="335"/>
      <c r="U758" s="335"/>
      <c r="V758" s="335"/>
      <c r="W758" s="335"/>
      <c r="X758" s="335"/>
      <c r="Y758" s="335"/>
      <c r="Z758" s="335"/>
      <c r="AA758" s="335"/>
      <c r="AB758" s="335"/>
      <c r="AC758" s="335"/>
      <c r="AD758" s="335"/>
      <c r="AE758" s="335"/>
      <c r="AF758" s="335"/>
    </row>
    <row r="759">
      <c r="A759" s="335"/>
      <c r="B759" s="335"/>
      <c r="C759" s="335"/>
      <c r="D759" s="335"/>
      <c r="E759" s="335"/>
      <c r="F759" s="335"/>
      <c r="G759" s="335"/>
      <c r="H759" s="335"/>
      <c r="I759" s="335"/>
      <c r="J759" s="335"/>
      <c r="K759" s="335"/>
      <c r="L759" s="335"/>
      <c r="M759" s="335"/>
      <c r="N759" s="335"/>
      <c r="O759" s="335"/>
      <c r="P759" s="335"/>
      <c r="Q759" s="335"/>
      <c r="R759" s="335"/>
      <c r="S759" s="335"/>
      <c r="T759" s="335"/>
      <c r="U759" s="335"/>
      <c r="V759" s="335"/>
      <c r="W759" s="335"/>
      <c r="X759" s="335"/>
      <c r="Y759" s="335"/>
      <c r="Z759" s="335"/>
      <c r="AA759" s="335"/>
      <c r="AB759" s="335"/>
      <c r="AC759" s="335"/>
      <c r="AD759" s="335"/>
      <c r="AE759" s="335"/>
      <c r="AF759" s="335"/>
    </row>
    <row r="760">
      <c r="A760" s="335"/>
      <c r="B760" s="335"/>
      <c r="C760" s="335"/>
      <c r="D760" s="335"/>
      <c r="E760" s="335"/>
      <c r="F760" s="335"/>
      <c r="G760" s="335"/>
      <c r="H760" s="335"/>
      <c r="I760" s="335"/>
      <c r="J760" s="335"/>
      <c r="K760" s="335"/>
      <c r="L760" s="335"/>
      <c r="M760" s="335"/>
      <c r="N760" s="335"/>
      <c r="O760" s="335"/>
      <c r="P760" s="335"/>
      <c r="Q760" s="335"/>
      <c r="R760" s="335"/>
      <c r="S760" s="335"/>
      <c r="T760" s="335"/>
      <c r="U760" s="335"/>
      <c r="V760" s="335"/>
      <c r="W760" s="335"/>
      <c r="X760" s="335"/>
      <c r="Y760" s="335"/>
      <c r="Z760" s="335"/>
      <c r="AA760" s="335"/>
      <c r="AB760" s="335"/>
      <c r="AC760" s="335"/>
      <c r="AD760" s="335"/>
      <c r="AE760" s="335"/>
      <c r="AF760" s="335"/>
    </row>
    <row r="761">
      <c r="A761" s="335"/>
      <c r="B761" s="335"/>
      <c r="C761" s="335"/>
      <c r="D761" s="335"/>
      <c r="E761" s="335"/>
      <c r="F761" s="335"/>
      <c r="G761" s="335"/>
      <c r="H761" s="335"/>
      <c r="I761" s="335"/>
      <c r="J761" s="335"/>
      <c r="K761" s="335"/>
      <c r="L761" s="335"/>
      <c r="M761" s="335"/>
      <c r="N761" s="335"/>
      <c r="O761" s="335"/>
      <c r="P761" s="335"/>
      <c r="Q761" s="335"/>
      <c r="R761" s="335"/>
      <c r="S761" s="335"/>
      <c r="T761" s="335"/>
      <c r="U761" s="335"/>
      <c r="V761" s="335"/>
      <c r="W761" s="335"/>
      <c r="X761" s="335"/>
      <c r="Y761" s="335"/>
      <c r="Z761" s="335"/>
      <c r="AA761" s="335"/>
      <c r="AB761" s="335"/>
      <c r="AC761" s="335"/>
      <c r="AD761" s="335"/>
      <c r="AE761" s="335"/>
      <c r="AF761" s="335"/>
    </row>
    <row r="762">
      <c r="A762" s="335"/>
      <c r="B762" s="335"/>
      <c r="C762" s="335"/>
      <c r="D762" s="335"/>
      <c r="E762" s="335"/>
      <c r="F762" s="335"/>
      <c r="G762" s="335"/>
      <c r="H762" s="335"/>
      <c r="I762" s="335"/>
      <c r="J762" s="335"/>
      <c r="K762" s="335"/>
      <c r="L762" s="335"/>
      <c r="M762" s="335"/>
      <c r="N762" s="335"/>
      <c r="O762" s="335"/>
      <c r="P762" s="335"/>
      <c r="Q762" s="335"/>
      <c r="R762" s="335"/>
      <c r="S762" s="335"/>
      <c r="T762" s="335"/>
      <c r="U762" s="335"/>
      <c r="V762" s="335"/>
      <c r="W762" s="335"/>
      <c r="X762" s="335"/>
      <c r="Y762" s="335"/>
      <c r="Z762" s="335"/>
      <c r="AA762" s="335"/>
      <c r="AB762" s="335"/>
      <c r="AC762" s="335"/>
      <c r="AD762" s="335"/>
      <c r="AE762" s="335"/>
      <c r="AF762" s="335"/>
    </row>
    <row r="763">
      <c r="A763" s="335"/>
      <c r="B763" s="335"/>
      <c r="C763" s="335"/>
      <c r="D763" s="335"/>
      <c r="E763" s="335"/>
      <c r="F763" s="335"/>
      <c r="G763" s="335"/>
      <c r="H763" s="335"/>
      <c r="I763" s="335"/>
      <c r="J763" s="335"/>
      <c r="K763" s="335"/>
      <c r="L763" s="335"/>
      <c r="M763" s="335"/>
      <c r="N763" s="335"/>
      <c r="O763" s="335"/>
      <c r="P763" s="335"/>
      <c r="Q763" s="335"/>
      <c r="R763" s="335"/>
      <c r="S763" s="335"/>
      <c r="T763" s="335"/>
      <c r="U763" s="335"/>
      <c r="V763" s="335"/>
      <c r="W763" s="335"/>
      <c r="X763" s="335"/>
      <c r="Y763" s="335"/>
      <c r="Z763" s="335"/>
      <c r="AA763" s="335"/>
      <c r="AB763" s="335"/>
      <c r="AC763" s="335"/>
      <c r="AD763" s="335"/>
      <c r="AE763" s="335"/>
      <c r="AF763" s="335"/>
    </row>
    <row r="764">
      <c r="A764" s="335"/>
      <c r="B764" s="335"/>
      <c r="C764" s="335"/>
      <c r="D764" s="335"/>
      <c r="E764" s="335"/>
      <c r="F764" s="335"/>
      <c r="G764" s="335"/>
      <c r="H764" s="335"/>
      <c r="I764" s="335"/>
      <c r="J764" s="335"/>
      <c r="K764" s="335"/>
      <c r="L764" s="335"/>
      <c r="M764" s="335"/>
      <c r="N764" s="335"/>
      <c r="O764" s="335"/>
      <c r="P764" s="335"/>
      <c r="Q764" s="335"/>
      <c r="R764" s="335"/>
      <c r="S764" s="335"/>
      <c r="T764" s="335"/>
      <c r="U764" s="335"/>
      <c r="V764" s="335"/>
      <c r="W764" s="335"/>
      <c r="X764" s="335"/>
      <c r="Y764" s="335"/>
      <c r="Z764" s="335"/>
      <c r="AA764" s="335"/>
      <c r="AB764" s="335"/>
      <c r="AC764" s="335"/>
      <c r="AD764" s="335"/>
      <c r="AE764" s="335"/>
      <c r="AF764" s="335"/>
    </row>
    <row r="765">
      <c r="A765" s="335"/>
      <c r="B765" s="335"/>
      <c r="C765" s="335"/>
      <c r="D765" s="335"/>
      <c r="E765" s="335"/>
      <c r="F765" s="335"/>
      <c r="G765" s="335"/>
      <c r="H765" s="335"/>
      <c r="I765" s="335"/>
      <c r="J765" s="335"/>
      <c r="K765" s="335"/>
      <c r="L765" s="335"/>
      <c r="M765" s="335"/>
      <c r="N765" s="335"/>
      <c r="O765" s="335"/>
      <c r="P765" s="335"/>
      <c r="Q765" s="335"/>
      <c r="R765" s="335"/>
      <c r="S765" s="335"/>
      <c r="T765" s="335"/>
      <c r="U765" s="335"/>
      <c r="V765" s="335"/>
      <c r="W765" s="335"/>
      <c r="X765" s="335"/>
      <c r="Y765" s="335"/>
      <c r="Z765" s="335"/>
      <c r="AA765" s="335"/>
      <c r="AB765" s="335"/>
      <c r="AC765" s="335"/>
      <c r="AD765" s="335"/>
      <c r="AE765" s="335"/>
      <c r="AF765" s="335"/>
    </row>
    <row r="766">
      <c r="A766" s="335"/>
      <c r="B766" s="335"/>
      <c r="C766" s="335"/>
      <c r="D766" s="335"/>
      <c r="E766" s="335"/>
      <c r="F766" s="335"/>
      <c r="G766" s="335"/>
      <c r="H766" s="335"/>
      <c r="I766" s="335"/>
      <c r="J766" s="335"/>
      <c r="K766" s="335"/>
      <c r="L766" s="335"/>
      <c r="M766" s="335"/>
      <c r="N766" s="335"/>
      <c r="O766" s="335"/>
      <c r="P766" s="335"/>
      <c r="Q766" s="335"/>
      <c r="R766" s="335"/>
      <c r="S766" s="335"/>
      <c r="T766" s="335"/>
      <c r="U766" s="335"/>
      <c r="V766" s="335"/>
      <c r="W766" s="335"/>
      <c r="X766" s="335"/>
      <c r="Y766" s="335"/>
      <c r="Z766" s="335"/>
      <c r="AA766" s="335"/>
      <c r="AB766" s="335"/>
      <c r="AC766" s="335"/>
      <c r="AD766" s="335"/>
      <c r="AE766" s="335"/>
      <c r="AF766" s="335"/>
    </row>
    <row r="767">
      <c r="A767" s="335"/>
      <c r="B767" s="335"/>
      <c r="C767" s="335"/>
      <c r="D767" s="335"/>
      <c r="E767" s="335"/>
      <c r="F767" s="335"/>
      <c r="G767" s="335"/>
      <c r="H767" s="335"/>
      <c r="I767" s="335"/>
      <c r="J767" s="335"/>
      <c r="K767" s="335"/>
      <c r="L767" s="335"/>
      <c r="M767" s="335"/>
      <c r="N767" s="335"/>
      <c r="O767" s="335"/>
      <c r="P767" s="335"/>
      <c r="Q767" s="335"/>
      <c r="R767" s="335"/>
      <c r="S767" s="335"/>
      <c r="T767" s="335"/>
      <c r="U767" s="335"/>
      <c r="V767" s="335"/>
      <c r="W767" s="335"/>
      <c r="X767" s="335"/>
      <c r="Y767" s="335"/>
      <c r="Z767" s="335"/>
      <c r="AA767" s="335"/>
      <c r="AB767" s="335"/>
      <c r="AC767" s="335"/>
      <c r="AD767" s="335"/>
      <c r="AE767" s="335"/>
      <c r="AF767" s="335"/>
    </row>
    <row r="768">
      <c r="A768" s="335"/>
      <c r="B768" s="335"/>
      <c r="C768" s="335"/>
      <c r="D768" s="335"/>
      <c r="E768" s="335"/>
      <c r="F768" s="335"/>
      <c r="G768" s="335"/>
      <c r="H768" s="335"/>
      <c r="I768" s="335"/>
      <c r="J768" s="335"/>
      <c r="K768" s="335"/>
      <c r="L768" s="335"/>
      <c r="M768" s="335"/>
      <c r="N768" s="335"/>
      <c r="O768" s="335"/>
      <c r="P768" s="335"/>
      <c r="Q768" s="335"/>
      <c r="R768" s="335"/>
      <c r="S768" s="335"/>
      <c r="T768" s="335"/>
      <c r="U768" s="335"/>
      <c r="V768" s="335"/>
      <c r="W768" s="335"/>
      <c r="X768" s="335"/>
      <c r="Y768" s="335"/>
      <c r="Z768" s="335"/>
      <c r="AA768" s="335"/>
      <c r="AB768" s="335"/>
      <c r="AC768" s="335"/>
      <c r="AD768" s="335"/>
      <c r="AE768" s="335"/>
      <c r="AF768" s="335"/>
    </row>
    <row r="769">
      <c r="A769" s="335"/>
      <c r="B769" s="335"/>
      <c r="C769" s="335"/>
      <c r="D769" s="335"/>
      <c r="E769" s="335"/>
      <c r="F769" s="335"/>
      <c r="G769" s="335"/>
      <c r="H769" s="335"/>
      <c r="I769" s="335"/>
      <c r="J769" s="335"/>
      <c r="K769" s="335"/>
      <c r="L769" s="335"/>
      <c r="M769" s="335"/>
      <c r="N769" s="335"/>
      <c r="O769" s="335"/>
      <c r="P769" s="335"/>
      <c r="Q769" s="335"/>
      <c r="R769" s="335"/>
      <c r="S769" s="335"/>
      <c r="T769" s="335"/>
      <c r="U769" s="335"/>
      <c r="V769" s="335"/>
      <c r="W769" s="335"/>
      <c r="X769" s="335"/>
      <c r="Y769" s="335"/>
      <c r="Z769" s="335"/>
      <c r="AA769" s="335"/>
      <c r="AB769" s="335"/>
      <c r="AC769" s="335"/>
      <c r="AD769" s="335"/>
      <c r="AE769" s="335"/>
      <c r="AF769" s="335"/>
    </row>
    <row r="770">
      <c r="A770" s="335"/>
      <c r="B770" s="335"/>
      <c r="C770" s="335"/>
      <c r="D770" s="335"/>
      <c r="E770" s="335"/>
      <c r="F770" s="335"/>
      <c r="G770" s="335"/>
      <c r="H770" s="335"/>
      <c r="I770" s="335"/>
      <c r="J770" s="335"/>
      <c r="K770" s="335"/>
      <c r="L770" s="335"/>
      <c r="M770" s="335"/>
      <c r="N770" s="335"/>
      <c r="O770" s="335"/>
      <c r="P770" s="335"/>
      <c r="Q770" s="335"/>
      <c r="R770" s="335"/>
      <c r="S770" s="335"/>
      <c r="T770" s="335"/>
      <c r="U770" s="335"/>
      <c r="V770" s="335"/>
      <c r="W770" s="335"/>
      <c r="X770" s="335"/>
      <c r="Y770" s="335"/>
      <c r="Z770" s="335"/>
      <c r="AA770" s="335"/>
      <c r="AB770" s="335"/>
      <c r="AC770" s="335"/>
      <c r="AD770" s="335"/>
      <c r="AE770" s="335"/>
      <c r="AF770" s="335"/>
    </row>
    <row r="771">
      <c r="A771" s="335"/>
      <c r="B771" s="335"/>
      <c r="C771" s="335"/>
      <c r="D771" s="335"/>
      <c r="E771" s="335"/>
      <c r="F771" s="335"/>
      <c r="G771" s="335"/>
      <c r="H771" s="335"/>
      <c r="I771" s="335"/>
      <c r="J771" s="335"/>
      <c r="K771" s="335"/>
      <c r="L771" s="335"/>
      <c r="M771" s="335"/>
      <c r="N771" s="335"/>
      <c r="O771" s="335"/>
      <c r="P771" s="335"/>
      <c r="Q771" s="335"/>
      <c r="R771" s="335"/>
      <c r="S771" s="335"/>
      <c r="T771" s="335"/>
      <c r="U771" s="335"/>
      <c r="V771" s="335"/>
      <c r="W771" s="335"/>
      <c r="X771" s="335"/>
      <c r="Y771" s="335"/>
      <c r="Z771" s="335"/>
      <c r="AA771" s="335"/>
      <c r="AB771" s="335"/>
      <c r="AC771" s="335"/>
      <c r="AD771" s="335"/>
      <c r="AE771" s="335"/>
      <c r="AF771" s="335"/>
    </row>
    <row r="772">
      <c r="A772" s="335"/>
      <c r="B772" s="335"/>
      <c r="C772" s="335"/>
      <c r="D772" s="335"/>
      <c r="E772" s="335"/>
      <c r="F772" s="335"/>
      <c r="G772" s="335"/>
      <c r="H772" s="335"/>
      <c r="I772" s="335"/>
      <c r="J772" s="335"/>
      <c r="K772" s="335"/>
      <c r="L772" s="335"/>
      <c r="M772" s="335"/>
      <c r="N772" s="335"/>
      <c r="O772" s="335"/>
      <c r="P772" s="335"/>
      <c r="Q772" s="335"/>
      <c r="R772" s="335"/>
      <c r="S772" s="335"/>
      <c r="T772" s="335"/>
      <c r="U772" s="335"/>
      <c r="V772" s="335"/>
      <c r="W772" s="335"/>
      <c r="X772" s="335"/>
      <c r="Y772" s="335"/>
      <c r="Z772" s="335"/>
      <c r="AA772" s="335"/>
      <c r="AB772" s="335"/>
      <c r="AC772" s="335"/>
      <c r="AD772" s="335"/>
      <c r="AE772" s="335"/>
      <c r="AF772" s="335"/>
    </row>
    <row r="773">
      <c r="A773" s="335"/>
      <c r="B773" s="335"/>
      <c r="C773" s="335"/>
      <c r="D773" s="335"/>
      <c r="E773" s="335"/>
      <c r="F773" s="335"/>
      <c r="G773" s="335"/>
      <c r="H773" s="335"/>
      <c r="I773" s="335"/>
      <c r="J773" s="335"/>
      <c r="K773" s="335"/>
      <c r="L773" s="335"/>
      <c r="M773" s="335"/>
      <c r="N773" s="335"/>
      <c r="O773" s="335"/>
      <c r="P773" s="335"/>
      <c r="Q773" s="335"/>
      <c r="R773" s="335"/>
      <c r="S773" s="335"/>
      <c r="T773" s="335"/>
      <c r="U773" s="335"/>
      <c r="V773" s="335"/>
      <c r="W773" s="335"/>
      <c r="X773" s="335"/>
      <c r="Y773" s="335"/>
      <c r="Z773" s="335"/>
      <c r="AA773" s="335"/>
      <c r="AB773" s="335"/>
      <c r="AC773" s="335"/>
      <c r="AD773" s="335"/>
      <c r="AE773" s="335"/>
      <c r="AF773" s="335"/>
    </row>
    <row r="774">
      <c r="A774" s="335"/>
      <c r="B774" s="335"/>
      <c r="C774" s="335"/>
      <c r="D774" s="335"/>
      <c r="E774" s="335"/>
      <c r="F774" s="335"/>
      <c r="G774" s="335"/>
      <c r="H774" s="335"/>
      <c r="I774" s="335"/>
      <c r="J774" s="335"/>
      <c r="K774" s="335"/>
      <c r="L774" s="335"/>
      <c r="M774" s="335"/>
      <c r="N774" s="335"/>
      <c r="O774" s="335"/>
      <c r="P774" s="335"/>
      <c r="Q774" s="335"/>
      <c r="R774" s="335"/>
      <c r="S774" s="335"/>
      <c r="T774" s="335"/>
      <c r="U774" s="335"/>
      <c r="V774" s="335"/>
      <c r="W774" s="335"/>
      <c r="X774" s="335"/>
      <c r="Y774" s="335"/>
      <c r="Z774" s="335"/>
      <c r="AA774" s="335"/>
      <c r="AB774" s="335"/>
      <c r="AC774" s="335"/>
      <c r="AD774" s="335"/>
      <c r="AE774" s="335"/>
      <c r="AF774" s="335"/>
    </row>
    <row r="775">
      <c r="A775" s="335"/>
      <c r="B775" s="335"/>
      <c r="C775" s="335"/>
      <c r="D775" s="335"/>
      <c r="E775" s="335"/>
      <c r="F775" s="335"/>
      <c r="G775" s="335"/>
      <c r="H775" s="335"/>
      <c r="I775" s="335"/>
      <c r="J775" s="335"/>
      <c r="K775" s="335"/>
      <c r="L775" s="335"/>
      <c r="M775" s="335"/>
      <c r="N775" s="335"/>
      <c r="O775" s="335"/>
      <c r="P775" s="335"/>
      <c r="Q775" s="335"/>
      <c r="R775" s="335"/>
      <c r="S775" s="335"/>
      <c r="T775" s="335"/>
      <c r="U775" s="335"/>
      <c r="V775" s="335"/>
      <c r="W775" s="335"/>
      <c r="X775" s="335"/>
      <c r="Y775" s="335"/>
      <c r="Z775" s="335"/>
      <c r="AA775" s="335"/>
      <c r="AB775" s="335"/>
      <c r="AC775" s="335"/>
      <c r="AD775" s="335"/>
      <c r="AE775" s="335"/>
      <c r="AF775" s="335"/>
    </row>
    <row r="776">
      <c r="A776" s="335"/>
      <c r="B776" s="335"/>
      <c r="C776" s="335"/>
      <c r="D776" s="335"/>
      <c r="E776" s="335"/>
      <c r="F776" s="335"/>
      <c r="G776" s="335"/>
      <c r="H776" s="335"/>
      <c r="I776" s="335"/>
      <c r="J776" s="335"/>
      <c r="K776" s="335"/>
      <c r="L776" s="335"/>
      <c r="M776" s="335"/>
      <c r="N776" s="335"/>
      <c r="O776" s="335"/>
      <c r="P776" s="335"/>
      <c r="Q776" s="335"/>
      <c r="R776" s="335"/>
      <c r="S776" s="335"/>
      <c r="T776" s="335"/>
      <c r="U776" s="335"/>
      <c r="V776" s="335"/>
      <c r="W776" s="335"/>
      <c r="X776" s="335"/>
      <c r="Y776" s="335"/>
      <c r="Z776" s="335"/>
      <c r="AA776" s="335"/>
      <c r="AB776" s="335"/>
      <c r="AC776" s="335"/>
      <c r="AD776" s="335"/>
      <c r="AE776" s="335"/>
      <c r="AF776" s="335"/>
    </row>
    <row r="777">
      <c r="A777" s="335"/>
      <c r="B777" s="335"/>
      <c r="C777" s="335"/>
      <c r="D777" s="335"/>
      <c r="E777" s="335"/>
      <c r="F777" s="335"/>
      <c r="G777" s="335"/>
      <c r="H777" s="335"/>
      <c r="I777" s="335"/>
      <c r="J777" s="335"/>
      <c r="K777" s="335"/>
      <c r="L777" s="335"/>
      <c r="M777" s="335"/>
      <c r="N777" s="335"/>
      <c r="O777" s="335"/>
      <c r="P777" s="335"/>
      <c r="Q777" s="335"/>
      <c r="R777" s="335"/>
      <c r="S777" s="335"/>
      <c r="T777" s="335"/>
      <c r="U777" s="335"/>
      <c r="V777" s="335"/>
      <c r="W777" s="335"/>
      <c r="X777" s="335"/>
      <c r="Y777" s="335"/>
      <c r="Z777" s="335"/>
      <c r="AA777" s="335"/>
      <c r="AB777" s="335"/>
      <c r="AC777" s="335"/>
      <c r="AD777" s="335"/>
      <c r="AE777" s="335"/>
      <c r="AF777" s="335"/>
    </row>
    <row r="778">
      <c r="A778" s="335"/>
      <c r="B778" s="335"/>
      <c r="C778" s="335"/>
      <c r="D778" s="335"/>
      <c r="E778" s="335"/>
      <c r="F778" s="335"/>
      <c r="G778" s="335"/>
      <c r="H778" s="335"/>
      <c r="I778" s="335"/>
      <c r="J778" s="335"/>
      <c r="K778" s="335"/>
      <c r="L778" s="335"/>
      <c r="M778" s="335"/>
      <c r="N778" s="335"/>
      <c r="O778" s="335"/>
      <c r="P778" s="335"/>
      <c r="Q778" s="335"/>
      <c r="R778" s="335"/>
      <c r="S778" s="335"/>
      <c r="T778" s="335"/>
      <c r="U778" s="335"/>
      <c r="V778" s="335"/>
      <c r="W778" s="335"/>
      <c r="X778" s="335"/>
      <c r="Y778" s="335"/>
      <c r="Z778" s="335"/>
      <c r="AA778" s="335"/>
      <c r="AB778" s="335"/>
      <c r="AC778" s="335"/>
      <c r="AD778" s="335"/>
      <c r="AE778" s="335"/>
      <c r="AF778" s="335"/>
    </row>
    <row r="779">
      <c r="A779" s="335"/>
      <c r="B779" s="335"/>
      <c r="C779" s="335"/>
      <c r="D779" s="335"/>
      <c r="E779" s="335"/>
      <c r="F779" s="335"/>
      <c r="G779" s="335"/>
      <c r="H779" s="335"/>
      <c r="I779" s="335"/>
      <c r="J779" s="335"/>
      <c r="K779" s="335"/>
      <c r="L779" s="335"/>
      <c r="M779" s="335"/>
      <c r="N779" s="335"/>
      <c r="O779" s="335"/>
      <c r="P779" s="335"/>
      <c r="Q779" s="335"/>
      <c r="R779" s="335"/>
      <c r="S779" s="335"/>
      <c r="T779" s="335"/>
      <c r="U779" s="335"/>
      <c r="V779" s="335"/>
      <c r="W779" s="335"/>
      <c r="X779" s="335"/>
      <c r="Y779" s="335"/>
      <c r="Z779" s="335"/>
      <c r="AA779" s="335"/>
      <c r="AB779" s="335"/>
      <c r="AC779" s="335"/>
      <c r="AD779" s="335"/>
      <c r="AE779" s="335"/>
      <c r="AF779" s="335"/>
    </row>
    <row r="780">
      <c r="A780" s="335"/>
      <c r="B780" s="335"/>
      <c r="C780" s="335"/>
      <c r="D780" s="335"/>
      <c r="E780" s="335"/>
      <c r="F780" s="335"/>
      <c r="G780" s="335"/>
      <c r="H780" s="335"/>
      <c r="I780" s="335"/>
      <c r="J780" s="335"/>
      <c r="K780" s="335"/>
      <c r="L780" s="335"/>
      <c r="M780" s="335"/>
      <c r="N780" s="335"/>
      <c r="O780" s="335"/>
      <c r="P780" s="335"/>
      <c r="Q780" s="335"/>
      <c r="R780" s="335"/>
      <c r="S780" s="335"/>
      <c r="T780" s="335"/>
      <c r="U780" s="335"/>
      <c r="V780" s="335"/>
      <c r="W780" s="335"/>
      <c r="X780" s="335"/>
      <c r="Y780" s="335"/>
      <c r="Z780" s="335"/>
      <c r="AA780" s="335"/>
      <c r="AB780" s="335"/>
      <c r="AC780" s="335"/>
      <c r="AD780" s="335"/>
      <c r="AE780" s="335"/>
      <c r="AF780" s="335"/>
    </row>
    <row r="781">
      <c r="A781" s="335"/>
      <c r="B781" s="335"/>
      <c r="C781" s="335"/>
      <c r="D781" s="335"/>
      <c r="E781" s="335"/>
      <c r="F781" s="335"/>
      <c r="G781" s="335"/>
      <c r="H781" s="335"/>
      <c r="I781" s="335"/>
      <c r="J781" s="335"/>
      <c r="K781" s="335"/>
      <c r="L781" s="335"/>
      <c r="M781" s="335"/>
      <c r="N781" s="335"/>
      <c r="O781" s="335"/>
      <c r="P781" s="335"/>
      <c r="Q781" s="335"/>
      <c r="R781" s="335"/>
      <c r="S781" s="335"/>
      <c r="T781" s="335"/>
      <c r="U781" s="335"/>
      <c r="V781" s="335"/>
      <c r="W781" s="335"/>
      <c r="X781" s="335"/>
      <c r="Y781" s="335"/>
      <c r="Z781" s="335"/>
      <c r="AA781" s="335"/>
      <c r="AB781" s="335"/>
      <c r="AC781" s="335"/>
      <c r="AD781" s="335"/>
      <c r="AE781" s="335"/>
      <c r="AF781" s="335"/>
    </row>
    <row r="782">
      <c r="A782" s="335"/>
      <c r="B782" s="335"/>
      <c r="C782" s="335"/>
      <c r="D782" s="335"/>
      <c r="E782" s="335"/>
      <c r="F782" s="335"/>
      <c r="G782" s="335"/>
      <c r="H782" s="335"/>
      <c r="I782" s="335"/>
      <c r="J782" s="335"/>
      <c r="K782" s="335"/>
      <c r="L782" s="335"/>
      <c r="M782" s="335"/>
      <c r="N782" s="335"/>
      <c r="O782" s="335"/>
      <c r="P782" s="335"/>
      <c r="Q782" s="335"/>
      <c r="R782" s="335"/>
      <c r="S782" s="335"/>
      <c r="T782" s="335"/>
      <c r="U782" s="335"/>
      <c r="V782" s="335"/>
      <c r="W782" s="335"/>
      <c r="X782" s="335"/>
      <c r="Y782" s="335"/>
      <c r="Z782" s="335"/>
      <c r="AA782" s="335"/>
      <c r="AB782" s="335"/>
      <c r="AC782" s="335"/>
      <c r="AD782" s="335"/>
      <c r="AE782" s="335"/>
      <c r="AF782" s="335"/>
    </row>
    <row r="783">
      <c r="A783" s="335"/>
      <c r="B783" s="335"/>
      <c r="C783" s="335"/>
      <c r="D783" s="335"/>
      <c r="E783" s="335"/>
      <c r="F783" s="335"/>
      <c r="G783" s="335"/>
      <c r="H783" s="335"/>
      <c r="I783" s="335"/>
      <c r="J783" s="335"/>
      <c r="K783" s="335"/>
      <c r="L783" s="335"/>
      <c r="M783" s="335"/>
      <c r="N783" s="335"/>
      <c r="O783" s="335"/>
      <c r="P783" s="335"/>
      <c r="Q783" s="335"/>
      <c r="R783" s="335"/>
      <c r="S783" s="335"/>
      <c r="T783" s="335"/>
      <c r="U783" s="335"/>
      <c r="V783" s="335"/>
      <c r="W783" s="335"/>
      <c r="X783" s="335"/>
      <c r="Y783" s="335"/>
      <c r="Z783" s="335"/>
      <c r="AA783" s="335"/>
      <c r="AB783" s="335"/>
      <c r="AC783" s="335"/>
      <c r="AD783" s="335"/>
      <c r="AE783" s="335"/>
      <c r="AF783" s="335"/>
    </row>
    <row r="784">
      <c r="A784" s="335"/>
      <c r="B784" s="335"/>
      <c r="C784" s="335"/>
      <c r="D784" s="335"/>
      <c r="E784" s="335"/>
      <c r="F784" s="335"/>
      <c r="G784" s="335"/>
      <c r="H784" s="335"/>
      <c r="I784" s="335"/>
      <c r="J784" s="335"/>
      <c r="K784" s="335"/>
      <c r="L784" s="335"/>
      <c r="M784" s="335"/>
      <c r="N784" s="335"/>
      <c r="O784" s="335"/>
      <c r="P784" s="335"/>
      <c r="Q784" s="335"/>
      <c r="R784" s="335"/>
      <c r="S784" s="335"/>
      <c r="T784" s="335"/>
      <c r="U784" s="335"/>
      <c r="V784" s="335"/>
      <c r="W784" s="335"/>
      <c r="X784" s="335"/>
      <c r="Y784" s="335"/>
      <c r="Z784" s="335"/>
      <c r="AA784" s="335"/>
      <c r="AB784" s="335"/>
      <c r="AC784" s="335"/>
      <c r="AD784" s="335"/>
      <c r="AE784" s="335"/>
      <c r="AF784" s="335"/>
    </row>
    <row r="785">
      <c r="A785" s="335"/>
      <c r="B785" s="335"/>
      <c r="C785" s="335"/>
      <c r="D785" s="335"/>
      <c r="E785" s="335"/>
      <c r="F785" s="335"/>
      <c r="G785" s="335"/>
      <c r="H785" s="335"/>
      <c r="I785" s="335"/>
      <c r="J785" s="335"/>
      <c r="K785" s="335"/>
      <c r="L785" s="335"/>
      <c r="M785" s="335"/>
      <c r="N785" s="335"/>
      <c r="O785" s="335"/>
      <c r="P785" s="335"/>
      <c r="Q785" s="335"/>
      <c r="R785" s="335"/>
      <c r="S785" s="335"/>
      <c r="T785" s="335"/>
      <c r="U785" s="335"/>
      <c r="V785" s="335"/>
      <c r="W785" s="335"/>
      <c r="X785" s="335"/>
      <c r="Y785" s="335"/>
      <c r="Z785" s="335"/>
      <c r="AA785" s="335"/>
      <c r="AB785" s="335"/>
      <c r="AC785" s="335"/>
      <c r="AD785" s="335"/>
      <c r="AE785" s="335"/>
      <c r="AF785" s="335"/>
    </row>
    <row r="786">
      <c r="A786" s="335"/>
      <c r="B786" s="335"/>
      <c r="C786" s="335"/>
      <c r="D786" s="335"/>
      <c r="E786" s="335"/>
      <c r="F786" s="335"/>
      <c r="G786" s="335"/>
      <c r="H786" s="335"/>
      <c r="I786" s="335"/>
      <c r="J786" s="335"/>
      <c r="K786" s="335"/>
      <c r="L786" s="335"/>
      <c r="M786" s="335"/>
      <c r="N786" s="335"/>
      <c r="O786" s="335"/>
      <c r="P786" s="335"/>
      <c r="Q786" s="335"/>
      <c r="R786" s="335"/>
      <c r="S786" s="335"/>
      <c r="T786" s="335"/>
      <c r="U786" s="335"/>
      <c r="V786" s="335"/>
      <c r="W786" s="335"/>
      <c r="X786" s="335"/>
      <c r="Y786" s="335"/>
      <c r="Z786" s="335"/>
      <c r="AA786" s="335"/>
      <c r="AB786" s="335"/>
      <c r="AC786" s="335"/>
      <c r="AD786" s="335"/>
      <c r="AE786" s="335"/>
      <c r="AF786" s="335"/>
    </row>
    <row r="787">
      <c r="A787" s="335"/>
      <c r="B787" s="335"/>
      <c r="C787" s="335"/>
      <c r="D787" s="335"/>
      <c r="E787" s="335"/>
      <c r="F787" s="335"/>
      <c r="G787" s="335"/>
      <c r="H787" s="335"/>
      <c r="I787" s="335"/>
      <c r="J787" s="335"/>
      <c r="K787" s="335"/>
      <c r="L787" s="335"/>
      <c r="M787" s="335"/>
      <c r="N787" s="335"/>
      <c r="O787" s="335"/>
      <c r="P787" s="335"/>
      <c r="Q787" s="335"/>
      <c r="R787" s="335"/>
      <c r="S787" s="335"/>
      <c r="T787" s="335"/>
      <c r="U787" s="335"/>
      <c r="V787" s="335"/>
      <c r="W787" s="335"/>
      <c r="X787" s="335"/>
      <c r="Y787" s="335"/>
      <c r="Z787" s="335"/>
      <c r="AA787" s="335"/>
      <c r="AB787" s="335"/>
      <c r="AC787" s="335"/>
      <c r="AD787" s="335"/>
      <c r="AE787" s="335"/>
      <c r="AF787" s="335"/>
    </row>
    <row r="788">
      <c r="A788" s="335"/>
      <c r="B788" s="335"/>
      <c r="C788" s="335"/>
      <c r="D788" s="335"/>
      <c r="E788" s="335"/>
      <c r="F788" s="335"/>
      <c r="G788" s="335"/>
      <c r="H788" s="335"/>
      <c r="I788" s="335"/>
      <c r="J788" s="335"/>
      <c r="K788" s="335"/>
      <c r="L788" s="335"/>
      <c r="M788" s="335"/>
      <c r="N788" s="335"/>
      <c r="O788" s="335"/>
      <c r="P788" s="335"/>
      <c r="Q788" s="335"/>
      <c r="R788" s="335"/>
      <c r="S788" s="335"/>
      <c r="T788" s="335"/>
      <c r="U788" s="335"/>
      <c r="V788" s="335"/>
      <c r="W788" s="335"/>
      <c r="X788" s="335"/>
      <c r="Y788" s="335"/>
      <c r="Z788" s="335"/>
      <c r="AA788" s="335"/>
      <c r="AB788" s="335"/>
      <c r="AC788" s="335"/>
      <c r="AD788" s="335"/>
      <c r="AE788" s="335"/>
      <c r="AF788" s="335"/>
    </row>
    <row r="789">
      <c r="A789" s="335"/>
      <c r="B789" s="335"/>
      <c r="C789" s="335"/>
      <c r="D789" s="335"/>
      <c r="E789" s="335"/>
      <c r="F789" s="335"/>
      <c r="G789" s="335"/>
      <c r="H789" s="335"/>
      <c r="I789" s="335"/>
      <c r="J789" s="335"/>
      <c r="K789" s="335"/>
      <c r="L789" s="335"/>
      <c r="M789" s="335"/>
      <c r="N789" s="335"/>
      <c r="O789" s="335"/>
      <c r="P789" s="335"/>
      <c r="Q789" s="335"/>
      <c r="R789" s="335"/>
      <c r="S789" s="335"/>
      <c r="T789" s="335"/>
      <c r="U789" s="335"/>
      <c r="V789" s="335"/>
      <c r="W789" s="335"/>
      <c r="X789" s="335"/>
      <c r="Y789" s="335"/>
      <c r="Z789" s="335"/>
      <c r="AA789" s="335"/>
      <c r="AB789" s="335"/>
      <c r="AC789" s="335"/>
      <c r="AD789" s="335"/>
      <c r="AE789" s="335"/>
      <c r="AF789" s="335"/>
    </row>
    <row r="790">
      <c r="A790" s="335"/>
      <c r="B790" s="335"/>
      <c r="C790" s="335"/>
      <c r="D790" s="335"/>
      <c r="E790" s="335"/>
      <c r="F790" s="335"/>
      <c r="G790" s="335"/>
      <c r="H790" s="335"/>
      <c r="I790" s="335"/>
      <c r="J790" s="335"/>
      <c r="K790" s="335"/>
      <c r="L790" s="335"/>
      <c r="M790" s="335"/>
      <c r="N790" s="335"/>
      <c r="O790" s="335"/>
      <c r="P790" s="335"/>
      <c r="Q790" s="335"/>
      <c r="R790" s="335"/>
      <c r="S790" s="335"/>
      <c r="T790" s="335"/>
      <c r="U790" s="335"/>
      <c r="V790" s="335"/>
      <c r="W790" s="335"/>
      <c r="X790" s="335"/>
      <c r="Y790" s="335"/>
      <c r="Z790" s="335"/>
      <c r="AA790" s="335"/>
      <c r="AB790" s="335"/>
      <c r="AC790" s="335"/>
      <c r="AD790" s="335"/>
      <c r="AE790" s="335"/>
      <c r="AF790" s="335"/>
    </row>
    <row r="791">
      <c r="A791" s="335"/>
      <c r="B791" s="335"/>
      <c r="C791" s="335"/>
      <c r="D791" s="335"/>
      <c r="E791" s="335"/>
      <c r="F791" s="335"/>
      <c r="G791" s="335"/>
      <c r="H791" s="335"/>
      <c r="I791" s="335"/>
      <c r="J791" s="335"/>
      <c r="K791" s="335"/>
      <c r="L791" s="335"/>
      <c r="M791" s="335"/>
      <c r="N791" s="335"/>
      <c r="O791" s="335"/>
      <c r="P791" s="335"/>
      <c r="Q791" s="335"/>
      <c r="R791" s="335"/>
      <c r="S791" s="335"/>
      <c r="T791" s="335"/>
      <c r="U791" s="335"/>
      <c r="V791" s="335"/>
      <c r="W791" s="335"/>
      <c r="X791" s="335"/>
      <c r="Y791" s="335"/>
      <c r="Z791" s="335"/>
      <c r="AA791" s="335"/>
      <c r="AB791" s="335"/>
      <c r="AC791" s="335"/>
      <c r="AD791" s="335"/>
      <c r="AE791" s="335"/>
      <c r="AF791" s="335"/>
    </row>
    <row r="792">
      <c r="A792" s="335"/>
      <c r="B792" s="335"/>
      <c r="C792" s="335"/>
      <c r="D792" s="335"/>
      <c r="E792" s="335"/>
      <c r="F792" s="335"/>
      <c r="G792" s="335"/>
      <c r="H792" s="335"/>
      <c r="I792" s="335"/>
      <c r="J792" s="335"/>
      <c r="K792" s="335"/>
      <c r="L792" s="335"/>
      <c r="M792" s="335"/>
      <c r="N792" s="335"/>
      <c r="O792" s="335"/>
      <c r="P792" s="335"/>
      <c r="Q792" s="335"/>
      <c r="R792" s="335"/>
      <c r="S792" s="335"/>
      <c r="T792" s="335"/>
      <c r="U792" s="335"/>
      <c r="V792" s="335"/>
      <c r="W792" s="335"/>
      <c r="X792" s="335"/>
      <c r="Y792" s="335"/>
      <c r="Z792" s="335"/>
      <c r="AA792" s="335"/>
      <c r="AB792" s="335"/>
      <c r="AC792" s="335"/>
      <c r="AD792" s="335"/>
      <c r="AE792" s="335"/>
      <c r="AF792" s="335"/>
    </row>
    <row r="793">
      <c r="A793" s="335"/>
      <c r="B793" s="335"/>
      <c r="C793" s="335"/>
      <c r="D793" s="335"/>
      <c r="E793" s="335"/>
      <c r="F793" s="335"/>
      <c r="G793" s="335"/>
      <c r="H793" s="335"/>
      <c r="I793" s="335"/>
      <c r="J793" s="335"/>
      <c r="K793" s="335"/>
      <c r="L793" s="335"/>
      <c r="M793" s="335"/>
      <c r="N793" s="335"/>
      <c r="O793" s="335"/>
      <c r="P793" s="335"/>
      <c r="Q793" s="335"/>
      <c r="R793" s="335"/>
      <c r="S793" s="335"/>
      <c r="T793" s="335"/>
      <c r="U793" s="335"/>
      <c r="V793" s="335"/>
      <c r="W793" s="335"/>
      <c r="X793" s="335"/>
      <c r="Y793" s="335"/>
      <c r="Z793" s="335"/>
      <c r="AA793" s="335"/>
      <c r="AB793" s="335"/>
      <c r="AC793" s="335"/>
      <c r="AD793" s="335"/>
      <c r="AE793" s="335"/>
      <c r="AF793" s="335"/>
    </row>
    <row r="794">
      <c r="A794" s="335"/>
      <c r="B794" s="335"/>
      <c r="C794" s="335"/>
      <c r="D794" s="335"/>
      <c r="E794" s="335"/>
      <c r="F794" s="335"/>
      <c r="G794" s="335"/>
      <c r="H794" s="335"/>
      <c r="I794" s="335"/>
      <c r="J794" s="335"/>
      <c r="K794" s="335"/>
      <c r="L794" s="335"/>
      <c r="M794" s="335"/>
      <c r="N794" s="335"/>
      <c r="O794" s="335"/>
      <c r="P794" s="335"/>
      <c r="Q794" s="335"/>
      <c r="R794" s="335"/>
      <c r="S794" s="335"/>
      <c r="T794" s="335"/>
      <c r="U794" s="335"/>
      <c r="V794" s="335"/>
      <c r="W794" s="335"/>
      <c r="X794" s="335"/>
      <c r="Y794" s="335"/>
      <c r="Z794" s="335"/>
      <c r="AA794" s="335"/>
      <c r="AB794" s="335"/>
      <c r="AC794" s="335"/>
      <c r="AD794" s="335"/>
      <c r="AE794" s="335"/>
      <c r="AF794" s="335"/>
    </row>
    <row r="795">
      <c r="A795" s="335"/>
      <c r="B795" s="335"/>
      <c r="C795" s="335"/>
      <c r="D795" s="335"/>
      <c r="E795" s="335"/>
      <c r="F795" s="335"/>
      <c r="G795" s="335"/>
      <c r="H795" s="335"/>
      <c r="I795" s="335"/>
      <c r="J795" s="335"/>
      <c r="K795" s="335"/>
      <c r="L795" s="335"/>
      <c r="M795" s="335"/>
      <c r="N795" s="335"/>
      <c r="O795" s="335"/>
      <c r="P795" s="335"/>
      <c r="Q795" s="335"/>
      <c r="R795" s="335"/>
      <c r="S795" s="335"/>
      <c r="T795" s="335"/>
      <c r="U795" s="335"/>
      <c r="V795" s="335"/>
      <c r="W795" s="335"/>
      <c r="X795" s="335"/>
      <c r="Y795" s="335"/>
      <c r="Z795" s="335"/>
      <c r="AA795" s="335"/>
      <c r="AB795" s="335"/>
      <c r="AC795" s="335"/>
      <c r="AD795" s="335"/>
      <c r="AE795" s="335"/>
      <c r="AF795" s="335"/>
    </row>
    <row r="796">
      <c r="A796" s="335"/>
      <c r="B796" s="335"/>
      <c r="C796" s="335"/>
      <c r="D796" s="335"/>
      <c r="E796" s="335"/>
      <c r="F796" s="335"/>
      <c r="G796" s="335"/>
      <c r="H796" s="335"/>
      <c r="I796" s="335"/>
      <c r="J796" s="335"/>
      <c r="K796" s="335"/>
      <c r="L796" s="335"/>
      <c r="M796" s="335"/>
      <c r="N796" s="335"/>
      <c r="O796" s="335"/>
      <c r="P796" s="335"/>
      <c r="Q796" s="335"/>
      <c r="R796" s="335"/>
      <c r="S796" s="335"/>
      <c r="T796" s="335"/>
      <c r="U796" s="335"/>
      <c r="V796" s="335"/>
      <c r="W796" s="335"/>
      <c r="X796" s="335"/>
      <c r="Y796" s="335"/>
      <c r="Z796" s="335"/>
      <c r="AA796" s="335"/>
      <c r="AB796" s="335"/>
      <c r="AC796" s="335"/>
      <c r="AD796" s="335"/>
      <c r="AE796" s="335"/>
      <c r="AF796" s="335"/>
    </row>
    <row r="797">
      <c r="A797" s="335"/>
      <c r="B797" s="335"/>
      <c r="C797" s="335"/>
      <c r="D797" s="335"/>
      <c r="E797" s="335"/>
      <c r="F797" s="335"/>
      <c r="G797" s="335"/>
      <c r="H797" s="335"/>
      <c r="I797" s="335"/>
      <c r="J797" s="335"/>
      <c r="K797" s="335"/>
      <c r="L797" s="335"/>
      <c r="M797" s="335"/>
      <c r="N797" s="335"/>
      <c r="O797" s="335"/>
      <c r="P797" s="335"/>
      <c r="Q797" s="335"/>
      <c r="R797" s="335"/>
      <c r="S797" s="335"/>
      <c r="T797" s="335"/>
      <c r="U797" s="335"/>
      <c r="V797" s="335"/>
      <c r="W797" s="335"/>
      <c r="X797" s="335"/>
      <c r="Y797" s="335"/>
      <c r="Z797" s="335"/>
      <c r="AA797" s="335"/>
      <c r="AB797" s="335"/>
      <c r="AC797" s="335"/>
      <c r="AD797" s="335"/>
      <c r="AE797" s="335"/>
      <c r="AF797" s="335"/>
    </row>
    <row r="798">
      <c r="A798" s="335"/>
      <c r="B798" s="335"/>
      <c r="C798" s="335"/>
      <c r="D798" s="335"/>
      <c r="E798" s="335"/>
      <c r="F798" s="335"/>
      <c r="G798" s="335"/>
      <c r="H798" s="335"/>
      <c r="I798" s="335"/>
      <c r="J798" s="335"/>
      <c r="K798" s="335"/>
      <c r="L798" s="335"/>
      <c r="M798" s="335"/>
      <c r="N798" s="335"/>
      <c r="O798" s="335"/>
      <c r="P798" s="335"/>
      <c r="Q798" s="335"/>
      <c r="R798" s="335"/>
      <c r="S798" s="335"/>
      <c r="T798" s="335"/>
      <c r="U798" s="335"/>
      <c r="V798" s="335"/>
      <c r="W798" s="335"/>
      <c r="X798" s="335"/>
      <c r="Y798" s="335"/>
      <c r="Z798" s="335"/>
      <c r="AA798" s="335"/>
      <c r="AB798" s="335"/>
      <c r="AC798" s="335"/>
      <c r="AD798" s="335"/>
      <c r="AE798" s="335"/>
      <c r="AF798" s="335"/>
    </row>
    <row r="799">
      <c r="A799" s="335"/>
      <c r="B799" s="335"/>
      <c r="C799" s="335"/>
      <c r="D799" s="335"/>
      <c r="E799" s="335"/>
      <c r="F799" s="335"/>
      <c r="G799" s="335"/>
      <c r="H799" s="335"/>
      <c r="I799" s="335"/>
      <c r="J799" s="335"/>
      <c r="K799" s="335"/>
      <c r="L799" s="335"/>
      <c r="M799" s="335"/>
      <c r="N799" s="335"/>
      <c r="O799" s="335"/>
      <c r="P799" s="335"/>
      <c r="Q799" s="335"/>
      <c r="R799" s="335"/>
      <c r="S799" s="335"/>
      <c r="T799" s="335"/>
      <c r="U799" s="335"/>
      <c r="V799" s="335"/>
      <c r="W799" s="335"/>
      <c r="X799" s="335"/>
      <c r="Y799" s="335"/>
      <c r="Z799" s="335"/>
      <c r="AA799" s="335"/>
      <c r="AB799" s="335"/>
      <c r="AC799" s="335"/>
      <c r="AD799" s="335"/>
      <c r="AE799" s="335"/>
      <c r="AF799" s="335"/>
    </row>
    <row r="800">
      <c r="A800" s="335"/>
      <c r="B800" s="335"/>
      <c r="C800" s="335"/>
      <c r="D800" s="335"/>
      <c r="E800" s="335"/>
      <c r="F800" s="335"/>
      <c r="G800" s="335"/>
      <c r="H800" s="335"/>
      <c r="I800" s="335"/>
      <c r="J800" s="335"/>
      <c r="K800" s="335"/>
      <c r="L800" s="335"/>
      <c r="M800" s="335"/>
      <c r="N800" s="335"/>
      <c r="O800" s="335"/>
      <c r="P800" s="335"/>
      <c r="Q800" s="335"/>
      <c r="R800" s="335"/>
      <c r="S800" s="335"/>
      <c r="T800" s="335"/>
      <c r="U800" s="335"/>
      <c r="V800" s="335"/>
      <c r="W800" s="335"/>
      <c r="X800" s="335"/>
      <c r="Y800" s="335"/>
      <c r="Z800" s="335"/>
      <c r="AA800" s="335"/>
      <c r="AB800" s="335"/>
      <c r="AC800" s="335"/>
      <c r="AD800" s="335"/>
      <c r="AE800" s="335"/>
      <c r="AF800" s="335"/>
    </row>
    <row r="801">
      <c r="A801" s="335"/>
      <c r="B801" s="335"/>
      <c r="C801" s="335"/>
      <c r="D801" s="335"/>
      <c r="E801" s="335"/>
      <c r="F801" s="335"/>
      <c r="G801" s="335"/>
      <c r="H801" s="335"/>
      <c r="I801" s="335"/>
      <c r="J801" s="335"/>
      <c r="K801" s="335"/>
      <c r="L801" s="335"/>
      <c r="M801" s="335"/>
      <c r="N801" s="335"/>
      <c r="O801" s="335"/>
      <c r="P801" s="335"/>
      <c r="Q801" s="335"/>
      <c r="R801" s="335"/>
      <c r="S801" s="335"/>
      <c r="T801" s="335"/>
      <c r="U801" s="335"/>
      <c r="V801" s="335"/>
      <c r="W801" s="335"/>
      <c r="X801" s="335"/>
      <c r="Y801" s="335"/>
      <c r="Z801" s="335"/>
      <c r="AA801" s="335"/>
      <c r="AB801" s="335"/>
      <c r="AC801" s="335"/>
      <c r="AD801" s="335"/>
      <c r="AE801" s="335"/>
      <c r="AF801" s="335"/>
    </row>
    <row r="802">
      <c r="A802" s="335"/>
      <c r="B802" s="335"/>
      <c r="C802" s="335"/>
      <c r="D802" s="335"/>
      <c r="E802" s="335"/>
      <c r="F802" s="335"/>
      <c r="G802" s="335"/>
      <c r="H802" s="335"/>
      <c r="I802" s="335"/>
      <c r="J802" s="335"/>
      <c r="K802" s="335"/>
      <c r="L802" s="335"/>
      <c r="M802" s="335"/>
      <c r="N802" s="335"/>
      <c r="O802" s="335"/>
      <c r="P802" s="335"/>
      <c r="Q802" s="335"/>
      <c r="R802" s="335"/>
      <c r="S802" s="335"/>
      <c r="T802" s="335"/>
      <c r="U802" s="335"/>
      <c r="V802" s="335"/>
      <c r="W802" s="335"/>
      <c r="X802" s="335"/>
      <c r="Y802" s="335"/>
      <c r="Z802" s="335"/>
      <c r="AA802" s="335"/>
      <c r="AB802" s="335"/>
      <c r="AC802" s="335"/>
      <c r="AD802" s="335"/>
      <c r="AE802" s="335"/>
      <c r="AF802" s="335"/>
    </row>
    <row r="803">
      <c r="A803" s="335"/>
      <c r="B803" s="335"/>
      <c r="C803" s="335"/>
      <c r="D803" s="335"/>
      <c r="E803" s="335"/>
      <c r="F803" s="335"/>
      <c r="G803" s="335"/>
      <c r="H803" s="335"/>
      <c r="I803" s="335"/>
      <c r="J803" s="335"/>
      <c r="K803" s="335"/>
      <c r="L803" s="335"/>
      <c r="M803" s="335"/>
      <c r="N803" s="335"/>
      <c r="O803" s="335"/>
      <c r="P803" s="335"/>
      <c r="Q803" s="335"/>
      <c r="R803" s="335"/>
      <c r="S803" s="335"/>
      <c r="T803" s="335"/>
      <c r="U803" s="335"/>
      <c r="V803" s="335"/>
      <c r="W803" s="335"/>
      <c r="X803" s="335"/>
      <c r="Y803" s="335"/>
      <c r="Z803" s="335"/>
      <c r="AA803" s="335"/>
      <c r="AB803" s="335"/>
      <c r="AC803" s="335"/>
      <c r="AD803" s="335"/>
      <c r="AE803" s="335"/>
      <c r="AF803" s="335"/>
    </row>
    <row r="804">
      <c r="A804" s="335"/>
      <c r="B804" s="335"/>
      <c r="C804" s="335"/>
      <c r="D804" s="335"/>
      <c r="E804" s="335"/>
      <c r="F804" s="335"/>
      <c r="G804" s="335"/>
      <c r="H804" s="335"/>
      <c r="I804" s="335"/>
      <c r="J804" s="335"/>
      <c r="K804" s="335"/>
      <c r="L804" s="335"/>
      <c r="M804" s="335"/>
      <c r="N804" s="335"/>
      <c r="O804" s="335"/>
      <c r="P804" s="335"/>
      <c r="Q804" s="335"/>
      <c r="R804" s="335"/>
      <c r="S804" s="335"/>
      <c r="T804" s="335"/>
      <c r="U804" s="335"/>
      <c r="V804" s="335"/>
      <c r="W804" s="335"/>
      <c r="X804" s="335"/>
      <c r="Y804" s="335"/>
      <c r="Z804" s="335"/>
      <c r="AA804" s="335"/>
      <c r="AB804" s="335"/>
      <c r="AC804" s="335"/>
      <c r="AD804" s="335"/>
      <c r="AE804" s="335"/>
      <c r="AF804" s="335"/>
    </row>
    <row r="805">
      <c r="A805" s="335"/>
      <c r="B805" s="335"/>
      <c r="C805" s="335"/>
      <c r="D805" s="335"/>
      <c r="E805" s="335"/>
      <c r="F805" s="335"/>
      <c r="G805" s="335"/>
      <c r="H805" s="335"/>
      <c r="I805" s="335"/>
      <c r="J805" s="335"/>
      <c r="K805" s="335"/>
      <c r="L805" s="335"/>
      <c r="M805" s="335"/>
      <c r="N805" s="335"/>
      <c r="O805" s="335"/>
      <c r="P805" s="335"/>
      <c r="Q805" s="335"/>
      <c r="R805" s="335"/>
      <c r="S805" s="335"/>
      <c r="T805" s="335"/>
      <c r="U805" s="335"/>
      <c r="V805" s="335"/>
      <c r="W805" s="335"/>
      <c r="X805" s="335"/>
      <c r="Y805" s="335"/>
      <c r="Z805" s="335"/>
      <c r="AA805" s="335"/>
      <c r="AB805" s="335"/>
      <c r="AC805" s="335"/>
      <c r="AD805" s="335"/>
      <c r="AE805" s="335"/>
      <c r="AF805" s="335"/>
    </row>
    <row r="806">
      <c r="A806" s="335"/>
      <c r="B806" s="335"/>
      <c r="C806" s="335"/>
      <c r="D806" s="335"/>
      <c r="E806" s="335"/>
      <c r="F806" s="335"/>
      <c r="G806" s="335"/>
      <c r="H806" s="335"/>
      <c r="I806" s="335"/>
      <c r="J806" s="335"/>
      <c r="K806" s="335"/>
      <c r="L806" s="335"/>
      <c r="M806" s="335"/>
      <c r="N806" s="335"/>
      <c r="O806" s="335"/>
      <c r="P806" s="335"/>
      <c r="Q806" s="335"/>
      <c r="R806" s="335"/>
      <c r="S806" s="335"/>
      <c r="T806" s="335"/>
      <c r="U806" s="335"/>
      <c r="V806" s="335"/>
      <c r="W806" s="335"/>
      <c r="X806" s="335"/>
      <c r="Y806" s="335"/>
      <c r="Z806" s="335"/>
      <c r="AA806" s="335"/>
      <c r="AB806" s="335"/>
      <c r="AC806" s="335"/>
      <c r="AD806" s="335"/>
      <c r="AE806" s="335"/>
      <c r="AF806" s="335"/>
    </row>
    <row r="807">
      <c r="A807" s="335"/>
      <c r="B807" s="335"/>
      <c r="C807" s="335"/>
      <c r="D807" s="335"/>
      <c r="E807" s="335"/>
      <c r="F807" s="335"/>
      <c r="G807" s="335"/>
      <c r="H807" s="335"/>
      <c r="I807" s="335"/>
      <c r="J807" s="335"/>
      <c r="K807" s="335"/>
      <c r="L807" s="335"/>
      <c r="M807" s="335"/>
      <c r="N807" s="335"/>
      <c r="O807" s="335"/>
      <c r="P807" s="335"/>
      <c r="Q807" s="335"/>
      <c r="R807" s="335"/>
      <c r="S807" s="335"/>
      <c r="T807" s="335"/>
      <c r="U807" s="335"/>
      <c r="V807" s="335"/>
      <c r="W807" s="335"/>
      <c r="X807" s="335"/>
      <c r="Y807" s="335"/>
      <c r="Z807" s="335"/>
      <c r="AA807" s="335"/>
      <c r="AB807" s="335"/>
      <c r="AC807" s="335"/>
      <c r="AD807" s="335"/>
      <c r="AE807" s="335"/>
      <c r="AF807" s="335"/>
    </row>
    <row r="808">
      <c r="A808" s="335"/>
      <c r="B808" s="335"/>
      <c r="C808" s="335"/>
      <c r="D808" s="335"/>
      <c r="E808" s="335"/>
      <c r="F808" s="335"/>
      <c r="G808" s="335"/>
      <c r="H808" s="335"/>
      <c r="I808" s="335"/>
      <c r="J808" s="335"/>
      <c r="K808" s="335"/>
      <c r="L808" s="335"/>
      <c r="M808" s="335"/>
      <c r="N808" s="335"/>
      <c r="O808" s="335"/>
      <c r="P808" s="335"/>
      <c r="Q808" s="335"/>
      <c r="R808" s="335"/>
      <c r="S808" s="335"/>
      <c r="T808" s="335"/>
      <c r="U808" s="335"/>
      <c r="V808" s="335"/>
      <c r="W808" s="335"/>
      <c r="X808" s="335"/>
      <c r="Y808" s="335"/>
      <c r="Z808" s="335"/>
      <c r="AA808" s="335"/>
      <c r="AB808" s="335"/>
      <c r="AC808" s="335"/>
      <c r="AD808" s="335"/>
      <c r="AE808" s="335"/>
      <c r="AF808" s="335"/>
    </row>
    <row r="809">
      <c r="A809" s="335"/>
      <c r="B809" s="335"/>
      <c r="C809" s="335"/>
      <c r="D809" s="335"/>
      <c r="E809" s="335"/>
      <c r="F809" s="335"/>
      <c r="G809" s="335"/>
      <c r="H809" s="335"/>
      <c r="I809" s="335"/>
      <c r="J809" s="335"/>
      <c r="K809" s="335"/>
      <c r="L809" s="335"/>
      <c r="M809" s="335"/>
      <c r="N809" s="335"/>
      <c r="O809" s="335"/>
      <c r="P809" s="335"/>
      <c r="Q809" s="335"/>
      <c r="R809" s="335"/>
      <c r="S809" s="335"/>
      <c r="T809" s="335"/>
      <c r="U809" s="335"/>
      <c r="V809" s="335"/>
      <c r="W809" s="335"/>
      <c r="X809" s="335"/>
      <c r="Y809" s="335"/>
      <c r="Z809" s="335"/>
      <c r="AA809" s="335"/>
      <c r="AB809" s="335"/>
      <c r="AC809" s="335"/>
      <c r="AD809" s="335"/>
      <c r="AE809" s="335"/>
      <c r="AF809" s="335"/>
    </row>
    <row r="810">
      <c r="A810" s="335"/>
      <c r="B810" s="335"/>
      <c r="C810" s="335"/>
      <c r="D810" s="335"/>
      <c r="E810" s="335"/>
      <c r="F810" s="335"/>
      <c r="G810" s="335"/>
      <c r="H810" s="335"/>
      <c r="I810" s="335"/>
      <c r="J810" s="335"/>
      <c r="K810" s="335"/>
      <c r="L810" s="335"/>
      <c r="M810" s="335"/>
      <c r="N810" s="335"/>
      <c r="O810" s="335"/>
      <c r="P810" s="335"/>
      <c r="Q810" s="335"/>
      <c r="R810" s="335"/>
      <c r="S810" s="335"/>
      <c r="T810" s="335"/>
      <c r="U810" s="335"/>
      <c r="V810" s="335"/>
      <c r="W810" s="335"/>
      <c r="X810" s="335"/>
      <c r="Y810" s="335"/>
      <c r="Z810" s="335"/>
      <c r="AA810" s="335"/>
      <c r="AB810" s="335"/>
      <c r="AC810" s="335"/>
      <c r="AD810" s="335"/>
      <c r="AE810" s="335"/>
      <c r="AF810" s="335"/>
    </row>
    <row r="811">
      <c r="A811" s="335"/>
      <c r="B811" s="335"/>
      <c r="C811" s="335"/>
      <c r="D811" s="335"/>
      <c r="E811" s="335"/>
      <c r="F811" s="335"/>
      <c r="G811" s="335"/>
      <c r="H811" s="335"/>
      <c r="I811" s="335"/>
      <c r="J811" s="335"/>
      <c r="K811" s="335"/>
      <c r="L811" s="335"/>
      <c r="M811" s="335"/>
      <c r="N811" s="335"/>
      <c r="O811" s="335"/>
      <c r="P811" s="335"/>
      <c r="Q811" s="335"/>
      <c r="R811" s="335"/>
      <c r="S811" s="335"/>
      <c r="T811" s="335"/>
      <c r="U811" s="335"/>
      <c r="V811" s="335"/>
      <c r="W811" s="335"/>
      <c r="X811" s="335"/>
      <c r="Y811" s="335"/>
      <c r="Z811" s="335"/>
      <c r="AA811" s="335"/>
      <c r="AB811" s="335"/>
      <c r="AC811" s="335"/>
      <c r="AD811" s="335"/>
      <c r="AE811" s="335"/>
      <c r="AF811" s="335"/>
    </row>
    <row r="812">
      <c r="A812" s="335"/>
      <c r="B812" s="335"/>
      <c r="C812" s="335"/>
      <c r="D812" s="335"/>
      <c r="E812" s="335"/>
      <c r="F812" s="335"/>
      <c r="G812" s="335"/>
      <c r="H812" s="335"/>
      <c r="I812" s="335"/>
      <c r="J812" s="335"/>
      <c r="K812" s="335"/>
      <c r="L812" s="335"/>
      <c r="M812" s="335"/>
      <c r="N812" s="335"/>
      <c r="O812" s="335"/>
      <c r="P812" s="335"/>
      <c r="Q812" s="335"/>
      <c r="R812" s="335"/>
      <c r="S812" s="335"/>
      <c r="T812" s="335"/>
      <c r="U812" s="335"/>
      <c r="V812" s="335"/>
      <c r="W812" s="335"/>
      <c r="X812" s="335"/>
      <c r="Y812" s="335"/>
      <c r="Z812" s="335"/>
      <c r="AA812" s="335"/>
      <c r="AB812" s="335"/>
      <c r="AC812" s="335"/>
      <c r="AD812" s="335"/>
      <c r="AE812" s="335"/>
      <c r="AF812" s="335"/>
    </row>
    <row r="813">
      <c r="A813" s="335"/>
      <c r="B813" s="335"/>
      <c r="C813" s="335"/>
      <c r="D813" s="335"/>
      <c r="E813" s="335"/>
      <c r="F813" s="335"/>
      <c r="G813" s="335"/>
      <c r="H813" s="335"/>
      <c r="I813" s="335"/>
      <c r="J813" s="335"/>
      <c r="K813" s="335"/>
      <c r="L813" s="335"/>
      <c r="M813" s="335"/>
      <c r="N813" s="335"/>
      <c r="O813" s="335"/>
      <c r="P813" s="335"/>
      <c r="Q813" s="335"/>
      <c r="R813" s="335"/>
      <c r="S813" s="335"/>
      <c r="T813" s="335"/>
      <c r="U813" s="335"/>
      <c r="V813" s="335"/>
      <c r="W813" s="335"/>
      <c r="X813" s="335"/>
      <c r="Y813" s="335"/>
      <c r="Z813" s="335"/>
      <c r="AA813" s="335"/>
      <c r="AB813" s="335"/>
      <c r="AC813" s="335"/>
      <c r="AD813" s="335"/>
      <c r="AE813" s="335"/>
      <c r="AF813" s="335"/>
    </row>
    <row r="814">
      <c r="A814" s="335"/>
      <c r="B814" s="335"/>
      <c r="C814" s="335"/>
      <c r="D814" s="335"/>
      <c r="E814" s="335"/>
      <c r="F814" s="335"/>
      <c r="G814" s="335"/>
      <c r="H814" s="335"/>
      <c r="I814" s="335"/>
      <c r="J814" s="335"/>
      <c r="K814" s="335"/>
      <c r="L814" s="335"/>
      <c r="M814" s="335"/>
      <c r="N814" s="335"/>
      <c r="O814" s="335"/>
      <c r="P814" s="335"/>
      <c r="Q814" s="335"/>
      <c r="R814" s="335"/>
      <c r="S814" s="335"/>
      <c r="T814" s="335"/>
      <c r="U814" s="335"/>
      <c r="V814" s="335"/>
      <c r="W814" s="335"/>
      <c r="X814" s="335"/>
      <c r="Y814" s="335"/>
      <c r="Z814" s="335"/>
      <c r="AA814" s="335"/>
      <c r="AB814" s="335"/>
      <c r="AC814" s="335"/>
      <c r="AD814" s="335"/>
      <c r="AE814" s="335"/>
      <c r="AF814" s="335"/>
    </row>
    <row r="815">
      <c r="A815" s="335"/>
      <c r="B815" s="335"/>
      <c r="C815" s="335"/>
      <c r="D815" s="335"/>
      <c r="E815" s="335"/>
      <c r="F815" s="335"/>
      <c r="G815" s="335"/>
      <c r="H815" s="335"/>
      <c r="I815" s="335"/>
      <c r="J815" s="335"/>
      <c r="K815" s="335"/>
      <c r="L815" s="335"/>
      <c r="M815" s="335"/>
      <c r="N815" s="335"/>
      <c r="O815" s="335"/>
      <c r="P815" s="335"/>
      <c r="Q815" s="335"/>
      <c r="R815" s="335"/>
      <c r="S815" s="335"/>
      <c r="T815" s="335"/>
      <c r="U815" s="335"/>
      <c r="V815" s="335"/>
      <c r="W815" s="335"/>
      <c r="X815" s="335"/>
      <c r="Y815" s="335"/>
      <c r="Z815" s="335"/>
      <c r="AA815" s="335"/>
      <c r="AB815" s="335"/>
      <c r="AC815" s="335"/>
      <c r="AD815" s="335"/>
      <c r="AE815" s="335"/>
      <c r="AF815" s="335"/>
    </row>
    <row r="816">
      <c r="A816" s="335"/>
      <c r="B816" s="335"/>
      <c r="C816" s="335"/>
      <c r="D816" s="335"/>
      <c r="E816" s="335"/>
      <c r="F816" s="335"/>
      <c r="G816" s="335"/>
      <c r="H816" s="335"/>
      <c r="I816" s="335"/>
      <c r="J816" s="335"/>
      <c r="K816" s="335"/>
      <c r="L816" s="335"/>
      <c r="M816" s="335"/>
      <c r="N816" s="335"/>
      <c r="O816" s="335"/>
      <c r="P816" s="335"/>
      <c r="Q816" s="335"/>
      <c r="R816" s="335"/>
      <c r="S816" s="335"/>
      <c r="T816" s="335"/>
      <c r="U816" s="335"/>
      <c r="V816" s="335"/>
      <c r="W816" s="335"/>
      <c r="X816" s="335"/>
      <c r="Y816" s="335"/>
      <c r="Z816" s="335"/>
      <c r="AA816" s="335"/>
      <c r="AB816" s="335"/>
      <c r="AC816" s="335"/>
      <c r="AD816" s="335"/>
      <c r="AE816" s="335"/>
      <c r="AF816" s="335"/>
    </row>
    <row r="817">
      <c r="A817" s="335"/>
      <c r="B817" s="335"/>
      <c r="C817" s="335"/>
      <c r="D817" s="335"/>
      <c r="E817" s="335"/>
      <c r="F817" s="335"/>
      <c r="G817" s="335"/>
      <c r="H817" s="335"/>
      <c r="I817" s="335"/>
      <c r="J817" s="335"/>
      <c r="K817" s="335"/>
      <c r="L817" s="335"/>
      <c r="M817" s="335"/>
      <c r="N817" s="335"/>
      <c r="O817" s="335"/>
      <c r="P817" s="335"/>
      <c r="Q817" s="335"/>
      <c r="R817" s="335"/>
      <c r="S817" s="335"/>
      <c r="T817" s="335"/>
      <c r="U817" s="335"/>
      <c r="V817" s="335"/>
      <c r="W817" s="335"/>
      <c r="X817" s="335"/>
      <c r="Y817" s="335"/>
      <c r="Z817" s="335"/>
      <c r="AA817" s="335"/>
      <c r="AB817" s="335"/>
      <c r="AC817" s="335"/>
      <c r="AD817" s="335"/>
      <c r="AE817" s="335"/>
      <c r="AF817" s="335"/>
    </row>
    <row r="818">
      <c r="A818" s="335"/>
      <c r="B818" s="335"/>
      <c r="C818" s="335"/>
      <c r="D818" s="335"/>
      <c r="E818" s="335"/>
      <c r="F818" s="335"/>
      <c r="G818" s="335"/>
      <c r="H818" s="335"/>
      <c r="I818" s="335"/>
      <c r="J818" s="335"/>
      <c r="K818" s="335"/>
      <c r="L818" s="335"/>
      <c r="M818" s="335"/>
      <c r="N818" s="335"/>
      <c r="O818" s="335"/>
      <c r="P818" s="335"/>
      <c r="Q818" s="335"/>
      <c r="R818" s="335"/>
      <c r="S818" s="335"/>
      <c r="T818" s="335"/>
      <c r="U818" s="335"/>
      <c r="V818" s="335"/>
      <c r="W818" s="335"/>
      <c r="X818" s="335"/>
      <c r="Y818" s="335"/>
      <c r="Z818" s="335"/>
      <c r="AA818" s="335"/>
      <c r="AB818" s="335"/>
      <c r="AC818" s="335"/>
      <c r="AD818" s="335"/>
      <c r="AE818" s="335"/>
      <c r="AF818" s="335"/>
    </row>
    <row r="819">
      <c r="A819" s="335"/>
      <c r="B819" s="335"/>
      <c r="C819" s="335"/>
      <c r="D819" s="335"/>
      <c r="E819" s="335"/>
      <c r="F819" s="335"/>
      <c r="G819" s="335"/>
      <c r="H819" s="335"/>
      <c r="I819" s="335"/>
      <c r="J819" s="335"/>
      <c r="K819" s="335"/>
      <c r="L819" s="335"/>
      <c r="M819" s="335"/>
      <c r="N819" s="335"/>
      <c r="O819" s="335"/>
      <c r="P819" s="335"/>
      <c r="Q819" s="335"/>
      <c r="R819" s="335"/>
      <c r="S819" s="335"/>
      <c r="T819" s="335"/>
      <c r="U819" s="335"/>
      <c r="V819" s="335"/>
      <c r="W819" s="335"/>
      <c r="X819" s="335"/>
      <c r="Y819" s="335"/>
      <c r="Z819" s="335"/>
      <c r="AA819" s="335"/>
      <c r="AB819" s="335"/>
      <c r="AC819" s="335"/>
      <c r="AD819" s="335"/>
      <c r="AE819" s="335"/>
      <c r="AF819" s="335"/>
    </row>
    <row r="820">
      <c r="A820" s="335"/>
      <c r="B820" s="335"/>
      <c r="C820" s="335"/>
      <c r="D820" s="335"/>
      <c r="E820" s="335"/>
      <c r="F820" s="335"/>
      <c r="G820" s="335"/>
      <c r="H820" s="335"/>
      <c r="I820" s="335"/>
      <c r="J820" s="335"/>
      <c r="K820" s="335"/>
      <c r="L820" s="335"/>
      <c r="M820" s="335"/>
      <c r="N820" s="335"/>
      <c r="O820" s="335"/>
      <c r="P820" s="335"/>
      <c r="Q820" s="335"/>
      <c r="R820" s="335"/>
      <c r="S820" s="335"/>
      <c r="T820" s="335"/>
      <c r="U820" s="335"/>
      <c r="V820" s="335"/>
      <c r="W820" s="335"/>
      <c r="X820" s="335"/>
      <c r="Y820" s="335"/>
      <c r="Z820" s="335"/>
      <c r="AA820" s="335"/>
      <c r="AB820" s="335"/>
      <c r="AC820" s="335"/>
      <c r="AD820" s="335"/>
      <c r="AE820" s="335"/>
      <c r="AF820" s="335"/>
    </row>
    <row r="821">
      <c r="A821" s="335"/>
      <c r="B821" s="335"/>
      <c r="C821" s="335"/>
      <c r="D821" s="335"/>
      <c r="E821" s="335"/>
      <c r="F821" s="335"/>
      <c r="G821" s="335"/>
      <c r="H821" s="335"/>
      <c r="I821" s="335"/>
      <c r="J821" s="335"/>
      <c r="K821" s="335"/>
      <c r="L821" s="335"/>
      <c r="M821" s="335"/>
      <c r="N821" s="335"/>
      <c r="O821" s="335"/>
      <c r="P821" s="335"/>
      <c r="Q821" s="335"/>
      <c r="R821" s="335"/>
      <c r="S821" s="335"/>
      <c r="T821" s="335"/>
      <c r="U821" s="335"/>
      <c r="V821" s="335"/>
      <c r="W821" s="335"/>
      <c r="X821" s="335"/>
      <c r="Y821" s="335"/>
      <c r="Z821" s="335"/>
      <c r="AA821" s="335"/>
      <c r="AB821" s="335"/>
      <c r="AC821" s="335"/>
      <c r="AD821" s="335"/>
      <c r="AE821" s="335"/>
      <c r="AF821" s="335"/>
    </row>
    <row r="822">
      <c r="A822" s="335"/>
      <c r="B822" s="335"/>
      <c r="C822" s="335"/>
      <c r="D822" s="335"/>
      <c r="E822" s="335"/>
      <c r="F822" s="335"/>
      <c r="G822" s="335"/>
      <c r="H822" s="335"/>
      <c r="I822" s="335"/>
      <c r="J822" s="335"/>
      <c r="K822" s="335"/>
      <c r="L822" s="335"/>
      <c r="M822" s="335"/>
      <c r="N822" s="335"/>
      <c r="O822" s="335"/>
      <c r="P822" s="335"/>
      <c r="Q822" s="335"/>
      <c r="R822" s="335"/>
      <c r="S822" s="335"/>
      <c r="T822" s="335"/>
      <c r="U822" s="335"/>
      <c r="V822" s="335"/>
      <c r="W822" s="335"/>
      <c r="X822" s="335"/>
      <c r="Y822" s="335"/>
      <c r="Z822" s="335"/>
      <c r="AA822" s="335"/>
      <c r="AB822" s="335"/>
      <c r="AC822" s="335"/>
      <c r="AD822" s="335"/>
      <c r="AE822" s="335"/>
      <c r="AF822" s="335"/>
    </row>
    <row r="823">
      <c r="A823" s="335"/>
      <c r="B823" s="335"/>
      <c r="C823" s="335"/>
      <c r="D823" s="335"/>
      <c r="E823" s="335"/>
      <c r="F823" s="335"/>
      <c r="G823" s="335"/>
      <c r="H823" s="335"/>
      <c r="I823" s="335"/>
      <c r="J823" s="335"/>
      <c r="K823" s="335"/>
      <c r="L823" s="335"/>
      <c r="M823" s="335"/>
      <c r="N823" s="335"/>
      <c r="O823" s="335"/>
      <c r="P823" s="335"/>
      <c r="Q823" s="335"/>
      <c r="R823" s="335"/>
      <c r="S823" s="335"/>
      <c r="T823" s="335"/>
      <c r="U823" s="335"/>
      <c r="V823" s="335"/>
      <c r="W823" s="335"/>
      <c r="X823" s="335"/>
      <c r="Y823" s="335"/>
      <c r="Z823" s="335"/>
      <c r="AA823" s="335"/>
      <c r="AB823" s="335"/>
      <c r="AC823" s="335"/>
      <c r="AD823" s="335"/>
      <c r="AE823" s="335"/>
      <c r="AF823" s="335"/>
    </row>
    <row r="824">
      <c r="A824" s="335"/>
      <c r="B824" s="335"/>
      <c r="C824" s="335"/>
      <c r="D824" s="335"/>
      <c r="E824" s="335"/>
      <c r="F824" s="335"/>
      <c r="G824" s="335"/>
      <c r="H824" s="335"/>
      <c r="I824" s="335"/>
      <c r="J824" s="335"/>
      <c r="K824" s="335"/>
      <c r="L824" s="335"/>
      <c r="M824" s="335"/>
      <c r="N824" s="335"/>
      <c r="O824" s="335"/>
      <c r="P824" s="335"/>
      <c r="Q824" s="335"/>
      <c r="R824" s="335"/>
      <c r="S824" s="335"/>
      <c r="T824" s="335"/>
      <c r="U824" s="335"/>
      <c r="V824" s="335"/>
      <c r="W824" s="335"/>
      <c r="X824" s="335"/>
      <c r="Y824" s="335"/>
      <c r="Z824" s="335"/>
      <c r="AA824" s="335"/>
      <c r="AB824" s="335"/>
      <c r="AC824" s="335"/>
      <c r="AD824" s="335"/>
      <c r="AE824" s="335"/>
      <c r="AF824" s="335"/>
    </row>
    <row r="825">
      <c r="A825" s="335"/>
      <c r="B825" s="335"/>
      <c r="C825" s="335"/>
      <c r="D825" s="335"/>
      <c r="E825" s="335"/>
      <c r="F825" s="335"/>
      <c r="G825" s="335"/>
      <c r="H825" s="335"/>
      <c r="I825" s="335"/>
      <c r="J825" s="335"/>
      <c r="K825" s="335"/>
      <c r="L825" s="335"/>
      <c r="M825" s="335"/>
      <c r="N825" s="335"/>
      <c r="O825" s="335"/>
      <c r="P825" s="335"/>
      <c r="Q825" s="335"/>
      <c r="R825" s="335"/>
      <c r="S825" s="335"/>
      <c r="T825" s="335"/>
      <c r="U825" s="335"/>
      <c r="V825" s="335"/>
      <c r="W825" s="335"/>
      <c r="X825" s="335"/>
      <c r="Y825" s="335"/>
      <c r="Z825" s="335"/>
      <c r="AA825" s="335"/>
      <c r="AB825" s="335"/>
      <c r="AC825" s="335"/>
      <c r="AD825" s="335"/>
      <c r="AE825" s="335"/>
      <c r="AF825" s="335"/>
    </row>
    <row r="826">
      <c r="A826" s="335"/>
      <c r="B826" s="335"/>
      <c r="C826" s="335"/>
      <c r="D826" s="335"/>
      <c r="E826" s="335"/>
      <c r="F826" s="335"/>
      <c r="G826" s="335"/>
      <c r="H826" s="335"/>
      <c r="I826" s="335"/>
      <c r="J826" s="335"/>
      <c r="K826" s="335"/>
      <c r="L826" s="335"/>
      <c r="M826" s="335"/>
      <c r="N826" s="335"/>
      <c r="O826" s="335"/>
      <c r="P826" s="335"/>
      <c r="Q826" s="335"/>
      <c r="R826" s="335"/>
      <c r="S826" s="335"/>
      <c r="T826" s="335"/>
      <c r="U826" s="335"/>
      <c r="V826" s="335"/>
      <c r="W826" s="335"/>
      <c r="X826" s="335"/>
      <c r="Y826" s="335"/>
      <c r="Z826" s="335"/>
      <c r="AA826" s="335"/>
      <c r="AB826" s="335"/>
      <c r="AC826" s="335"/>
      <c r="AD826" s="335"/>
      <c r="AE826" s="335"/>
      <c r="AF826" s="335"/>
    </row>
    <row r="827">
      <c r="A827" s="335"/>
      <c r="B827" s="335"/>
      <c r="C827" s="335"/>
      <c r="D827" s="335"/>
      <c r="E827" s="335"/>
      <c r="F827" s="335"/>
      <c r="G827" s="335"/>
      <c r="H827" s="335"/>
      <c r="I827" s="335"/>
      <c r="J827" s="335"/>
      <c r="K827" s="335"/>
      <c r="L827" s="335"/>
      <c r="M827" s="335"/>
      <c r="N827" s="335"/>
      <c r="O827" s="335"/>
      <c r="P827" s="335"/>
      <c r="Q827" s="335"/>
      <c r="R827" s="335"/>
      <c r="S827" s="335"/>
      <c r="T827" s="335"/>
      <c r="U827" s="335"/>
      <c r="V827" s="335"/>
      <c r="W827" s="335"/>
      <c r="X827" s="335"/>
      <c r="Y827" s="335"/>
      <c r="Z827" s="335"/>
      <c r="AA827" s="335"/>
      <c r="AB827" s="335"/>
      <c r="AC827" s="335"/>
      <c r="AD827" s="335"/>
      <c r="AE827" s="335"/>
      <c r="AF827" s="335"/>
    </row>
    <row r="828">
      <c r="A828" s="335"/>
      <c r="B828" s="335"/>
      <c r="C828" s="335"/>
      <c r="D828" s="335"/>
      <c r="E828" s="335"/>
      <c r="F828" s="335"/>
      <c r="G828" s="335"/>
      <c r="H828" s="335"/>
      <c r="I828" s="335"/>
      <c r="J828" s="335"/>
      <c r="K828" s="335"/>
      <c r="L828" s="335"/>
      <c r="M828" s="335"/>
      <c r="N828" s="335"/>
      <c r="O828" s="335"/>
      <c r="P828" s="335"/>
      <c r="Q828" s="335"/>
      <c r="R828" s="335"/>
      <c r="S828" s="335"/>
      <c r="T828" s="335"/>
      <c r="U828" s="335"/>
      <c r="V828" s="335"/>
      <c r="W828" s="335"/>
      <c r="X828" s="335"/>
      <c r="Y828" s="335"/>
      <c r="Z828" s="335"/>
      <c r="AA828" s="335"/>
      <c r="AB828" s="335"/>
      <c r="AC828" s="335"/>
      <c r="AD828" s="335"/>
      <c r="AE828" s="335"/>
      <c r="AF828" s="335"/>
    </row>
    <row r="829">
      <c r="A829" s="335"/>
      <c r="B829" s="335"/>
      <c r="C829" s="335"/>
      <c r="D829" s="335"/>
      <c r="E829" s="335"/>
      <c r="F829" s="335"/>
      <c r="G829" s="335"/>
      <c r="H829" s="335"/>
      <c r="I829" s="335"/>
      <c r="J829" s="335"/>
      <c r="K829" s="335"/>
      <c r="L829" s="335"/>
      <c r="M829" s="335"/>
      <c r="N829" s="335"/>
      <c r="O829" s="335"/>
      <c r="P829" s="335"/>
      <c r="Q829" s="335"/>
      <c r="R829" s="335"/>
      <c r="S829" s="335"/>
      <c r="T829" s="335"/>
      <c r="U829" s="335"/>
      <c r="V829" s="335"/>
      <c r="W829" s="335"/>
      <c r="X829" s="335"/>
      <c r="Y829" s="335"/>
      <c r="Z829" s="335"/>
      <c r="AA829" s="335"/>
      <c r="AB829" s="335"/>
      <c r="AC829" s="335"/>
      <c r="AD829" s="335"/>
      <c r="AE829" s="335"/>
      <c r="AF829" s="335"/>
    </row>
    <row r="830">
      <c r="A830" s="335"/>
      <c r="B830" s="335"/>
      <c r="C830" s="335"/>
      <c r="D830" s="335"/>
      <c r="E830" s="335"/>
      <c r="F830" s="335"/>
      <c r="G830" s="335"/>
      <c r="H830" s="335"/>
      <c r="I830" s="335"/>
      <c r="J830" s="335"/>
      <c r="K830" s="335"/>
      <c r="L830" s="335"/>
      <c r="M830" s="335"/>
      <c r="N830" s="335"/>
      <c r="O830" s="335"/>
      <c r="P830" s="335"/>
      <c r="Q830" s="335"/>
      <c r="R830" s="335"/>
      <c r="S830" s="335"/>
      <c r="T830" s="335"/>
      <c r="U830" s="335"/>
      <c r="V830" s="335"/>
      <c r="W830" s="335"/>
      <c r="X830" s="335"/>
      <c r="Y830" s="335"/>
      <c r="Z830" s="335"/>
      <c r="AA830" s="335"/>
      <c r="AB830" s="335"/>
      <c r="AC830" s="335"/>
      <c r="AD830" s="335"/>
      <c r="AE830" s="335"/>
      <c r="AF830" s="335"/>
    </row>
    <row r="831">
      <c r="A831" s="335"/>
      <c r="B831" s="335"/>
      <c r="C831" s="335"/>
      <c r="D831" s="335"/>
      <c r="E831" s="335"/>
      <c r="F831" s="335"/>
      <c r="G831" s="335"/>
      <c r="H831" s="335"/>
      <c r="I831" s="335"/>
      <c r="J831" s="335"/>
      <c r="K831" s="335"/>
      <c r="L831" s="335"/>
      <c r="M831" s="335"/>
      <c r="N831" s="335"/>
      <c r="O831" s="335"/>
      <c r="P831" s="335"/>
      <c r="Q831" s="335"/>
      <c r="R831" s="335"/>
      <c r="S831" s="335"/>
      <c r="T831" s="335"/>
      <c r="U831" s="335"/>
      <c r="V831" s="335"/>
      <c r="W831" s="335"/>
      <c r="X831" s="335"/>
      <c r="Y831" s="335"/>
      <c r="Z831" s="335"/>
      <c r="AA831" s="335"/>
      <c r="AB831" s="335"/>
      <c r="AC831" s="335"/>
      <c r="AD831" s="335"/>
      <c r="AE831" s="335"/>
      <c r="AF831" s="335"/>
    </row>
    <row r="832">
      <c r="A832" s="335"/>
      <c r="B832" s="335"/>
      <c r="C832" s="335"/>
      <c r="D832" s="335"/>
      <c r="E832" s="335"/>
      <c r="F832" s="335"/>
      <c r="G832" s="335"/>
      <c r="H832" s="335"/>
      <c r="I832" s="335"/>
      <c r="J832" s="335"/>
      <c r="K832" s="335"/>
      <c r="L832" s="335"/>
      <c r="M832" s="335"/>
      <c r="N832" s="335"/>
      <c r="O832" s="335"/>
      <c r="P832" s="335"/>
      <c r="Q832" s="335"/>
      <c r="R832" s="335"/>
      <c r="S832" s="335"/>
      <c r="T832" s="335"/>
      <c r="U832" s="335"/>
      <c r="V832" s="335"/>
      <c r="W832" s="335"/>
      <c r="X832" s="335"/>
      <c r="Y832" s="335"/>
      <c r="Z832" s="335"/>
      <c r="AA832" s="335"/>
      <c r="AB832" s="335"/>
      <c r="AC832" s="335"/>
      <c r="AD832" s="335"/>
      <c r="AE832" s="335"/>
      <c r="AF832" s="335"/>
    </row>
    <row r="833">
      <c r="A833" s="335"/>
      <c r="B833" s="335"/>
      <c r="C833" s="335"/>
      <c r="D833" s="335"/>
      <c r="E833" s="335"/>
      <c r="F833" s="335"/>
      <c r="G833" s="335"/>
      <c r="H833" s="335"/>
      <c r="I833" s="335"/>
      <c r="J833" s="335"/>
      <c r="K833" s="335"/>
      <c r="L833" s="335"/>
      <c r="M833" s="335"/>
      <c r="N833" s="335"/>
      <c r="O833" s="335"/>
      <c r="P833" s="335"/>
      <c r="Q833" s="335"/>
      <c r="R833" s="335"/>
      <c r="S833" s="335"/>
      <c r="T833" s="335"/>
      <c r="U833" s="335"/>
      <c r="V833" s="335"/>
      <c r="W833" s="335"/>
      <c r="X833" s="335"/>
      <c r="Y833" s="335"/>
      <c r="Z833" s="335"/>
      <c r="AA833" s="335"/>
      <c r="AB833" s="335"/>
      <c r="AC833" s="335"/>
      <c r="AD833" s="335"/>
      <c r="AE833" s="335"/>
      <c r="AF833" s="335"/>
    </row>
    <row r="834">
      <c r="A834" s="335"/>
      <c r="B834" s="335"/>
      <c r="C834" s="335"/>
      <c r="D834" s="335"/>
      <c r="E834" s="335"/>
      <c r="F834" s="335"/>
      <c r="G834" s="335"/>
      <c r="H834" s="335"/>
      <c r="I834" s="335"/>
      <c r="J834" s="335"/>
      <c r="K834" s="335"/>
      <c r="L834" s="335"/>
      <c r="M834" s="335"/>
      <c r="N834" s="335"/>
      <c r="O834" s="335"/>
      <c r="P834" s="335"/>
      <c r="Q834" s="335"/>
      <c r="R834" s="335"/>
      <c r="S834" s="335"/>
      <c r="T834" s="335"/>
      <c r="U834" s="335"/>
      <c r="V834" s="335"/>
      <c r="W834" s="335"/>
      <c r="X834" s="335"/>
      <c r="Y834" s="335"/>
      <c r="Z834" s="335"/>
      <c r="AA834" s="335"/>
      <c r="AB834" s="335"/>
      <c r="AC834" s="335"/>
      <c r="AD834" s="335"/>
      <c r="AE834" s="335"/>
      <c r="AF834" s="335"/>
    </row>
    <row r="835">
      <c r="A835" s="335"/>
      <c r="B835" s="335"/>
      <c r="C835" s="335"/>
      <c r="D835" s="335"/>
      <c r="E835" s="335"/>
      <c r="F835" s="335"/>
      <c r="G835" s="335"/>
      <c r="H835" s="335"/>
      <c r="I835" s="335"/>
      <c r="J835" s="335"/>
      <c r="K835" s="335"/>
      <c r="L835" s="335"/>
      <c r="M835" s="335"/>
      <c r="N835" s="335"/>
      <c r="O835" s="335"/>
      <c r="P835" s="335"/>
      <c r="Q835" s="335"/>
      <c r="R835" s="335"/>
      <c r="S835" s="335"/>
      <c r="T835" s="335"/>
      <c r="U835" s="335"/>
      <c r="V835" s="335"/>
      <c r="W835" s="335"/>
      <c r="X835" s="335"/>
      <c r="Y835" s="335"/>
      <c r="Z835" s="335"/>
      <c r="AA835" s="335"/>
      <c r="AB835" s="335"/>
      <c r="AC835" s="335"/>
      <c r="AD835" s="335"/>
      <c r="AE835" s="335"/>
      <c r="AF835" s="335"/>
    </row>
    <row r="836">
      <c r="A836" s="335"/>
      <c r="B836" s="335"/>
      <c r="C836" s="335"/>
      <c r="D836" s="335"/>
      <c r="E836" s="335"/>
      <c r="F836" s="335"/>
      <c r="G836" s="335"/>
      <c r="H836" s="335"/>
      <c r="I836" s="335"/>
      <c r="J836" s="335"/>
      <c r="K836" s="335"/>
      <c r="L836" s="335"/>
      <c r="M836" s="335"/>
      <c r="N836" s="335"/>
      <c r="O836" s="335"/>
      <c r="P836" s="335"/>
      <c r="Q836" s="335"/>
      <c r="R836" s="335"/>
      <c r="S836" s="335"/>
      <c r="T836" s="335"/>
      <c r="U836" s="335"/>
      <c r="V836" s="335"/>
      <c r="W836" s="335"/>
      <c r="X836" s="335"/>
      <c r="Y836" s="335"/>
      <c r="Z836" s="335"/>
      <c r="AA836" s="335"/>
      <c r="AB836" s="335"/>
      <c r="AC836" s="335"/>
      <c r="AD836" s="335"/>
      <c r="AE836" s="335"/>
      <c r="AF836" s="335"/>
    </row>
    <row r="837">
      <c r="A837" s="335"/>
      <c r="B837" s="335"/>
      <c r="C837" s="335"/>
      <c r="D837" s="335"/>
      <c r="E837" s="335"/>
      <c r="F837" s="335"/>
      <c r="G837" s="335"/>
      <c r="H837" s="335"/>
      <c r="I837" s="335"/>
      <c r="J837" s="335"/>
      <c r="K837" s="335"/>
      <c r="L837" s="335"/>
      <c r="M837" s="335"/>
      <c r="N837" s="335"/>
      <c r="O837" s="335"/>
      <c r="P837" s="335"/>
      <c r="Q837" s="335"/>
      <c r="R837" s="335"/>
      <c r="S837" s="335"/>
      <c r="T837" s="335"/>
      <c r="U837" s="335"/>
      <c r="V837" s="335"/>
      <c r="W837" s="335"/>
      <c r="X837" s="335"/>
      <c r="Y837" s="335"/>
      <c r="Z837" s="335"/>
      <c r="AA837" s="335"/>
      <c r="AB837" s="335"/>
      <c r="AC837" s="335"/>
      <c r="AD837" s="335"/>
      <c r="AE837" s="335"/>
      <c r="AF837" s="335"/>
    </row>
    <row r="838">
      <c r="A838" s="335"/>
      <c r="B838" s="335"/>
      <c r="C838" s="335"/>
      <c r="D838" s="335"/>
      <c r="E838" s="335"/>
      <c r="F838" s="335"/>
      <c r="G838" s="335"/>
      <c r="H838" s="335"/>
      <c r="I838" s="335"/>
      <c r="J838" s="335"/>
      <c r="K838" s="335"/>
      <c r="L838" s="335"/>
      <c r="M838" s="335"/>
      <c r="N838" s="335"/>
      <c r="O838" s="335"/>
      <c r="P838" s="335"/>
      <c r="Q838" s="335"/>
      <c r="R838" s="335"/>
      <c r="S838" s="335"/>
      <c r="T838" s="335"/>
      <c r="U838" s="335"/>
      <c r="V838" s="335"/>
      <c r="W838" s="335"/>
      <c r="X838" s="335"/>
      <c r="Y838" s="335"/>
      <c r="Z838" s="335"/>
      <c r="AA838" s="335"/>
      <c r="AB838" s="335"/>
      <c r="AC838" s="335"/>
      <c r="AD838" s="335"/>
      <c r="AE838" s="335"/>
      <c r="AF838" s="335"/>
    </row>
    <row r="839">
      <c r="A839" s="335"/>
      <c r="B839" s="335"/>
      <c r="C839" s="335"/>
      <c r="D839" s="335"/>
      <c r="E839" s="335"/>
      <c r="F839" s="335"/>
      <c r="G839" s="335"/>
      <c r="H839" s="335"/>
      <c r="I839" s="335"/>
      <c r="J839" s="335"/>
      <c r="K839" s="335"/>
      <c r="L839" s="335"/>
      <c r="M839" s="335"/>
      <c r="N839" s="335"/>
      <c r="O839" s="335"/>
      <c r="P839" s="335"/>
      <c r="Q839" s="335"/>
      <c r="R839" s="335"/>
      <c r="S839" s="335"/>
      <c r="T839" s="335"/>
      <c r="U839" s="335"/>
      <c r="V839" s="335"/>
      <c r="W839" s="335"/>
      <c r="X839" s="335"/>
      <c r="Y839" s="335"/>
      <c r="Z839" s="335"/>
      <c r="AA839" s="335"/>
      <c r="AB839" s="335"/>
      <c r="AC839" s="335"/>
      <c r="AD839" s="335"/>
      <c r="AE839" s="335"/>
      <c r="AF839" s="335"/>
    </row>
    <row r="840">
      <c r="A840" s="335"/>
      <c r="B840" s="335"/>
      <c r="C840" s="335"/>
      <c r="D840" s="335"/>
      <c r="E840" s="335"/>
      <c r="F840" s="335"/>
      <c r="G840" s="335"/>
      <c r="H840" s="335"/>
      <c r="I840" s="335"/>
      <c r="J840" s="335"/>
      <c r="K840" s="335"/>
      <c r="L840" s="335"/>
      <c r="M840" s="335"/>
      <c r="N840" s="335"/>
      <c r="O840" s="335"/>
      <c r="P840" s="335"/>
      <c r="Q840" s="335"/>
      <c r="R840" s="335"/>
      <c r="S840" s="335"/>
      <c r="T840" s="335"/>
      <c r="U840" s="335"/>
      <c r="V840" s="335"/>
      <c r="W840" s="335"/>
      <c r="X840" s="335"/>
      <c r="Y840" s="335"/>
      <c r="Z840" s="335"/>
      <c r="AA840" s="335"/>
      <c r="AB840" s="335"/>
      <c r="AC840" s="335"/>
      <c r="AD840" s="335"/>
      <c r="AE840" s="335"/>
      <c r="AF840" s="335"/>
    </row>
    <row r="841">
      <c r="A841" s="335"/>
      <c r="B841" s="335"/>
      <c r="C841" s="335"/>
      <c r="D841" s="335"/>
      <c r="E841" s="335"/>
      <c r="F841" s="335"/>
      <c r="G841" s="335"/>
      <c r="H841" s="335"/>
      <c r="I841" s="335"/>
      <c r="J841" s="335"/>
      <c r="K841" s="335"/>
      <c r="L841" s="335"/>
      <c r="M841" s="335"/>
      <c r="N841" s="335"/>
      <c r="O841" s="335"/>
      <c r="P841" s="335"/>
      <c r="Q841" s="335"/>
      <c r="R841" s="335"/>
      <c r="S841" s="335"/>
      <c r="T841" s="335"/>
      <c r="U841" s="335"/>
      <c r="V841" s="335"/>
      <c r="W841" s="335"/>
      <c r="X841" s="335"/>
      <c r="Y841" s="335"/>
      <c r="Z841" s="335"/>
      <c r="AA841" s="335"/>
      <c r="AB841" s="335"/>
      <c r="AC841" s="335"/>
      <c r="AD841" s="335"/>
      <c r="AE841" s="335"/>
      <c r="AF841" s="335"/>
    </row>
    <row r="842">
      <c r="A842" s="335"/>
      <c r="B842" s="335"/>
      <c r="C842" s="335"/>
      <c r="D842" s="335"/>
      <c r="E842" s="335"/>
      <c r="F842" s="335"/>
      <c r="G842" s="335"/>
      <c r="H842" s="335"/>
      <c r="I842" s="335"/>
      <c r="J842" s="335"/>
      <c r="K842" s="335"/>
      <c r="L842" s="335"/>
      <c r="M842" s="335"/>
      <c r="N842" s="335"/>
      <c r="O842" s="335"/>
      <c r="P842" s="335"/>
      <c r="Q842" s="335"/>
      <c r="R842" s="335"/>
      <c r="S842" s="335"/>
      <c r="T842" s="335"/>
      <c r="U842" s="335"/>
      <c r="V842" s="335"/>
      <c r="W842" s="335"/>
      <c r="X842" s="335"/>
      <c r="Y842" s="335"/>
      <c r="Z842" s="335"/>
      <c r="AA842" s="335"/>
      <c r="AB842" s="335"/>
      <c r="AC842" s="335"/>
      <c r="AD842" s="335"/>
      <c r="AE842" s="335"/>
      <c r="AF842" s="335"/>
    </row>
    <row r="843">
      <c r="A843" s="335"/>
      <c r="B843" s="335"/>
      <c r="C843" s="335"/>
      <c r="D843" s="335"/>
      <c r="E843" s="335"/>
      <c r="F843" s="335"/>
      <c r="G843" s="335"/>
      <c r="H843" s="335"/>
      <c r="I843" s="335"/>
      <c r="J843" s="335"/>
      <c r="K843" s="335"/>
      <c r="L843" s="335"/>
      <c r="M843" s="335"/>
      <c r="N843" s="335"/>
      <c r="O843" s="335"/>
      <c r="P843" s="335"/>
      <c r="Q843" s="335"/>
      <c r="R843" s="335"/>
      <c r="S843" s="335"/>
      <c r="T843" s="335"/>
      <c r="U843" s="335"/>
      <c r="V843" s="335"/>
      <c r="W843" s="335"/>
      <c r="X843" s="335"/>
      <c r="Y843" s="335"/>
      <c r="Z843" s="335"/>
      <c r="AA843" s="335"/>
      <c r="AB843" s="335"/>
      <c r="AC843" s="335"/>
      <c r="AD843" s="335"/>
      <c r="AE843" s="335"/>
      <c r="AF843" s="335"/>
    </row>
    <row r="844">
      <c r="A844" s="335"/>
      <c r="B844" s="335"/>
      <c r="C844" s="335"/>
      <c r="D844" s="335"/>
      <c r="E844" s="335"/>
      <c r="F844" s="335"/>
      <c r="G844" s="335"/>
      <c r="H844" s="335"/>
      <c r="I844" s="335"/>
      <c r="J844" s="335"/>
      <c r="K844" s="335"/>
      <c r="L844" s="335"/>
      <c r="M844" s="335"/>
      <c r="N844" s="335"/>
      <c r="O844" s="335"/>
      <c r="P844" s="335"/>
      <c r="Q844" s="335"/>
      <c r="R844" s="335"/>
      <c r="S844" s="335"/>
      <c r="T844" s="335"/>
      <c r="U844" s="335"/>
      <c r="V844" s="335"/>
      <c r="W844" s="335"/>
      <c r="X844" s="335"/>
      <c r="Y844" s="335"/>
      <c r="Z844" s="335"/>
      <c r="AA844" s="335"/>
      <c r="AB844" s="335"/>
      <c r="AC844" s="335"/>
      <c r="AD844" s="335"/>
      <c r="AE844" s="335"/>
      <c r="AF844" s="335"/>
    </row>
    <row r="845">
      <c r="A845" s="335"/>
      <c r="B845" s="335"/>
      <c r="C845" s="335"/>
      <c r="D845" s="335"/>
      <c r="E845" s="335"/>
      <c r="F845" s="335"/>
      <c r="G845" s="335"/>
      <c r="H845" s="335"/>
      <c r="I845" s="335"/>
      <c r="J845" s="335"/>
      <c r="K845" s="335"/>
      <c r="L845" s="335"/>
      <c r="M845" s="335"/>
      <c r="N845" s="335"/>
      <c r="O845" s="335"/>
      <c r="P845" s="335"/>
      <c r="Q845" s="335"/>
      <c r="R845" s="335"/>
      <c r="S845" s="335"/>
      <c r="T845" s="335"/>
      <c r="U845" s="335"/>
      <c r="V845" s="335"/>
      <c r="W845" s="335"/>
      <c r="X845" s="335"/>
      <c r="Y845" s="335"/>
      <c r="Z845" s="335"/>
      <c r="AA845" s="335"/>
      <c r="AB845" s="335"/>
      <c r="AC845" s="335"/>
      <c r="AD845" s="335"/>
      <c r="AE845" s="335"/>
      <c r="AF845" s="335"/>
    </row>
    <row r="846">
      <c r="A846" s="335"/>
      <c r="B846" s="335"/>
      <c r="C846" s="335"/>
      <c r="D846" s="335"/>
      <c r="E846" s="335"/>
      <c r="F846" s="335"/>
      <c r="G846" s="335"/>
      <c r="H846" s="335"/>
      <c r="I846" s="335"/>
      <c r="J846" s="335"/>
      <c r="K846" s="335"/>
      <c r="L846" s="335"/>
      <c r="M846" s="335"/>
      <c r="N846" s="335"/>
      <c r="O846" s="335"/>
      <c r="P846" s="335"/>
      <c r="Q846" s="335"/>
      <c r="R846" s="335"/>
      <c r="S846" s="335"/>
      <c r="T846" s="335"/>
      <c r="U846" s="335"/>
      <c r="V846" s="335"/>
      <c r="W846" s="335"/>
      <c r="X846" s="335"/>
      <c r="Y846" s="335"/>
      <c r="Z846" s="335"/>
      <c r="AA846" s="335"/>
      <c r="AB846" s="335"/>
      <c r="AC846" s="335"/>
      <c r="AD846" s="335"/>
      <c r="AE846" s="335"/>
      <c r="AF846" s="335"/>
    </row>
    <row r="847">
      <c r="A847" s="335"/>
      <c r="B847" s="335"/>
      <c r="C847" s="335"/>
      <c r="D847" s="335"/>
      <c r="E847" s="335"/>
      <c r="F847" s="335"/>
      <c r="G847" s="335"/>
      <c r="H847" s="335"/>
      <c r="I847" s="335"/>
      <c r="J847" s="335"/>
      <c r="K847" s="335"/>
      <c r="L847" s="335"/>
      <c r="M847" s="335"/>
      <c r="N847" s="335"/>
      <c r="O847" s="335"/>
      <c r="P847" s="335"/>
      <c r="Q847" s="335"/>
      <c r="R847" s="335"/>
      <c r="S847" s="335"/>
      <c r="T847" s="335"/>
      <c r="U847" s="335"/>
      <c r="V847" s="335"/>
      <c r="W847" s="335"/>
      <c r="X847" s="335"/>
      <c r="Y847" s="335"/>
      <c r="Z847" s="335"/>
      <c r="AA847" s="335"/>
      <c r="AB847" s="335"/>
      <c r="AC847" s="335"/>
      <c r="AD847" s="335"/>
      <c r="AE847" s="335"/>
      <c r="AF847" s="335"/>
    </row>
    <row r="848">
      <c r="A848" s="335"/>
      <c r="B848" s="335"/>
      <c r="C848" s="335"/>
      <c r="D848" s="335"/>
      <c r="E848" s="335"/>
      <c r="F848" s="335"/>
      <c r="G848" s="335"/>
      <c r="H848" s="335"/>
      <c r="I848" s="335"/>
      <c r="J848" s="335"/>
      <c r="K848" s="335"/>
      <c r="L848" s="335"/>
      <c r="M848" s="335"/>
      <c r="N848" s="335"/>
      <c r="O848" s="335"/>
      <c r="P848" s="335"/>
      <c r="Q848" s="335"/>
      <c r="R848" s="335"/>
      <c r="S848" s="335"/>
      <c r="T848" s="335"/>
      <c r="U848" s="335"/>
      <c r="V848" s="335"/>
      <c r="W848" s="335"/>
      <c r="X848" s="335"/>
      <c r="Y848" s="335"/>
      <c r="Z848" s="335"/>
      <c r="AA848" s="335"/>
      <c r="AB848" s="335"/>
      <c r="AC848" s="335"/>
      <c r="AD848" s="335"/>
      <c r="AE848" s="335"/>
      <c r="AF848" s="335"/>
    </row>
    <row r="849">
      <c r="A849" s="335"/>
      <c r="B849" s="335"/>
      <c r="C849" s="335"/>
      <c r="D849" s="335"/>
      <c r="E849" s="335"/>
      <c r="F849" s="335"/>
      <c r="G849" s="335"/>
      <c r="H849" s="335"/>
      <c r="I849" s="335"/>
      <c r="J849" s="335"/>
      <c r="K849" s="335"/>
      <c r="L849" s="335"/>
      <c r="M849" s="335"/>
      <c r="N849" s="335"/>
      <c r="O849" s="335"/>
      <c r="P849" s="335"/>
      <c r="Q849" s="335"/>
      <c r="R849" s="335"/>
      <c r="S849" s="335"/>
      <c r="T849" s="335"/>
      <c r="U849" s="335"/>
      <c r="V849" s="335"/>
      <c r="W849" s="335"/>
      <c r="X849" s="335"/>
      <c r="Y849" s="335"/>
      <c r="Z849" s="335"/>
      <c r="AA849" s="335"/>
      <c r="AB849" s="335"/>
      <c r="AC849" s="335"/>
      <c r="AD849" s="335"/>
      <c r="AE849" s="335"/>
      <c r="AF849" s="335"/>
    </row>
    <row r="850">
      <c r="A850" s="335"/>
      <c r="B850" s="335"/>
      <c r="C850" s="335"/>
      <c r="D850" s="335"/>
      <c r="E850" s="335"/>
      <c r="F850" s="335"/>
      <c r="G850" s="335"/>
      <c r="H850" s="335"/>
      <c r="I850" s="335"/>
      <c r="J850" s="335"/>
      <c r="K850" s="335"/>
      <c r="L850" s="335"/>
      <c r="M850" s="335"/>
      <c r="N850" s="335"/>
      <c r="O850" s="335"/>
      <c r="P850" s="335"/>
      <c r="Q850" s="335"/>
      <c r="R850" s="335"/>
      <c r="S850" s="335"/>
      <c r="T850" s="335"/>
      <c r="U850" s="335"/>
      <c r="V850" s="335"/>
      <c r="W850" s="335"/>
      <c r="X850" s="335"/>
      <c r="Y850" s="335"/>
      <c r="Z850" s="335"/>
      <c r="AA850" s="335"/>
      <c r="AB850" s="335"/>
      <c r="AC850" s="335"/>
      <c r="AD850" s="335"/>
      <c r="AE850" s="335"/>
      <c r="AF850" s="335"/>
    </row>
    <row r="851">
      <c r="A851" s="335"/>
      <c r="B851" s="335"/>
      <c r="C851" s="335"/>
      <c r="D851" s="335"/>
      <c r="E851" s="335"/>
      <c r="F851" s="335"/>
      <c r="G851" s="335"/>
      <c r="H851" s="335"/>
      <c r="I851" s="335"/>
      <c r="J851" s="335"/>
      <c r="K851" s="335"/>
      <c r="L851" s="335"/>
      <c r="M851" s="335"/>
      <c r="N851" s="335"/>
      <c r="O851" s="335"/>
      <c r="P851" s="335"/>
      <c r="Q851" s="335"/>
      <c r="R851" s="335"/>
      <c r="S851" s="335"/>
      <c r="T851" s="335"/>
      <c r="U851" s="335"/>
      <c r="V851" s="335"/>
      <c r="W851" s="335"/>
      <c r="X851" s="335"/>
      <c r="Y851" s="335"/>
      <c r="Z851" s="335"/>
      <c r="AA851" s="335"/>
      <c r="AB851" s="335"/>
      <c r="AC851" s="335"/>
      <c r="AD851" s="335"/>
      <c r="AE851" s="335"/>
      <c r="AF851" s="335"/>
    </row>
    <row r="852">
      <c r="A852" s="335"/>
      <c r="B852" s="335"/>
      <c r="C852" s="335"/>
      <c r="D852" s="335"/>
      <c r="E852" s="335"/>
      <c r="F852" s="335"/>
      <c r="G852" s="335"/>
      <c r="H852" s="335"/>
      <c r="I852" s="335"/>
      <c r="J852" s="335"/>
      <c r="K852" s="335"/>
      <c r="L852" s="335"/>
      <c r="M852" s="335"/>
      <c r="N852" s="335"/>
      <c r="O852" s="335"/>
      <c r="P852" s="335"/>
      <c r="Q852" s="335"/>
      <c r="R852" s="335"/>
      <c r="S852" s="335"/>
      <c r="T852" s="335"/>
      <c r="U852" s="335"/>
      <c r="V852" s="335"/>
      <c r="W852" s="335"/>
      <c r="X852" s="335"/>
      <c r="Y852" s="335"/>
      <c r="Z852" s="335"/>
      <c r="AA852" s="335"/>
      <c r="AB852" s="335"/>
      <c r="AC852" s="335"/>
      <c r="AD852" s="335"/>
      <c r="AE852" s="335"/>
      <c r="AF852" s="335"/>
    </row>
    <row r="853">
      <c r="A853" s="335"/>
      <c r="B853" s="335"/>
      <c r="C853" s="335"/>
      <c r="D853" s="335"/>
      <c r="E853" s="335"/>
      <c r="F853" s="335"/>
      <c r="G853" s="335"/>
      <c r="H853" s="335"/>
      <c r="I853" s="335"/>
      <c r="J853" s="335"/>
      <c r="K853" s="335"/>
      <c r="L853" s="335"/>
      <c r="M853" s="335"/>
      <c r="N853" s="335"/>
      <c r="O853" s="335"/>
      <c r="P853" s="335"/>
      <c r="Q853" s="335"/>
      <c r="R853" s="335"/>
      <c r="S853" s="335"/>
      <c r="T853" s="335"/>
      <c r="U853" s="335"/>
      <c r="V853" s="335"/>
      <c r="W853" s="335"/>
      <c r="X853" s="335"/>
      <c r="Y853" s="335"/>
      <c r="Z853" s="335"/>
      <c r="AA853" s="335"/>
      <c r="AB853" s="335"/>
      <c r="AC853" s="335"/>
      <c r="AD853" s="335"/>
      <c r="AE853" s="335"/>
      <c r="AF853" s="335"/>
    </row>
    <row r="854">
      <c r="A854" s="335"/>
      <c r="B854" s="335"/>
      <c r="C854" s="335"/>
      <c r="D854" s="335"/>
      <c r="E854" s="335"/>
      <c r="F854" s="335"/>
      <c r="G854" s="335"/>
      <c r="H854" s="335"/>
      <c r="I854" s="335"/>
      <c r="J854" s="335"/>
      <c r="K854" s="335"/>
      <c r="L854" s="335"/>
      <c r="M854" s="335"/>
      <c r="N854" s="335"/>
      <c r="O854" s="335"/>
      <c r="P854" s="335"/>
      <c r="Q854" s="335"/>
      <c r="R854" s="335"/>
      <c r="S854" s="335"/>
      <c r="T854" s="335"/>
      <c r="U854" s="335"/>
      <c r="V854" s="335"/>
      <c r="W854" s="335"/>
      <c r="X854" s="335"/>
      <c r="Y854" s="335"/>
      <c r="Z854" s="335"/>
      <c r="AA854" s="335"/>
      <c r="AB854" s="335"/>
      <c r="AC854" s="335"/>
      <c r="AD854" s="335"/>
      <c r="AE854" s="335"/>
      <c r="AF854" s="335"/>
    </row>
    <row r="855">
      <c r="A855" s="335"/>
      <c r="B855" s="335"/>
      <c r="C855" s="335"/>
      <c r="D855" s="335"/>
      <c r="E855" s="335"/>
      <c r="F855" s="335"/>
      <c r="G855" s="335"/>
      <c r="H855" s="335"/>
      <c r="I855" s="335"/>
      <c r="J855" s="335"/>
      <c r="K855" s="335"/>
      <c r="L855" s="335"/>
      <c r="M855" s="335"/>
      <c r="N855" s="335"/>
      <c r="O855" s="335"/>
      <c r="P855" s="335"/>
      <c r="Q855" s="335"/>
      <c r="R855" s="335"/>
      <c r="S855" s="335"/>
      <c r="T855" s="335"/>
      <c r="U855" s="335"/>
      <c r="V855" s="335"/>
      <c r="W855" s="335"/>
      <c r="X855" s="335"/>
      <c r="Y855" s="335"/>
      <c r="Z855" s="335"/>
      <c r="AA855" s="335"/>
      <c r="AB855" s="335"/>
      <c r="AC855" s="335"/>
      <c r="AD855" s="335"/>
      <c r="AE855" s="335"/>
      <c r="AF855" s="335"/>
    </row>
    <row r="856">
      <c r="A856" s="335"/>
      <c r="B856" s="335"/>
      <c r="C856" s="335"/>
      <c r="D856" s="335"/>
      <c r="E856" s="335"/>
      <c r="F856" s="335"/>
      <c r="G856" s="335"/>
      <c r="H856" s="335"/>
      <c r="I856" s="335"/>
      <c r="J856" s="335"/>
      <c r="K856" s="335"/>
      <c r="L856" s="335"/>
      <c r="M856" s="335"/>
      <c r="N856" s="335"/>
      <c r="O856" s="335"/>
      <c r="P856" s="335"/>
      <c r="Q856" s="335"/>
      <c r="R856" s="335"/>
      <c r="S856" s="335"/>
      <c r="T856" s="335"/>
      <c r="U856" s="335"/>
      <c r="V856" s="335"/>
      <c r="W856" s="335"/>
      <c r="X856" s="335"/>
      <c r="Y856" s="335"/>
      <c r="Z856" s="335"/>
      <c r="AA856" s="335"/>
      <c r="AB856" s="335"/>
      <c r="AC856" s="335"/>
      <c r="AD856" s="335"/>
      <c r="AE856" s="335"/>
      <c r="AF856" s="335"/>
    </row>
    <row r="857">
      <c r="A857" s="335"/>
      <c r="B857" s="335"/>
      <c r="C857" s="335"/>
      <c r="D857" s="335"/>
      <c r="E857" s="335"/>
      <c r="F857" s="335"/>
      <c r="G857" s="335"/>
      <c r="H857" s="335"/>
      <c r="I857" s="335"/>
      <c r="J857" s="335"/>
      <c r="K857" s="335"/>
      <c r="L857" s="335"/>
      <c r="M857" s="335"/>
      <c r="N857" s="335"/>
      <c r="O857" s="335"/>
      <c r="P857" s="335"/>
      <c r="Q857" s="335"/>
      <c r="R857" s="335"/>
      <c r="S857" s="335"/>
      <c r="T857" s="335"/>
      <c r="U857" s="335"/>
      <c r="V857" s="335"/>
      <c r="W857" s="335"/>
      <c r="X857" s="335"/>
      <c r="Y857" s="335"/>
      <c r="Z857" s="335"/>
      <c r="AA857" s="335"/>
      <c r="AB857" s="335"/>
      <c r="AC857" s="335"/>
      <c r="AD857" s="335"/>
      <c r="AE857" s="335"/>
      <c r="AF857" s="335"/>
    </row>
    <row r="858">
      <c r="A858" s="335"/>
      <c r="B858" s="335"/>
      <c r="C858" s="335"/>
      <c r="D858" s="335"/>
      <c r="E858" s="335"/>
      <c r="F858" s="335"/>
      <c r="G858" s="335"/>
      <c r="H858" s="335"/>
      <c r="I858" s="335"/>
      <c r="J858" s="335"/>
      <c r="K858" s="335"/>
      <c r="L858" s="335"/>
      <c r="M858" s="335"/>
      <c r="N858" s="335"/>
      <c r="O858" s="335"/>
      <c r="P858" s="335"/>
      <c r="Q858" s="335"/>
      <c r="R858" s="335"/>
      <c r="S858" s="335"/>
      <c r="T858" s="335"/>
      <c r="U858" s="335"/>
      <c r="V858" s="335"/>
      <c r="W858" s="335"/>
      <c r="X858" s="335"/>
      <c r="Y858" s="335"/>
      <c r="Z858" s="335"/>
      <c r="AA858" s="335"/>
      <c r="AB858" s="335"/>
      <c r="AC858" s="335"/>
      <c r="AD858" s="335"/>
      <c r="AE858" s="335"/>
      <c r="AF858" s="335"/>
    </row>
    <row r="859">
      <c r="A859" s="335"/>
      <c r="B859" s="335"/>
      <c r="C859" s="335"/>
      <c r="D859" s="335"/>
      <c r="E859" s="335"/>
      <c r="F859" s="335"/>
      <c r="G859" s="335"/>
      <c r="H859" s="335"/>
      <c r="I859" s="335"/>
      <c r="J859" s="335"/>
      <c r="K859" s="335"/>
      <c r="L859" s="335"/>
      <c r="M859" s="335"/>
      <c r="N859" s="335"/>
      <c r="O859" s="335"/>
      <c r="P859" s="335"/>
      <c r="Q859" s="335"/>
      <c r="R859" s="335"/>
      <c r="S859" s="335"/>
      <c r="T859" s="335"/>
      <c r="U859" s="335"/>
      <c r="V859" s="335"/>
      <c r="W859" s="335"/>
      <c r="X859" s="335"/>
      <c r="Y859" s="335"/>
      <c r="Z859" s="335"/>
      <c r="AA859" s="335"/>
      <c r="AB859" s="335"/>
      <c r="AC859" s="335"/>
      <c r="AD859" s="335"/>
      <c r="AE859" s="335"/>
      <c r="AF859" s="335"/>
    </row>
    <row r="860">
      <c r="A860" s="335"/>
      <c r="B860" s="335"/>
      <c r="C860" s="335"/>
      <c r="D860" s="335"/>
      <c r="E860" s="335"/>
      <c r="F860" s="335"/>
      <c r="G860" s="335"/>
      <c r="H860" s="335"/>
      <c r="I860" s="335"/>
      <c r="J860" s="335"/>
      <c r="K860" s="335"/>
      <c r="L860" s="335"/>
      <c r="M860" s="335"/>
      <c r="N860" s="335"/>
      <c r="O860" s="335"/>
      <c r="P860" s="335"/>
      <c r="Q860" s="335"/>
      <c r="R860" s="335"/>
      <c r="S860" s="335"/>
      <c r="T860" s="335"/>
      <c r="U860" s="335"/>
      <c r="V860" s="335"/>
      <c r="W860" s="335"/>
      <c r="X860" s="335"/>
      <c r="Y860" s="335"/>
      <c r="Z860" s="335"/>
      <c r="AA860" s="335"/>
      <c r="AB860" s="335"/>
      <c r="AC860" s="335"/>
      <c r="AD860" s="335"/>
      <c r="AE860" s="335"/>
      <c r="AF860" s="335"/>
    </row>
    <row r="861">
      <c r="A861" s="335"/>
      <c r="B861" s="335"/>
      <c r="C861" s="335"/>
      <c r="D861" s="335"/>
      <c r="E861" s="335"/>
      <c r="F861" s="335"/>
      <c r="G861" s="335"/>
      <c r="H861" s="335"/>
      <c r="I861" s="335"/>
      <c r="J861" s="335"/>
      <c r="K861" s="335"/>
      <c r="L861" s="335"/>
      <c r="M861" s="335"/>
      <c r="N861" s="335"/>
      <c r="O861" s="335"/>
      <c r="P861" s="335"/>
      <c r="Q861" s="335"/>
      <c r="R861" s="335"/>
      <c r="S861" s="335"/>
      <c r="T861" s="335"/>
      <c r="U861" s="335"/>
      <c r="V861" s="335"/>
      <c r="W861" s="335"/>
      <c r="X861" s="335"/>
      <c r="Y861" s="335"/>
      <c r="Z861" s="335"/>
      <c r="AA861" s="335"/>
      <c r="AB861" s="335"/>
      <c r="AC861" s="335"/>
      <c r="AD861" s="335"/>
      <c r="AE861" s="335"/>
      <c r="AF861" s="335"/>
    </row>
    <row r="862">
      <c r="A862" s="335"/>
      <c r="B862" s="335"/>
      <c r="C862" s="335"/>
      <c r="D862" s="335"/>
      <c r="E862" s="335"/>
      <c r="F862" s="335"/>
      <c r="G862" s="335"/>
      <c r="H862" s="335"/>
      <c r="I862" s="335"/>
      <c r="J862" s="335"/>
      <c r="K862" s="335"/>
      <c r="L862" s="335"/>
      <c r="M862" s="335"/>
      <c r="N862" s="335"/>
      <c r="O862" s="335"/>
      <c r="P862" s="335"/>
      <c r="Q862" s="335"/>
      <c r="R862" s="335"/>
      <c r="S862" s="335"/>
      <c r="T862" s="335"/>
      <c r="U862" s="335"/>
      <c r="V862" s="335"/>
      <c r="W862" s="335"/>
      <c r="X862" s="335"/>
      <c r="Y862" s="335"/>
      <c r="Z862" s="335"/>
      <c r="AA862" s="335"/>
      <c r="AB862" s="335"/>
      <c r="AC862" s="335"/>
      <c r="AD862" s="335"/>
      <c r="AE862" s="335"/>
      <c r="AF862" s="335"/>
    </row>
    <row r="863">
      <c r="A863" s="335"/>
      <c r="B863" s="335"/>
      <c r="C863" s="335"/>
      <c r="D863" s="335"/>
      <c r="E863" s="335"/>
      <c r="F863" s="335"/>
      <c r="G863" s="335"/>
      <c r="H863" s="335"/>
      <c r="I863" s="335"/>
      <c r="J863" s="335"/>
      <c r="K863" s="335"/>
      <c r="L863" s="335"/>
      <c r="M863" s="335"/>
      <c r="N863" s="335"/>
      <c r="O863" s="335"/>
      <c r="P863" s="335"/>
      <c r="Q863" s="335"/>
      <c r="R863" s="335"/>
      <c r="S863" s="335"/>
      <c r="T863" s="335"/>
      <c r="U863" s="335"/>
      <c r="V863" s="335"/>
      <c r="W863" s="335"/>
      <c r="X863" s="335"/>
      <c r="Y863" s="335"/>
      <c r="Z863" s="335"/>
      <c r="AA863" s="335"/>
      <c r="AB863" s="335"/>
      <c r="AC863" s="335"/>
      <c r="AD863" s="335"/>
      <c r="AE863" s="335"/>
      <c r="AF863" s="335"/>
    </row>
    <row r="864">
      <c r="A864" s="335"/>
      <c r="B864" s="335"/>
      <c r="C864" s="335"/>
      <c r="D864" s="335"/>
      <c r="E864" s="335"/>
      <c r="F864" s="335"/>
      <c r="G864" s="335"/>
      <c r="H864" s="335"/>
      <c r="I864" s="335"/>
      <c r="J864" s="335"/>
      <c r="K864" s="335"/>
      <c r="L864" s="335"/>
      <c r="M864" s="335"/>
      <c r="N864" s="335"/>
      <c r="O864" s="335"/>
      <c r="P864" s="335"/>
      <c r="Q864" s="335"/>
      <c r="R864" s="335"/>
      <c r="S864" s="335"/>
      <c r="T864" s="335"/>
      <c r="U864" s="335"/>
      <c r="V864" s="335"/>
      <c r="W864" s="335"/>
      <c r="X864" s="335"/>
      <c r="Y864" s="335"/>
      <c r="Z864" s="335"/>
      <c r="AA864" s="335"/>
      <c r="AB864" s="335"/>
      <c r="AC864" s="335"/>
      <c r="AD864" s="335"/>
      <c r="AE864" s="335"/>
      <c r="AF864" s="335"/>
    </row>
    <row r="865">
      <c r="A865" s="335"/>
      <c r="B865" s="335"/>
      <c r="C865" s="335"/>
      <c r="D865" s="335"/>
      <c r="E865" s="335"/>
      <c r="F865" s="335"/>
      <c r="G865" s="335"/>
      <c r="H865" s="335"/>
      <c r="I865" s="335"/>
      <c r="J865" s="335"/>
      <c r="K865" s="335"/>
      <c r="L865" s="335"/>
      <c r="M865" s="335"/>
      <c r="N865" s="335"/>
      <c r="O865" s="335"/>
      <c r="P865" s="335"/>
      <c r="Q865" s="335"/>
      <c r="R865" s="335"/>
      <c r="S865" s="335"/>
      <c r="T865" s="335"/>
      <c r="U865" s="335"/>
      <c r="V865" s="335"/>
      <c r="W865" s="335"/>
      <c r="X865" s="335"/>
      <c r="Y865" s="335"/>
      <c r="Z865" s="335"/>
      <c r="AA865" s="335"/>
      <c r="AB865" s="335"/>
      <c r="AC865" s="335"/>
      <c r="AD865" s="335"/>
      <c r="AE865" s="335"/>
      <c r="AF865" s="335"/>
    </row>
    <row r="866">
      <c r="A866" s="335"/>
      <c r="B866" s="335"/>
      <c r="C866" s="335"/>
      <c r="D866" s="335"/>
      <c r="E866" s="335"/>
      <c r="F866" s="335"/>
      <c r="G866" s="335"/>
      <c r="H866" s="335"/>
      <c r="I866" s="335"/>
      <c r="J866" s="335"/>
      <c r="K866" s="335"/>
      <c r="L866" s="335"/>
      <c r="M866" s="335"/>
      <c r="N866" s="335"/>
      <c r="O866" s="335"/>
      <c r="P866" s="335"/>
      <c r="Q866" s="335"/>
      <c r="R866" s="335"/>
      <c r="S866" s="335"/>
      <c r="T866" s="335"/>
      <c r="U866" s="335"/>
      <c r="V866" s="335"/>
      <c r="W866" s="335"/>
      <c r="X866" s="335"/>
      <c r="Y866" s="335"/>
      <c r="Z866" s="335"/>
      <c r="AA866" s="335"/>
      <c r="AB866" s="335"/>
      <c r="AC866" s="335"/>
      <c r="AD866" s="335"/>
      <c r="AE866" s="335"/>
      <c r="AF866" s="335"/>
    </row>
    <row r="867">
      <c r="A867" s="335"/>
      <c r="B867" s="335"/>
      <c r="C867" s="335"/>
      <c r="D867" s="335"/>
      <c r="E867" s="335"/>
      <c r="F867" s="335"/>
      <c r="G867" s="335"/>
      <c r="H867" s="335"/>
      <c r="I867" s="335"/>
      <c r="J867" s="335"/>
      <c r="K867" s="335"/>
      <c r="L867" s="335"/>
      <c r="M867" s="335"/>
      <c r="N867" s="335"/>
      <c r="O867" s="335"/>
      <c r="P867" s="335"/>
      <c r="Q867" s="335"/>
      <c r="R867" s="335"/>
      <c r="S867" s="335"/>
      <c r="T867" s="335"/>
      <c r="U867" s="335"/>
      <c r="V867" s="335"/>
      <c r="W867" s="335"/>
      <c r="X867" s="335"/>
      <c r="Y867" s="335"/>
      <c r="Z867" s="335"/>
      <c r="AA867" s="335"/>
      <c r="AB867" s="335"/>
      <c r="AC867" s="335"/>
      <c r="AD867" s="335"/>
      <c r="AE867" s="335"/>
      <c r="AF867" s="335"/>
    </row>
    <row r="868">
      <c r="A868" s="335"/>
      <c r="B868" s="335"/>
      <c r="C868" s="335"/>
      <c r="D868" s="335"/>
      <c r="E868" s="335"/>
      <c r="F868" s="335"/>
      <c r="G868" s="335"/>
      <c r="H868" s="335"/>
      <c r="I868" s="335"/>
      <c r="J868" s="335"/>
      <c r="K868" s="335"/>
      <c r="L868" s="335"/>
      <c r="M868" s="335"/>
      <c r="N868" s="335"/>
      <c r="O868" s="335"/>
      <c r="P868" s="335"/>
      <c r="Q868" s="335"/>
      <c r="R868" s="335"/>
      <c r="S868" s="335"/>
      <c r="T868" s="335"/>
      <c r="U868" s="335"/>
      <c r="V868" s="335"/>
      <c r="W868" s="335"/>
      <c r="X868" s="335"/>
      <c r="Y868" s="335"/>
      <c r="Z868" s="335"/>
      <c r="AA868" s="335"/>
      <c r="AB868" s="335"/>
      <c r="AC868" s="335"/>
      <c r="AD868" s="335"/>
      <c r="AE868" s="335"/>
      <c r="AF868" s="335"/>
    </row>
    <row r="869">
      <c r="A869" s="335"/>
      <c r="B869" s="335"/>
      <c r="C869" s="335"/>
      <c r="D869" s="335"/>
      <c r="E869" s="335"/>
      <c r="F869" s="335"/>
      <c r="G869" s="335"/>
      <c r="H869" s="335"/>
      <c r="I869" s="335"/>
      <c r="J869" s="335"/>
      <c r="K869" s="335"/>
      <c r="L869" s="335"/>
      <c r="M869" s="335"/>
      <c r="N869" s="335"/>
      <c r="O869" s="335"/>
      <c r="P869" s="335"/>
      <c r="Q869" s="335"/>
      <c r="R869" s="335"/>
      <c r="S869" s="335"/>
      <c r="T869" s="335"/>
      <c r="U869" s="335"/>
      <c r="V869" s="335"/>
      <c r="W869" s="335"/>
      <c r="X869" s="335"/>
      <c r="Y869" s="335"/>
      <c r="Z869" s="335"/>
      <c r="AA869" s="335"/>
      <c r="AB869" s="335"/>
      <c r="AC869" s="335"/>
      <c r="AD869" s="335"/>
      <c r="AE869" s="335"/>
      <c r="AF869" s="335"/>
    </row>
    <row r="870">
      <c r="A870" s="335"/>
      <c r="B870" s="335"/>
      <c r="C870" s="335"/>
      <c r="D870" s="335"/>
      <c r="E870" s="335"/>
      <c r="F870" s="335"/>
      <c r="G870" s="335"/>
      <c r="H870" s="335"/>
      <c r="I870" s="335"/>
      <c r="J870" s="335"/>
      <c r="K870" s="335"/>
      <c r="L870" s="335"/>
      <c r="M870" s="335"/>
      <c r="N870" s="335"/>
      <c r="O870" s="335"/>
      <c r="P870" s="335"/>
      <c r="Q870" s="335"/>
      <c r="R870" s="335"/>
      <c r="S870" s="335"/>
      <c r="T870" s="335"/>
      <c r="U870" s="335"/>
      <c r="V870" s="335"/>
      <c r="W870" s="335"/>
      <c r="X870" s="335"/>
      <c r="Y870" s="335"/>
      <c r="Z870" s="335"/>
      <c r="AA870" s="335"/>
      <c r="AB870" s="335"/>
      <c r="AC870" s="335"/>
      <c r="AD870" s="335"/>
      <c r="AE870" s="335"/>
      <c r="AF870" s="335"/>
    </row>
    <row r="871">
      <c r="A871" s="335"/>
      <c r="B871" s="335"/>
      <c r="C871" s="335"/>
      <c r="D871" s="335"/>
      <c r="E871" s="335"/>
      <c r="F871" s="335"/>
      <c r="G871" s="335"/>
      <c r="H871" s="335"/>
      <c r="I871" s="335"/>
      <c r="J871" s="335"/>
      <c r="K871" s="335"/>
      <c r="L871" s="335"/>
      <c r="M871" s="335"/>
      <c r="N871" s="335"/>
      <c r="O871" s="335"/>
      <c r="P871" s="335"/>
      <c r="Q871" s="335"/>
      <c r="R871" s="335"/>
      <c r="S871" s="335"/>
      <c r="T871" s="335"/>
      <c r="U871" s="335"/>
      <c r="V871" s="335"/>
      <c r="W871" s="335"/>
      <c r="X871" s="335"/>
      <c r="Y871" s="335"/>
      <c r="Z871" s="335"/>
      <c r="AA871" s="335"/>
      <c r="AB871" s="335"/>
      <c r="AC871" s="335"/>
      <c r="AD871" s="335"/>
      <c r="AE871" s="335"/>
      <c r="AF871" s="335"/>
    </row>
    <row r="872">
      <c r="A872" s="335"/>
      <c r="B872" s="335"/>
      <c r="C872" s="335"/>
      <c r="D872" s="335"/>
      <c r="E872" s="335"/>
      <c r="F872" s="335"/>
      <c r="G872" s="335"/>
      <c r="H872" s="335"/>
      <c r="I872" s="335"/>
      <c r="J872" s="335"/>
      <c r="K872" s="335"/>
      <c r="L872" s="335"/>
      <c r="M872" s="335"/>
      <c r="N872" s="335"/>
      <c r="O872" s="335"/>
      <c r="P872" s="335"/>
      <c r="Q872" s="335"/>
      <c r="R872" s="335"/>
      <c r="S872" s="335"/>
      <c r="T872" s="335"/>
      <c r="U872" s="335"/>
      <c r="V872" s="335"/>
      <c r="W872" s="335"/>
      <c r="X872" s="335"/>
      <c r="Y872" s="335"/>
      <c r="Z872" s="335"/>
      <c r="AA872" s="335"/>
      <c r="AB872" s="335"/>
      <c r="AC872" s="335"/>
      <c r="AD872" s="335"/>
      <c r="AE872" s="335"/>
      <c r="AF872" s="335"/>
    </row>
    <row r="873">
      <c r="A873" s="335"/>
      <c r="B873" s="335"/>
      <c r="C873" s="335"/>
      <c r="D873" s="335"/>
      <c r="E873" s="335"/>
      <c r="F873" s="335"/>
      <c r="G873" s="335"/>
      <c r="H873" s="335"/>
      <c r="I873" s="335"/>
      <c r="J873" s="335"/>
      <c r="K873" s="335"/>
      <c r="L873" s="335"/>
      <c r="M873" s="335"/>
      <c r="N873" s="335"/>
      <c r="O873" s="335"/>
      <c r="P873" s="335"/>
      <c r="Q873" s="335"/>
      <c r="R873" s="335"/>
      <c r="S873" s="335"/>
      <c r="T873" s="335"/>
      <c r="U873" s="335"/>
      <c r="V873" s="335"/>
      <c r="W873" s="335"/>
      <c r="X873" s="335"/>
      <c r="Y873" s="335"/>
      <c r="Z873" s="335"/>
      <c r="AA873" s="335"/>
      <c r="AB873" s="335"/>
      <c r="AC873" s="335"/>
      <c r="AD873" s="335"/>
      <c r="AE873" s="335"/>
      <c r="AF873" s="335"/>
    </row>
    <row r="874">
      <c r="A874" s="335"/>
      <c r="B874" s="335"/>
      <c r="C874" s="335"/>
      <c r="D874" s="335"/>
      <c r="E874" s="335"/>
      <c r="F874" s="335"/>
      <c r="G874" s="335"/>
      <c r="H874" s="335"/>
      <c r="I874" s="335"/>
      <c r="J874" s="335"/>
      <c r="K874" s="335"/>
      <c r="L874" s="335"/>
      <c r="M874" s="335"/>
      <c r="N874" s="335"/>
      <c r="O874" s="335"/>
      <c r="P874" s="335"/>
      <c r="Q874" s="335"/>
      <c r="R874" s="335"/>
      <c r="S874" s="335"/>
      <c r="T874" s="335"/>
      <c r="U874" s="335"/>
      <c r="V874" s="335"/>
      <c r="W874" s="335"/>
      <c r="X874" s="335"/>
      <c r="Y874" s="335"/>
      <c r="Z874" s="335"/>
      <c r="AA874" s="335"/>
      <c r="AB874" s="335"/>
      <c r="AC874" s="335"/>
      <c r="AD874" s="335"/>
      <c r="AE874" s="335"/>
      <c r="AF874" s="335"/>
    </row>
    <row r="875">
      <c r="A875" s="335"/>
      <c r="B875" s="335"/>
      <c r="C875" s="335"/>
      <c r="D875" s="335"/>
      <c r="E875" s="335"/>
      <c r="F875" s="335"/>
      <c r="G875" s="335"/>
      <c r="H875" s="335"/>
      <c r="I875" s="335"/>
      <c r="J875" s="335"/>
      <c r="K875" s="335"/>
      <c r="L875" s="335"/>
      <c r="M875" s="335"/>
      <c r="N875" s="335"/>
      <c r="O875" s="335"/>
      <c r="P875" s="335"/>
      <c r="Q875" s="335"/>
      <c r="R875" s="335"/>
      <c r="S875" s="335"/>
      <c r="T875" s="335"/>
      <c r="U875" s="335"/>
      <c r="V875" s="335"/>
      <c r="W875" s="335"/>
      <c r="X875" s="335"/>
      <c r="Y875" s="335"/>
      <c r="Z875" s="335"/>
      <c r="AA875" s="335"/>
      <c r="AB875" s="335"/>
      <c r="AC875" s="335"/>
      <c r="AD875" s="335"/>
      <c r="AE875" s="335"/>
      <c r="AF875" s="335"/>
    </row>
    <row r="876">
      <c r="A876" s="335"/>
      <c r="B876" s="335"/>
      <c r="C876" s="335"/>
      <c r="D876" s="335"/>
      <c r="E876" s="335"/>
      <c r="F876" s="335"/>
      <c r="G876" s="335"/>
      <c r="H876" s="335"/>
      <c r="I876" s="335"/>
      <c r="J876" s="335"/>
      <c r="K876" s="335"/>
      <c r="L876" s="335"/>
      <c r="M876" s="335"/>
      <c r="N876" s="335"/>
      <c r="O876" s="335"/>
      <c r="P876" s="335"/>
      <c r="Q876" s="335"/>
      <c r="R876" s="335"/>
      <c r="S876" s="335"/>
      <c r="T876" s="335"/>
      <c r="U876" s="335"/>
      <c r="V876" s="335"/>
      <c r="W876" s="335"/>
      <c r="X876" s="335"/>
      <c r="Y876" s="335"/>
      <c r="Z876" s="335"/>
      <c r="AA876" s="335"/>
      <c r="AB876" s="335"/>
      <c r="AC876" s="335"/>
      <c r="AD876" s="335"/>
      <c r="AE876" s="335"/>
      <c r="AF876" s="335"/>
    </row>
    <row r="877">
      <c r="A877" s="335"/>
      <c r="B877" s="335"/>
      <c r="C877" s="335"/>
      <c r="D877" s="335"/>
      <c r="E877" s="335"/>
      <c r="F877" s="335"/>
      <c r="G877" s="335"/>
      <c r="H877" s="335"/>
      <c r="I877" s="335"/>
      <c r="J877" s="335"/>
      <c r="K877" s="335"/>
      <c r="L877" s="335"/>
      <c r="M877" s="335"/>
      <c r="N877" s="335"/>
      <c r="O877" s="335"/>
      <c r="P877" s="335"/>
      <c r="Q877" s="335"/>
      <c r="R877" s="335"/>
      <c r="S877" s="335"/>
      <c r="T877" s="335"/>
      <c r="U877" s="335"/>
      <c r="V877" s="335"/>
      <c r="W877" s="335"/>
      <c r="X877" s="335"/>
      <c r="Y877" s="335"/>
      <c r="Z877" s="335"/>
      <c r="AA877" s="335"/>
      <c r="AB877" s="335"/>
      <c r="AC877" s="335"/>
      <c r="AD877" s="335"/>
      <c r="AE877" s="335"/>
      <c r="AF877" s="335"/>
    </row>
    <row r="878">
      <c r="A878" s="335"/>
      <c r="B878" s="335"/>
      <c r="C878" s="335"/>
      <c r="D878" s="335"/>
      <c r="E878" s="335"/>
      <c r="F878" s="335"/>
      <c r="G878" s="335"/>
      <c r="H878" s="335"/>
      <c r="I878" s="335"/>
      <c r="J878" s="335"/>
      <c r="K878" s="335"/>
      <c r="L878" s="335"/>
      <c r="M878" s="335"/>
      <c r="N878" s="335"/>
      <c r="O878" s="335"/>
      <c r="P878" s="335"/>
      <c r="Q878" s="335"/>
      <c r="R878" s="335"/>
      <c r="S878" s="335"/>
      <c r="T878" s="335"/>
      <c r="U878" s="335"/>
      <c r="V878" s="335"/>
      <c r="W878" s="335"/>
      <c r="X878" s="335"/>
      <c r="Y878" s="335"/>
      <c r="Z878" s="335"/>
      <c r="AA878" s="335"/>
      <c r="AB878" s="335"/>
      <c r="AC878" s="335"/>
      <c r="AD878" s="335"/>
      <c r="AE878" s="335"/>
      <c r="AF878" s="335"/>
    </row>
    <row r="879">
      <c r="A879" s="335"/>
      <c r="B879" s="335"/>
      <c r="C879" s="335"/>
      <c r="D879" s="335"/>
      <c r="E879" s="335"/>
      <c r="F879" s="335"/>
      <c r="G879" s="335"/>
      <c r="H879" s="335"/>
      <c r="I879" s="335"/>
      <c r="J879" s="335"/>
      <c r="K879" s="335"/>
      <c r="L879" s="335"/>
      <c r="M879" s="335"/>
      <c r="N879" s="335"/>
      <c r="O879" s="335"/>
      <c r="P879" s="335"/>
      <c r="Q879" s="335"/>
      <c r="R879" s="335"/>
      <c r="S879" s="335"/>
      <c r="T879" s="335"/>
      <c r="U879" s="335"/>
      <c r="V879" s="335"/>
      <c r="W879" s="335"/>
      <c r="X879" s="335"/>
      <c r="Y879" s="335"/>
      <c r="Z879" s="335"/>
      <c r="AA879" s="335"/>
      <c r="AB879" s="335"/>
      <c r="AC879" s="335"/>
      <c r="AD879" s="335"/>
      <c r="AE879" s="335"/>
      <c r="AF879" s="335"/>
    </row>
    <row r="880">
      <c r="A880" s="335"/>
      <c r="B880" s="335"/>
      <c r="C880" s="335"/>
      <c r="D880" s="335"/>
      <c r="E880" s="335"/>
      <c r="F880" s="335"/>
      <c r="G880" s="335"/>
      <c r="H880" s="335"/>
      <c r="I880" s="335"/>
      <c r="J880" s="335"/>
      <c r="K880" s="335"/>
      <c r="L880" s="335"/>
      <c r="M880" s="335"/>
      <c r="N880" s="335"/>
      <c r="O880" s="335"/>
      <c r="P880" s="335"/>
      <c r="Q880" s="335"/>
      <c r="R880" s="335"/>
      <c r="S880" s="335"/>
      <c r="T880" s="335"/>
      <c r="U880" s="335"/>
      <c r="V880" s="335"/>
      <c r="W880" s="335"/>
      <c r="X880" s="335"/>
      <c r="Y880" s="335"/>
      <c r="Z880" s="335"/>
      <c r="AA880" s="335"/>
      <c r="AB880" s="335"/>
      <c r="AC880" s="335"/>
      <c r="AD880" s="335"/>
      <c r="AE880" s="335"/>
      <c r="AF880" s="335"/>
    </row>
    <row r="881">
      <c r="A881" s="335"/>
      <c r="B881" s="335"/>
      <c r="C881" s="335"/>
      <c r="D881" s="335"/>
      <c r="E881" s="335"/>
      <c r="F881" s="335"/>
      <c r="G881" s="335"/>
      <c r="H881" s="335"/>
      <c r="I881" s="335"/>
      <c r="J881" s="335"/>
      <c r="K881" s="335"/>
      <c r="L881" s="335"/>
      <c r="M881" s="335"/>
      <c r="N881" s="335"/>
      <c r="O881" s="335"/>
      <c r="P881" s="335"/>
      <c r="Q881" s="335"/>
      <c r="R881" s="335"/>
      <c r="S881" s="335"/>
      <c r="T881" s="335"/>
      <c r="U881" s="335"/>
      <c r="V881" s="335"/>
      <c r="W881" s="335"/>
      <c r="X881" s="335"/>
      <c r="Y881" s="335"/>
      <c r="Z881" s="335"/>
      <c r="AA881" s="335"/>
      <c r="AB881" s="335"/>
      <c r="AC881" s="335"/>
      <c r="AD881" s="335"/>
      <c r="AE881" s="335"/>
      <c r="AF881" s="335"/>
    </row>
    <row r="882">
      <c r="A882" s="335"/>
      <c r="B882" s="335"/>
      <c r="C882" s="335"/>
      <c r="D882" s="335"/>
      <c r="E882" s="335"/>
      <c r="F882" s="335"/>
      <c r="G882" s="335"/>
      <c r="H882" s="335"/>
      <c r="I882" s="335"/>
      <c r="J882" s="335"/>
      <c r="K882" s="335"/>
      <c r="L882" s="335"/>
      <c r="M882" s="335"/>
      <c r="N882" s="335"/>
      <c r="O882" s="335"/>
      <c r="P882" s="335"/>
      <c r="Q882" s="335"/>
      <c r="R882" s="335"/>
      <c r="S882" s="335"/>
      <c r="T882" s="335"/>
      <c r="U882" s="335"/>
      <c r="V882" s="335"/>
      <c r="W882" s="335"/>
      <c r="X882" s="335"/>
      <c r="Y882" s="335"/>
      <c r="Z882" s="335"/>
      <c r="AA882" s="335"/>
      <c r="AB882" s="335"/>
      <c r="AC882" s="335"/>
      <c r="AD882" s="335"/>
      <c r="AE882" s="335"/>
      <c r="AF882" s="335"/>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5" t="s">
        <v>1758</v>
      </c>
      <c r="B1" s="826"/>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826"/>
      <c r="AN1" s="826"/>
      <c r="AO1" s="826"/>
      <c r="AP1" s="826"/>
      <c r="AQ1" s="826"/>
      <c r="AR1" s="826"/>
      <c r="AS1" s="826"/>
      <c r="AT1" s="826"/>
      <c r="AU1" s="826"/>
      <c r="AV1" s="826"/>
      <c r="AW1" s="826"/>
      <c r="AX1" s="826"/>
      <c r="AY1" s="826"/>
      <c r="AZ1" s="826"/>
      <c r="BA1" s="826"/>
      <c r="BB1" s="826"/>
      <c r="BC1" s="826"/>
      <c r="BD1" s="826"/>
      <c r="BE1" s="826"/>
      <c r="BF1" s="826"/>
      <c r="BG1" s="826"/>
      <c r="BH1" s="826"/>
      <c r="BI1" s="826"/>
      <c r="BJ1" s="826"/>
      <c r="BK1" s="826"/>
      <c r="BL1" s="826"/>
      <c r="BM1" s="826"/>
    </row>
    <row r="2">
      <c r="A2" s="826"/>
      <c r="B2" s="826"/>
      <c r="C2" s="826"/>
      <c r="D2" s="826"/>
      <c r="E2" s="826"/>
      <c r="F2" s="826"/>
      <c r="G2" s="826"/>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row>
    <row r="3">
      <c r="A3" s="827" t="s">
        <v>1759</v>
      </c>
      <c r="B3" s="826"/>
      <c r="C3" s="826"/>
      <c r="D3" s="826"/>
      <c r="E3" s="826"/>
      <c r="F3" s="826"/>
      <c r="G3" s="826"/>
      <c r="H3" s="826"/>
      <c r="I3" s="826"/>
      <c r="J3" s="826"/>
      <c r="K3" s="826"/>
      <c r="L3" s="826"/>
      <c r="M3" s="826"/>
      <c r="N3" s="826"/>
      <c r="O3" s="826"/>
      <c r="P3" s="826"/>
      <c r="Q3" s="826"/>
      <c r="R3" s="826"/>
      <c r="S3" s="826"/>
      <c r="T3" s="826"/>
      <c r="U3" s="826"/>
      <c r="V3" s="826"/>
      <c r="W3" s="826"/>
      <c r="X3" s="826"/>
      <c r="Y3" s="826"/>
      <c r="Z3" s="826"/>
      <c r="AA3" s="826"/>
      <c r="AB3" s="826"/>
      <c r="AC3" s="826"/>
      <c r="AD3" s="826"/>
      <c r="AE3" s="826"/>
      <c r="AF3" s="826"/>
      <c r="AG3" s="826"/>
      <c r="AH3" s="826"/>
      <c r="AI3" s="826"/>
      <c r="AJ3" s="826"/>
      <c r="AK3" s="826"/>
      <c r="AL3" s="826"/>
      <c r="AM3" s="826"/>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row>
    <row r="4">
      <c r="A4" s="826"/>
      <c r="B4" s="826"/>
      <c r="C4" s="826"/>
      <c r="D4" s="826"/>
      <c r="E4" s="826"/>
      <c r="F4" s="826"/>
      <c r="G4" s="826"/>
      <c r="H4" s="828">
        <v>1.7091262E7</v>
      </c>
      <c r="I4" s="826"/>
      <c r="J4" s="826"/>
      <c r="K4" s="826"/>
      <c r="L4" s="826"/>
      <c r="M4" s="826"/>
      <c r="N4" s="826"/>
      <c r="O4" s="826"/>
      <c r="P4" s="826"/>
      <c r="Q4" s="826"/>
      <c r="R4" s="826"/>
      <c r="S4" s="826"/>
      <c r="T4" s="826"/>
      <c r="U4" s="826"/>
      <c r="V4" s="826"/>
      <c r="W4" s="826"/>
      <c r="X4" s="826"/>
      <c r="Y4" s="826"/>
      <c r="Z4" s="826"/>
      <c r="AA4" s="826"/>
      <c r="AB4" s="826"/>
      <c r="AC4" s="826"/>
      <c r="AD4" s="826"/>
      <c r="AE4" s="826"/>
      <c r="AF4" s="826"/>
      <c r="AG4" s="826"/>
      <c r="AH4" s="826"/>
      <c r="AI4" s="826"/>
      <c r="AJ4" s="826"/>
      <c r="AK4" s="826"/>
      <c r="AL4" s="826"/>
      <c r="AM4" s="826"/>
      <c r="AN4" s="826"/>
      <c r="AO4" s="826"/>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row>
    <row r="5">
      <c r="A5" s="829" t="s">
        <v>1760</v>
      </c>
      <c r="B5" s="826"/>
      <c r="C5" s="826"/>
      <c r="D5" s="826"/>
      <c r="E5" s="826"/>
      <c r="F5" s="826"/>
      <c r="G5" s="826"/>
      <c r="H5" s="830"/>
      <c r="I5" s="826"/>
      <c r="J5" s="826"/>
      <c r="K5" s="826"/>
      <c r="L5" s="826"/>
      <c r="M5" s="826"/>
      <c r="N5" s="826"/>
      <c r="O5" s="826"/>
      <c r="P5" s="826"/>
      <c r="Q5" s="826"/>
      <c r="R5" s="826"/>
      <c r="S5" s="826"/>
      <c r="T5" s="826"/>
      <c r="U5" s="826"/>
      <c r="V5" s="826"/>
      <c r="W5" s="826"/>
      <c r="X5" s="826"/>
      <c r="Y5" s="826"/>
      <c r="Z5" s="826"/>
      <c r="AA5" s="826"/>
      <c r="AB5" s="826"/>
      <c r="AC5" s="826"/>
      <c r="AD5" s="826"/>
      <c r="AE5" s="826"/>
      <c r="AF5" s="826"/>
      <c r="AG5" s="826"/>
      <c r="AH5" s="826"/>
      <c r="AI5" s="826"/>
      <c r="AJ5" s="826"/>
      <c r="AK5" s="826"/>
      <c r="AL5" s="826"/>
      <c r="AM5" s="826"/>
      <c r="AN5" s="826"/>
      <c r="AO5" s="826"/>
      <c r="AP5" s="826"/>
      <c r="AQ5" s="826"/>
      <c r="AR5" s="826"/>
      <c r="AS5" s="826"/>
      <c r="AT5" s="826"/>
      <c r="AU5" s="826"/>
      <c r="AV5" s="826"/>
      <c r="AW5" s="826"/>
      <c r="AX5" s="826"/>
      <c r="AY5" s="826"/>
      <c r="AZ5" s="826"/>
      <c r="BA5" s="826"/>
      <c r="BB5" s="826"/>
      <c r="BC5" s="826"/>
      <c r="BD5" s="826"/>
      <c r="BE5" s="826"/>
      <c r="BF5" s="826"/>
      <c r="BG5" s="826"/>
      <c r="BH5" s="826"/>
      <c r="BI5" s="826"/>
      <c r="BJ5" s="826"/>
      <c r="BK5" s="826"/>
      <c r="BL5" s="826"/>
      <c r="BM5" s="826"/>
    </row>
    <row r="6">
      <c r="A6" s="831" t="s">
        <v>1761</v>
      </c>
      <c r="B6" s="832"/>
      <c r="C6" s="832"/>
      <c r="D6" s="832"/>
      <c r="E6" s="832"/>
      <c r="F6" s="832"/>
      <c r="G6" s="833"/>
      <c r="H6" s="830"/>
      <c r="I6" s="826"/>
      <c r="J6" s="826"/>
      <c r="K6" s="826"/>
      <c r="L6" s="826"/>
      <c r="M6" s="826"/>
      <c r="N6" s="826"/>
      <c r="O6" s="826"/>
      <c r="P6" s="826"/>
      <c r="Q6" s="826"/>
      <c r="R6" s="826"/>
      <c r="S6" s="826"/>
      <c r="T6" s="826"/>
      <c r="U6" s="826"/>
      <c r="V6" s="826"/>
      <c r="W6" s="826"/>
      <c r="X6" s="826"/>
      <c r="Y6" s="826"/>
      <c r="Z6" s="826"/>
      <c r="AA6" s="826"/>
      <c r="AB6" s="826"/>
      <c r="AC6" s="826"/>
      <c r="AD6" s="826"/>
      <c r="AE6" s="826"/>
      <c r="AF6" s="826"/>
      <c r="AG6" s="826"/>
      <c r="AH6" s="826"/>
      <c r="AI6" s="826"/>
      <c r="AJ6" s="826"/>
      <c r="AK6" s="826"/>
      <c r="AL6" s="826"/>
      <c r="AM6" s="826"/>
      <c r="AN6" s="826"/>
      <c r="AO6" s="826"/>
      <c r="AP6" s="826"/>
      <c r="AQ6" s="826"/>
      <c r="AR6" s="826"/>
      <c r="AS6" s="826"/>
      <c r="AT6" s="826"/>
      <c r="AU6" s="826"/>
      <c r="AV6" s="826"/>
      <c r="AW6" s="826"/>
      <c r="AX6" s="826"/>
      <c r="AY6" s="826"/>
      <c r="AZ6" s="826"/>
      <c r="BA6" s="826"/>
      <c r="BB6" s="826"/>
      <c r="BC6" s="826"/>
      <c r="BD6" s="826"/>
      <c r="BE6" s="826"/>
      <c r="BF6" s="826"/>
      <c r="BG6" s="826"/>
      <c r="BH6" s="826"/>
      <c r="BI6" s="826"/>
      <c r="BJ6" s="826"/>
      <c r="BK6" s="826"/>
      <c r="BL6" s="826"/>
      <c r="BM6" s="826"/>
    </row>
    <row r="7">
      <c r="A7" s="834"/>
      <c r="B7" s="835"/>
      <c r="C7" s="835"/>
      <c r="D7" s="835"/>
      <c r="E7" s="835"/>
      <c r="F7" s="835"/>
      <c r="G7" s="836"/>
      <c r="H7" s="826"/>
      <c r="I7" s="826"/>
      <c r="J7" s="826"/>
      <c r="K7" s="826"/>
      <c r="L7" s="826"/>
      <c r="M7" s="826"/>
      <c r="N7" s="826"/>
      <c r="O7" s="826"/>
      <c r="P7" s="826"/>
      <c r="Q7" s="826"/>
      <c r="R7" s="826"/>
      <c r="S7" s="826"/>
      <c r="T7" s="826"/>
      <c r="U7" s="826"/>
      <c r="V7" s="826"/>
      <c r="W7" s="826"/>
      <c r="X7" s="826"/>
      <c r="Y7" s="826"/>
      <c r="Z7" s="826"/>
      <c r="AA7" s="826"/>
      <c r="AB7" s="826"/>
      <c r="AC7" s="826"/>
      <c r="AD7" s="826"/>
      <c r="AE7" s="826"/>
      <c r="AF7" s="826"/>
      <c r="AG7" s="826"/>
      <c r="AH7" s="826"/>
      <c r="AI7" s="826"/>
      <c r="AJ7" s="826"/>
      <c r="AK7" s="826"/>
      <c r="AL7" s="826"/>
      <c r="AM7" s="826"/>
      <c r="AN7" s="826"/>
      <c r="AO7" s="826"/>
      <c r="AP7" s="826"/>
      <c r="AQ7" s="826"/>
      <c r="AR7" s="826"/>
      <c r="AS7" s="826"/>
      <c r="AT7" s="826"/>
      <c r="AU7" s="826"/>
      <c r="AV7" s="826"/>
      <c r="AW7" s="826"/>
      <c r="AX7" s="826"/>
      <c r="AY7" s="826"/>
      <c r="AZ7" s="826"/>
      <c r="BA7" s="826"/>
      <c r="BB7" s="826"/>
      <c r="BC7" s="826"/>
      <c r="BD7" s="826"/>
      <c r="BE7" s="826"/>
      <c r="BF7" s="826"/>
      <c r="BG7" s="826"/>
      <c r="BH7" s="826"/>
      <c r="BI7" s="826"/>
      <c r="BJ7" s="826"/>
      <c r="BK7" s="826"/>
      <c r="BL7" s="826"/>
      <c r="BM7" s="826"/>
    </row>
    <row r="8">
      <c r="A8" s="831" t="s">
        <v>1762</v>
      </c>
      <c r="B8" s="832"/>
      <c r="C8" s="832"/>
      <c r="D8" s="832"/>
      <c r="E8" s="832"/>
      <c r="F8" s="832"/>
      <c r="G8" s="833"/>
      <c r="H8" s="837" t="s">
        <v>1763</v>
      </c>
      <c r="I8" s="826"/>
      <c r="J8" s="826"/>
      <c r="K8" s="826"/>
      <c r="L8" s="826"/>
      <c r="M8" s="826"/>
      <c r="N8" s="826"/>
      <c r="O8" s="826"/>
      <c r="P8" s="826"/>
      <c r="Q8" s="826"/>
      <c r="R8" s="826"/>
      <c r="S8" s="826"/>
      <c r="T8" s="826"/>
      <c r="U8" s="826"/>
      <c r="V8" s="826"/>
      <c r="W8" s="826"/>
      <c r="X8" s="826"/>
      <c r="Y8" s="826"/>
      <c r="Z8" s="826"/>
      <c r="AA8" s="826"/>
      <c r="AB8" s="826"/>
      <c r="AC8" s="826"/>
      <c r="AD8" s="826"/>
      <c r="AE8" s="826"/>
      <c r="AF8" s="826"/>
      <c r="AG8" s="826"/>
      <c r="AH8" s="826"/>
      <c r="AI8" s="826"/>
      <c r="AJ8" s="826"/>
      <c r="AK8" s="826"/>
      <c r="AL8" s="826"/>
      <c r="AM8" s="826"/>
      <c r="AN8" s="826"/>
      <c r="AO8" s="826"/>
      <c r="AP8" s="826"/>
      <c r="AQ8" s="826"/>
      <c r="AR8" s="826"/>
      <c r="AS8" s="826"/>
      <c r="AT8" s="826"/>
      <c r="AU8" s="826"/>
      <c r="AV8" s="826"/>
      <c r="AW8" s="826"/>
      <c r="AX8" s="826"/>
      <c r="AY8" s="826"/>
      <c r="AZ8" s="826"/>
      <c r="BA8" s="826"/>
      <c r="BB8" s="826"/>
      <c r="BC8" s="826"/>
      <c r="BD8" s="826"/>
      <c r="BE8" s="826"/>
      <c r="BF8" s="826"/>
      <c r="BG8" s="826"/>
      <c r="BH8" s="826"/>
      <c r="BI8" s="826"/>
      <c r="BJ8" s="826"/>
      <c r="BK8" s="826"/>
      <c r="BL8" s="826"/>
      <c r="BM8" s="826"/>
    </row>
    <row r="9">
      <c r="A9" s="834"/>
      <c r="B9" s="835"/>
      <c r="C9" s="835"/>
      <c r="D9" s="835"/>
      <c r="E9" s="835"/>
      <c r="F9" s="835"/>
      <c r="G9" s="836"/>
      <c r="H9" s="826"/>
      <c r="I9" s="826"/>
      <c r="J9" s="826"/>
      <c r="K9" s="826"/>
      <c r="L9" s="826"/>
      <c r="M9" s="826"/>
      <c r="N9" s="826"/>
      <c r="O9" s="826"/>
      <c r="P9" s="826"/>
      <c r="Q9" s="826"/>
      <c r="R9" s="826"/>
      <c r="S9" s="826"/>
      <c r="T9" s="826"/>
      <c r="U9" s="826"/>
      <c r="V9" s="826"/>
      <c r="W9" s="826"/>
      <c r="X9" s="826"/>
      <c r="Y9" s="826"/>
      <c r="Z9" s="826"/>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row>
    <row r="10">
      <c r="A10" s="831" t="s">
        <v>1764</v>
      </c>
      <c r="B10" s="832"/>
      <c r="C10" s="832"/>
      <c r="D10" s="832"/>
      <c r="E10" s="832"/>
      <c r="F10" s="832"/>
      <c r="G10" s="833"/>
      <c r="H10" s="826"/>
      <c r="I10" s="826"/>
      <c r="J10" s="826"/>
      <c r="K10" s="826"/>
      <c r="L10" s="826"/>
      <c r="M10" s="826"/>
      <c r="N10" s="826"/>
      <c r="O10" s="826"/>
      <c r="P10" s="826"/>
      <c r="Q10" s="826"/>
      <c r="R10" s="826"/>
      <c r="S10" s="826"/>
      <c r="T10" s="826"/>
      <c r="U10" s="826"/>
      <c r="V10" s="826"/>
      <c r="W10" s="826"/>
      <c r="X10" s="826"/>
      <c r="Y10" s="826"/>
      <c r="Z10" s="826"/>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row>
    <row r="11">
      <c r="A11" s="834"/>
      <c r="B11" s="835"/>
      <c r="C11" s="835"/>
      <c r="D11" s="835"/>
      <c r="E11" s="835"/>
      <c r="F11" s="835"/>
      <c r="G11" s="836"/>
      <c r="H11" s="826"/>
      <c r="I11" s="826"/>
      <c r="J11" s="826"/>
      <c r="K11" s="826"/>
      <c r="L11" s="826"/>
      <c r="M11" s="826"/>
      <c r="N11" s="826"/>
      <c r="O11" s="826"/>
      <c r="P11" s="826"/>
      <c r="Q11" s="826"/>
      <c r="R11" s="826"/>
      <c r="S11" s="826"/>
      <c r="T11" s="826"/>
      <c r="U11" s="826"/>
      <c r="V11" s="826"/>
      <c r="W11" s="826"/>
      <c r="X11" s="826"/>
      <c r="Y11" s="826"/>
      <c r="Z11" s="826"/>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26"/>
      <c r="BM11" s="826"/>
    </row>
    <row r="12">
      <c r="A12" s="826"/>
      <c r="B12" s="826"/>
      <c r="C12" s="826"/>
      <c r="D12" s="826"/>
      <c r="E12" s="826"/>
      <c r="F12" s="826"/>
      <c r="G12" s="826"/>
      <c r="H12" s="826"/>
      <c r="I12" s="826"/>
      <c r="J12" s="826"/>
      <c r="K12" s="826"/>
      <c r="L12" s="826"/>
      <c r="M12" s="826"/>
      <c r="N12" s="826"/>
      <c r="O12" s="826"/>
      <c r="P12" s="826"/>
      <c r="Q12" s="826"/>
      <c r="R12" s="826"/>
      <c r="S12" s="826"/>
      <c r="T12" s="826"/>
      <c r="U12" s="826"/>
      <c r="V12" s="826"/>
      <c r="W12" s="826"/>
      <c r="X12" s="826"/>
      <c r="Y12" s="826"/>
      <c r="Z12" s="826"/>
      <c r="AA12" s="826"/>
      <c r="AB12" s="826"/>
      <c r="AC12" s="826"/>
      <c r="AD12" s="826"/>
      <c r="AE12" s="826"/>
      <c r="AF12" s="826"/>
      <c r="AG12" s="826"/>
      <c r="AH12" s="826"/>
      <c r="AI12" s="826"/>
      <c r="AJ12" s="826"/>
      <c r="AK12" s="826"/>
      <c r="AL12" s="826"/>
      <c r="AM12" s="826"/>
      <c r="AN12" s="826"/>
      <c r="AO12" s="826"/>
      <c r="AP12" s="826"/>
      <c r="AQ12" s="826"/>
      <c r="AR12" s="826"/>
      <c r="AS12" s="826"/>
      <c r="AT12" s="826"/>
      <c r="AU12" s="826"/>
      <c r="AV12" s="826"/>
      <c r="AW12" s="826"/>
      <c r="AX12" s="826"/>
      <c r="AY12" s="826"/>
      <c r="AZ12" s="826"/>
      <c r="BA12" s="826"/>
      <c r="BB12" s="826"/>
      <c r="BC12" s="826"/>
      <c r="BD12" s="826"/>
      <c r="BE12" s="826"/>
      <c r="BF12" s="826"/>
      <c r="BG12" s="826"/>
      <c r="BH12" s="826"/>
      <c r="BI12" s="826"/>
      <c r="BJ12" s="826"/>
      <c r="BK12" s="826"/>
      <c r="BL12" s="826"/>
      <c r="BM12" s="826"/>
    </row>
    <row r="13">
      <c r="A13" s="831" t="s">
        <v>1765</v>
      </c>
      <c r="B13" s="832"/>
      <c r="C13" s="832"/>
      <c r="D13" s="832"/>
      <c r="E13" s="832"/>
      <c r="F13" s="832"/>
      <c r="G13" s="832"/>
      <c r="H13" s="833"/>
      <c r="I13" s="826"/>
      <c r="J13" s="826"/>
      <c r="K13" s="826"/>
      <c r="L13" s="826"/>
      <c r="M13" s="826"/>
      <c r="N13" s="826"/>
      <c r="O13" s="826"/>
      <c r="P13" s="826"/>
      <c r="Q13" s="826"/>
      <c r="R13" s="826"/>
      <c r="S13" s="826"/>
      <c r="T13" s="826"/>
      <c r="U13" s="826"/>
      <c r="V13" s="826"/>
      <c r="W13" s="826"/>
      <c r="X13" s="826"/>
      <c r="Y13" s="826"/>
      <c r="Z13" s="826"/>
      <c r="AA13" s="826"/>
      <c r="AB13" s="826"/>
      <c r="AC13" s="826"/>
      <c r="AD13" s="826"/>
      <c r="AE13" s="826"/>
      <c r="AF13" s="826"/>
      <c r="AG13" s="826"/>
      <c r="AH13" s="826"/>
      <c r="AI13" s="826"/>
      <c r="AJ13" s="826"/>
      <c r="AK13" s="826"/>
      <c r="AL13" s="826"/>
      <c r="AM13" s="826"/>
      <c r="AN13" s="826"/>
      <c r="AO13" s="826"/>
      <c r="AP13" s="826"/>
      <c r="AQ13" s="826"/>
      <c r="AR13" s="826"/>
      <c r="AS13" s="826"/>
      <c r="AT13" s="826"/>
      <c r="AU13" s="826"/>
      <c r="AV13" s="826"/>
      <c r="AW13" s="826"/>
      <c r="AX13" s="826"/>
      <c r="AY13" s="826"/>
      <c r="AZ13" s="826"/>
      <c r="BA13" s="826"/>
      <c r="BB13" s="826"/>
      <c r="BC13" s="826"/>
      <c r="BD13" s="826"/>
      <c r="BE13" s="826"/>
      <c r="BF13" s="826"/>
      <c r="BG13" s="826"/>
      <c r="BH13" s="826"/>
      <c r="BI13" s="826"/>
      <c r="BJ13" s="826"/>
      <c r="BK13" s="826"/>
      <c r="BL13" s="826"/>
      <c r="BM13" s="826"/>
    </row>
    <row r="14">
      <c r="A14" s="838"/>
      <c r="H14" s="839"/>
      <c r="I14" s="826"/>
      <c r="J14" s="826"/>
      <c r="K14" s="826"/>
      <c r="L14" s="826"/>
      <c r="M14" s="826"/>
      <c r="N14" s="826"/>
      <c r="O14" s="826"/>
      <c r="P14" s="826"/>
      <c r="Q14" s="826"/>
      <c r="R14" s="826"/>
      <c r="S14" s="826"/>
      <c r="T14" s="826"/>
      <c r="U14" s="826"/>
      <c r="V14" s="826"/>
      <c r="W14" s="826"/>
      <c r="X14" s="826"/>
      <c r="Y14" s="826"/>
      <c r="Z14" s="826"/>
      <c r="AA14" s="826"/>
      <c r="AB14" s="826"/>
      <c r="AC14" s="826"/>
      <c r="AD14" s="826"/>
      <c r="AE14" s="826"/>
      <c r="AF14" s="826"/>
      <c r="AG14" s="826"/>
      <c r="AH14" s="826"/>
      <c r="AI14" s="826"/>
      <c r="AJ14" s="826"/>
      <c r="AK14" s="826"/>
      <c r="AL14" s="826"/>
      <c r="AM14" s="826"/>
      <c r="AN14" s="826"/>
      <c r="AO14" s="826"/>
      <c r="AP14" s="826"/>
      <c r="AQ14" s="826"/>
      <c r="AR14" s="826"/>
      <c r="AS14" s="826"/>
      <c r="AT14" s="826"/>
      <c r="AU14" s="826"/>
      <c r="AV14" s="826"/>
      <c r="AW14" s="826"/>
      <c r="AX14" s="826"/>
      <c r="AY14" s="826"/>
      <c r="AZ14" s="826"/>
      <c r="BA14" s="826"/>
      <c r="BB14" s="826"/>
      <c r="BC14" s="826"/>
      <c r="BD14" s="826"/>
      <c r="BE14" s="826"/>
      <c r="BF14" s="826"/>
      <c r="BG14" s="826"/>
      <c r="BH14" s="826"/>
      <c r="BI14" s="826"/>
      <c r="BJ14" s="826"/>
      <c r="BK14" s="826"/>
      <c r="BL14" s="826"/>
      <c r="BM14" s="826"/>
    </row>
    <row r="15">
      <c r="A15" s="834"/>
      <c r="B15" s="835"/>
      <c r="C15" s="835"/>
      <c r="D15" s="835"/>
      <c r="E15" s="835"/>
      <c r="F15" s="835"/>
      <c r="G15" s="835"/>
      <c r="H15" s="836"/>
      <c r="I15" s="826"/>
      <c r="J15" s="826"/>
      <c r="K15" s="826"/>
      <c r="L15" s="826"/>
      <c r="M15" s="826"/>
      <c r="N15" s="826"/>
      <c r="O15" s="826"/>
      <c r="P15" s="826"/>
      <c r="Q15" s="826"/>
      <c r="R15" s="826"/>
      <c r="S15" s="826"/>
      <c r="T15" s="826"/>
      <c r="U15" s="826"/>
      <c r="V15" s="826"/>
      <c r="W15" s="826"/>
      <c r="X15" s="826"/>
      <c r="Y15" s="826"/>
      <c r="Z15" s="826"/>
      <c r="AA15" s="826"/>
      <c r="AB15" s="826"/>
      <c r="AC15" s="826"/>
      <c r="AD15" s="826"/>
      <c r="AE15" s="826"/>
      <c r="AF15" s="826"/>
      <c r="AG15" s="826"/>
      <c r="AH15" s="826"/>
      <c r="AI15" s="826"/>
      <c r="AJ15" s="826"/>
      <c r="AK15" s="826"/>
      <c r="AL15" s="826"/>
      <c r="AM15" s="826"/>
      <c r="AN15" s="826"/>
      <c r="AO15" s="826"/>
      <c r="AP15" s="826"/>
      <c r="AQ15" s="826"/>
      <c r="AR15" s="826"/>
      <c r="AS15" s="826"/>
      <c r="AT15" s="826"/>
      <c r="AU15" s="826"/>
      <c r="AV15" s="826"/>
      <c r="AW15" s="826"/>
      <c r="AX15" s="826"/>
      <c r="AY15" s="826"/>
      <c r="AZ15" s="826"/>
      <c r="BA15" s="826"/>
      <c r="BB15" s="826"/>
      <c r="BC15" s="826"/>
      <c r="BD15" s="826"/>
      <c r="BE15" s="826"/>
      <c r="BF15" s="826"/>
      <c r="BG15" s="826"/>
      <c r="BH15" s="826"/>
      <c r="BI15" s="826"/>
      <c r="BJ15" s="826"/>
      <c r="BK15" s="826"/>
      <c r="BL15" s="826"/>
      <c r="BM15" s="826"/>
    </row>
    <row r="16">
      <c r="A16" s="831" t="s">
        <v>1766</v>
      </c>
      <c r="B16" s="832"/>
      <c r="C16" s="832"/>
      <c r="D16" s="832"/>
      <c r="E16" s="832"/>
      <c r="F16" s="832"/>
      <c r="G16" s="832"/>
      <c r="H16" s="833"/>
      <c r="I16" s="826"/>
      <c r="J16" s="826"/>
      <c r="K16" s="826"/>
      <c r="L16" s="826"/>
      <c r="M16" s="826"/>
      <c r="N16" s="826"/>
      <c r="O16" s="826"/>
      <c r="P16" s="826"/>
      <c r="Q16" s="826"/>
      <c r="R16" s="826"/>
      <c r="S16" s="826"/>
      <c r="T16" s="826"/>
      <c r="U16" s="826"/>
      <c r="V16" s="826"/>
      <c r="W16" s="826"/>
      <c r="X16" s="826"/>
      <c r="Y16" s="826"/>
      <c r="Z16" s="826"/>
      <c r="AA16" s="826"/>
      <c r="AB16" s="826"/>
      <c r="AC16" s="826"/>
      <c r="AD16" s="826"/>
      <c r="AE16" s="826"/>
      <c r="AF16" s="826"/>
      <c r="AG16" s="826"/>
      <c r="AH16" s="826"/>
      <c r="AI16" s="826"/>
      <c r="AJ16" s="826"/>
      <c r="AK16" s="826"/>
      <c r="AL16" s="826"/>
      <c r="AM16" s="826"/>
      <c r="AN16" s="826"/>
      <c r="AO16" s="826"/>
      <c r="AP16" s="826"/>
      <c r="AQ16" s="826"/>
      <c r="AR16" s="826"/>
      <c r="AS16" s="826"/>
      <c r="AT16" s="826"/>
      <c r="AU16" s="826"/>
      <c r="AV16" s="826"/>
      <c r="AW16" s="826"/>
      <c r="AX16" s="826"/>
      <c r="AY16" s="826"/>
      <c r="AZ16" s="826"/>
      <c r="BA16" s="826"/>
      <c r="BB16" s="826"/>
      <c r="BC16" s="826"/>
      <c r="BD16" s="826"/>
      <c r="BE16" s="826"/>
      <c r="BF16" s="826"/>
      <c r="BG16" s="826"/>
      <c r="BH16" s="826"/>
      <c r="BI16" s="826"/>
      <c r="BJ16" s="826"/>
      <c r="BK16" s="826"/>
      <c r="BL16" s="826"/>
      <c r="BM16" s="826"/>
    </row>
    <row r="17">
      <c r="A17" s="834"/>
      <c r="B17" s="835"/>
      <c r="C17" s="835"/>
      <c r="D17" s="835"/>
      <c r="E17" s="835"/>
      <c r="F17" s="835"/>
      <c r="G17" s="835"/>
      <c r="H17" s="836"/>
      <c r="I17" s="826"/>
      <c r="J17" s="826"/>
      <c r="K17" s="826"/>
      <c r="L17" s="826"/>
      <c r="M17" s="826"/>
      <c r="N17" s="826"/>
      <c r="O17" s="826"/>
      <c r="P17" s="826"/>
      <c r="Q17" s="826"/>
      <c r="R17" s="826"/>
      <c r="S17" s="826"/>
      <c r="T17" s="826"/>
      <c r="U17" s="826"/>
      <c r="V17" s="826"/>
      <c r="W17" s="826"/>
      <c r="X17" s="826"/>
      <c r="Y17" s="826"/>
      <c r="Z17" s="826"/>
      <c r="AA17" s="826"/>
      <c r="AB17" s="826"/>
      <c r="AC17" s="826"/>
      <c r="AD17" s="826"/>
      <c r="AE17" s="826"/>
      <c r="AF17" s="826"/>
      <c r="AG17" s="826"/>
      <c r="AH17" s="826"/>
      <c r="AI17" s="826"/>
      <c r="AJ17" s="826"/>
      <c r="AK17" s="826"/>
      <c r="AL17" s="826"/>
      <c r="AM17" s="826"/>
      <c r="AN17" s="826"/>
      <c r="AO17" s="826"/>
      <c r="AP17" s="826"/>
      <c r="AQ17" s="826"/>
      <c r="AR17" s="826"/>
      <c r="AS17" s="826"/>
      <c r="AT17" s="826"/>
      <c r="AU17" s="826"/>
      <c r="AV17" s="826"/>
      <c r="AW17" s="826"/>
      <c r="AX17" s="826"/>
      <c r="AY17" s="826"/>
      <c r="AZ17" s="826"/>
      <c r="BA17" s="826"/>
      <c r="BB17" s="826"/>
      <c r="BC17" s="826"/>
      <c r="BD17" s="826"/>
      <c r="BE17" s="826"/>
      <c r="BF17" s="826"/>
      <c r="BG17" s="826"/>
      <c r="BH17" s="826"/>
      <c r="BI17" s="826"/>
      <c r="BJ17" s="826"/>
      <c r="BK17" s="826"/>
      <c r="BL17" s="826"/>
      <c r="BM17" s="826"/>
    </row>
    <row r="18">
      <c r="A18" s="826"/>
      <c r="B18" s="826"/>
      <c r="C18" s="826"/>
      <c r="D18" s="826"/>
      <c r="E18" s="826"/>
      <c r="F18" s="826"/>
      <c r="G18" s="826"/>
      <c r="H18" s="826"/>
      <c r="I18" s="826"/>
      <c r="J18" s="826"/>
      <c r="K18" s="826"/>
      <c r="L18" s="826"/>
      <c r="M18" s="826"/>
      <c r="N18" s="826"/>
      <c r="O18" s="826"/>
      <c r="P18" s="826"/>
      <c r="Q18" s="826"/>
      <c r="R18" s="826"/>
      <c r="S18" s="826"/>
      <c r="T18" s="826"/>
      <c r="U18" s="826"/>
      <c r="V18" s="826"/>
      <c r="W18" s="826"/>
      <c r="X18" s="826"/>
      <c r="Y18" s="826"/>
      <c r="Z18" s="826"/>
      <c r="AA18" s="826"/>
      <c r="AB18" s="826"/>
      <c r="AC18" s="826"/>
      <c r="AD18" s="826"/>
      <c r="AE18" s="826"/>
      <c r="AF18" s="826"/>
      <c r="AG18" s="826"/>
      <c r="AH18" s="826"/>
      <c r="AI18" s="826"/>
      <c r="AJ18" s="826"/>
      <c r="AK18" s="826"/>
      <c r="AL18" s="826"/>
      <c r="AM18" s="826"/>
      <c r="AN18" s="826"/>
      <c r="AO18" s="826"/>
      <c r="AP18" s="826"/>
      <c r="AQ18" s="826"/>
      <c r="AR18" s="826"/>
      <c r="AS18" s="826"/>
      <c r="AT18" s="826"/>
      <c r="AU18" s="826"/>
      <c r="AV18" s="826"/>
      <c r="AW18" s="826"/>
      <c r="AX18" s="826"/>
      <c r="AY18" s="826"/>
      <c r="AZ18" s="826"/>
      <c r="BA18" s="826"/>
      <c r="BB18" s="826"/>
      <c r="BC18" s="826"/>
      <c r="BD18" s="826"/>
      <c r="BE18" s="826"/>
      <c r="BF18" s="826"/>
      <c r="BG18" s="826"/>
      <c r="BH18" s="826"/>
      <c r="BI18" s="826"/>
      <c r="BJ18" s="826"/>
      <c r="BK18" s="826"/>
      <c r="BL18" s="826"/>
      <c r="BM18" s="826"/>
    </row>
    <row r="19">
      <c r="A19" s="840" t="s">
        <v>1767</v>
      </c>
      <c r="B19" s="841"/>
      <c r="C19" s="841"/>
      <c r="D19" s="840" t="s">
        <v>1768</v>
      </c>
      <c r="E19" s="840" t="s">
        <v>1769</v>
      </c>
      <c r="F19" s="841"/>
      <c r="G19" s="840" t="s">
        <v>1770</v>
      </c>
      <c r="H19" s="840" t="s">
        <v>1771</v>
      </c>
      <c r="I19" s="840" t="s">
        <v>1772</v>
      </c>
      <c r="J19" s="840" t="s">
        <v>1773</v>
      </c>
      <c r="K19" s="840" t="s">
        <v>1774</v>
      </c>
      <c r="L19" s="840" t="s">
        <v>1775</v>
      </c>
      <c r="M19" s="840" t="s">
        <v>1776</v>
      </c>
      <c r="N19" s="840" t="s">
        <v>1777</v>
      </c>
      <c r="O19" s="840" t="s">
        <v>1778</v>
      </c>
      <c r="P19" s="841"/>
      <c r="Q19" s="840" t="s">
        <v>1779</v>
      </c>
      <c r="R19" s="840" t="s">
        <v>1780</v>
      </c>
      <c r="S19" s="840" t="s">
        <v>1781</v>
      </c>
      <c r="T19" s="840" t="s">
        <v>1782</v>
      </c>
      <c r="U19" s="840" t="s">
        <v>1783</v>
      </c>
      <c r="V19" s="841"/>
      <c r="W19" s="840" t="s">
        <v>1784</v>
      </c>
      <c r="X19" s="840" t="s">
        <v>1785</v>
      </c>
      <c r="Y19" s="840" t="s">
        <v>1786</v>
      </c>
      <c r="Z19" s="840" t="s">
        <v>1787</v>
      </c>
      <c r="AA19" s="840" t="s">
        <v>1788</v>
      </c>
      <c r="AB19" s="840" t="s">
        <v>1789</v>
      </c>
      <c r="AC19" s="840" t="s">
        <v>1790</v>
      </c>
      <c r="AD19" s="840" t="s">
        <v>1791</v>
      </c>
      <c r="AE19" s="840" t="s">
        <v>1792</v>
      </c>
      <c r="AF19" s="840" t="s">
        <v>1793</v>
      </c>
      <c r="AG19" s="840" t="s">
        <v>1794</v>
      </c>
      <c r="AH19" s="841"/>
      <c r="AI19" s="841"/>
      <c r="AJ19" s="840" t="s">
        <v>1795</v>
      </c>
      <c r="AK19" s="840" t="s">
        <v>1796</v>
      </c>
      <c r="AL19" s="840" t="s">
        <v>1797</v>
      </c>
      <c r="AM19" s="841"/>
      <c r="AN19" s="840" t="s">
        <v>1798</v>
      </c>
      <c r="AO19" s="840" t="s">
        <v>1799</v>
      </c>
      <c r="AP19" s="840" t="s">
        <v>1800</v>
      </c>
      <c r="AQ19" s="840" t="s">
        <v>1801</v>
      </c>
      <c r="AR19" s="841"/>
      <c r="AS19" s="841"/>
      <c r="AT19" s="840" t="s">
        <v>1802</v>
      </c>
      <c r="AU19" s="840" t="s">
        <v>1803</v>
      </c>
      <c r="AV19" s="840" t="s">
        <v>1804</v>
      </c>
      <c r="AW19" s="840" t="s">
        <v>1805</v>
      </c>
      <c r="AX19" s="841"/>
      <c r="AY19" s="841"/>
      <c r="AZ19" s="841"/>
      <c r="BA19" s="841"/>
      <c r="BB19" s="841"/>
      <c r="BC19" s="841"/>
      <c r="BD19" s="841"/>
      <c r="BE19" s="841"/>
      <c r="BF19" s="841"/>
      <c r="BG19" s="841"/>
      <c r="BH19" s="841"/>
      <c r="BI19" s="841"/>
      <c r="BJ19" s="841"/>
      <c r="BK19" s="841"/>
      <c r="BL19" s="841"/>
      <c r="BM19" s="841"/>
    </row>
    <row r="20" hidden="1">
      <c r="A20" s="2" t="s">
        <v>1806</v>
      </c>
      <c r="C20" s="2" t="s">
        <v>1807</v>
      </c>
      <c r="D20" s="2" t="s">
        <v>1808</v>
      </c>
      <c r="E20" s="2" t="s">
        <v>1809</v>
      </c>
      <c r="G20" s="2" t="s">
        <v>1810</v>
      </c>
      <c r="H20" s="2" t="s">
        <v>1811</v>
      </c>
      <c r="I20" s="2" t="s">
        <v>1812</v>
      </c>
      <c r="J20" s="2" t="s">
        <v>1813</v>
      </c>
      <c r="K20" s="2" t="s">
        <v>1814</v>
      </c>
      <c r="L20" s="2" t="s">
        <v>1815</v>
      </c>
      <c r="M20" s="2" t="s">
        <v>1816</v>
      </c>
      <c r="N20" s="2" t="s">
        <v>1817</v>
      </c>
      <c r="O20" s="2" t="s">
        <v>1818</v>
      </c>
      <c r="Q20" s="2" t="s">
        <v>1819</v>
      </c>
      <c r="R20" s="2" t="s">
        <v>1820</v>
      </c>
      <c r="S20" s="2" t="s">
        <v>1821</v>
      </c>
      <c r="T20" s="2" t="s">
        <v>1822</v>
      </c>
      <c r="U20" s="2" t="s">
        <v>1823</v>
      </c>
      <c r="W20" s="2" t="s">
        <v>1824</v>
      </c>
      <c r="X20" s="2" t="s">
        <v>1825</v>
      </c>
      <c r="Y20" s="2" t="s">
        <v>1826</v>
      </c>
      <c r="Z20" s="2" t="s">
        <v>1827</v>
      </c>
      <c r="AA20" s="2" t="s">
        <v>1828</v>
      </c>
      <c r="AB20" s="2" t="s">
        <v>1829</v>
      </c>
      <c r="AC20" s="2" t="s">
        <v>1830</v>
      </c>
      <c r="AD20" s="2" t="s">
        <v>1831</v>
      </c>
      <c r="AE20" s="2" t="s">
        <v>1832</v>
      </c>
      <c r="AF20" s="2" t="s">
        <v>1833</v>
      </c>
      <c r="AG20" s="2" t="s">
        <v>1834</v>
      </c>
      <c r="AJ20" s="2" t="s">
        <v>1835</v>
      </c>
      <c r="AK20" s="2" t="s">
        <v>1836</v>
      </c>
      <c r="AL20" s="2" t="s">
        <v>1837</v>
      </c>
      <c r="AN20" s="2" t="s">
        <v>1838</v>
      </c>
      <c r="AO20" s="2" t="s">
        <v>1839</v>
      </c>
      <c r="AP20" s="2" t="s">
        <v>1840</v>
      </c>
      <c r="AQ20" s="2" t="s">
        <v>1841</v>
      </c>
      <c r="AR20" s="2" t="s">
        <v>1842</v>
      </c>
      <c r="AS20" s="2" t="s">
        <v>1843</v>
      </c>
      <c r="AT20" s="2" t="s">
        <v>1844</v>
      </c>
      <c r="AU20" s="2" t="s">
        <v>1845</v>
      </c>
      <c r="AV20" s="2" t="s">
        <v>1846</v>
      </c>
      <c r="AW20" s="2" t="s">
        <v>1847</v>
      </c>
    </row>
    <row r="21">
      <c r="A21" s="99" t="s">
        <v>1848</v>
      </c>
      <c r="B21" s="842"/>
      <c r="C21" s="842"/>
      <c r="D21" s="99" t="str">
        <f>IFERROR(__xludf.DUMMYFUNCTION("ARRAY_CONSTRAIN(split(CELL(""ADDRESS"",zsupermetrics_FEamnpN5FsVYF0RtUTXAwunZ388Tkc),""!""),1,1)"),"Forecast")</f>
        <v>Forecast</v>
      </c>
      <c r="E21" s="99"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42"/>
      <c r="G21" s="843">
        <v>45336.378599537034</v>
      </c>
      <c r="H21" s="843">
        <v>45350.594409722224</v>
      </c>
      <c r="I21" s="844" t="s">
        <v>1849</v>
      </c>
      <c r="J21" s="845">
        <v>1.709126144659E12</v>
      </c>
      <c r="K21" s="99" t="b">
        <v>0</v>
      </c>
      <c r="L21" s="845">
        <v>2.0</v>
      </c>
      <c r="M21" s="99" t="s">
        <v>1850</v>
      </c>
      <c r="N21" s="842"/>
      <c r="O21" s="99" t="s">
        <v>1851</v>
      </c>
      <c r="P21" s="842"/>
      <c r="Q21" s="99" t="s">
        <v>1852</v>
      </c>
      <c r="R21" s="842"/>
      <c r="S21" s="842"/>
      <c r="T21" s="842"/>
      <c r="U21" s="842"/>
      <c r="V21" s="842"/>
      <c r="W21" s="99" t="s">
        <v>1853</v>
      </c>
      <c r="X21" s="99" t="s">
        <v>1854</v>
      </c>
      <c r="Y21" s="99" t="s">
        <v>1855</v>
      </c>
      <c r="Z21" s="99" t="s">
        <v>1856</v>
      </c>
      <c r="AA21" s="99" t="s">
        <v>1856</v>
      </c>
      <c r="AB21" s="99" t="s">
        <v>1856</v>
      </c>
      <c r="AC21" s="842"/>
      <c r="AD21" s="99">
        <v>10000.0</v>
      </c>
      <c r="AE21" s="842"/>
      <c r="AF21" s="99" t="s">
        <v>1856</v>
      </c>
      <c r="AG21" s="99" t="s">
        <v>1857</v>
      </c>
      <c r="AH21" s="842"/>
      <c r="AI21" s="842"/>
      <c r="AJ21" s="842"/>
      <c r="AK21" s="842"/>
      <c r="AL21" s="842"/>
      <c r="AM21" s="842"/>
      <c r="AN21" s="842"/>
      <c r="AO21" s="842"/>
      <c r="AP21" s="846" t="s">
        <v>1858</v>
      </c>
      <c r="AQ21" s="842"/>
      <c r="AR21" s="842"/>
      <c r="AS21" s="842"/>
      <c r="AT21" s="842"/>
      <c r="AU21" s="99" t="s">
        <v>1859</v>
      </c>
      <c r="AV21" s="842"/>
      <c r="AW21" s="845">
        <v>1.0</v>
      </c>
      <c r="AX21" s="842"/>
    </row>
  </sheetData>
  <mergeCells count="5">
    <mergeCell ref="A6:G7"/>
    <mergeCell ref="A8:G9"/>
    <mergeCell ref="A10:G11"/>
    <mergeCell ref="A13:H15"/>
    <mergeCell ref="A16:H17"/>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47"/>
      <c r="B1" s="848"/>
      <c r="C1" s="849"/>
      <c r="D1" s="847"/>
      <c r="E1" s="847"/>
      <c r="F1" s="849"/>
      <c r="G1" s="850"/>
      <c r="H1" s="850"/>
      <c r="I1" s="850"/>
      <c r="J1" s="850"/>
    </row>
    <row r="2">
      <c r="A2" s="851" t="s">
        <v>1860</v>
      </c>
      <c r="B2" s="852">
        <v>45293.0</v>
      </c>
      <c r="C2" s="853"/>
      <c r="D2" s="851" t="s">
        <v>1861</v>
      </c>
      <c r="E2" s="851" t="s">
        <v>1862</v>
      </c>
      <c r="F2" s="853"/>
      <c r="G2" s="854" t="s">
        <v>1863</v>
      </c>
      <c r="H2" s="593"/>
      <c r="I2" s="855" t="s">
        <v>1864</v>
      </c>
      <c r="J2" s="593"/>
    </row>
    <row r="3">
      <c r="A3" s="856" t="s">
        <v>1865</v>
      </c>
      <c r="B3" s="857">
        <v>29.0</v>
      </c>
      <c r="C3" s="858" t="s">
        <v>1866</v>
      </c>
      <c r="D3" s="690"/>
      <c r="E3" s="690"/>
      <c r="F3" s="688"/>
      <c r="G3" s="859" t="s">
        <v>1867</v>
      </c>
      <c r="H3" s="860"/>
      <c r="I3" s="861" t="s">
        <v>1868</v>
      </c>
      <c r="J3" s="862"/>
    </row>
    <row r="4">
      <c r="A4" s="856" t="s">
        <v>1869</v>
      </c>
      <c r="B4" s="863">
        <f>count(Summary!B69:AD69)</f>
        <v>29</v>
      </c>
      <c r="C4" s="864"/>
      <c r="D4" s="865"/>
      <c r="E4" s="865"/>
      <c r="F4" s="866"/>
      <c r="G4" s="859" t="s">
        <v>1870</v>
      </c>
      <c r="H4" s="867"/>
      <c r="I4" s="861" t="s">
        <v>1871</v>
      </c>
      <c r="J4" s="868"/>
    </row>
    <row r="5">
      <c r="A5" s="869"/>
      <c r="B5" s="870" t="s">
        <v>1872</v>
      </c>
      <c r="C5" s="593"/>
      <c r="D5" s="870" t="s">
        <v>1873</v>
      </c>
      <c r="E5" s="871"/>
      <c r="F5" s="593"/>
      <c r="G5" s="859" t="s">
        <v>1874</v>
      </c>
      <c r="H5" s="860"/>
      <c r="I5" s="861" t="s">
        <v>1875</v>
      </c>
      <c r="J5" s="862"/>
    </row>
    <row r="6">
      <c r="A6" s="872" t="s">
        <v>1876</v>
      </c>
      <c r="B6" s="872" t="s">
        <v>1877</v>
      </c>
      <c r="C6" s="873" t="s">
        <v>1869</v>
      </c>
      <c r="D6" s="872" t="s">
        <v>1873</v>
      </c>
      <c r="E6" s="872" t="s">
        <v>1878</v>
      </c>
      <c r="F6" s="872" t="s">
        <v>1879</v>
      </c>
      <c r="G6" s="859" t="s">
        <v>1880</v>
      </c>
      <c r="H6" s="874"/>
      <c r="I6" s="861" t="s">
        <v>1881</v>
      </c>
      <c r="J6" s="875"/>
    </row>
    <row r="7">
      <c r="A7" s="876">
        <v>1.0</v>
      </c>
      <c r="B7" s="877">
        <f t="shared" ref="B7:B35" si="1">$B$36/$B$3</f>
        <v>41379.31034</v>
      </c>
      <c r="C7" s="878">
        <f>Summary!B48+Summary!B66</f>
        <v>29589.39906</v>
      </c>
      <c r="D7" s="879">
        <f t="shared" ref="D7:D36" si="2">C7/$B$4*$B$3</f>
        <v>29589.39906</v>
      </c>
      <c r="E7" s="880">
        <f t="shared" ref="E7:E36" si="3">D7/B7-1</f>
        <v>-0.2849228562</v>
      </c>
      <c r="F7" s="881">
        <f t="shared" ref="F7:F36" si="4">D7-B7</f>
        <v>-11789.91129</v>
      </c>
      <c r="G7" s="859" t="s">
        <v>1882</v>
      </c>
      <c r="H7" s="867"/>
      <c r="I7" s="882"/>
      <c r="J7" s="882"/>
    </row>
    <row r="8">
      <c r="A8" s="883">
        <v>2.0</v>
      </c>
      <c r="B8" s="884">
        <f t="shared" si="1"/>
        <v>41379.31034</v>
      </c>
      <c r="C8" s="885">
        <f>Summary!C48+Summary!C66</f>
        <v>23656.50733</v>
      </c>
      <c r="D8" s="879">
        <f t="shared" si="2"/>
        <v>23656.50733</v>
      </c>
      <c r="E8" s="886">
        <f t="shared" si="3"/>
        <v>-0.4283010729</v>
      </c>
      <c r="F8" s="887">
        <f t="shared" si="4"/>
        <v>-17722.80302</v>
      </c>
      <c r="G8" s="859" t="s">
        <v>1883</v>
      </c>
      <c r="H8" s="888"/>
      <c r="I8" s="889"/>
      <c r="J8" s="882"/>
    </row>
    <row r="9">
      <c r="A9" s="883">
        <v>3.0</v>
      </c>
      <c r="B9" s="877">
        <f t="shared" si="1"/>
        <v>41379.31034</v>
      </c>
      <c r="C9" s="890">
        <f>Summary!D48+Summary!D66</f>
        <v>15899.77624</v>
      </c>
      <c r="D9" s="879">
        <f t="shared" si="2"/>
        <v>15899.77624</v>
      </c>
      <c r="E9" s="886">
        <f t="shared" si="3"/>
        <v>-0.6157554075</v>
      </c>
      <c r="F9" s="887">
        <f t="shared" si="4"/>
        <v>-25479.5341</v>
      </c>
      <c r="G9" s="891" t="s">
        <v>1884</v>
      </c>
      <c r="H9" s="867"/>
      <c r="I9" s="882"/>
      <c r="J9" s="882"/>
    </row>
    <row r="10">
      <c r="A10" s="883">
        <v>4.0</v>
      </c>
      <c r="B10" s="884">
        <f t="shared" si="1"/>
        <v>41379.31034</v>
      </c>
      <c r="C10" s="885">
        <f>Summary!E48+Summary!E66</f>
        <v>11760.91073</v>
      </c>
      <c r="D10" s="879">
        <f t="shared" si="2"/>
        <v>11760.91073</v>
      </c>
      <c r="E10" s="886">
        <f t="shared" si="3"/>
        <v>-0.7157779908</v>
      </c>
      <c r="F10" s="887">
        <f t="shared" si="4"/>
        <v>-29618.39962</v>
      </c>
      <c r="G10" s="859" t="s">
        <v>1885</v>
      </c>
      <c r="H10" s="892"/>
      <c r="I10" s="882"/>
      <c r="J10" s="882"/>
    </row>
    <row r="11">
      <c r="A11" s="883">
        <v>5.0</v>
      </c>
      <c r="B11" s="877">
        <f t="shared" si="1"/>
        <v>41379.31034</v>
      </c>
      <c r="C11" s="890">
        <f>Summary!F48+Summary!F66</f>
        <v>11833.34154</v>
      </c>
      <c r="D11" s="879">
        <f t="shared" si="2"/>
        <v>11833.34154</v>
      </c>
      <c r="E11" s="886">
        <f t="shared" si="3"/>
        <v>-0.7140275794</v>
      </c>
      <c r="F11" s="887">
        <f t="shared" si="4"/>
        <v>-29545.9688</v>
      </c>
    </row>
    <row r="12">
      <c r="A12" s="883">
        <v>6.0</v>
      </c>
      <c r="B12" s="884">
        <f t="shared" si="1"/>
        <v>41379.31034</v>
      </c>
      <c r="C12" s="885">
        <f>Summary!G48+Summary!G66</f>
        <v>12464.13333</v>
      </c>
      <c r="D12" s="879">
        <f t="shared" si="2"/>
        <v>12464.13333</v>
      </c>
      <c r="E12" s="886">
        <f t="shared" si="3"/>
        <v>-0.6987834445</v>
      </c>
      <c r="F12" s="887">
        <f t="shared" si="4"/>
        <v>-28915.17701</v>
      </c>
      <c r="G12" s="893" t="s">
        <v>1886</v>
      </c>
      <c r="H12" s="894" t="s">
        <v>1887</v>
      </c>
      <c r="I12" s="894" t="s">
        <v>1888</v>
      </c>
      <c r="J12" s="895" t="s">
        <v>1889</v>
      </c>
      <c r="K12" s="850"/>
    </row>
    <row r="13">
      <c r="A13" s="883">
        <v>7.0</v>
      </c>
      <c r="B13" s="877">
        <f t="shared" si="1"/>
        <v>41379.31034</v>
      </c>
      <c r="C13" s="890">
        <f>Summary!H48+Summary!H66</f>
        <v>12430.03697</v>
      </c>
      <c r="D13" s="879">
        <f t="shared" si="2"/>
        <v>12430.03697</v>
      </c>
      <c r="E13" s="886">
        <f t="shared" si="3"/>
        <v>-0.6996074399</v>
      </c>
      <c r="F13" s="887">
        <f t="shared" si="4"/>
        <v>-28949.27338</v>
      </c>
      <c r="G13" s="896" t="s">
        <v>1890</v>
      </c>
      <c r="H13" s="897">
        <v>1200000.0</v>
      </c>
      <c r="I13" s="898">
        <f>C36</f>
        <v>935648.3928</v>
      </c>
      <c r="J13" s="899">
        <f t="shared" ref="J13:J20" si="5">I13/H13-1</f>
        <v>-0.220293006</v>
      </c>
    </row>
    <row r="14">
      <c r="A14" s="883">
        <v>8.0</v>
      </c>
      <c r="B14" s="884">
        <f t="shared" si="1"/>
        <v>41379.31034</v>
      </c>
      <c r="C14" s="885">
        <f>Summary!I48+Summary!I66</f>
        <v>99914.2925</v>
      </c>
      <c r="D14" s="879">
        <f t="shared" si="2"/>
        <v>99914.2925</v>
      </c>
      <c r="E14" s="886">
        <f t="shared" si="3"/>
        <v>1.414595402</v>
      </c>
      <c r="F14" s="887">
        <f t="shared" si="4"/>
        <v>58534.98216</v>
      </c>
      <c r="G14" s="896" t="s">
        <v>1891</v>
      </c>
      <c r="H14" s="900">
        <v>4000.0</v>
      </c>
      <c r="I14" s="901">
        <f>sum(Summary!B91:AD91)</f>
        <v>4146</v>
      </c>
      <c r="J14" s="899">
        <f t="shared" si="5"/>
        <v>0.0365</v>
      </c>
    </row>
    <row r="15">
      <c r="A15" s="883">
        <v>9.0</v>
      </c>
      <c r="B15" s="877">
        <f t="shared" si="1"/>
        <v>41379.31034</v>
      </c>
      <c r="C15" s="890">
        <f>Summary!J48+Summary!J66</f>
        <v>90903.26501</v>
      </c>
      <c r="D15" s="879">
        <f t="shared" si="2"/>
        <v>90903.26501</v>
      </c>
      <c r="E15" s="886">
        <f t="shared" si="3"/>
        <v>1.196828904</v>
      </c>
      <c r="F15" s="887">
        <f t="shared" si="4"/>
        <v>49523.95466</v>
      </c>
      <c r="G15" s="896" t="s">
        <v>1892</v>
      </c>
      <c r="H15" s="897">
        <v>350000.0</v>
      </c>
      <c r="I15" s="898">
        <f>sum(Summary!B124:AD124)</f>
        <v>306111.9214</v>
      </c>
      <c r="J15" s="899">
        <f t="shared" si="5"/>
        <v>-0.1253945102</v>
      </c>
    </row>
    <row r="16">
      <c r="A16" s="883">
        <v>10.0</v>
      </c>
      <c r="B16" s="884">
        <f t="shared" si="1"/>
        <v>41379.31034</v>
      </c>
      <c r="C16" s="885">
        <f>Summary!K48+Summary!K66</f>
        <v>34193.87098</v>
      </c>
      <c r="D16" s="879">
        <f t="shared" si="2"/>
        <v>34193.87098</v>
      </c>
      <c r="E16" s="886">
        <f t="shared" si="3"/>
        <v>-0.1736481179</v>
      </c>
      <c r="F16" s="887">
        <f t="shared" si="4"/>
        <v>-7185.439363</v>
      </c>
      <c r="G16" s="896" t="s">
        <v>1893</v>
      </c>
      <c r="H16" s="902">
        <f t="shared" ref="H16:I16" si="6">H13/H15</f>
        <v>3.428571429</v>
      </c>
      <c r="I16" s="903">
        <f t="shared" si="6"/>
        <v>3.056556531</v>
      </c>
      <c r="J16" s="899">
        <f t="shared" si="5"/>
        <v>-0.108504345</v>
      </c>
    </row>
    <row r="17">
      <c r="A17" s="883">
        <v>11.0</v>
      </c>
      <c r="B17" s="877">
        <f t="shared" si="1"/>
        <v>41379.31034</v>
      </c>
      <c r="C17" s="890">
        <f>Summary!L48+Summary!L66</f>
        <v>16069.02697</v>
      </c>
      <c r="D17" s="879">
        <f t="shared" si="2"/>
        <v>16069.02697</v>
      </c>
      <c r="E17" s="886">
        <f t="shared" si="3"/>
        <v>-0.6116651816</v>
      </c>
      <c r="F17" s="887">
        <f t="shared" si="4"/>
        <v>-25310.28337</v>
      </c>
      <c r="G17" s="896" t="s">
        <v>1894</v>
      </c>
      <c r="H17" s="904">
        <f t="shared" ref="H17:I17" si="7">H15/H13</f>
        <v>0.2916666667</v>
      </c>
      <c r="I17" s="905">
        <f t="shared" si="7"/>
        <v>0.3271655504</v>
      </c>
      <c r="J17" s="899">
        <f t="shared" si="5"/>
        <v>0.1217104586</v>
      </c>
    </row>
    <row r="18">
      <c r="A18" s="883">
        <v>12.0</v>
      </c>
      <c r="B18" s="884">
        <f t="shared" si="1"/>
        <v>41379.31034</v>
      </c>
      <c r="C18" s="884">
        <f>Summary!M48+Summary!M66</f>
        <v>14507.99182</v>
      </c>
      <c r="D18" s="879">
        <f t="shared" si="2"/>
        <v>14507.99182</v>
      </c>
      <c r="E18" s="886">
        <f t="shared" si="3"/>
        <v>-0.6493901976</v>
      </c>
      <c r="F18" s="887">
        <f t="shared" si="4"/>
        <v>-26871.31852</v>
      </c>
      <c r="G18" s="896" t="s">
        <v>1895</v>
      </c>
      <c r="H18" s="906">
        <v>0.0125</v>
      </c>
      <c r="I18" s="905">
        <f>L18/I20</f>
        <v>0.006441539803</v>
      </c>
      <c r="J18" s="899">
        <f t="shared" si="5"/>
        <v>-0.4846768158</v>
      </c>
      <c r="K18" s="2" t="s">
        <v>1896</v>
      </c>
      <c r="L18" s="117">
        <f>sum(Summary!B69:AD69)</f>
        <v>2298</v>
      </c>
    </row>
    <row r="19">
      <c r="A19" s="883">
        <v>13.0</v>
      </c>
      <c r="B19" s="877">
        <f t="shared" si="1"/>
        <v>41379.31034</v>
      </c>
      <c r="C19" s="907">
        <f>Summary!N48+Summary!N66</f>
        <v>16134.54765</v>
      </c>
      <c r="D19" s="879">
        <f t="shared" si="2"/>
        <v>16134.54765</v>
      </c>
      <c r="E19" s="886">
        <f t="shared" si="3"/>
        <v>-0.6100817651</v>
      </c>
      <c r="F19" s="887">
        <f t="shared" si="4"/>
        <v>-25244.76269</v>
      </c>
      <c r="G19" s="896" t="s">
        <v>1897</v>
      </c>
      <c r="H19" s="908">
        <v>250.0</v>
      </c>
      <c r="I19" s="908">
        <f>I13/I14</f>
        <v>225.6749621</v>
      </c>
      <c r="J19" s="899">
        <f t="shared" si="5"/>
        <v>-0.09730015166</v>
      </c>
    </row>
    <row r="20">
      <c r="A20" s="883">
        <v>14.0</v>
      </c>
      <c r="B20" s="884">
        <f t="shared" si="1"/>
        <v>41379.31034</v>
      </c>
      <c r="C20" s="884">
        <f>Summary!O48+Summary!O66</f>
        <v>15692.84384</v>
      </c>
      <c r="D20" s="879">
        <f t="shared" si="2"/>
        <v>15692.84384</v>
      </c>
      <c r="E20" s="886">
        <f t="shared" si="3"/>
        <v>-0.6207562738</v>
      </c>
      <c r="F20" s="887">
        <f t="shared" si="4"/>
        <v>-25686.4665</v>
      </c>
      <c r="G20" s="896" t="s">
        <v>1898</v>
      </c>
      <c r="H20" s="909">
        <v>300000.0</v>
      </c>
      <c r="I20" s="909">
        <f>sum(C79:C106)</f>
        <v>356747</v>
      </c>
      <c r="J20" s="899">
        <f t="shared" si="5"/>
        <v>0.1891566667</v>
      </c>
    </row>
    <row r="21">
      <c r="A21" s="883">
        <v>15.0</v>
      </c>
      <c r="B21" s="877">
        <f t="shared" si="1"/>
        <v>41379.31034</v>
      </c>
      <c r="C21" s="907">
        <f>Summary!P48+Summary!P66</f>
        <v>52140.58983</v>
      </c>
      <c r="D21" s="879">
        <f t="shared" si="2"/>
        <v>52140.58983</v>
      </c>
      <c r="E21" s="886">
        <f t="shared" si="3"/>
        <v>0.2600642543</v>
      </c>
      <c r="F21" s="887">
        <f t="shared" si="4"/>
        <v>10761.27949</v>
      </c>
      <c r="G21" s="910"/>
      <c r="H21" s="850"/>
    </row>
    <row r="22">
      <c r="A22" s="883">
        <v>16.0</v>
      </c>
      <c r="B22" s="884">
        <f t="shared" si="1"/>
        <v>41379.31034</v>
      </c>
      <c r="C22" s="884">
        <f>Summary!Q48+Summary!Q66</f>
        <v>43408.75498</v>
      </c>
      <c r="D22" s="879">
        <f t="shared" si="2"/>
        <v>43408.75498</v>
      </c>
      <c r="E22" s="886">
        <f t="shared" si="3"/>
        <v>0.04904491209</v>
      </c>
      <c r="F22" s="887">
        <f t="shared" si="4"/>
        <v>2029.444638</v>
      </c>
      <c r="G22" s="911" t="s">
        <v>1899</v>
      </c>
      <c r="H22" s="912" t="s">
        <v>1900</v>
      </c>
      <c r="I22" s="913" t="s">
        <v>1901</v>
      </c>
    </row>
    <row r="23">
      <c r="A23" s="883">
        <v>17.0</v>
      </c>
      <c r="B23" s="877">
        <f t="shared" si="1"/>
        <v>41379.31034</v>
      </c>
      <c r="C23" s="907">
        <f>Summary!R48+Summary!R66</f>
        <v>32254.82471</v>
      </c>
      <c r="D23" s="879">
        <f t="shared" si="2"/>
        <v>32254.82471</v>
      </c>
      <c r="E23" s="886">
        <f t="shared" si="3"/>
        <v>-0.2205084028</v>
      </c>
      <c r="F23" s="887">
        <f t="shared" si="4"/>
        <v>-9124.485632</v>
      </c>
      <c r="G23" s="911"/>
      <c r="H23" s="914"/>
      <c r="I23" s="915"/>
    </row>
    <row r="24">
      <c r="A24" s="883">
        <v>18.0</v>
      </c>
      <c r="B24" s="884">
        <f t="shared" si="1"/>
        <v>41379.31034</v>
      </c>
      <c r="C24" s="884">
        <f>Summary!S48+Summary!S66</f>
        <v>25539.60349</v>
      </c>
      <c r="D24" s="879">
        <f t="shared" si="2"/>
        <v>25539.60349</v>
      </c>
      <c r="E24" s="886">
        <f t="shared" si="3"/>
        <v>-0.3827929157</v>
      </c>
      <c r="F24" s="887">
        <f t="shared" si="4"/>
        <v>-15839.70686</v>
      </c>
      <c r="G24" s="911"/>
      <c r="H24" s="916"/>
      <c r="I24" s="916"/>
    </row>
    <row r="25">
      <c r="A25" s="883">
        <v>19.0</v>
      </c>
      <c r="B25" s="877">
        <f t="shared" si="1"/>
        <v>41379.31034</v>
      </c>
      <c r="C25" s="907">
        <f>Summary!T48+Summary!T66</f>
        <v>21734.75254</v>
      </c>
      <c r="D25" s="879">
        <f t="shared" si="2"/>
        <v>21734.75254</v>
      </c>
      <c r="E25" s="886">
        <f t="shared" si="3"/>
        <v>-0.4747434803</v>
      </c>
      <c r="F25" s="887">
        <f t="shared" si="4"/>
        <v>-19644.5578</v>
      </c>
      <c r="G25" s="911"/>
      <c r="H25" s="917"/>
      <c r="I25" s="915"/>
    </row>
    <row r="26">
      <c r="A26" s="883">
        <v>20.0</v>
      </c>
      <c r="B26" s="884">
        <f t="shared" si="1"/>
        <v>41379.31034</v>
      </c>
      <c r="C26" s="884">
        <f>Summary!U48+Summary!U66</f>
        <v>16856.45326</v>
      </c>
      <c r="D26" s="879">
        <f t="shared" si="2"/>
        <v>16856.45326</v>
      </c>
      <c r="E26" s="886">
        <f t="shared" si="3"/>
        <v>-0.5926357128</v>
      </c>
      <c r="F26" s="887">
        <f t="shared" si="4"/>
        <v>-24522.85708</v>
      </c>
      <c r="G26" s="918"/>
      <c r="H26" s="916"/>
      <c r="I26" s="915"/>
    </row>
    <row r="27">
      <c r="A27" s="883">
        <v>21.0</v>
      </c>
      <c r="B27" s="877">
        <f t="shared" si="1"/>
        <v>41379.31034</v>
      </c>
      <c r="C27" s="907">
        <f>Summary!V48+Summary!V66</f>
        <v>18893.75544</v>
      </c>
      <c r="D27" s="879">
        <f t="shared" si="2"/>
        <v>18893.75544</v>
      </c>
      <c r="E27" s="886">
        <f t="shared" si="3"/>
        <v>-0.5434009101</v>
      </c>
      <c r="F27" s="887">
        <f t="shared" si="4"/>
        <v>-22485.5549</v>
      </c>
      <c r="G27" s="918"/>
      <c r="H27" s="916"/>
      <c r="I27" s="915"/>
    </row>
    <row r="28">
      <c r="A28" s="883">
        <v>22.0</v>
      </c>
      <c r="B28" s="884">
        <f t="shared" si="1"/>
        <v>41379.31034</v>
      </c>
      <c r="C28" s="884">
        <f>Summary!W48+Summary!W66</f>
        <v>18564.18669</v>
      </c>
      <c r="D28" s="879">
        <f t="shared" si="2"/>
        <v>18564.18669</v>
      </c>
      <c r="E28" s="886">
        <f t="shared" si="3"/>
        <v>-0.5513654882</v>
      </c>
      <c r="F28" s="887">
        <f t="shared" si="4"/>
        <v>-22815.12365</v>
      </c>
      <c r="G28" s="911"/>
      <c r="H28" s="919"/>
      <c r="I28" s="915"/>
    </row>
    <row r="29">
      <c r="A29" s="883">
        <v>23.0</v>
      </c>
      <c r="B29" s="877">
        <f t="shared" si="1"/>
        <v>41379.31034</v>
      </c>
      <c r="C29" s="907">
        <f>Summary!X48+Summary!X66</f>
        <v>19801.36935</v>
      </c>
      <c r="D29" s="879">
        <f t="shared" si="2"/>
        <v>19801.36935</v>
      </c>
      <c r="E29" s="886">
        <f t="shared" si="3"/>
        <v>-0.5214669073</v>
      </c>
      <c r="F29" s="887">
        <f t="shared" si="4"/>
        <v>-21577.94099</v>
      </c>
      <c r="G29" s="918"/>
      <c r="H29" s="914"/>
      <c r="I29" s="915"/>
    </row>
    <row r="30">
      <c r="A30" s="883">
        <v>24.0</v>
      </c>
      <c r="B30" s="884">
        <f t="shared" si="1"/>
        <v>41379.31034</v>
      </c>
      <c r="C30" s="884">
        <f>Summary!Y48+Summary!Y66</f>
        <v>24865.21931</v>
      </c>
      <c r="D30" s="879">
        <f t="shared" si="2"/>
        <v>24865.21931</v>
      </c>
      <c r="E30" s="886">
        <f t="shared" si="3"/>
        <v>-0.3990905334</v>
      </c>
      <c r="F30" s="887">
        <f t="shared" si="4"/>
        <v>-16514.09104</v>
      </c>
    </row>
    <row r="31">
      <c r="A31" s="883">
        <v>25.0</v>
      </c>
      <c r="B31" s="877">
        <f t="shared" si="1"/>
        <v>41379.31034</v>
      </c>
      <c r="C31" s="907">
        <f>Summary!Z48+Summary!Z66</f>
        <v>38132.63096</v>
      </c>
      <c r="D31" s="879">
        <f t="shared" si="2"/>
        <v>38132.63096</v>
      </c>
      <c r="E31" s="886">
        <f t="shared" si="3"/>
        <v>-0.07846141847</v>
      </c>
      <c r="F31" s="887">
        <f t="shared" si="4"/>
        <v>-3246.679385</v>
      </c>
    </row>
    <row r="32">
      <c r="A32" s="883">
        <v>26.0</v>
      </c>
      <c r="B32" s="884">
        <f t="shared" si="1"/>
        <v>41379.31034</v>
      </c>
      <c r="C32" s="884">
        <f>Summary!AA48+Summary!AA66</f>
        <v>73015.00197</v>
      </c>
      <c r="D32" s="879">
        <f t="shared" si="2"/>
        <v>73015.00197</v>
      </c>
      <c r="E32" s="886">
        <f t="shared" si="3"/>
        <v>0.7645292144</v>
      </c>
      <c r="F32" s="887">
        <f t="shared" si="4"/>
        <v>31635.69163</v>
      </c>
    </row>
    <row r="33">
      <c r="A33" s="883">
        <v>27.0</v>
      </c>
      <c r="B33" s="877">
        <f t="shared" si="1"/>
        <v>41379.31034</v>
      </c>
      <c r="C33" s="907">
        <f>Summary!AB48+Summary!AB66</f>
        <v>61166.33314</v>
      </c>
      <c r="D33" s="879">
        <f t="shared" si="2"/>
        <v>61166.33314</v>
      </c>
      <c r="E33" s="886">
        <f t="shared" si="3"/>
        <v>0.4781863842</v>
      </c>
      <c r="F33" s="887">
        <f t="shared" si="4"/>
        <v>19787.0228</v>
      </c>
    </row>
    <row r="34">
      <c r="A34" s="883">
        <v>28.0</v>
      </c>
      <c r="B34" s="884">
        <f t="shared" si="1"/>
        <v>41379.31034</v>
      </c>
      <c r="C34" s="884">
        <f>Summary!AC48+Summary!AC66</f>
        <v>42734.4814</v>
      </c>
      <c r="D34" s="879">
        <f t="shared" si="2"/>
        <v>42734.4814</v>
      </c>
      <c r="E34" s="886">
        <f t="shared" si="3"/>
        <v>0.03274996719</v>
      </c>
      <c r="F34" s="887">
        <f t="shared" si="4"/>
        <v>1355.171056</v>
      </c>
    </row>
    <row r="35">
      <c r="A35" s="920">
        <v>29.0</v>
      </c>
      <c r="B35" s="877">
        <f t="shared" si="1"/>
        <v>41379.31034</v>
      </c>
      <c r="C35" s="907">
        <f>Summary!AD48+Summary!AD66</f>
        <v>41490.49174</v>
      </c>
      <c r="D35" s="879">
        <f t="shared" si="2"/>
        <v>41490.49174</v>
      </c>
      <c r="E35" s="886">
        <f t="shared" si="3"/>
        <v>0.002686883741</v>
      </c>
      <c r="F35" s="887">
        <f t="shared" si="4"/>
        <v>111.1813962</v>
      </c>
    </row>
    <row r="36">
      <c r="A36" s="921" t="s">
        <v>1734</v>
      </c>
      <c r="B36" s="922">
        <f>H13</f>
        <v>1200000</v>
      </c>
      <c r="C36" s="922">
        <f>sum(C7:C35)</f>
        <v>935648.3928</v>
      </c>
      <c r="D36" s="923">
        <f t="shared" si="2"/>
        <v>935648.3928</v>
      </c>
      <c r="E36" s="924">
        <f t="shared" si="3"/>
        <v>-0.220293006</v>
      </c>
      <c r="F36" s="922">
        <f t="shared" si="4"/>
        <v>-264351.6072</v>
      </c>
    </row>
    <row r="38">
      <c r="A38" s="851" t="s">
        <v>1860</v>
      </c>
      <c r="B38" s="852">
        <v>45293.0</v>
      </c>
      <c r="C38" s="853"/>
      <c r="D38" s="851" t="s">
        <v>1861</v>
      </c>
      <c r="E38" s="851" t="s">
        <v>1862</v>
      </c>
      <c r="F38" s="853"/>
    </row>
    <row r="39">
      <c r="A39" s="856" t="s">
        <v>1865</v>
      </c>
      <c r="B39" s="857">
        <v>29.0</v>
      </c>
      <c r="C39" s="858" t="s">
        <v>1902</v>
      </c>
      <c r="D39" s="690"/>
      <c r="E39" s="690"/>
      <c r="F39" s="688"/>
    </row>
    <row r="40">
      <c r="A40" s="856" t="s">
        <v>1869</v>
      </c>
      <c r="B40" s="863">
        <f>COUNT(Summary!B69:AD69)</f>
        <v>29</v>
      </c>
      <c r="C40" s="864"/>
      <c r="D40" s="865"/>
      <c r="E40" s="865"/>
      <c r="F40" s="866"/>
    </row>
    <row r="41">
      <c r="A41" s="869"/>
      <c r="B41" s="870" t="s">
        <v>1872</v>
      </c>
      <c r="C41" s="593"/>
      <c r="D41" s="870" t="s">
        <v>1873</v>
      </c>
      <c r="E41" s="871"/>
      <c r="F41" s="593"/>
    </row>
    <row r="42">
      <c r="A42" s="872" t="s">
        <v>1876</v>
      </c>
      <c r="B42" s="872" t="s">
        <v>1903</v>
      </c>
      <c r="C42" s="873" t="s">
        <v>1869</v>
      </c>
      <c r="D42" s="872" t="s">
        <v>1873</v>
      </c>
      <c r="E42" s="872" t="s">
        <v>1878</v>
      </c>
      <c r="F42" s="872" t="s">
        <v>1879</v>
      </c>
    </row>
    <row r="43">
      <c r="A43" s="876">
        <v>1.0</v>
      </c>
      <c r="B43" s="878">
        <f t="shared" ref="B43:B71" si="8">$B$72/$B$39</f>
        <v>12068.96552</v>
      </c>
      <c r="C43" s="878">
        <f>Summary!B124+Summary!B130</f>
        <v>5584.535376</v>
      </c>
      <c r="D43" s="879">
        <f t="shared" ref="D43:D72" si="9">C43/$B$4*$B$3</f>
        <v>5584.535376</v>
      </c>
      <c r="E43" s="880">
        <f t="shared" ref="E43:E72" si="10">D43/B43-1</f>
        <v>-0.5372813546</v>
      </c>
      <c r="F43" s="881">
        <f t="shared" ref="F43:F72" si="11">D43-B43</f>
        <v>-6484.430141</v>
      </c>
    </row>
    <row r="44">
      <c r="A44" s="883">
        <v>2.0</v>
      </c>
      <c r="B44" s="885">
        <f t="shared" si="8"/>
        <v>12068.96552</v>
      </c>
      <c r="C44" s="885">
        <f>Summary!C124+Summary!C130</f>
        <v>4687.132913</v>
      </c>
      <c r="D44" s="879">
        <f t="shared" si="9"/>
        <v>4687.132913</v>
      </c>
      <c r="E44" s="886">
        <f t="shared" si="10"/>
        <v>-0.6116375586</v>
      </c>
      <c r="F44" s="887">
        <f t="shared" si="11"/>
        <v>-7381.832604</v>
      </c>
    </row>
    <row r="45">
      <c r="A45" s="883">
        <v>3.0</v>
      </c>
      <c r="B45" s="878">
        <f t="shared" si="8"/>
        <v>12068.96552</v>
      </c>
      <c r="C45" s="890">
        <f>Summary!D124+Summary!D130</f>
        <v>4026.707705</v>
      </c>
      <c r="D45" s="879">
        <f t="shared" si="9"/>
        <v>4026.707705</v>
      </c>
      <c r="E45" s="886">
        <f t="shared" si="10"/>
        <v>-0.6663585044</v>
      </c>
      <c r="F45" s="887">
        <f t="shared" si="11"/>
        <v>-8042.257812</v>
      </c>
    </row>
    <row r="46">
      <c r="A46" s="883">
        <v>4.0</v>
      </c>
      <c r="B46" s="885">
        <f t="shared" si="8"/>
        <v>12068.96552</v>
      </c>
      <c r="C46" s="885">
        <f>Summary!E124+Summary!E130</f>
        <v>4018.45912</v>
      </c>
      <c r="D46" s="879">
        <f t="shared" si="9"/>
        <v>4018.45912</v>
      </c>
      <c r="E46" s="886">
        <f t="shared" si="10"/>
        <v>-0.6670419586</v>
      </c>
      <c r="F46" s="887">
        <f t="shared" si="11"/>
        <v>-8050.506397</v>
      </c>
    </row>
    <row r="47">
      <c r="A47" s="883">
        <v>5.0</v>
      </c>
      <c r="B47" s="878">
        <f t="shared" si="8"/>
        <v>12068.96552</v>
      </c>
      <c r="C47" s="890">
        <f>Summary!F124+Summary!F130</f>
        <v>4350.846762</v>
      </c>
      <c r="D47" s="879">
        <f t="shared" si="9"/>
        <v>4350.846762</v>
      </c>
      <c r="E47" s="886">
        <f t="shared" si="10"/>
        <v>-0.6395012683</v>
      </c>
      <c r="F47" s="887">
        <f t="shared" si="11"/>
        <v>-7718.118755</v>
      </c>
    </row>
    <row r="48">
      <c r="A48" s="883">
        <v>6.0</v>
      </c>
      <c r="B48" s="885">
        <f t="shared" si="8"/>
        <v>12068.96552</v>
      </c>
      <c r="C48" s="885">
        <f>Summary!G124+Summary!G130</f>
        <v>4971.05171</v>
      </c>
      <c r="D48" s="879">
        <f t="shared" si="9"/>
        <v>4971.05171</v>
      </c>
      <c r="E48" s="886">
        <f t="shared" si="10"/>
        <v>-0.5881128583</v>
      </c>
      <c r="F48" s="887">
        <f t="shared" si="11"/>
        <v>-7097.913807</v>
      </c>
    </row>
    <row r="49">
      <c r="A49" s="883">
        <v>7.0</v>
      </c>
      <c r="B49" s="878">
        <f t="shared" si="8"/>
        <v>12068.96552</v>
      </c>
      <c r="C49" s="890">
        <f>Summary!H124+Summary!H130</f>
        <v>4762.20648</v>
      </c>
      <c r="D49" s="879">
        <f t="shared" si="9"/>
        <v>4762.20648</v>
      </c>
      <c r="E49" s="886">
        <f t="shared" si="10"/>
        <v>-0.6054171774</v>
      </c>
      <c r="F49" s="887">
        <f t="shared" si="11"/>
        <v>-7306.759037</v>
      </c>
    </row>
    <row r="50">
      <c r="A50" s="883">
        <v>8.0</v>
      </c>
      <c r="B50" s="885">
        <f t="shared" si="8"/>
        <v>12068.96552</v>
      </c>
      <c r="C50" s="885">
        <f>Summary!I124+Summary!I130</f>
        <v>17565.096</v>
      </c>
      <c r="D50" s="879">
        <f t="shared" si="9"/>
        <v>17565.096</v>
      </c>
      <c r="E50" s="886">
        <f t="shared" si="10"/>
        <v>0.4553936686</v>
      </c>
      <c r="F50" s="887">
        <f t="shared" si="11"/>
        <v>5496.130483</v>
      </c>
    </row>
    <row r="51">
      <c r="A51" s="883">
        <v>9.0</v>
      </c>
      <c r="B51" s="878">
        <f t="shared" si="8"/>
        <v>12068.96552</v>
      </c>
      <c r="C51" s="890">
        <f>Summary!J124+Summary!J130</f>
        <v>13521.42592</v>
      </c>
      <c r="D51" s="879">
        <f t="shared" si="9"/>
        <v>13521.42592</v>
      </c>
      <c r="E51" s="886">
        <f t="shared" si="10"/>
        <v>0.1203467189</v>
      </c>
      <c r="F51" s="887">
        <f t="shared" si="11"/>
        <v>1452.460401</v>
      </c>
    </row>
    <row r="52">
      <c r="A52" s="883">
        <v>10.0</v>
      </c>
      <c r="B52" s="885">
        <f t="shared" si="8"/>
        <v>12068.96552</v>
      </c>
      <c r="C52" s="885">
        <f>Summary!K124+Summary!K130</f>
        <v>5376.586662</v>
      </c>
      <c r="D52" s="879">
        <f t="shared" si="9"/>
        <v>5376.586662</v>
      </c>
      <c r="E52" s="886">
        <f t="shared" si="10"/>
        <v>-0.5545113909</v>
      </c>
      <c r="F52" s="887">
        <f t="shared" si="11"/>
        <v>-6692.378855</v>
      </c>
    </row>
    <row r="53">
      <c r="A53" s="883">
        <v>11.0</v>
      </c>
      <c r="B53" s="878">
        <f t="shared" si="8"/>
        <v>12068.96552</v>
      </c>
      <c r="C53" s="890">
        <f>Summary!L124+Summary!L130</f>
        <v>4816.359228</v>
      </c>
      <c r="D53" s="879">
        <f t="shared" si="9"/>
        <v>4816.359228</v>
      </c>
      <c r="E53" s="886">
        <f t="shared" si="10"/>
        <v>-0.6009302354</v>
      </c>
      <c r="F53" s="887">
        <f t="shared" si="11"/>
        <v>-7252.606289</v>
      </c>
    </row>
    <row r="54">
      <c r="A54" s="883">
        <v>12.0</v>
      </c>
      <c r="B54" s="885">
        <f t="shared" si="8"/>
        <v>12068.96552</v>
      </c>
      <c r="C54" s="884">
        <f>Summary!M124+Summary!M130</f>
        <v>4669.516529</v>
      </c>
      <c r="D54" s="879">
        <f t="shared" si="9"/>
        <v>4669.516529</v>
      </c>
      <c r="E54" s="886">
        <f t="shared" si="10"/>
        <v>-0.6130972019</v>
      </c>
      <c r="F54" s="887">
        <f t="shared" si="11"/>
        <v>-7399.448988</v>
      </c>
    </row>
    <row r="55">
      <c r="A55" s="883">
        <v>13.0</v>
      </c>
      <c r="B55" s="878">
        <f t="shared" si="8"/>
        <v>12068.96552</v>
      </c>
      <c r="C55" s="907">
        <f>Summary!N124+Summary!N130</f>
        <v>4628.121342</v>
      </c>
      <c r="D55" s="879">
        <f t="shared" si="9"/>
        <v>4628.121342</v>
      </c>
      <c r="E55" s="886">
        <f t="shared" si="10"/>
        <v>-0.6165270888</v>
      </c>
      <c r="F55" s="887">
        <f t="shared" si="11"/>
        <v>-7440.844175</v>
      </c>
    </row>
    <row r="56">
      <c r="A56" s="883">
        <v>14.0</v>
      </c>
      <c r="B56" s="885">
        <f t="shared" si="8"/>
        <v>12068.96552</v>
      </c>
      <c r="C56" s="884">
        <f>Summary!O124+Summary!O130</f>
        <v>5576.747057</v>
      </c>
      <c r="D56" s="879">
        <f t="shared" si="9"/>
        <v>5576.747057</v>
      </c>
      <c r="E56" s="886">
        <f t="shared" si="10"/>
        <v>-0.5379266724</v>
      </c>
      <c r="F56" s="887">
        <f t="shared" si="11"/>
        <v>-6492.21846</v>
      </c>
    </row>
    <row r="57">
      <c r="A57" s="883">
        <v>15.0</v>
      </c>
      <c r="B57" s="878">
        <f t="shared" si="8"/>
        <v>12068.96552</v>
      </c>
      <c r="C57" s="907">
        <f>Summary!P124+Summary!P130</f>
        <v>6483.28242</v>
      </c>
      <c r="D57" s="879">
        <f t="shared" si="9"/>
        <v>6483.28242</v>
      </c>
      <c r="E57" s="886">
        <f t="shared" si="10"/>
        <v>-0.4628137423</v>
      </c>
      <c r="F57" s="887">
        <f t="shared" si="11"/>
        <v>-5585.683097</v>
      </c>
    </row>
    <row r="58">
      <c r="A58" s="883">
        <v>16.0</v>
      </c>
      <c r="B58" s="885">
        <f t="shared" si="8"/>
        <v>12068.96552</v>
      </c>
      <c r="C58" s="884">
        <f>Summary!Q124+Summary!Q130</f>
        <v>17048.99961</v>
      </c>
      <c r="D58" s="879">
        <f t="shared" si="9"/>
        <v>17048.99961</v>
      </c>
      <c r="E58" s="886">
        <f t="shared" si="10"/>
        <v>0.4126313962</v>
      </c>
      <c r="F58" s="887">
        <f t="shared" si="11"/>
        <v>4980.034092</v>
      </c>
    </row>
    <row r="59">
      <c r="A59" s="883">
        <v>17.0</v>
      </c>
      <c r="B59" s="878">
        <f t="shared" si="8"/>
        <v>12068.96552</v>
      </c>
      <c r="C59" s="907">
        <f>Summary!R124+Summary!R130</f>
        <v>12276.84909</v>
      </c>
      <c r="D59" s="879">
        <f t="shared" si="9"/>
        <v>12276.84909</v>
      </c>
      <c r="E59" s="886">
        <f t="shared" si="10"/>
        <v>0.01722463922</v>
      </c>
      <c r="F59" s="887">
        <f t="shared" si="11"/>
        <v>207.8835768</v>
      </c>
    </row>
    <row r="60">
      <c r="A60" s="883">
        <v>18.0</v>
      </c>
      <c r="B60" s="885">
        <f t="shared" si="8"/>
        <v>12068.96552</v>
      </c>
      <c r="C60" s="884">
        <f>Summary!S124+Summary!S130</f>
        <v>6127.96563</v>
      </c>
      <c r="D60" s="879">
        <f t="shared" si="9"/>
        <v>6127.96563</v>
      </c>
      <c r="E60" s="886">
        <f t="shared" si="10"/>
        <v>-0.4922542764</v>
      </c>
      <c r="F60" s="887">
        <f t="shared" si="11"/>
        <v>-5940.999887</v>
      </c>
    </row>
    <row r="61">
      <c r="A61" s="883">
        <v>19.0</v>
      </c>
      <c r="B61" s="878">
        <f t="shared" si="8"/>
        <v>12068.96552</v>
      </c>
      <c r="C61" s="907">
        <f>Summary!T124+Summary!T130</f>
        <v>6923.4788</v>
      </c>
      <c r="D61" s="879">
        <f t="shared" si="9"/>
        <v>6923.4788</v>
      </c>
      <c r="E61" s="886">
        <f t="shared" si="10"/>
        <v>-0.426340328</v>
      </c>
      <c r="F61" s="887">
        <f t="shared" si="11"/>
        <v>-5145.486717</v>
      </c>
    </row>
    <row r="62">
      <c r="A62" s="883">
        <v>20.0</v>
      </c>
      <c r="B62" s="885">
        <f t="shared" si="8"/>
        <v>12068.96552</v>
      </c>
      <c r="C62" s="884">
        <f>Summary!U124+Summary!U130</f>
        <v>7187.795976</v>
      </c>
      <c r="D62" s="879">
        <f t="shared" si="9"/>
        <v>7187.795976</v>
      </c>
      <c r="E62" s="886">
        <f t="shared" si="10"/>
        <v>-0.404439762</v>
      </c>
      <c r="F62" s="887">
        <f t="shared" si="11"/>
        <v>-4881.169541</v>
      </c>
    </row>
    <row r="63">
      <c r="A63" s="883">
        <v>21.0</v>
      </c>
      <c r="B63" s="878">
        <f t="shared" si="8"/>
        <v>12068.96552</v>
      </c>
      <c r="C63" s="907">
        <f>Summary!V124+Summary!V130</f>
        <v>4916.118396</v>
      </c>
      <c r="D63" s="879">
        <f t="shared" si="9"/>
        <v>4916.118396</v>
      </c>
      <c r="E63" s="886">
        <f t="shared" si="10"/>
        <v>-0.5926644757</v>
      </c>
      <c r="F63" s="887">
        <f t="shared" si="11"/>
        <v>-7152.847121</v>
      </c>
    </row>
    <row r="64">
      <c r="A64" s="883">
        <v>22.0</v>
      </c>
      <c r="B64" s="885">
        <f t="shared" si="8"/>
        <v>12068.96552</v>
      </c>
      <c r="C64" s="884">
        <f>Summary!W124+Summary!W130</f>
        <v>3357.523548</v>
      </c>
      <c r="D64" s="879">
        <f t="shared" si="9"/>
        <v>3357.523548</v>
      </c>
      <c r="E64" s="886">
        <f t="shared" si="10"/>
        <v>-0.7218051917</v>
      </c>
      <c r="F64" s="887">
        <f t="shared" si="11"/>
        <v>-8711.441969</v>
      </c>
    </row>
    <row r="65">
      <c r="A65" s="883">
        <v>23.0</v>
      </c>
      <c r="B65" s="878">
        <f t="shared" si="8"/>
        <v>12068.96552</v>
      </c>
      <c r="C65" s="907">
        <f>Summary!X124+Summary!X130</f>
        <v>7581.31531</v>
      </c>
      <c r="D65" s="879">
        <f t="shared" si="9"/>
        <v>7581.31531</v>
      </c>
      <c r="E65" s="886">
        <f t="shared" si="10"/>
        <v>-0.3718338743</v>
      </c>
      <c r="F65" s="887">
        <f t="shared" si="11"/>
        <v>-4487.650207</v>
      </c>
    </row>
    <row r="66">
      <c r="A66" s="883">
        <v>24.0</v>
      </c>
      <c r="B66" s="885">
        <f t="shared" si="8"/>
        <v>12068.96552</v>
      </c>
      <c r="C66" s="884">
        <f>Summary!Y124+Summary!Y130</f>
        <v>10890.07585</v>
      </c>
      <c r="D66" s="879">
        <f t="shared" si="9"/>
        <v>10890.07585</v>
      </c>
      <c r="E66" s="886">
        <f t="shared" si="10"/>
        <v>-0.0976794299</v>
      </c>
      <c r="F66" s="887">
        <f t="shared" si="11"/>
        <v>-1178.889671</v>
      </c>
    </row>
    <row r="67">
      <c r="A67" s="883">
        <v>25.0</v>
      </c>
      <c r="B67" s="878">
        <f t="shared" si="8"/>
        <v>12068.96552</v>
      </c>
      <c r="C67" s="907">
        <f>Summary!Z124+Summary!Z130</f>
        <v>31954.5576</v>
      </c>
      <c r="D67" s="879">
        <f t="shared" si="9"/>
        <v>31954.5576</v>
      </c>
      <c r="E67" s="886">
        <f t="shared" si="10"/>
        <v>1.647663344</v>
      </c>
      <c r="F67" s="887">
        <f t="shared" si="11"/>
        <v>19885.59208</v>
      </c>
    </row>
    <row r="68">
      <c r="A68" s="883">
        <v>26.0</v>
      </c>
      <c r="B68" s="885">
        <f t="shared" si="8"/>
        <v>12068.96552</v>
      </c>
      <c r="C68" s="884">
        <f>Summary!AA124+Summary!AA130</f>
        <v>37992.40705</v>
      </c>
      <c r="D68" s="879">
        <f t="shared" si="9"/>
        <v>37992.40705</v>
      </c>
      <c r="E68" s="886">
        <f t="shared" si="10"/>
        <v>2.147942299</v>
      </c>
      <c r="F68" s="887">
        <f t="shared" si="11"/>
        <v>25923.44153</v>
      </c>
    </row>
    <row r="69">
      <c r="A69" s="883">
        <v>27.0</v>
      </c>
      <c r="B69" s="878">
        <f t="shared" si="8"/>
        <v>12068.96552</v>
      </c>
      <c r="C69" s="907">
        <f>Summary!AB124+Summary!AB130</f>
        <v>35890.89442</v>
      </c>
      <c r="D69" s="879">
        <f t="shared" si="9"/>
        <v>35890.89442</v>
      </c>
      <c r="E69" s="886">
        <f t="shared" si="10"/>
        <v>1.973816966</v>
      </c>
      <c r="F69" s="887">
        <f t="shared" si="11"/>
        <v>23821.9289</v>
      </c>
    </row>
    <row r="70">
      <c r="A70" s="883">
        <v>28.0</v>
      </c>
      <c r="B70" s="885">
        <f t="shared" si="8"/>
        <v>12068.96552</v>
      </c>
      <c r="C70" s="884">
        <f>Summary!AC124+Summary!AC130</f>
        <v>15135.04537</v>
      </c>
      <c r="D70" s="879">
        <f t="shared" si="9"/>
        <v>15135.04537</v>
      </c>
      <c r="E70" s="886">
        <f t="shared" si="10"/>
        <v>0.2540466167</v>
      </c>
      <c r="F70" s="887">
        <f t="shared" si="11"/>
        <v>3066.079857</v>
      </c>
    </row>
    <row r="71">
      <c r="A71" s="920">
        <v>29.0</v>
      </c>
      <c r="B71" s="878">
        <f t="shared" si="8"/>
        <v>12068.96552</v>
      </c>
      <c r="C71" s="907">
        <f>Summary!AD124+Summary!AD130</f>
        <v>13790.81957</v>
      </c>
      <c r="D71" s="879">
        <f t="shared" si="9"/>
        <v>13790.81957</v>
      </c>
      <c r="E71" s="886">
        <f t="shared" si="10"/>
        <v>0.142667907</v>
      </c>
      <c r="F71" s="887">
        <f t="shared" si="11"/>
        <v>1721.85405</v>
      </c>
    </row>
    <row r="72">
      <c r="A72" s="921" t="s">
        <v>1734</v>
      </c>
      <c r="B72" s="922">
        <f>H15</f>
        <v>350000</v>
      </c>
      <c r="C72" s="922">
        <f>sum(C43:C71)</f>
        <v>306111.9214</v>
      </c>
      <c r="D72" s="922">
        <f t="shared" si="9"/>
        <v>306111.9214</v>
      </c>
      <c r="E72" s="925">
        <f t="shared" si="10"/>
        <v>-0.1253945102</v>
      </c>
      <c r="F72" s="926">
        <f t="shared" si="11"/>
        <v>-43888.07855</v>
      </c>
    </row>
    <row r="74">
      <c r="A74" s="851" t="s">
        <v>1860</v>
      </c>
      <c r="B74" s="852">
        <v>45293.0</v>
      </c>
      <c r="C74" s="853"/>
      <c r="D74" s="851" t="s">
        <v>1861</v>
      </c>
      <c r="E74" s="851" t="s">
        <v>1862</v>
      </c>
      <c r="F74" s="853"/>
    </row>
    <row r="75">
      <c r="A75" s="856" t="s">
        <v>1865</v>
      </c>
      <c r="B75" s="857">
        <v>29.0</v>
      </c>
      <c r="C75" s="858" t="s">
        <v>1904</v>
      </c>
      <c r="D75" s="690"/>
      <c r="E75" s="690"/>
      <c r="F75" s="688"/>
    </row>
    <row r="76">
      <c r="A76" s="856" t="s">
        <v>1869</v>
      </c>
      <c r="B76" s="863">
        <f>COUNT(C79:C106)</f>
        <v>26</v>
      </c>
      <c r="C76" s="864"/>
      <c r="D76" s="865"/>
      <c r="E76" s="865"/>
      <c r="F76" s="866"/>
    </row>
    <row r="77">
      <c r="A77" s="869"/>
      <c r="B77" s="870" t="s">
        <v>1872</v>
      </c>
      <c r="C77" s="593"/>
      <c r="D77" s="870" t="s">
        <v>1873</v>
      </c>
      <c r="E77" s="871"/>
      <c r="F77" s="593"/>
      <c r="H77" s="927"/>
      <c r="I77" s="927"/>
      <c r="J77" s="927"/>
    </row>
    <row r="78">
      <c r="A78" s="872" t="s">
        <v>1876</v>
      </c>
      <c r="B78" s="872" t="s">
        <v>1905</v>
      </c>
      <c r="C78" s="873" t="s">
        <v>1869</v>
      </c>
      <c r="D78" s="872" t="s">
        <v>1873</v>
      </c>
      <c r="E78" s="872" t="s">
        <v>1878</v>
      </c>
      <c r="F78" s="872" t="s">
        <v>1879</v>
      </c>
      <c r="H78" s="927"/>
      <c r="I78" s="927"/>
      <c r="J78" s="927"/>
    </row>
    <row r="79">
      <c r="A79" s="876">
        <v>1.0</v>
      </c>
      <c r="B79" s="928">
        <f t="shared" ref="B79:B107" si="12">$B$108/$B$75</f>
        <v>10344.82759</v>
      </c>
      <c r="C79" s="929">
        <v>7805.0</v>
      </c>
      <c r="D79" s="930">
        <f t="shared" ref="D79:D108" si="13">C79/$B$4*$B$3</f>
        <v>7805</v>
      </c>
      <c r="E79" s="880">
        <f t="shared" ref="E79:E108" si="14">D79/B79-1</f>
        <v>-0.2455166667</v>
      </c>
      <c r="F79" s="931">
        <f t="shared" ref="F79:F108" si="15">D79-B79</f>
        <v>-2539.827586</v>
      </c>
      <c r="H79" s="927"/>
      <c r="I79" s="927"/>
      <c r="J79" s="927"/>
    </row>
    <row r="80">
      <c r="A80" s="883">
        <v>2.0</v>
      </c>
      <c r="B80" s="932">
        <f t="shared" si="12"/>
        <v>10344.82759</v>
      </c>
      <c r="C80" s="929">
        <v>9042.0</v>
      </c>
      <c r="D80" s="930">
        <f t="shared" si="13"/>
        <v>9042</v>
      </c>
      <c r="E80" s="886">
        <f t="shared" si="14"/>
        <v>-0.12594</v>
      </c>
      <c r="F80" s="933">
        <f t="shared" si="15"/>
        <v>-1302.827586</v>
      </c>
      <c r="H80" s="927"/>
      <c r="I80" s="927"/>
      <c r="J80" s="927"/>
    </row>
    <row r="81">
      <c r="A81" s="883">
        <v>3.0</v>
      </c>
      <c r="B81" s="928">
        <f t="shared" si="12"/>
        <v>10344.82759</v>
      </c>
      <c r="C81" s="929">
        <v>8914.0</v>
      </c>
      <c r="D81" s="930">
        <f t="shared" si="13"/>
        <v>8914</v>
      </c>
      <c r="E81" s="886">
        <f t="shared" si="14"/>
        <v>-0.1383133333</v>
      </c>
      <c r="F81" s="933">
        <f t="shared" si="15"/>
        <v>-1430.827586</v>
      </c>
      <c r="H81" s="927"/>
      <c r="I81" s="934"/>
      <c r="J81" s="927"/>
    </row>
    <row r="82">
      <c r="A82" s="883">
        <v>4.0</v>
      </c>
      <c r="B82" s="932">
        <f t="shared" si="12"/>
        <v>10344.82759</v>
      </c>
      <c r="C82" s="929">
        <v>8905.0</v>
      </c>
      <c r="D82" s="930">
        <f t="shared" si="13"/>
        <v>8905</v>
      </c>
      <c r="E82" s="886">
        <f t="shared" si="14"/>
        <v>-0.1391833333</v>
      </c>
      <c r="F82" s="933">
        <f t="shared" si="15"/>
        <v>-1439.827586</v>
      </c>
      <c r="H82" s="927"/>
      <c r="I82" s="927"/>
      <c r="J82" s="927"/>
    </row>
    <row r="83">
      <c r="A83" s="883">
        <v>5.0</v>
      </c>
      <c r="B83" s="928">
        <f t="shared" si="12"/>
        <v>10344.82759</v>
      </c>
      <c r="C83" s="929">
        <v>10176.0</v>
      </c>
      <c r="D83" s="930">
        <f t="shared" si="13"/>
        <v>10176</v>
      </c>
      <c r="E83" s="886">
        <f t="shared" si="14"/>
        <v>-0.01632</v>
      </c>
      <c r="F83" s="933">
        <f t="shared" si="15"/>
        <v>-168.8275862</v>
      </c>
      <c r="H83" s="927"/>
      <c r="I83" s="927"/>
      <c r="J83" s="927"/>
    </row>
    <row r="84">
      <c r="A84" s="883">
        <v>6.0</v>
      </c>
      <c r="B84" s="932">
        <f t="shared" si="12"/>
        <v>10344.82759</v>
      </c>
      <c r="C84" s="929">
        <v>10266.0</v>
      </c>
      <c r="D84" s="930">
        <f t="shared" si="13"/>
        <v>10266</v>
      </c>
      <c r="E84" s="886">
        <f t="shared" si="14"/>
        <v>-0.00762</v>
      </c>
      <c r="F84" s="933">
        <f t="shared" si="15"/>
        <v>-78.82758621</v>
      </c>
      <c r="I84" s="927"/>
      <c r="J84" s="927"/>
    </row>
    <row r="85">
      <c r="A85" s="883">
        <v>7.0</v>
      </c>
      <c r="B85" s="928">
        <f t="shared" si="12"/>
        <v>10344.82759</v>
      </c>
      <c r="C85" s="929">
        <v>8809.0</v>
      </c>
      <c r="D85" s="930">
        <f t="shared" si="13"/>
        <v>8809</v>
      </c>
      <c r="E85" s="886">
        <f t="shared" si="14"/>
        <v>-0.1484633333</v>
      </c>
      <c r="F85" s="933">
        <f t="shared" si="15"/>
        <v>-1535.827586</v>
      </c>
      <c r="I85" s="927"/>
      <c r="J85" s="927"/>
    </row>
    <row r="86">
      <c r="A86" s="883">
        <v>8.0</v>
      </c>
      <c r="B86" s="932">
        <f t="shared" si="12"/>
        <v>10344.82759</v>
      </c>
      <c r="C86" s="929">
        <v>10764.0</v>
      </c>
      <c r="D86" s="930">
        <f t="shared" si="13"/>
        <v>10764</v>
      </c>
      <c r="E86" s="886">
        <f t="shared" si="14"/>
        <v>0.04052</v>
      </c>
      <c r="F86" s="933">
        <f t="shared" si="15"/>
        <v>419.1724138</v>
      </c>
      <c r="I86" s="927"/>
      <c r="J86" s="927"/>
    </row>
    <row r="87">
      <c r="A87" s="883">
        <v>9.0</v>
      </c>
      <c r="B87" s="928">
        <f t="shared" si="12"/>
        <v>10344.82759</v>
      </c>
      <c r="C87" s="929">
        <v>10676.0</v>
      </c>
      <c r="D87" s="930">
        <f t="shared" si="13"/>
        <v>10676</v>
      </c>
      <c r="E87" s="886">
        <f t="shared" si="14"/>
        <v>0.03201333333</v>
      </c>
      <c r="F87" s="933">
        <f t="shared" si="15"/>
        <v>331.1724138</v>
      </c>
      <c r="I87" s="927"/>
      <c r="J87" s="927"/>
    </row>
    <row r="88">
      <c r="A88" s="883">
        <v>10.0</v>
      </c>
      <c r="B88" s="932">
        <f t="shared" si="12"/>
        <v>10344.82759</v>
      </c>
      <c r="C88" s="929">
        <v>9889.0</v>
      </c>
      <c r="D88" s="930">
        <f t="shared" si="13"/>
        <v>9889</v>
      </c>
      <c r="E88" s="886">
        <f t="shared" si="14"/>
        <v>-0.04406333333</v>
      </c>
      <c r="F88" s="933">
        <f t="shared" si="15"/>
        <v>-455.8275862</v>
      </c>
      <c r="I88" s="927"/>
      <c r="J88" s="927"/>
    </row>
    <row r="89">
      <c r="A89" s="883">
        <v>11.0</v>
      </c>
      <c r="B89" s="928">
        <f t="shared" si="12"/>
        <v>10344.82759</v>
      </c>
      <c r="C89" s="929">
        <v>9278.0</v>
      </c>
      <c r="D89" s="930">
        <f t="shared" si="13"/>
        <v>9278</v>
      </c>
      <c r="E89" s="886">
        <f t="shared" si="14"/>
        <v>-0.1031266667</v>
      </c>
      <c r="F89" s="933">
        <f t="shared" si="15"/>
        <v>-1066.827586</v>
      </c>
      <c r="I89" s="927"/>
      <c r="J89" s="927"/>
    </row>
    <row r="90">
      <c r="A90" s="883">
        <v>12.0</v>
      </c>
      <c r="B90" s="932">
        <f t="shared" si="12"/>
        <v>10344.82759</v>
      </c>
      <c r="C90" s="929">
        <v>8337.0</v>
      </c>
      <c r="D90" s="930">
        <f t="shared" si="13"/>
        <v>8337</v>
      </c>
      <c r="E90" s="886">
        <f t="shared" si="14"/>
        <v>-0.19409</v>
      </c>
      <c r="F90" s="933">
        <f t="shared" si="15"/>
        <v>-2007.827586</v>
      </c>
      <c r="I90" s="927"/>
      <c r="J90" s="927"/>
    </row>
    <row r="91">
      <c r="A91" s="883">
        <v>13.0</v>
      </c>
      <c r="B91" s="928">
        <f t="shared" si="12"/>
        <v>10344.82759</v>
      </c>
      <c r="C91" s="929">
        <v>11177.0</v>
      </c>
      <c r="D91" s="930">
        <f t="shared" si="13"/>
        <v>11177</v>
      </c>
      <c r="E91" s="886">
        <f t="shared" si="14"/>
        <v>0.08044333333</v>
      </c>
      <c r="F91" s="933">
        <f t="shared" si="15"/>
        <v>832.1724138</v>
      </c>
      <c r="I91" s="927"/>
      <c r="J91" s="927"/>
    </row>
    <row r="92">
      <c r="A92" s="883">
        <v>14.0</v>
      </c>
      <c r="B92" s="932">
        <f t="shared" si="12"/>
        <v>10344.82759</v>
      </c>
      <c r="C92" s="929">
        <v>9412.0</v>
      </c>
      <c r="D92" s="930">
        <f t="shared" si="13"/>
        <v>9412</v>
      </c>
      <c r="E92" s="886">
        <f t="shared" si="14"/>
        <v>-0.09017333333</v>
      </c>
      <c r="F92" s="933">
        <f t="shared" si="15"/>
        <v>-932.8275862</v>
      </c>
      <c r="I92" s="935"/>
      <c r="J92" s="927"/>
    </row>
    <row r="93">
      <c r="A93" s="883">
        <v>15.0</v>
      </c>
      <c r="B93" s="928">
        <f t="shared" si="12"/>
        <v>10344.82759</v>
      </c>
      <c r="C93" s="929">
        <v>7159.0</v>
      </c>
      <c r="D93" s="930">
        <f t="shared" si="13"/>
        <v>7159</v>
      </c>
      <c r="E93" s="886">
        <f t="shared" si="14"/>
        <v>-0.3079633333</v>
      </c>
      <c r="F93" s="933">
        <f t="shared" si="15"/>
        <v>-3185.827586</v>
      </c>
      <c r="I93" s="927"/>
      <c r="J93" s="927"/>
    </row>
    <row r="94">
      <c r="A94" s="883">
        <v>16.0</v>
      </c>
      <c r="B94" s="932">
        <f t="shared" si="12"/>
        <v>10344.82759</v>
      </c>
      <c r="C94" s="929">
        <v>14038.0</v>
      </c>
      <c r="D94" s="930">
        <f t="shared" si="13"/>
        <v>14038</v>
      </c>
      <c r="E94" s="886">
        <f t="shared" si="14"/>
        <v>0.3570066667</v>
      </c>
      <c r="F94" s="933">
        <f t="shared" si="15"/>
        <v>3693.172414</v>
      </c>
      <c r="I94" s="927"/>
      <c r="J94" s="927"/>
    </row>
    <row r="95">
      <c r="A95" s="883">
        <v>17.0</v>
      </c>
      <c r="B95" s="928">
        <f t="shared" si="12"/>
        <v>10344.82759</v>
      </c>
      <c r="C95" s="929">
        <v>15117.0</v>
      </c>
      <c r="D95" s="930">
        <f t="shared" si="13"/>
        <v>15117</v>
      </c>
      <c r="E95" s="886">
        <f t="shared" si="14"/>
        <v>0.46131</v>
      </c>
      <c r="F95" s="933">
        <f t="shared" si="15"/>
        <v>4772.172414</v>
      </c>
      <c r="I95" s="927"/>
      <c r="J95" s="927"/>
    </row>
    <row r="96">
      <c r="A96" s="883">
        <v>18.0</v>
      </c>
      <c r="B96" s="932">
        <f t="shared" si="12"/>
        <v>10344.82759</v>
      </c>
      <c r="C96" s="929">
        <v>19152.0</v>
      </c>
      <c r="D96" s="930">
        <f t="shared" si="13"/>
        <v>19152</v>
      </c>
      <c r="E96" s="886">
        <f t="shared" si="14"/>
        <v>0.85136</v>
      </c>
      <c r="F96" s="933">
        <f t="shared" si="15"/>
        <v>8807.172414</v>
      </c>
    </row>
    <row r="97">
      <c r="A97" s="883">
        <v>19.0</v>
      </c>
      <c r="B97" s="928">
        <f t="shared" si="12"/>
        <v>10344.82759</v>
      </c>
      <c r="C97" s="929">
        <v>17647.0</v>
      </c>
      <c r="D97" s="930">
        <f t="shared" si="13"/>
        <v>17647</v>
      </c>
      <c r="E97" s="886">
        <f t="shared" si="14"/>
        <v>0.7058766667</v>
      </c>
      <c r="F97" s="933">
        <f t="shared" si="15"/>
        <v>7302.172414</v>
      </c>
    </row>
    <row r="98">
      <c r="A98" s="883">
        <v>20.0</v>
      </c>
      <c r="B98" s="932">
        <f t="shared" si="12"/>
        <v>10344.82759</v>
      </c>
      <c r="C98" s="929">
        <v>14980.0</v>
      </c>
      <c r="D98" s="930">
        <f t="shared" si="13"/>
        <v>14980</v>
      </c>
      <c r="E98" s="886">
        <f t="shared" si="14"/>
        <v>0.4480666667</v>
      </c>
      <c r="F98" s="933">
        <f t="shared" si="15"/>
        <v>4635.172414</v>
      </c>
    </row>
    <row r="99">
      <c r="A99" s="883">
        <v>21.0</v>
      </c>
      <c r="B99" s="928">
        <f t="shared" si="12"/>
        <v>10344.82759</v>
      </c>
      <c r="C99" s="929">
        <v>14266.0</v>
      </c>
      <c r="D99" s="930">
        <f t="shared" si="13"/>
        <v>14266</v>
      </c>
      <c r="E99" s="886">
        <f t="shared" si="14"/>
        <v>0.3790466667</v>
      </c>
      <c r="F99" s="933">
        <f t="shared" si="15"/>
        <v>3921.172414</v>
      </c>
    </row>
    <row r="100">
      <c r="A100" s="883">
        <v>22.0</v>
      </c>
      <c r="B100" s="932">
        <f t="shared" si="12"/>
        <v>10344.82759</v>
      </c>
      <c r="C100" s="929">
        <v>20320.0</v>
      </c>
      <c r="D100" s="930">
        <f t="shared" si="13"/>
        <v>20320</v>
      </c>
      <c r="E100" s="886">
        <f t="shared" si="14"/>
        <v>0.9642666667</v>
      </c>
      <c r="F100" s="933">
        <f t="shared" si="15"/>
        <v>9975.172414</v>
      </c>
    </row>
    <row r="101">
      <c r="A101" s="883">
        <v>23.0</v>
      </c>
      <c r="B101" s="928">
        <f t="shared" si="12"/>
        <v>10344.82759</v>
      </c>
      <c r="C101" s="929">
        <v>33459.0</v>
      </c>
      <c r="D101" s="930">
        <f t="shared" si="13"/>
        <v>33459</v>
      </c>
      <c r="E101" s="886">
        <f t="shared" si="14"/>
        <v>2.23437</v>
      </c>
      <c r="F101" s="933">
        <f t="shared" si="15"/>
        <v>23114.17241</v>
      </c>
    </row>
    <row r="102">
      <c r="A102" s="883">
        <v>24.0</v>
      </c>
      <c r="B102" s="932">
        <f t="shared" si="12"/>
        <v>10344.82759</v>
      </c>
      <c r="C102" s="929">
        <v>28559.0</v>
      </c>
      <c r="D102" s="930">
        <f t="shared" si="13"/>
        <v>28559</v>
      </c>
      <c r="E102" s="886">
        <f t="shared" si="14"/>
        <v>1.760703333</v>
      </c>
      <c r="F102" s="933">
        <f t="shared" si="15"/>
        <v>18214.17241</v>
      </c>
    </row>
    <row r="103">
      <c r="A103" s="883">
        <v>25.0</v>
      </c>
      <c r="B103" s="928">
        <f t="shared" si="12"/>
        <v>10344.82759</v>
      </c>
      <c r="C103" s="929">
        <v>20694.0</v>
      </c>
      <c r="D103" s="930">
        <f t="shared" si="13"/>
        <v>20694</v>
      </c>
      <c r="E103" s="886">
        <f t="shared" si="14"/>
        <v>1.00042</v>
      </c>
      <c r="F103" s="933">
        <f t="shared" si="15"/>
        <v>10349.17241</v>
      </c>
    </row>
    <row r="104">
      <c r="A104" s="883">
        <v>26.0</v>
      </c>
      <c r="B104" s="932">
        <f t="shared" si="12"/>
        <v>10344.82759</v>
      </c>
      <c r="C104" s="929">
        <v>17906.0</v>
      </c>
      <c r="D104" s="930">
        <f t="shared" si="13"/>
        <v>17906</v>
      </c>
      <c r="E104" s="886">
        <f t="shared" si="14"/>
        <v>0.7309133333</v>
      </c>
      <c r="F104" s="933">
        <f t="shared" si="15"/>
        <v>7561.172414</v>
      </c>
      <c r="I104" s="936"/>
    </row>
    <row r="105">
      <c r="A105" s="883">
        <v>27.0</v>
      </c>
      <c r="B105" s="928">
        <f t="shared" si="12"/>
        <v>10344.82759</v>
      </c>
      <c r="C105" s="937"/>
      <c r="D105" s="930">
        <f t="shared" si="13"/>
        <v>0</v>
      </c>
      <c r="E105" s="886">
        <f t="shared" si="14"/>
        <v>-1</v>
      </c>
      <c r="F105" s="933">
        <f t="shared" si="15"/>
        <v>-10344.82759</v>
      </c>
    </row>
    <row r="106">
      <c r="A106" s="883">
        <v>28.0</v>
      </c>
      <c r="B106" s="932">
        <f t="shared" si="12"/>
        <v>10344.82759</v>
      </c>
      <c r="C106" s="937"/>
      <c r="D106" s="930">
        <f t="shared" si="13"/>
        <v>0</v>
      </c>
      <c r="E106" s="886">
        <f t="shared" si="14"/>
        <v>-1</v>
      </c>
      <c r="F106" s="933">
        <f t="shared" si="15"/>
        <v>-10344.82759</v>
      </c>
    </row>
    <row r="107">
      <c r="A107" s="920">
        <v>29.0</v>
      </c>
      <c r="B107" s="928">
        <f t="shared" si="12"/>
        <v>10344.82759</v>
      </c>
      <c r="C107" s="938"/>
      <c r="D107" s="930">
        <f t="shared" si="13"/>
        <v>0</v>
      </c>
      <c r="E107" s="886">
        <f t="shared" si="14"/>
        <v>-1</v>
      </c>
      <c r="F107" s="933">
        <f t="shared" si="15"/>
        <v>-10344.82759</v>
      </c>
    </row>
    <row r="108">
      <c r="A108" s="921" t="s">
        <v>1734</v>
      </c>
      <c r="B108" s="939">
        <f>H20</f>
        <v>300000</v>
      </c>
      <c r="C108" s="939">
        <f>sum(C79:C107)</f>
        <v>356747</v>
      </c>
      <c r="D108" s="939">
        <f t="shared" si="13"/>
        <v>356747</v>
      </c>
      <c r="E108" s="924">
        <f t="shared" si="14"/>
        <v>0.1891566667</v>
      </c>
      <c r="F108" s="939">
        <f t="shared" si="15"/>
        <v>56747</v>
      </c>
    </row>
    <row r="113">
      <c r="A113" s="2" t="s">
        <v>1906</v>
      </c>
      <c r="B113" s="2" t="s">
        <v>1907</v>
      </c>
      <c r="C113" s="2" t="s">
        <v>1908</v>
      </c>
    </row>
    <row r="114">
      <c r="A114" s="940">
        <v>45323.0</v>
      </c>
      <c r="B114" s="941">
        <v>7805.0</v>
      </c>
      <c r="C114" s="941">
        <v>6602.0</v>
      </c>
    </row>
    <row r="115">
      <c r="A115" s="940">
        <v>45324.0</v>
      </c>
      <c r="B115" s="941">
        <v>9042.0</v>
      </c>
      <c r="C115" s="941">
        <v>7908.0</v>
      </c>
    </row>
    <row r="116">
      <c r="A116" s="940">
        <v>45325.0</v>
      </c>
      <c r="B116" s="941">
        <v>8914.0</v>
      </c>
      <c r="C116" s="941">
        <v>7406.0</v>
      </c>
    </row>
    <row r="117">
      <c r="A117" s="940">
        <v>45326.0</v>
      </c>
      <c r="B117" s="941">
        <v>8905.0</v>
      </c>
      <c r="C117" s="941">
        <v>7418.0</v>
      </c>
    </row>
    <row r="118">
      <c r="A118" s="940">
        <v>45327.0</v>
      </c>
      <c r="B118" s="941">
        <v>10176.0</v>
      </c>
      <c r="C118" s="941">
        <v>8644.0</v>
      </c>
    </row>
    <row r="119">
      <c r="A119" s="940">
        <v>45328.0</v>
      </c>
      <c r="B119" s="941">
        <v>10266.0</v>
      </c>
      <c r="C119" s="941">
        <v>8874.0</v>
      </c>
    </row>
    <row r="120">
      <c r="A120" s="940">
        <v>45329.0</v>
      </c>
      <c r="B120" s="941">
        <v>8809.0</v>
      </c>
      <c r="C120" s="941">
        <v>7535.0</v>
      </c>
    </row>
    <row r="121">
      <c r="A121" s="940">
        <v>45330.0</v>
      </c>
      <c r="B121" s="941">
        <v>10764.0</v>
      </c>
      <c r="C121" s="941">
        <v>9475.0</v>
      </c>
    </row>
    <row r="122">
      <c r="A122" s="940">
        <v>45331.0</v>
      </c>
      <c r="B122" s="941">
        <v>10676.0</v>
      </c>
      <c r="C122" s="941">
        <v>9391.0</v>
      </c>
    </row>
    <row r="123">
      <c r="A123" s="940">
        <v>45332.0</v>
      </c>
      <c r="B123" s="941">
        <v>9889.0</v>
      </c>
      <c r="C123" s="941">
        <v>8363.0</v>
      </c>
    </row>
    <row r="124">
      <c r="A124" s="940">
        <v>45333.0</v>
      </c>
      <c r="B124" s="941">
        <v>9278.0</v>
      </c>
      <c r="C124" s="941">
        <v>7913.0</v>
      </c>
    </row>
    <row r="125">
      <c r="A125" s="940">
        <v>45334.0</v>
      </c>
      <c r="B125" s="941">
        <v>8337.0</v>
      </c>
      <c r="C125" s="941">
        <v>7296.0</v>
      </c>
    </row>
    <row r="126">
      <c r="A126" s="940">
        <v>45335.0</v>
      </c>
      <c r="B126" s="941">
        <v>11177.0</v>
      </c>
      <c r="C126" s="941">
        <v>9794.0</v>
      </c>
    </row>
    <row r="127">
      <c r="A127" s="940">
        <v>45336.0</v>
      </c>
      <c r="B127" s="941">
        <v>9412.0</v>
      </c>
      <c r="C127" s="941">
        <v>7821.0</v>
      </c>
    </row>
    <row r="128">
      <c r="A128" s="940">
        <v>45337.0</v>
      </c>
      <c r="B128" s="941">
        <v>7159.0</v>
      </c>
      <c r="C128" s="941">
        <v>5939.0</v>
      </c>
    </row>
    <row r="129">
      <c r="A129" s="940">
        <v>45338.0</v>
      </c>
      <c r="B129" s="941">
        <v>14038.0</v>
      </c>
      <c r="C129" s="941">
        <v>12273.0</v>
      </c>
    </row>
    <row r="130">
      <c r="A130" s="940">
        <v>45339.0</v>
      </c>
      <c r="B130" s="941">
        <v>15117.0</v>
      </c>
      <c r="C130" s="941">
        <v>12898.0</v>
      </c>
    </row>
    <row r="131">
      <c r="A131" s="940">
        <v>45340.0</v>
      </c>
      <c r="B131" s="941">
        <v>19152.0</v>
      </c>
      <c r="C131" s="941">
        <v>17352.0</v>
      </c>
    </row>
    <row r="132">
      <c r="A132" s="940">
        <v>45341.0</v>
      </c>
      <c r="B132" s="941">
        <v>17647.0</v>
      </c>
      <c r="C132" s="941">
        <v>15512.0</v>
      </c>
    </row>
    <row r="133">
      <c r="A133" s="940">
        <v>45342.0</v>
      </c>
      <c r="B133" s="941">
        <v>14980.0</v>
      </c>
      <c r="C133" s="941">
        <v>13047.0</v>
      </c>
    </row>
    <row r="134">
      <c r="A134" s="940">
        <v>45343.0</v>
      </c>
      <c r="B134" s="941">
        <v>14266.0</v>
      </c>
      <c r="C134" s="941">
        <v>12256.0</v>
      </c>
    </row>
    <row r="135">
      <c r="A135" s="940">
        <v>45344.0</v>
      </c>
      <c r="B135" s="941">
        <v>20320.0</v>
      </c>
      <c r="C135" s="941">
        <v>17393.0</v>
      </c>
    </row>
    <row r="136">
      <c r="A136" s="940">
        <v>45345.0</v>
      </c>
      <c r="B136" s="941">
        <v>33459.0</v>
      </c>
      <c r="C136" s="941">
        <v>28253.0</v>
      </c>
    </row>
    <row r="137">
      <c r="A137" s="940">
        <v>45346.0</v>
      </c>
      <c r="B137" s="941">
        <v>28559.0</v>
      </c>
      <c r="C137" s="941">
        <v>22086.0</v>
      </c>
    </row>
    <row r="138">
      <c r="A138" s="940">
        <v>45347.0</v>
      </c>
      <c r="B138" s="941">
        <v>20694.0</v>
      </c>
      <c r="C138" s="941">
        <v>16745.0</v>
      </c>
    </row>
    <row r="139">
      <c r="A139" s="940">
        <v>45348.0</v>
      </c>
      <c r="B139" s="941">
        <v>26675.0</v>
      </c>
      <c r="C139" s="941">
        <v>20744.0</v>
      </c>
    </row>
    <row r="140">
      <c r="A140" s="940">
        <v>45349.0</v>
      </c>
      <c r="B140" s="941">
        <v>20358.0</v>
      </c>
      <c r="C140" s="941">
        <v>16005.0</v>
      </c>
    </row>
    <row r="141">
      <c r="A141" s="940">
        <v>45350.0</v>
      </c>
      <c r="B141" s="941">
        <v>4190.0</v>
      </c>
      <c r="C141" s="941">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42" t="s">
        <v>1909</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79"/>
    </row>
    <row r="2">
      <c r="A2" s="377" t="s">
        <v>146</v>
      </c>
      <c r="B2" s="127" t="s">
        <v>5</v>
      </c>
      <c r="C2" s="127" t="s">
        <v>6</v>
      </c>
      <c r="D2" s="127" t="s">
        <v>7</v>
      </c>
      <c r="E2" s="127" t="s">
        <v>8</v>
      </c>
      <c r="F2" s="127" t="s">
        <v>9</v>
      </c>
      <c r="G2" s="127" t="s">
        <v>3</v>
      </c>
      <c r="H2" s="127" t="s">
        <v>4</v>
      </c>
      <c r="I2" s="127" t="s">
        <v>5</v>
      </c>
      <c r="J2" s="127" t="s">
        <v>6</v>
      </c>
      <c r="K2" s="127" t="s">
        <v>7</v>
      </c>
      <c r="L2" s="127" t="s">
        <v>8</v>
      </c>
      <c r="M2" s="127" t="s">
        <v>9</v>
      </c>
      <c r="N2" s="127" t="s">
        <v>3</v>
      </c>
      <c r="O2" s="127" t="s">
        <v>4</v>
      </c>
      <c r="P2" s="127" t="s">
        <v>5</v>
      </c>
      <c r="Q2" s="127" t="s">
        <v>6</v>
      </c>
      <c r="R2" s="127" t="s">
        <v>7</v>
      </c>
      <c r="S2" s="127" t="s">
        <v>8</v>
      </c>
      <c r="T2" s="127" t="s">
        <v>9</v>
      </c>
      <c r="U2" s="127" t="s">
        <v>3</v>
      </c>
      <c r="V2" s="127" t="s">
        <v>4</v>
      </c>
      <c r="W2" s="127" t="s">
        <v>5</v>
      </c>
      <c r="X2" s="127" t="s">
        <v>6</v>
      </c>
      <c r="Y2" s="127" t="s">
        <v>7</v>
      </c>
      <c r="Z2" s="127" t="s">
        <v>8</v>
      </c>
      <c r="AA2" s="127" t="s">
        <v>9</v>
      </c>
      <c r="AB2" s="127" t="s">
        <v>3</v>
      </c>
      <c r="AC2" s="127" t="s">
        <v>4</v>
      </c>
      <c r="AD2" s="127" t="s">
        <v>5</v>
      </c>
      <c r="AE2" s="379"/>
    </row>
    <row r="3" ht="29.25" customHeight="1">
      <c r="A3" s="492" t="s">
        <v>1910</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402"/>
    </row>
    <row r="4" collapsed="1">
      <c r="A4" s="494" t="s">
        <v>131</v>
      </c>
      <c r="B4" s="182">
        <f>Summary!B51</f>
        <v>0</v>
      </c>
      <c r="C4" s="182">
        <f>Summary!C52</f>
        <v>299</v>
      </c>
      <c r="D4" s="182">
        <f>Summary!D52</f>
        <v>299</v>
      </c>
      <c r="E4" s="182">
        <f>Summary!E52</f>
        <v>1196</v>
      </c>
      <c r="F4" s="182">
        <f>Summary!F52</f>
        <v>1794</v>
      </c>
      <c r="G4" s="182">
        <f>Summary!G52</f>
        <v>0</v>
      </c>
      <c r="H4" s="182">
        <f>Summary!H52</f>
        <v>299</v>
      </c>
      <c r="I4" s="182">
        <f>Summary!I52</f>
        <v>299</v>
      </c>
      <c r="J4" s="182">
        <f>Summary!J52</f>
        <v>897</v>
      </c>
      <c r="K4" s="182">
        <f>Summary!K52</f>
        <v>299</v>
      </c>
      <c r="L4" s="182">
        <f>Summary!L52</f>
        <v>299</v>
      </c>
      <c r="M4" s="182">
        <f>Summary!M52</f>
        <v>1495</v>
      </c>
      <c r="N4" s="182">
        <f>Summary!N52</f>
        <v>0</v>
      </c>
      <c r="O4" s="182">
        <f>Summary!O52</f>
        <v>0</v>
      </c>
      <c r="P4" s="182">
        <f>Summary!P52</f>
        <v>897</v>
      </c>
      <c r="Q4" s="182">
        <f>Summary!Q52</f>
        <v>598</v>
      </c>
      <c r="R4" s="182">
        <f>Summary!R52</f>
        <v>0</v>
      </c>
      <c r="S4" s="182">
        <f>Summary!S52</f>
        <v>0</v>
      </c>
      <c r="T4" s="182">
        <f>Summary!T52</f>
        <v>0</v>
      </c>
      <c r="U4" s="182">
        <f>Summary!U52</f>
        <v>0</v>
      </c>
      <c r="V4" s="182">
        <f>Summary!V51</f>
        <v>0</v>
      </c>
      <c r="W4" s="182">
        <f>Summary!W51</f>
        <v>1269.4344</v>
      </c>
      <c r="X4" s="182">
        <f>Summary!X51</f>
        <v>0</v>
      </c>
      <c r="Y4" s="182">
        <f>Summary!Y51</f>
        <v>0</v>
      </c>
      <c r="Z4" s="182">
        <f>Summary!Z51</f>
        <v>1014.6984</v>
      </c>
      <c r="AA4" s="182">
        <f>Summary!AA51</f>
        <v>253.6746</v>
      </c>
      <c r="AB4" s="182">
        <f>Summary!AB51</f>
        <v>0</v>
      </c>
      <c r="AC4" s="182">
        <f>Summary!AC51</f>
        <v>253.6746</v>
      </c>
      <c r="AD4" s="182">
        <f>Summary!AD51</f>
        <v>507.3492</v>
      </c>
      <c r="AE4" s="399">
        <f>sum(B4:AD4)</f>
        <v>11969.8312</v>
      </c>
    </row>
    <row r="5" hidden="1" outlineLevel="1">
      <c r="A5" s="943" t="s">
        <v>162</v>
      </c>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944"/>
    </row>
    <row r="6" hidden="1" outlineLevel="1">
      <c r="A6" s="945" t="s">
        <v>50</v>
      </c>
      <c r="B6" s="182">
        <f>Summary!B53</f>
        <v>0</v>
      </c>
      <c r="C6" s="182">
        <f>Summary!C53</f>
        <v>18.3586</v>
      </c>
      <c r="D6" s="182">
        <f>Summary!D53</f>
        <v>18.3586</v>
      </c>
      <c r="E6" s="182">
        <f>Summary!E53</f>
        <v>73.4344</v>
      </c>
      <c r="F6" s="182">
        <f>Summary!F53</f>
        <v>110.1516</v>
      </c>
      <c r="G6" s="182">
        <f>Summary!G53</f>
        <v>0</v>
      </c>
      <c r="H6" s="182">
        <f>Summary!H53</f>
        <v>18.3586</v>
      </c>
      <c r="I6" s="182">
        <f>Summary!I53</f>
        <v>18.3586</v>
      </c>
      <c r="J6" s="182">
        <f>Summary!J53</f>
        <v>55.0758</v>
      </c>
      <c r="K6" s="182">
        <f>Summary!K53</f>
        <v>18.3586</v>
      </c>
      <c r="L6" s="182">
        <f>Summary!L53</f>
        <v>18.3586</v>
      </c>
      <c r="M6" s="182">
        <f>Summary!M53</f>
        <v>91.793</v>
      </c>
      <c r="N6" s="182">
        <f>Summary!N53</f>
        <v>0</v>
      </c>
      <c r="O6" s="182">
        <f>Summary!O53</f>
        <v>0</v>
      </c>
      <c r="P6" s="182">
        <f>Summary!P53</f>
        <v>55.0758</v>
      </c>
      <c r="Q6" s="182">
        <f>Summary!Q53</f>
        <v>36.7172</v>
      </c>
      <c r="R6" s="182">
        <f>Summary!R53</f>
        <v>0</v>
      </c>
      <c r="S6" s="182">
        <f>Summary!S53</f>
        <v>0</v>
      </c>
      <c r="T6" s="182">
        <f>Summary!T53</f>
        <v>0</v>
      </c>
      <c r="U6" s="182">
        <f>Summary!U53</f>
        <v>0</v>
      </c>
      <c r="V6" s="182">
        <f>Summary!V53</f>
        <v>0</v>
      </c>
      <c r="W6" s="182">
        <f>Summary!W53</f>
        <v>73.4344</v>
      </c>
      <c r="X6" s="182">
        <f>Summary!X53</f>
        <v>0</v>
      </c>
      <c r="Y6" s="182">
        <f>Summary!Y53</f>
        <v>0</v>
      </c>
      <c r="Z6" s="182">
        <f>Summary!Z53</f>
        <v>58.6984</v>
      </c>
      <c r="AA6" s="182">
        <f>Summary!AA53</f>
        <v>14.6746</v>
      </c>
      <c r="AB6" s="182">
        <f>Summary!AB53</f>
        <v>0</v>
      </c>
      <c r="AC6" s="182">
        <f>Summary!AC53</f>
        <v>14.6746</v>
      </c>
      <c r="AD6" s="182">
        <f>Summary!AD53</f>
        <v>29.3492</v>
      </c>
      <c r="AE6" s="402">
        <f t="shared" ref="AE6:AE8" si="1">sum(B6:AD6)</f>
        <v>723.2306</v>
      </c>
    </row>
    <row r="7" hidden="1" outlineLevel="1">
      <c r="A7" s="945" t="s">
        <v>1289</v>
      </c>
      <c r="B7" s="182" t="str">
        <f>Summary!B54</f>
        <v/>
      </c>
      <c r="C7" s="182" t="str">
        <f>Summary!C54</f>
        <v/>
      </c>
      <c r="D7" s="182" t="str">
        <f>Summary!D54</f>
        <v/>
      </c>
      <c r="E7" s="182" t="str">
        <f>Summary!E54</f>
        <v/>
      </c>
      <c r="F7" s="182" t="str">
        <f>Summary!F54</f>
        <v/>
      </c>
      <c r="G7" s="182" t="str">
        <f>Summary!G54</f>
        <v/>
      </c>
      <c r="H7" s="182" t="str">
        <f>Summary!H54</f>
        <v/>
      </c>
      <c r="I7" s="182" t="str">
        <f>Summary!I54</f>
        <v/>
      </c>
      <c r="J7" s="182" t="str">
        <f>Summary!J54</f>
        <v/>
      </c>
      <c r="K7" s="182" t="str">
        <f>Summary!K54</f>
        <v/>
      </c>
      <c r="L7" s="182" t="str">
        <f>Summary!L54</f>
        <v/>
      </c>
      <c r="M7" s="182" t="str">
        <f>Summary!M54</f>
        <v/>
      </c>
      <c r="N7" s="182" t="str">
        <f>Summary!N54</f>
        <v/>
      </c>
      <c r="O7" s="182" t="str">
        <f>Summary!O54</f>
        <v/>
      </c>
      <c r="P7" s="182" t="str">
        <f>Summary!P54</f>
        <v/>
      </c>
      <c r="Q7" s="182" t="str">
        <f>Summary!Q54</f>
        <v/>
      </c>
      <c r="R7" s="182" t="str">
        <f>Summary!R54</f>
        <v/>
      </c>
      <c r="S7" s="182" t="str">
        <f>Summary!S54</f>
        <v/>
      </c>
      <c r="T7" s="182" t="str">
        <f>Summary!T54</f>
        <v/>
      </c>
      <c r="U7" s="182" t="str">
        <f>Summary!U54</f>
        <v/>
      </c>
      <c r="V7" s="182" t="str">
        <f>Summary!V54</f>
        <v/>
      </c>
      <c r="W7" s="182" t="str">
        <f>Summary!W54</f>
        <v/>
      </c>
      <c r="X7" s="182" t="str">
        <f>Summary!X54</f>
        <v/>
      </c>
      <c r="Y7" s="182" t="str">
        <f>Summary!Y54</f>
        <v/>
      </c>
      <c r="Z7" s="182" t="str">
        <f>Summary!Z54</f>
        <v/>
      </c>
      <c r="AA7" s="182" t="str">
        <f>Summary!AA54</f>
        <v/>
      </c>
      <c r="AB7" s="182" t="str">
        <f>Summary!AB54</f>
        <v/>
      </c>
      <c r="AC7" s="182" t="str">
        <f>Summary!AC54</f>
        <v/>
      </c>
      <c r="AD7" s="182" t="str">
        <f>Summary!AD54</f>
        <v/>
      </c>
      <c r="AE7" s="402">
        <f t="shared" si="1"/>
        <v>0</v>
      </c>
    </row>
    <row r="8">
      <c r="A8" s="494" t="s">
        <v>137</v>
      </c>
      <c r="B8" s="282">
        <f>Summary!B94</f>
        <v>0</v>
      </c>
      <c r="C8" s="282">
        <f>Summary!C94</f>
        <v>1</v>
      </c>
      <c r="D8" s="282">
        <f>Summary!D94</f>
        <v>1</v>
      </c>
      <c r="E8" s="282">
        <f>Summary!E94</f>
        <v>4</v>
      </c>
      <c r="F8" s="282">
        <f>Summary!F94</f>
        <v>6</v>
      </c>
      <c r="G8" s="282">
        <f>Summary!G94</f>
        <v>0</v>
      </c>
      <c r="H8" s="282">
        <f>Summary!H94</f>
        <v>1</v>
      </c>
      <c r="I8" s="282">
        <f>Summary!I94</f>
        <v>1</v>
      </c>
      <c r="J8" s="282">
        <f>Summary!J94</f>
        <v>3</v>
      </c>
      <c r="K8" s="282">
        <f>Summary!K94</f>
        <v>1</v>
      </c>
      <c r="L8" s="282">
        <f>Summary!L94</f>
        <v>1</v>
      </c>
      <c r="M8" s="282">
        <f>Summary!M94</f>
        <v>5</v>
      </c>
      <c r="N8" s="282">
        <f>Summary!N94</f>
        <v>0</v>
      </c>
      <c r="O8" s="282">
        <f>Summary!O94</f>
        <v>0</v>
      </c>
      <c r="P8" s="282">
        <f>Summary!P94</f>
        <v>3</v>
      </c>
      <c r="Q8" s="282">
        <f>Summary!Q94</f>
        <v>2</v>
      </c>
      <c r="R8" s="282">
        <f>Summary!R94</f>
        <v>0</v>
      </c>
      <c r="S8" s="282">
        <f>Summary!S94</f>
        <v>0</v>
      </c>
      <c r="T8" s="282">
        <f>Summary!T94</f>
        <v>0</v>
      </c>
      <c r="U8" s="282">
        <f>Summary!U94</f>
        <v>0</v>
      </c>
      <c r="V8" s="282">
        <f>Summary!V94</f>
        <v>0</v>
      </c>
      <c r="W8" s="282">
        <f>Summary!W94</f>
        <v>4</v>
      </c>
      <c r="X8" s="282">
        <f>Summary!X94</f>
        <v>0</v>
      </c>
      <c r="Y8" s="282">
        <f>Summary!Y94</f>
        <v>0</v>
      </c>
      <c r="Z8" s="282">
        <f>Summary!Z94</f>
        <v>4</v>
      </c>
      <c r="AA8" s="282">
        <f>Summary!AA94</f>
        <v>1</v>
      </c>
      <c r="AB8" s="282">
        <f>Summary!AB94</f>
        <v>0</v>
      </c>
      <c r="AC8" s="282">
        <f>Summary!AC94</f>
        <v>1</v>
      </c>
      <c r="AD8" s="282">
        <f>Summary!AD94</f>
        <v>2</v>
      </c>
      <c r="AE8" s="402">
        <f t="shared" si="1"/>
        <v>41</v>
      </c>
    </row>
    <row r="9">
      <c r="A9" s="145"/>
      <c r="B9" s="129"/>
      <c r="C9" s="129"/>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402"/>
    </row>
    <row r="10">
      <c r="A10" s="443" t="s">
        <v>1911</v>
      </c>
      <c r="B10" s="129"/>
      <c r="C10" s="129"/>
      <c r="D10" s="129"/>
      <c r="E10" s="129"/>
      <c r="F10" s="129"/>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c r="AE10" s="402">
        <f>sum(B10:AD10)</f>
        <v>0</v>
      </c>
    </row>
    <row r="11">
      <c r="A11" s="392" t="s">
        <v>1912</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395"/>
    </row>
    <row r="12">
      <c r="A12" s="462" t="s">
        <v>1913</v>
      </c>
      <c r="B12" s="216"/>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c r="AD12" s="129"/>
      <c r="AE12" s="402"/>
    </row>
    <row r="13">
      <c r="A13" s="404" t="s">
        <v>1914</v>
      </c>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402">
        <f t="shared" ref="AE13:AE17" si="2">sum(B13:AD13)</f>
        <v>0</v>
      </c>
    </row>
    <row r="14">
      <c r="A14" s="404" t="s">
        <v>1915</v>
      </c>
      <c r="B14" s="135"/>
      <c r="C14" s="135"/>
      <c r="D14" s="135"/>
      <c r="E14" s="135"/>
      <c r="F14" s="135"/>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402">
        <f t="shared" si="2"/>
        <v>0</v>
      </c>
    </row>
    <row r="15">
      <c r="A15" s="946" t="s">
        <v>1916</v>
      </c>
      <c r="B15" s="282">
        <f t="shared" ref="B15:AD15" si="3">B8</f>
        <v>0</v>
      </c>
      <c r="C15" s="282">
        <f t="shared" si="3"/>
        <v>1</v>
      </c>
      <c r="D15" s="282">
        <f t="shared" si="3"/>
        <v>1</v>
      </c>
      <c r="E15" s="282">
        <f t="shared" si="3"/>
        <v>4</v>
      </c>
      <c r="F15" s="282">
        <f t="shared" si="3"/>
        <v>6</v>
      </c>
      <c r="G15" s="282">
        <f t="shared" si="3"/>
        <v>0</v>
      </c>
      <c r="H15" s="282">
        <f t="shared" si="3"/>
        <v>1</v>
      </c>
      <c r="I15" s="282">
        <f t="shared" si="3"/>
        <v>1</v>
      </c>
      <c r="J15" s="282">
        <f t="shared" si="3"/>
        <v>3</v>
      </c>
      <c r="K15" s="282">
        <f t="shared" si="3"/>
        <v>1</v>
      </c>
      <c r="L15" s="282">
        <f t="shared" si="3"/>
        <v>1</v>
      </c>
      <c r="M15" s="282">
        <f t="shared" si="3"/>
        <v>5</v>
      </c>
      <c r="N15" s="282">
        <f t="shared" si="3"/>
        <v>0</v>
      </c>
      <c r="O15" s="282">
        <f t="shared" si="3"/>
        <v>0</v>
      </c>
      <c r="P15" s="282">
        <f t="shared" si="3"/>
        <v>3</v>
      </c>
      <c r="Q15" s="282">
        <f t="shared" si="3"/>
        <v>2</v>
      </c>
      <c r="R15" s="282">
        <f t="shared" si="3"/>
        <v>0</v>
      </c>
      <c r="S15" s="282">
        <f t="shared" si="3"/>
        <v>0</v>
      </c>
      <c r="T15" s="282">
        <f t="shared" si="3"/>
        <v>0</v>
      </c>
      <c r="U15" s="282">
        <f t="shared" si="3"/>
        <v>0</v>
      </c>
      <c r="V15" s="282">
        <f t="shared" si="3"/>
        <v>0</v>
      </c>
      <c r="W15" s="282">
        <f t="shared" si="3"/>
        <v>4</v>
      </c>
      <c r="X15" s="282">
        <f t="shared" si="3"/>
        <v>0</v>
      </c>
      <c r="Y15" s="282">
        <f t="shared" si="3"/>
        <v>0</v>
      </c>
      <c r="Z15" s="282">
        <f t="shared" si="3"/>
        <v>4</v>
      </c>
      <c r="AA15" s="282">
        <f t="shared" si="3"/>
        <v>1</v>
      </c>
      <c r="AB15" s="282">
        <f t="shared" si="3"/>
        <v>0</v>
      </c>
      <c r="AC15" s="282">
        <f t="shared" si="3"/>
        <v>1</v>
      </c>
      <c r="AD15" s="282">
        <f t="shared" si="3"/>
        <v>2</v>
      </c>
      <c r="AE15" s="402">
        <f t="shared" si="2"/>
        <v>41</v>
      </c>
    </row>
    <row r="16">
      <c r="A16" s="404" t="s">
        <v>1917</v>
      </c>
      <c r="B16" s="135"/>
      <c r="C16" s="135"/>
      <c r="D16" s="135"/>
      <c r="E16" s="135"/>
      <c r="F16" s="135"/>
      <c r="G16" s="135"/>
      <c r="H16" s="135"/>
      <c r="I16" s="135"/>
      <c r="J16" s="135"/>
      <c r="K16" s="135"/>
      <c r="L16" s="135"/>
      <c r="M16" s="135"/>
      <c r="N16" s="135"/>
      <c r="O16" s="135"/>
      <c r="P16" s="135"/>
      <c r="Q16" s="282"/>
      <c r="R16" s="282"/>
      <c r="S16" s="282"/>
      <c r="T16" s="282"/>
      <c r="U16" s="282"/>
      <c r="V16" s="282"/>
      <c r="W16" s="282"/>
      <c r="X16" s="282"/>
      <c r="Y16" s="282"/>
      <c r="Z16" s="282"/>
      <c r="AA16" s="282"/>
      <c r="AB16" s="282"/>
      <c r="AC16" s="282"/>
      <c r="AD16" s="282"/>
      <c r="AE16" s="402">
        <f t="shared" si="2"/>
        <v>0</v>
      </c>
    </row>
    <row r="17">
      <c r="A17" s="407" t="s">
        <v>172</v>
      </c>
      <c r="B17" s="408">
        <f t="shared" ref="B17:AD17" si="4">SUM(B13:B16)</f>
        <v>0</v>
      </c>
      <c r="C17" s="408">
        <f t="shared" si="4"/>
        <v>1</v>
      </c>
      <c r="D17" s="408">
        <f t="shared" si="4"/>
        <v>1</v>
      </c>
      <c r="E17" s="408">
        <f t="shared" si="4"/>
        <v>4</v>
      </c>
      <c r="F17" s="408">
        <f t="shared" si="4"/>
        <v>6</v>
      </c>
      <c r="G17" s="408">
        <f t="shared" si="4"/>
        <v>0</v>
      </c>
      <c r="H17" s="408">
        <f t="shared" si="4"/>
        <v>1</v>
      </c>
      <c r="I17" s="408">
        <f t="shared" si="4"/>
        <v>1</v>
      </c>
      <c r="J17" s="408">
        <f t="shared" si="4"/>
        <v>3</v>
      </c>
      <c r="K17" s="408">
        <f t="shared" si="4"/>
        <v>1</v>
      </c>
      <c r="L17" s="408">
        <f t="shared" si="4"/>
        <v>1</v>
      </c>
      <c r="M17" s="408">
        <f t="shared" si="4"/>
        <v>5</v>
      </c>
      <c r="N17" s="408">
        <f t="shared" si="4"/>
        <v>0</v>
      </c>
      <c r="O17" s="408">
        <f t="shared" si="4"/>
        <v>0</v>
      </c>
      <c r="P17" s="408">
        <f t="shared" si="4"/>
        <v>3</v>
      </c>
      <c r="Q17" s="408">
        <f t="shared" si="4"/>
        <v>2</v>
      </c>
      <c r="R17" s="408">
        <f t="shared" si="4"/>
        <v>0</v>
      </c>
      <c r="S17" s="408">
        <f t="shared" si="4"/>
        <v>0</v>
      </c>
      <c r="T17" s="408">
        <f t="shared" si="4"/>
        <v>0</v>
      </c>
      <c r="U17" s="408">
        <f t="shared" si="4"/>
        <v>0</v>
      </c>
      <c r="V17" s="408">
        <f t="shared" si="4"/>
        <v>0</v>
      </c>
      <c r="W17" s="408">
        <f t="shared" si="4"/>
        <v>4</v>
      </c>
      <c r="X17" s="408">
        <f t="shared" si="4"/>
        <v>0</v>
      </c>
      <c r="Y17" s="408">
        <f t="shared" si="4"/>
        <v>0</v>
      </c>
      <c r="Z17" s="408">
        <f t="shared" si="4"/>
        <v>4</v>
      </c>
      <c r="AA17" s="408">
        <f t="shared" si="4"/>
        <v>1</v>
      </c>
      <c r="AB17" s="408">
        <f t="shared" si="4"/>
        <v>0</v>
      </c>
      <c r="AC17" s="408">
        <f t="shared" si="4"/>
        <v>1</v>
      </c>
      <c r="AD17" s="408">
        <f t="shared" si="4"/>
        <v>2</v>
      </c>
      <c r="AE17" s="402">
        <f t="shared" si="2"/>
        <v>41</v>
      </c>
    </row>
    <row r="18">
      <c r="A18" s="145"/>
      <c r="B18" s="213"/>
      <c r="C18" s="213"/>
      <c r="D18" s="213"/>
      <c r="E18" s="213"/>
      <c r="F18" s="213"/>
      <c r="G18" s="213"/>
      <c r="H18" s="213"/>
      <c r="I18" s="213"/>
      <c r="J18" s="129"/>
      <c r="K18" s="129"/>
      <c r="L18" s="129"/>
      <c r="M18" s="129"/>
      <c r="N18" s="129"/>
      <c r="O18" s="129"/>
      <c r="P18" s="129"/>
      <c r="Q18" s="129"/>
      <c r="R18" s="129"/>
      <c r="S18" s="129"/>
      <c r="T18" s="129"/>
      <c r="U18" s="129"/>
      <c r="V18" s="129"/>
      <c r="W18" s="129"/>
      <c r="X18" s="129"/>
      <c r="Y18" s="129"/>
      <c r="Z18" s="129"/>
      <c r="AA18" s="129"/>
      <c r="AB18" s="129"/>
      <c r="AC18" s="129"/>
      <c r="AD18" s="129"/>
      <c r="AE18" s="570"/>
    </row>
    <row r="19">
      <c r="A19" s="404" t="s">
        <v>176</v>
      </c>
      <c r="B19" s="143"/>
      <c r="C19" s="143"/>
      <c r="D19" s="143"/>
      <c r="E19" s="143"/>
      <c r="F19" s="143"/>
      <c r="G19" s="143"/>
      <c r="H19" s="143"/>
      <c r="I19" s="143"/>
      <c r="J19" s="143"/>
      <c r="K19" s="143"/>
      <c r="L19" s="143"/>
      <c r="M19" s="135"/>
      <c r="N19" s="135"/>
      <c r="O19" s="135"/>
      <c r="P19" s="135"/>
      <c r="Q19" s="135"/>
      <c r="R19" s="135"/>
      <c r="S19" s="135"/>
      <c r="T19" s="135"/>
      <c r="U19" s="135"/>
      <c r="V19" s="135"/>
      <c r="W19" s="135"/>
      <c r="X19" s="135"/>
      <c r="Y19" s="135"/>
      <c r="Z19" s="135"/>
      <c r="AA19" s="135"/>
      <c r="AB19" s="135"/>
      <c r="AC19" s="135"/>
      <c r="AD19" s="135"/>
      <c r="AE19" s="402">
        <f t="shared" ref="AE19:AE27" si="5">sum(B19:AD19)</f>
        <v>0</v>
      </c>
    </row>
    <row r="20">
      <c r="A20" s="404" t="s">
        <v>177</v>
      </c>
      <c r="B20" s="143"/>
      <c r="C20" s="143"/>
      <c r="D20" s="143"/>
      <c r="E20" s="143"/>
      <c r="F20" s="143"/>
      <c r="G20" s="143"/>
      <c r="H20" s="143"/>
      <c r="I20" s="143"/>
      <c r="J20" s="143"/>
      <c r="K20" s="143"/>
      <c r="L20" s="143"/>
      <c r="M20" s="135"/>
      <c r="N20" s="135"/>
      <c r="O20" s="135"/>
      <c r="P20" s="135"/>
      <c r="Q20" s="135"/>
      <c r="R20" s="135"/>
      <c r="S20" s="135"/>
      <c r="T20" s="135"/>
      <c r="U20" s="135"/>
      <c r="V20" s="135"/>
      <c r="W20" s="135"/>
      <c r="X20" s="135"/>
      <c r="Y20" s="135"/>
      <c r="Z20" s="135"/>
      <c r="AA20" s="135"/>
      <c r="AB20" s="135"/>
      <c r="AC20" s="135"/>
      <c r="AD20" s="135"/>
      <c r="AE20" s="402">
        <f t="shared" si="5"/>
        <v>0</v>
      </c>
    </row>
    <row r="21">
      <c r="A21" s="404" t="s">
        <v>1918</v>
      </c>
      <c r="B21" s="143"/>
      <c r="C21" s="143"/>
      <c r="D21" s="143"/>
      <c r="E21" s="143"/>
      <c r="F21" s="143"/>
      <c r="G21" s="143"/>
      <c r="H21" s="143"/>
      <c r="I21" s="143"/>
      <c r="J21" s="143"/>
      <c r="K21" s="143"/>
      <c r="L21" s="143"/>
      <c r="M21" s="135"/>
      <c r="N21" s="135"/>
      <c r="O21" s="135"/>
      <c r="P21" s="135"/>
      <c r="Q21" s="135"/>
      <c r="R21" s="135"/>
      <c r="S21" s="135"/>
      <c r="T21" s="135"/>
      <c r="U21" s="135"/>
      <c r="V21" s="135"/>
      <c r="W21" s="135"/>
      <c r="X21" s="135"/>
      <c r="Y21" s="135"/>
      <c r="Z21" s="135"/>
      <c r="AA21" s="135"/>
      <c r="AB21" s="135"/>
      <c r="AC21" s="135"/>
      <c r="AD21" s="135"/>
      <c r="AE21" s="402">
        <f t="shared" si="5"/>
        <v>0</v>
      </c>
    </row>
    <row r="22">
      <c r="A22" s="404" t="s">
        <v>1919</v>
      </c>
      <c r="B22" s="348"/>
      <c r="C22" s="348"/>
      <c r="D22" s="348"/>
      <c r="E22" s="348"/>
      <c r="F22" s="348"/>
      <c r="G22" s="143"/>
      <c r="H22" s="143"/>
      <c r="I22" s="143"/>
      <c r="J22" s="143"/>
      <c r="K22" s="143"/>
      <c r="L22" s="143"/>
      <c r="M22" s="135"/>
      <c r="N22" s="135"/>
      <c r="O22" s="135"/>
      <c r="P22" s="135"/>
      <c r="Q22" s="135"/>
      <c r="R22" s="135"/>
      <c r="S22" s="135"/>
      <c r="T22" s="135"/>
      <c r="U22" s="135"/>
      <c r="V22" s="135"/>
      <c r="W22" s="135"/>
      <c r="X22" s="135"/>
      <c r="Y22" s="135"/>
      <c r="Z22" s="135"/>
      <c r="AA22" s="135"/>
      <c r="AB22" s="135"/>
      <c r="AC22" s="135"/>
      <c r="AD22" s="135"/>
      <c r="AE22" s="402">
        <f t="shared" si="5"/>
        <v>0</v>
      </c>
    </row>
    <row r="23">
      <c r="A23" s="404" t="s">
        <v>1920</v>
      </c>
      <c r="B23" s="143"/>
      <c r="C23" s="143"/>
      <c r="D23" s="143"/>
      <c r="E23" s="143"/>
      <c r="F23" s="143"/>
      <c r="G23" s="143"/>
      <c r="H23" s="143"/>
      <c r="I23" s="143"/>
      <c r="J23" s="143"/>
      <c r="K23" s="143"/>
      <c r="L23" s="143"/>
      <c r="M23" s="135"/>
      <c r="N23" s="135"/>
      <c r="O23" s="135"/>
      <c r="P23" s="135"/>
      <c r="Q23" s="135"/>
      <c r="R23" s="135"/>
      <c r="S23" s="135"/>
      <c r="T23" s="135"/>
      <c r="U23" s="135"/>
      <c r="V23" s="135"/>
      <c r="W23" s="135"/>
      <c r="X23" s="135"/>
      <c r="Y23" s="135"/>
      <c r="Z23" s="135"/>
      <c r="AA23" s="135"/>
      <c r="AB23" s="135"/>
      <c r="AC23" s="135"/>
      <c r="AD23" s="135"/>
      <c r="AE23" s="402">
        <f t="shared" si="5"/>
        <v>0</v>
      </c>
    </row>
    <row r="24">
      <c r="A24" s="404" t="s">
        <v>1921</v>
      </c>
      <c r="B24" s="348"/>
      <c r="C24" s="348"/>
      <c r="D24" s="348"/>
      <c r="E24" s="348"/>
      <c r="F24" s="348"/>
      <c r="G24" s="143"/>
      <c r="H24" s="143"/>
      <c r="I24" s="143"/>
      <c r="J24" s="143"/>
      <c r="K24" s="143"/>
      <c r="L24" s="143"/>
      <c r="M24" s="135"/>
      <c r="N24" s="135"/>
      <c r="O24" s="135"/>
      <c r="P24" s="135"/>
      <c r="Q24" s="135"/>
      <c r="R24" s="135"/>
      <c r="S24" s="135"/>
      <c r="T24" s="135"/>
      <c r="U24" s="135"/>
      <c r="V24" s="135"/>
      <c r="W24" s="135"/>
      <c r="X24" s="135"/>
      <c r="Y24" s="135"/>
      <c r="Z24" s="135"/>
      <c r="AA24" s="135"/>
      <c r="AB24" s="135"/>
      <c r="AC24" s="135"/>
      <c r="AD24" s="135"/>
      <c r="AE24" s="402">
        <f t="shared" si="5"/>
        <v>0</v>
      </c>
    </row>
    <row r="25">
      <c r="A25" s="404" t="s">
        <v>1922</v>
      </c>
      <c r="B25" s="143"/>
      <c r="C25" s="143"/>
      <c r="D25" s="143"/>
      <c r="E25" s="143"/>
      <c r="F25" s="143"/>
      <c r="G25" s="143"/>
      <c r="H25" s="143"/>
      <c r="I25" s="143"/>
      <c r="J25" s="143"/>
      <c r="K25" s="143"/>
      <c r="L25" s="143"/>
      <c r="M25" s="135"/>
      <c r="N25" s="135"/>
      <c r="O25" s="135"/>
      <c r="P25" s="135"/>
      <c r="Q25" s="135"/>
      <c r="R25" s="135"/>
      <c r="S25" s="135"/>
      <c r="T25" s="135"/>
      <c r="U25" s="135"/>
      <c r="V25" s="135"/>
      <c r="W25" s="135"/>
      <c r="X25" s="135"/>
      <c r="Y25" s="135"/>
      <c r="Z25" s="135"/>
      <c r="AA25" s="135"/>
      <c r="AB25" s="135"/>
      <c r="AC25" s="135"/>
      <c r="AD25" s="135"/>
      <c r="AE25" s="402">
        <f t="shared" si="5"/>
        <v>0</v>
      </c>
    </row>
    <row r="26">
      <c r="A26" s="404" t="s">
        <v>1923</v>
      </c>
      <c r="B26" s="143"/>
      <c r="C26" s="143"/>
      <c r="D26" s="143"/>
      <c r="E26" s="143"/>
      <c r="F26" s="143"/>
      <c r="G26" s="143"/>
      <c r="H26" s="143"/>
      <c r="I26" s="143"/>
      <c r="J26" s="143"/>
      <c r="K26" s="143"/>
      <c r="L26" s="143"/>
      <c r="M26" s="135"/>
      <c r="N26" s="135"/>
      <c r="O26" s="135"/>
      <c r="P26" s="135"/>
      <c r="Q26" s="135"/>
      <c r="R26" s="135"/>
      <c r="S26" s="135"/>
      <c r="T26" s="135"/>
      <c r="U26" s="135"/>
      <c r="V26" s="135"/>
      <c r="W26" s="135"/>
      <c r="X26" s="135"/>
      <c r="Y26" s="135"/>
      <c r="Z26" s="135"/>
      <c r="AA26" s="135"/>
      <c r="AB26" s="135"/>
      <c r="AC26" s="135"/>
      <c r="AD26" s="135"/>
      <c r="AE26" s="402">
        <f t="shared" si="5"/>
        <v>0</v>
      </c>
    </row>
    <row r="27">
      <c r="A27" s="407" t="s">
        <v>187</v>
      </c>
      <c r="B27" s="408">
        <f t="shared" ref="B27:AD27" si="6">SUM(B19:B26)</f>
        <v>0</v>
      </c>
      <c r="C27" s="408">
        <f t="shared" si="6"/>
        <v>0</v>
      </c>
      <c r="D27" s="408">
        <f t="shared" si="6"/>
        <v>0</v>
      </c>
      <c r="E27" s="408">
        <f t="shared" si="6"/>
        <v>0</v>
      </c>
      <c r="F27" s="408">
        <f t="shared" si="6"/>
        <v>0</v>
      </c>
      <c r="G27" s="408">
        <f t="shared" si="6"/>
        <v>0</v>
      </c>
      <c r="H27" s="408">
        <f t="shared" si="6"/>
        <v>0</v>
      </c>
      <c r="I27" s="408">
        <f t="shared" si="6"/>
        <v>0</v>
      </c>
      <c r="J27" s="408">
        <f t="shared" si="6"/>
        <v>0</v>
      </c>
      <c r="K27" s="408">
        <f t="shared" si="6"/>
        <v>0</v>
      </c>
      <c r="L27" s="408">
        <f t="shared" si="6"/>
        <v>0</v>
      </c>
      <c r="M27" s="408">
        <f t="shared" si="6"/>
        <v>0</v>
      </c>
      <c r="N27" s="408">
        <f t="shared" si="6"/>
        <v>0</v>
      </c>
      <c r="O27" s="408">
        <f t="shared" si="6"/>
        <v>0</v>
      </c>
      <c r="P27" s="408">
        <f t="shared" si="6"/>
        <v>0</v>
      </c>
      <c r="Q27" s="408">
        <f t="shared" si="6"/>
        <v>0</v>
      </c>
      <c r="R27" s="408">
        <f t="shared" si="6"/>
        <v>0</v>
      </c>
      <c r="S27" s="408">
        <f t="shared" si="6"/>
        <v>0</v>
      </c>
      <c r="T27" s="408">
        <f t="shared" si="6"/>
        <v>0</v>
      </c>
      <c r="U27" s="408">
        <f t="shared" si="6"/>
        <v>0</v>
      </c>
      <c r="V27" s="408">
        <f t="shared" si="6"/>
        <v>0</v>
      </c>
      <c r="W27" s="408">
        <f t="shared" si="6"/>
        <v>0</v>
      </c>
      <c r="X27" s="408">
        <f t="shared" si="6"/>
        <v>0</v>
      </c>
      <c r="Y27" s="408">
        <f t="shared" si="6"/>
        <v>0</v>
      </c>
      <c r="Z27" s="408">
        <f t="shared" si="6"/>
        <v>0</v>
      </c>
      <c r="AA27" s="408">
        <f t="shared" si="6"/>
        <v>0</v>
      </c>
      <c r="AB27" s="408">
        <f t="shared" si="6"/>
        <v>0</v>
      </c>
      <c r="AC27" s="408">
        <f t="shared" si="6"/>
        <v>0</v>
      </c>
      <c r="AD27" s="408">
        <f t="shared" si="6"/>
        <v>0</v>
      </c>
      <c r="AE27" s="402">
        <f t="shared" si="5"/>
        <v>0</v>
      </c>
    </row>
    <row r="28">
      <c r="A28" s="145"/>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402"/>
    </row>
    <row r="29">
      <c r="A29" s="947" t="s">
        <v>1924</v>
      </c>
      <c r="B29" s="500"/>
      <c r="C29" s="500"/>
      <c r="D29" s="500"/>
      <c r="E29" s="500"/>
      <c r="F29" s="500"/>
      <c r="G29" s="500"/>
      <c r="H29" s="500"/>
      <c r="I29" s="500"/>
      <c r="J29" s="500"/>
      <c r="K29" s="500"/>
      <c r="L29" s="500"/>
      <c r="M29" s="500"/>
      <c r="N29" s="500"/>
      <c r="O29" s="500"/>
      <c r="P29" s="500"/>
      <c r="Q29" s="500"/>
      <c r="R29" s="500"/>
      <c r="S29" s="500"/>
      <c r="T29" s="500"/>
      <c r="U29" s="500"/>
      <c r="V29" s="500"/>
      <c r="W29" s="500"/>
      <c r="X29" s="500"/>
      <c r="Y29" s="500"/>
      <c r="Z29" s="500"/>
      <c r="AA29" s="500"/>
      <c r="AB29" s="500"/>
      <c r="AC29" s="500"/>
      <c r="AD29" s="500"/>
      <c r="AE29" s="491"/>
    </row>
    <row r="30" outlineLevel="1">
      <c r="A30" s="948"/>
      <c r="AE30" s="491"/>
    </row>
    <row r="31" outlineLevel="1">
      <c r="A31" s="508" t="s">
        <v>1925</v>
      </c>
      <c r="B31" s="576"/>
      <c r="C31" s="576"/>
      <c r="D31" s="576"/>
      <c r="E31" s="576"/>
      <c r="F31" s="576"/>
      <c r="G31" s="576"/>
      <c r="H31" s="576"/>
      <c r="I31" s="577"/>
      <c r="J31" s="577"/>
      <c r="K31" s="577"/>
      <c r="L31" s="577"/>
      <c r="M31" s="577"/>
      <c r="N31" s="577"/>
      <c r="O31" s="577"/>
      <c r="P31" s="577"/>
      <c r="Q31" s="577"/>
      <c r="R31" s="577"/>
      <c r="S31" s="577"/>
      <c r="T31" s="577"/>
      <c r="U31" s="577"/>
      <c r="V31" s="577"/>
      <c r="W31" s="577"/>
      <c r="X31" s="577"/>
      <c r="Y31" s="577"/>
      <c r="Z31" s="577"/>
      <c r="AA31" s="577"/>
      <c r="AB31" s="577"/>
      <c r="AC31" s="577"/>
      <c r="AD31" s="577"/>
      <c r="AE31" s="949"/>
    </row>
    <row r="32" outlineLevel="1">
      <c r="A32" s="443" t="s">
        <v>1926</v>
      </c>
      <c r="B32" s="236"/>
      <c r="C32" s="236"/>
      <c r="D32" s="236"/>
      <c r="E32" s="236"/>
      <c r="F32" s="236"/>
      <c r="G32" s="236"/>
      <c r="H32" s="236"/>
      <c r="I32" s="236"/>
      <c r="J32" s="236"/>
      <c r="K32" s="236"/>
      <c r="L32" s="236"/>
      <c r="M32" s="236"/>
      <c r="N32" s="236"/>
      <c r="O32" s="236"/>
      <c r="P32" s="236"/>
      <c r="Q32" s="236"/>
      <c r="R32" s="236"/>
      <c r="S32" s="236"/>
      <c r="T32" s="236"/>
      <c r="U32" s="236"/>
      <c r="V32" s="236"/>
      <c r="W32" s="236"/>
      <c r="X32" s="236"/>
      <c r="Y32" s="236"/>
      <c r="Z32" s="236"/>
      <c r="AA32" s="236"/>
      <c r="AB32" s="236"/>
      <c r="AC32" s="236"/>
      <c r="AD32" s="236"/>
      <c r="AE32" s="402">
        <f t="shared" ref="AE32:AE37" si="7">SUM(B32:AD32)</f>
        <v>0</v>
      </c>
    </row>
    <row r="33" outlineLevel="1">
      <c r="A33" s="443" t="s">
        <v>1927</v>
      </c>
      <c r="B33" s="236"/>
      <c r="C33" s="236"/>
      <c r="D33" s="236"/>
      <c r="E33" s="236"/>
      <c r="F33" s="236"/>
      <c r="G33" s="236"/>
      <c r="H33" s="236"/>
      <c r="I33" s="236"/>
      <c r="J33" s="236"/>
      <c r="K33" s="236"/>
      <c r="L33" s="236"/>
      <c r="M33" s="236"/>
      <c r="N33" s="236"/>
      <c r="O33" s="236"/>
      <c r="P33" s="236"/>
      <c r="Q33" s="236"/>
      <c r="R33" s="236"/>
      <c r="S33" s="236"/>
      <c r="T33" s="236"/>
      <c r="U33" s="236"/>
      <c r="V33" s="236"/>
      <c r="W33" s="236"/>
      <c r="X33" s="236"/>
      <c r="Y33" s="236"/>
      <c r="Z33" s="236"/>
      <c r="AA33" s="236"/>
      <c r="AB33" s="236"/>
      <c r="AC33" s="236"/>
      <c r="AD33" s="236"/>
      <c r="AE33" s="402">
        <f t="shared" si="7"/>
        <v>0</v>
      </c>
    </row>
    <row r="34" outlineLevel="1">
      <c r="A34" s="443" t="s">
        <v>1928</v>
      </c>
      <c r="B34" s="348"/>
      <c r="C34" s="348"/>
      <c r="D34" s="348"/>
      <c r="E34" s="348"/>
      <c r="F34" s="348"/>
      <c r="G34" s="236"/>
      <c r="H34" s="236"/>
      <c r="I34" s="236"/>
      <c r="J34" s="236"/>
      <c r="K34" s="236"/>
      <c r="L34" s="236"/>
      <c r="M34" s="236"/>
      <c r="N34" s="236"/>
      <c r="O34" s="236"/>
      <c r="P34" s="236"/>
      <c r="Q34" s="236"/>
      <c r="R34" s="236"/>
      <c r="S34" s="236"/>
      <c r="T34" s="236"/>
      <c r="U34" s="236"/>
      <c r="V34" s="236"/>
      <c r="W34" s="236"/>
      <c r="X34" s="236"/>
      <c r="Y34" s="236"/>
      <c r="Z34" s="236"/>
      <c r="AA34" s="236"/>
      <c r="AB34" s="236"/>
      <c r="AC34" s="236"/>
      <c r="AD34" s="236"/>
      <c r="AE34" s="402">
        <f t="shared" si="7"/>
        <v>0</v>
      </c>
    </row>
    <row r="35" outlineLevel="1">
      <c r="A35" s="443" t="s">
        <v>1929</v>
      </c>
      <c r="B35" s="348"/>
      <c r="C35" s="348"/>
      <c r="D35" s="348"/>
      <c r="E35" s="348"/>
      <c r="F35" s="348"/>
      <c r="G35" s="236"/>
      <c r="H35" s="236"/>
      <c r="I35" s="236"/>
      <c r="J35" s="236"/>
      <c r="K35" s="236"/>
      <c r="L35" s="236"/>
      <c r="M35" s="236"/>
      <c r="N35" s="236"/>
      <c r="O35" s="236"/>
      <c r="P35" s="236"/>
      <c r="Q35" s="236"/>
      <c r="R35" s="236"/>
      <c r="S35" s="236"/>
      <c r="T35" s="236"/>
      <c r="U35" s="236"/>
      <c r="V35" s="236"/>
      <c r="W35" s="236"/>
      <c r="X35" s="236"/>
      <c r="Y35" s="236"/>
      <c r="Z35" s="236"/>
      <c r="AA35" s="236"/>
      <c r="AB35" s="236"/>
      <c r="AC35" s="236"/>
      <c r="AD35" s="236"/>
      <c r="AE35" s="402">
        <f t="shared" si="7"/>
        <v>0</v>
      </c>
    </row>
    <row r="36" outlineLevel="1">
      <c r="A36" s="445" t="s">
        <v>287</v>
      </c>
      <c r="B36" s="446">
        <f t="shared" ref="B36:AD36" si="8">SUM(B32:B33)</f>
        <v>0</v>
      </c>
      <c r="C36" s="446">
        <f t="shared" si="8"/>
        <v>0</v>
      </c>
      <c r="D36" s="446">
        <f t="shared" si="8"/>
        <v>0</v>
      </c>
      <c r="E36" s="446">
        <f t="shared" si="8"/>
        <v>0</v>
      </c>
      <c r="F36" s="446">
        <f t="shared" si="8"/>
        <v>0</v>
      </c>
      <c r="G36" s="446">
        <f t="shared" si="8"/>
        <v>0</v>
      </c>
      <c r="H36" s="446">
        <f t="shared" si="8"/>
        <v>0</v>
      </c>
      <c r="I36" s="446">
        <f t="shared" si="8"/>
        <v>0</v>
      </c>
      <c r="J36" s="446">
        <f t="shared" si="8"/>
        <v>0</v>
      </c>
      <c r="K36" s="446">
        <f t="shared" si="8"/>
        <v>0</v>
      </c>
      <c r="L36" s="446">
        <f t="shared" si="8"/>
        <v>0</v>
      </c>
      <c r="M36" s="446">
        <f t="shared" si="8"/>
        <v>0</v>
      </c>
      <c r="N36" s="446">
        <f t="shared" si="8"/>
        <v>0</v>
      </c>
      <c r="O36" s="446">
        <f t="shared" si="8"/>
        <v>0</v>
      </c>
      <c r="P36" s="446">
        <f t="shared" si="8"/>
        <v>0</v>
      </c>
      <c r="Q36" s="446">
        <f t="shared" si="8"/>
        <v>0</v>
      </c>
      <c r="R36" s="446">
        <f t="shared" si="8"/>
        <v>0</v>
      </c>
      <c r="S36" s="446">
        <f t="shared" si="8"/>
        <v>0</v>
      </c>
      <c r="T36" s="446">
        <f t="shared" si="8"/>
        <v>0</v>
      </c>
      <c r="U36" s="446">
        <f t="shared" si="8"/>
        <v>0</v>
      </c>
      <c r="V36" s="446">
        <f t="shared" si="8"/>
        <v>0</v>
      </c>
      <c r="W36" s="446">
        <f t="shared" si="8"/>
        <v>0</v>
      </c>
      <c r="X36" s="446">
        <f t="shared" si="8"/>
        <v>0</v>
      </c>
      <c r="Y36" s="446">
        <f t="shared" si="8"/>
        <v>0</v>
      </c>
      <c r="Z36" s="446">
        <f t="shared" si="8"/>
        <v>0</v>
      </c>
      <c r="AA36" s="446">
        <f t="shared" si="8"/>
        <v>0</v>
      </c>
      <c r="AB36" s="446">
        <f t="shared" si="8"/>
        <v>0</v>
      </c>
      <c r="AC36" s="446">
        <f t="shared" si="8"/>
        <v>0</v>
      </c>
      <c r="AD36" s="446">
        <f t="shared" si="8"/>
        <v>0</v>
      </c>
      <c r="AE36" s="402">
        <f t="shared" si="7"/>
        <v>0</v>
      </c>
    </row>
    <row r="37" outlineLevel="1">
      <c r="A37" s="445" t="s">
        <v>288</v>
      </c>
      <c r="B37" s="446">
        <f t="shared" ref="B37:AD37" si="9">SUM(B34:B35)</f>
        <v>0</v>
      </c>
      <c r="C37" s="446">
        <f t="shared" si="9"/>
        <v>0</v>
      </c>
      <c r="D37" s="446">
        <f t="shared" si="9"/>
        <v>0</v>
      </c>
      <c r="E37" s="446">
        <f t="shared" si="9"/>
        <v>0</v>
      </c>
      <c r="F37" s="446">
        <f t="shared" si="9"/>
        <v>0</v>
      </c>
      <c r="G37" s="446">
        <f t="shared" si="9"/>
        <v>0</v>
      </c>
      <c r="H37" s="446">
        <f t="shared" si="9"/>
        <v>0</v>
      </c>
      <c r="I37" s="446">
        <f t="shared" si="9"/>
        <v>0</v>
      </c>
      <c r="J37" s="446">
        <f t="shared" si="9"/>
        <v>0</v>
      </c>
      <c r="K37" s="446">
        <f t="shared" si="9"/>
        <v>0</v>
      </c>
      <c r="L37" s="446">
        <f t="shared" si="9"/>
        <v>0</v>
      </c>
      <c r="M37" s="446">
        <f t="shared" si="9"/>
        <v>0</v>
      </c>
      <c r="N37" s="446">
        <f t="shared" si="9"/>
        <v>0</v>
      </c>
      <c r="O37" s="446">
        <f t="shared" si="9"/>
        <v>0</v>
      </c>
      <c r="P37" s="446">
        <f t="shared" si="9"/>
        <v>0</v>
      </c>
      <c r="Q37" s="446">
        <f t="shared" si="9"/>
        <v>0</v>
      </c>
      <c r="R37" s="446">
        <f t="shared" si="9"/>
        <v>0</v>
      </c>
      <c r="S37" s="446">
        <f t="shared" si="9"/>
        <v>0</v>
      </c>
      <c r="T37" s="446">
        <f t="shared" si="9"/>
        <v>0</v>
      </c>
      <c r="U37" s="446">
        <f t="shared" si="9"/>
        <v>0</v>
      </c>
      <c r="V37" s="446">
        <f t="shared" si="9"/>
        <v>0</v>
      </c>
      <c r="W37" s="446">
        <f t="shared" si="9"/>
        <v>0</v>
      </c>
      <c r="X37" s="446">
        <f t="shared" si="9"/>
        <v>0</v>
      </c>
      <c r="Y37" s="446">
        <f t="shared" si="9"/>
        <v>0</v>
      </c>
      <c r="Z37" s="446">
        <f t="shared" si="9"/>
        <v>0</v>
      </c>
      <c r="AA37" s="446">
        <f t="shared" si="9"/>
        <v>0</v>
      </c>
      <c r="AB37" s="446">
        <f t="shared" si="9"/>
        <v>0</v>
      </c>
      <c r="AC37" s="446">
        <f t="shared" si="9"/>
        <v>0</v>
      </c>
      <c r="AD37" s="446">
        <f t="shared" si="9"/>
        <v>0</v>
      </c>
      <c r="AE37" s="402">
        <f t="shared" si="7"/>
        <v>0</v>
      </c>
    </row>
    <row r="38" outlineLevel="1">
      <c r="A38" s="145"/>
      <c r="B38" s="174"/>
      <c r="C38" s="174"/>
      <c r="D38" s="174"/>
      <c r="E38" s="174"/>
      <c r="F38" s="174"/>
      <c r="G38" s="174"/>
      <c r="H38" s="174"/>
      <c r="I38" s="129"/>
      <c r="J38" s="129"/>
      <c r="K38" s="129"/>
      <c r="L38" s="129"/>
      <c r="M38" s="129"/>
      <c r="N38" s="129"/>
      <c r="O38" s="129"/>
      <c r="P38" s="129"/>
      <c r="Q38" s="129"/>
      <c r="R38" s="129"/>
      <c r="S38" s="129"/>
      <c r="T38" s="129"/>
      <c r="U38" s="129"/>
      <c r="V38" s="129"/>
      <c r="W38" s="129"/>
      <c r="X38" s="129"/>
      <c r="Y38" s="129"/>
      <c r="Z38" s="129"/>
      <c r="AA38" s="129"/>
      <c r="AB38" s="129"/>
      <c r="AC38" s="129"/>
      <c r="AD38" s="129"/>
      <c r="AE38" s="402"/>
    </row>
    <row r="39" outlineLevel="1">
      <c r="A39" s="443" t="s">
        <v>290</v>
      </c>
      <c r="B39" s="236"/>
      <c r="C39" s="236"/>
      <c r="D39" s="236"/>
      <c r="E39" s="236"/>
      <c r="F39" s="236"/>
      <c r="G39" s="236"/>
      <c r="H39" s="236"/>
      <c r="I39" s="236"/>
      <c r="J39" s="236"/>
      <c r="K39" s="236"/>
      <c r="L39" s="236"/>
      <c r="M39" s="236"/>
      <c r="N39" s="236"/>
      <c r="O39" s="236"/>
      <c r="P39" s="236"/>
      <c r="Q39" s="236"/>
      <c r="R39" s="236"/>
      <c r="S39" s="236"/>
      <c r="T39" s="236"/>
      <c r="U39" s="236"/>
      <c r="V39" s="236"/>
      <c r="W39" s="236"/>
      <c r="X39" s="236"/>
      <c r="Y39" s="236"/>
      <c r="Z39" s="236"/>
      <c r="AA39" s="236"/>
      <c r="AB39" s="236"/>
      <c r="AC39" s="236"/>
      <c r="AD39" s="236"/>
      <c r="AE39" s="402">
        <f t="shared" ref="AE39:AE47" si="10">SUM(B39:AD39)</f>
        <v>0</v>
      </c>
    </row>
    <row r="40" outlineLevel="1">
      <c r="A40" s="443" t="s">
        <v>291</v>
      </c>
      <c r="B40" s="236"/>
      <c r="C40" s="236"/>
      <c r="D40" s="236"/>
      <c r="E40" s="236"/>
      <c r="F40" s="236"/>
      <c r="G40" s="236"/>
      <c r="H40" s="236"/>
      <c r="I40" s="236"/>
      <c r="J40" s="236"/>
      <c r="K40" s="236"/>
      <c r="L40" s="236"/>
      <c r="M40" s="236"/>
      <c r="N40" s="236"/>
      <c r="O40" s="236"/>
      <c r="P40" s="236"/>
      <c r="Q40" s="236"/>
      <c r="R40" s="236"/>
      <c r="S40" s="236"/>
      <c r="T40" s="236"/>
      <c r="U40" s="236"/>
      <c r="V40" s="236"/>
      <c r="W40" s="236"/>
      <c r="X40" s="236"/>
      <c r="Y40" s="236"/>
      <c r="Z40" s="236"/>
      <c r="AA40" s="236"/>
      <c r="AB40" s="236"/>
      <c r="AC40" s="236"/>
      <c r="AD40" s="236"/>
      <c r="AE40" s="402">
        <f t="shared" si="10"/>
        <v>0</v>
      </c>
    </row>
    <row r="41" outlineLevel="1">
      <c r="A41" s="443" t="s">
        <v>1930</v>
      </c>
      <c r="B41" s="236"/>
      <c r="C41" s="236"/>
      <c r="D41" s="236"/>
      <c r="E41" s="236"/>
      <c r="F41" s="236"/>
      <c r="G41" s="236"/>
      <c r="H41" s="236"/>
      <c r="I41" s="236"/>
      <c r="J41" s="236"/>
      <c r="K41" s="236"/>
      <c r="L41" s="236"/>
      <c r="M41" s="236"/>
      <c r="N41" s="236"/>
      <c r="O41" s="236"/>
      <c r="P41" s="236"/>
      <c r="Q41" s="236"/>
      <c r="R41" s="236"/>
      <c r="S41" s="236"/>
      <c r="T41" s="236"/>
      <c r="U41" s="236"/>
      <c r="V41" s="236"/>
      <c r="W41" s="236"/>
      <c r="X41" s="236"/>
      <c r="Y41" s="236"/>
      <c r="Z41" s="236"/>
      <c r="AA41" s="236"/>
      <c r="AB41" s="236"/>
      <c r="AC41" s="236"/>
      <c r="AD41" s="236"/>
      <c r="AE41" s="402">
        <f t="shared" si="10"/>
        <v>0</v>
      </c>
    </row>
    <row r="42" outlineLevel="1">
      <c r="A42" s="443" t="s">
        <v>1931</v>
      </c>
      <c r="B42" s="236"/>
      <c r="C42" s="236"/>
      <c r="D42" s="236"/>
      <c r="E42" s="236"/>
      <c r="F42" s="236"/>
      <c r="G42" s="236"/>
      <c r="H42" s="236"/>
      <c r="I42" s="236"/>
      <c r="J42" s="236"/>
      <c r="K42" s="236"/>
      <c r="L42" s="236"/>
      <c r="M42" s="236"/>
      <c r="N42" s="236"/>
      <c r="O42" s="236"/>
      <c r="P42" s="236"/>
      <c r="Q42" s="236"/>
      <c r="R42" s="236"/>
      <c r="S42" s="236"/>
      <c r="T42" s="236"/>
      <c r="U42" s="236"/>
      <c r="V42" s="236"/>
      <c r="W42" s="236"/>
      <c r="X42" s="236"/>
      <c r="Y42" s="236"/>
      <c r="Z42" s="236"/>
      <c r="AA42" s="236"/>
      <c r="AB42" s="236"/>
      <c r="AC42" s="236"/>
      <c r="AD42" s="236"/>
      <c r="AE42" s="402">
        <f t="shared" si="10"/>
        <v>0</v>
      </c>
    </row>
    <row r="43" outlineLevel="1">
      <c r="A43" s="443" t="s">
        <v>1932</v>
      </c>
      <c r="B43" s="236"/>
      <c r="C43" s="236"/>
      <c r="D43" s="236"/>
      <c r="E43" s="236"/>
      <c r="F43" s="236"/>
      <c r="G43" s="236"/>
      <c r="H43" s="236"/>
      <c r="I43" s="236"/>
      <c r="J43" s="236"/>
      <c r="K43" s="236"/>
      <c r="L43" s="236"/>
      <c r="M43" s="236"/>
      <c r="N43" s="236"/>
      <c r="O43" s="236"/>
      <c r="P43" s="236"/>
      <c r="Q43" s="236"/>
      <c r="R43" s="236"/>
      <c r="S43" s="236"/>
      <c r="T43" s="236"/>
      <c r="U43" s="236"/>
      <c r="V43" s="236"/>
      <c r="W43" s="236"/>
      <c r="X43" s="236"/>
      <c r="Y43" s="236"/>
      <c r="Z43" s="236"/>
      <c r="AA43" s="236"/>
      <c r="AB43" s="236"/>
      <c r="AC43" s="236"/>
      <c r="AD43" s="236"/>
      <c r="AE43" s="402">
        <f t="shared" si="10"/>
        <v>0</v>
      </c>
    </row>
    <row r="44" outlineLevel="1">
      <c r="A44" s="443" t="s">
        <v>1933</v>
      </c>
      <c r="B44" s="236"/>
      <c r="C44" s="236"/>
      <c r="D44" s="236"/>
      <c r="E44" s="236"/>
      <c r="F44" s="236"/>
      <c r="G44" s="236"/>
      <c r="H44" s="236"/>
      <c r="I44" s="236"/>
      <c r="J44" s="236"/>
      <c r="K44" s="236"/>
      <c r="L44" s="236"/>
      <c r="M44" s="236"/>
      <c r="N44" s="236"/>
      <c r="O44" s="236"/>
      <c r="P44" s="236"/>
      <c r="Q44" s="236"/>
      <c r="R44" s="236"/>
      <c r="S44" s="236"/>
      <c r="T44" s="236"/>
      <c r="U44" s="236"/>
      <c r="V44" s="236"/>
      <c r="W44" s="236"/>
      <c r="X44" s="236"/>
      <c r="Y44" s="236"/>
      <c r="Z44" s="236"/>
      <c r="AA44" s="236"/>
      <c r="AB44" s="236"/>
      <c r="AC44" s="236"/>
      <c r="AD44" s="236"/>
      <c r="AE44" s="402">
        <f t="shared" si="10"/>
        <v>0</v>
      </c>
    </row>
    <row r="45" outlineLevel="1">
      <c r="A45" s="443" t="s">
        <v>1934</v>
      </c>
      <c r="B45" s="236"/>
      <c r="C45" s="236"/>
      <c r="D45" s="236"/>
      <c r="E45" s="236"/>
      <c r="F45" s="236"/>
      <c r="G45" s="236"/>
      <c r="H45" s="236"/>
      <c r="I45" s="236"/>
      <c r="J45" s="236"/>
      <c r="K45" s="236"/>
      <c r="L45" s="236"/>
      <c r="M45" s="236"/>
      <c r="N45" s="236"/>
      <c r="O45" s="236"/>
      <c r="P45" s="236"/>
      <c r="Q45" s="236"/>
      <c r="R45" s="236"/>
      <c r="S45" s="236"/>
      <c r="T45" s="236"/>
      <c r="U45" s="236"/>
      <c r="V45" s="236"/>
      <c r="W45" s="236"/>
      <c r="X45" s="236"/>
      <c r="Y45" s="236"/>
      <c r="Z45" s="236"/>
      <c r="AA45" s="236"/>
      <c r="AB45" s="236"/>
      <c r="AC45" s="236"/>
      <c r="AD45" s="236"/>
      <c r="AE45" s="402">
        <f t="shared" si="10"/>
        <v>0</v>
      </c>
    </row>
    <row r="46" outlineLevel="1">
      <c r="A46" s="443" t="s">
        <v>1935</v>
      </c>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c r="AD46" s="236"/>
      <c r="AE46" s="402">
        <f t="shared" si="10"/>
        <v>0</v>
      </c>
    </row>
    <row r="47" outlineLevel="1">
      <c r="A47" s="447" t="s">
        <v>187</v>
      </c>
      <c r="B47" s="446">
        <f t="shared" ref="B47:AD47" si="11">SUM(B39:B46)</f>
        <v>0</v>
      </c>
      <c r="C47" s="446">
        <f t="shared" si="11"/>
        <v>0</v>
      </c>
      <c r="D47" s="446">
        <f t="shared" si="11"/>
        <v>0</v>
      </c>
      <c r="E47" s="446">
        <f t="shared" si="11"/>
        <v>0</v>
      </c>
      <c r="F47" s="446">
        <f t="shared" si="11"/>
        <v>0</v>
      </c>
      <c r="G47" s="446">
        <f t="shared" si="11"/>
        <v>0</v>
      </c>
      <c r="H47" s="446">
        <f t="shared" si="11"/>
        <v>0</v>
      </c>
      <c r="I47" s="446">
        <f t="shared" si="11"/>
        <v>0</v>
      </c>
      <c r="J47" s="446">
        <f t="shared" si="11"/>
        <v>0</v>
      </c>
      <c r="K47" s="446">
        <f t="shared" si="11"/>
        <v>0</v>
      </c>
      <c r="L47" s="446">
        <f t="shared" si="11"/>
        <v>0</v>
      </c>
      <c r="M47" s="446">
        <f t="shared" si="11"/>
        <v>0</v>
      </c>
      <c r="N47" s="446">
        <f t="shared" si="11"/>
        <v>0</v>
      </c>
      <c r="O47" s="446">
        <f t="shared" si="11"/>
        <v>0</v>
      </c>
      <c r="P47" s="446">
        <f t="shared" si="11"/>
        <v>0</v>
      </c>
      <c r="Q47" s="446">
        <f t="shared" si="11"/>
        <v>0</v>
      </c>
      <c r="R47" s="446">
        <f t="shared" si="11"/>
        <v>0</v>
      </c>
      <c r="S47" s="446">
        <f t="shared" si="11"/>
        <v>0</v>
      </c>
      <c r="T47" s="446">
        <f t="shared" si="11"/>
        <v>0</v>
      </c>
      <c r="U47" s="446">
        <f t="shared" si="11"/>
        <v>0</v>
      </c>
      <c r="V47" s="446">
        <f t="shared" si="11"/>
        <v>0</v>
      </c>
      <c r="W47" s="446">
        <f t="shared" si="11"/>
        <v>0</v>
      </c>
      <c r="X47" s="446">
        <f t="shared" si="11"/>
        <v>0</v>
      </c>
      <c r="Y47" s="446">
        <f t="shared" si="11"/>
        <v>0</v>
      </c>
      <c r="Z47" s="446">
        <f t="shared" si="11"/>
        <v>0</v>
      </c>
      <c r="AA47" s="446">
        <f t="shared" si="11"/>
        <v>0</v>
      </c>
      <c r="AB47" s="446">
        <f t="shared" si="11"/>
        <v>0</v>
      </c>
      <c r="AC47" s="446">
        <f t="shared" si="11"/>
        <v>0</v>
      </c>
      <c r="AD47" s="446">
        <f t="shared" si="11"/>
        <v>0</v>
      </c>
      <c r="AE47" s="402">
        <f t="shared" si="10"/>
        <v>0</v>
      </c>
    </row>
    <row r="48" outlineLevel="1">
      <c r="A48" s="145"/>
      <c r="B48" s="174"/>
      <c r="C48" s="174"/>
      <c r="D48" s="174"/>
      <c r="E48" s="174"/>
      <c r="F48" s="174"/>
      <c r="G48" s="174"/>
      <c r="H48" s="174"/>
      <c r="I48" s="129"/>
      <c r="J48" s="129"/>
      <c r="K48" s="129"/>
      <c r="L48" s="129"/>
      <c r="M48" s="129"/>
      <c r="N48" s="129"/>
      <c r="O48" s="129"/>
      <c r="P48" s="129"/>
      <c r="Q48" s="129"/>
      <c r="R48" s="129"/>
      <c r="S48" s="129"/>
      <c r="T48" s="129"/>
      <c r="U48" s="129"/>
      <c r="V48" s="129"/>
      <c r="W48" s="129"/>
      <c r="X48" s="129"/>
      <c r="Y48" s="129"/>
      <c r="Z48" s="129"/>
      <c r="AA48" s="129"/>
      <c r="AB48" s="129"/>
      <c r="AC48" s="129"/>
      <c r="AD48" s="129"/>
      <c r="AE48" s="402"/>
    </row>
    <row r="49" outlineLevel="1">
      <c r="A49" s="462" t="s">
        <v>1936</v>
      </c>
      <c r="B49" s="174"/>
      <c r="C49" s="174"/>
      <c r="D49" s="174"/>
      <c r="E49" s="174"/>
      <c r="F49" s="174"/>
      <c r="G49" s="247"/>
      <c r="H49" s="174"/>
      <c r="I49" s="129"/>
      <c r="J49" s="129"/>
      <c r="K49" s="129"/>
      <c r="L49" s="129"/>
      <c r="M49" s="129"/>
      <c r="N49" s="129"/>
      <c r="O49" s="129"/>
      <c r="P49" s="129"/>
      <c r="Q49" s="129"/>
      <c r="R49" s="129"/>
      <c r="S49" s="129"/>
      <c r="T49" s="129"/>
      <c r="U49" s="129"/>
      <c r="V49" s="129"/>
      <c r="W49" s="129"/>
      <c r="X49" s="129"/>
      <c r="Y49" s="129"/>
      <c r="Z49" s="129"/>
      <c r="AA49" s="129"/>
      <c r="AB49" s="129"/>
      <c r="AC49" s="129"/>
      <c r="AD49" s="129"/>
      <c r="AE49" s="448"/>
    </row>
    <row r="50" outlineLevel="1">
      <c r="A50" s="443" t="s">
        <v>1315</v>
      </c>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c r="AA50" s="247"/>
      <c r="AB50" s="247"/>
      <c r="AC50" s="247"/>
      <c r="AD50" s="247"/>
      <c r="AE50" s="399">
        <f t="shared" ref="AE50:AE53" si="12">SUM(B50:AD50)</f>
        <v>0</v>
      </c>
    </row>
    <row r="51" outlineLevel="1">
      <c r="A51" s="443" t="s">
        <v>1131</v>
      </c>
      <c r="B51" s="161"/>
      <c r="C51" s="161"/>
      <c r="D51" s="161"/>
      <c r="E51" s="161"/>
      <c r="F51" s="161"/>
      <c r="G51" s="161"/>
      <c r="H51" s="161"/>
      <c r="I51" s="161"/>
      <c r="J51" s="161"/>
      <c r="K51" s="161"/>
      <c r="L51" s="161"/>
      <c r="M51" s="161"/>
      <c r="N51" s="161"/>
      <c r="O51" s="161"/>
      <c r="P51" s="161"/>
      <c r="Q51" s="161"/>
      <c r="R51" s="161"/>
      <c r="S51" s="161"/>
      <c r="T51" s="161"/>
      <c r="U51" s="161"/>
      <c r="V51" s="161"/>
      <c r="W51" s="161"/>
      <c r="X51" s="161"/>
      <c r="Y51" s="161"/>
      <c r="Z51" s="161"/>
      <c r="AA51" s="161"/>
      <c r="AB51" s="161"/>
      <c r="AC51" s="161"/>
      <c r="AD51" s="161"/>
      <c r="AE51" s="399">
        <f t="shared" si="12"/>
        <v>0</v>
      </c>
    </row>
    <row r="52" outlineLevel="1">
      <c r="A52" s="443" t="s">
        <v>1316</v>
      </c>
      <c r="B52" s="161"/>
      <c r="C52" s="161"/>
      <c r="D52" s="161"/>
      <c r="E52" s="161"/>
      <c r="F52" s="161"/>
      <c r="G52" s="161"/>
      <c r="H52" s="161"/>
      <c r="I52" s="161"/>
      <c r="J52" s="161"/>
      <c r="K52" s="161"/>
      <c r="L52" s="161"/>
      <c r="M52" s="161"/>
      <c r="N52" s="161"/>
      <c r="O52" s="161"/>
      <c r="P52" s="161"/>
      <c r="Q52" s="161"/>
      <c r="R52" s="161"/>
      <c r="S52" s="161"/>
      <c r="T52" s="161"/>
      <c r="U52" s="161"/>
      <c r="V52" s="161"/>
      <c r="W52" s="161"/>
      <c r="X52" s="161"/>
      <c r="Y52" s="161"/>
      <c r="Z52" s="161"/>
      <c r="AA52" s="161"/>
      <c r="AB52" s="161"/>
      <c r="AC52" s="161"/>
      <c r="AD52" s="161"/>
      <c r="AE52" s="399">
        <f t="shared" si="12"/>
        <v>0</v>
      </c>
    </row>
    <row r="53" outlineLevel="1">
      <c r="A53" s="467" t="s">
        <v>1317</v>
      </c>
      <c r="B53" s="455">
        <f t="shared" ref="B53:AD53" si="13">SUM(B50:B52)</f>
        <v>0</v>
      </c>
      <c r="C53" s="455">
        <f t="shared" si="13"/>
        <v>0</v>
      </c>
      <c r="D53" s="455">
        <f t="shared" si="13"/>
        <v>0</v>
      </c>
      <c r="E53" s="455">
        <f t="shared" si="13"/>
        <v>0</v>
      </c>
      <c r="F53" s="455">
        <f t="shared" si="13"/>
        <v>0</v>
      </c>
      <c r="G53" s="455">
        <f t="shared" si="13"/>
        <v>0</v>
      </c>
      <c r="H53" s="455">
        <f t="shared" si="13"/>
        <v>0</v>
      </c>
      <c r="I53" s="455">
        <f t="shared" si="13"/>
        <v>0</v>
      </c>
      <c r="J53" s="455">
        <f t="shared" si="13"/>
        <v>0</v>
      </c>
      <c r="K53" s="455">
        <f t="shared" si="13"/>
        <v>0</v>
      </c>
      <c r="L53" s="455">
        <f t="shared" si="13"/>
        <v>0</v>
      </c>
      <c r="M53" s="455">
        <f t="shared" si="13"/>
        <v>0</v>
      </c>
      <c r="N53" s="455">
        <f t="shared" si="13"/>
        <v>0</v>
      </c>
      <c r="O53" s="455">
        <f t="shared" si="13"/>
        <v>0</v>
      </c>
      <c r="P53" s="455">
        <f t="shared" si="13"/>
        <v>0</v>
      </c>
      <c r="Q53" s="455">
        <f t="shared" si="13"/>
        <v>0</v>
      </c>
      <c r="R53" s="455">
        <f t="shared" si="13"/>
        <v>0</v>
      </c>
      <c r="S53" s="455">
        <f t="shared" si="13"/>
        <v>0</v>
      </c>
      <c r="T53" s="455">
        <f t="shared" si="13"/>
        <v>0</v>
      </c>
      <c r="U53" s="455">
        <f t="shared" si="13"/>
        <v>0</v>
      </c>
      <c r="V53" s="455">
        <f t="shared" si="13"/>
        <v>0</v>
      </c>
      <c r="W53" s="455">
        <f t="shared" si="13"/>
        <v>0</v>
      </c>
      <c r="X53" s="455">
        <f t="shared" si="13"/>
        <v>0</v>
      </c>
      <c r="Y53" s="455">
        <f t="shared" si="13"/>
        <v>0</v>
      </c>
      <c r="Z53" s="455">
        <f t="shared" si="13"/>
        <v>0</v>
      </c>
      <c r="AA53" s="455">
        <f t="shared" si="13"/>
        <v>0</v>
      </c>
      <c r="AB53" s="455">
        <f t="shared" si="13"/>
        <v>0</v>
      </c>
      <c r="AC53" s="455">
        <f t="shared" si="13"/>
        <v>0</v>
      </c>
      <c r="AD53" s="455">
        <f t="shared" si="13"/>
        <v>0</v>
      </c>
      <c r="AE53" s="399">
        <f t="shared" si="12"/>
        <v>0</v>
      </c>
    </row>
    <row r="54" outlineLevel="1">
      <c r="A54" s="145"/>
      <c r="B54" s="174"/>
      <c r="C54" s="174"/>
      <c r="D54" s="174"/>
      <c r="E54" s="174"/>
      <c r="F54" s="174"/>
      <c r="G54" s="174"/>
      <c r="H54" s="174"/>
      <c r="I54" s="129"/>
      <c r="J54" s="129"/>
      <c r="K54" s="129"/>
      <c r="L54" s="129"/>
      <c r="M54" s="129"/>
      <c r="N54" s="129"/>
      <c r="O54" s="129"/>
      <c r="P54" s="129"/>
      <c r="Q54" s="129"/>
      <c r="R54" s="129"/>
      <c r="S54" s="129"/>
      <c r="T54" s="129"/>
      <c r="U54" s="129"/>
      <c r="V54" s="129"/>
      <c r="W54" s="129"/>
      <c r="X54" s="129"/>
      <c r="Y54" s="129"/>
      <c r="Z54" s="129"/>
      <c r="AA54" s="129"/>
      <c r="AB54" s="129"/>
      <c r="AC54" s="129"/>
      <c r="AD54" s="129"/>
      <c r="AE54" s="402"/>
    </row>
    <row r="55" outlineLevel="1">
      <c r="A55" s="508" t="s">
        <v>1937</v>
      </c>
      <c r="B55" s="509"/>
      <c r="C55" s="509"/>
      <c r="D55" s="509"/>
      <c r="E55" s="509"/>
      <c r="F55" s="509"/>
      <c r="G55" s="509"/>
      <c r="H55" s="509"/>
      <c r="I55" s="509"/>
      <c r="J55" s="509"/>
      <c r="K55" s="509"/>
      <c r="L55" s="509"/>
      <c r="M55" s="509"/>
      <c r="N55" s="509"/>
      <c r="O55" s="509"/>
      <c r="P55" s="509"/>
      <c r="Q55" s="509"/>
      <c r="R55" s="509"/>
      <c r="S55" s="509"/>
      <c r="T55" s="510"/>
      <c r="U55" s="510"/>
      <c r="V55" s="510"/>
      <c r="W55" s="510"/>
      <c r="X55" s="510"/>
      <c r="Y55" s="510"/>
      <c r="Z55" s="510"/>
      <c r="AA55" s="510"/>
      <c r="AB55" s="510"/>
      <c r="AC55" s="510"/>
      <c r="AD55" s="510"/>
      <c r="AE55" s="949"/>
    </row>
    <row r="56" outlineLevel="1">
      <c r="A56" s="443" t="s">
        <v>1938</v>
      </c>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402">
        <f t="shared" ref="AE56:AE61" si="14">SUM(B56:AD56)</f>
        <v>0</v>
      </c>
    </row>
    <row r="57" outlineLevel="1">
      <c r="A57" s="443" t="s">
        <v>1939</v>
      </c>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402">
        <f t="shared" si="14"/>
        <v>0</v>
      </c>
    </row>
    <row r="58" outlineLevel="1">
      <c r="A58" s="443" t="s">
        <v>1940</v>
      </c>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402">
        <f t="shared" si="14"/>
        <v>0</v>
      </c>
    </row>
    <row r="59" outlineLevel="1">
      <c r="A59" s="443" t="s">
        <v>1941</v>
      </c>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402">
        <f t="shared" si="14"/>
        <v>0</v>
      </c>
    </row>
    <row r="60" outlineLevel="1">
      <c r="A60" s="445" t="s">
        <v>287</v>
      </c>
      <c r="B60" s="446">
        <f t="shared" ref="B60:AD60" si="15">SUM(B56:B57)</f>
        <v>0</v>
      </c>
      <c r="C60" s="446">
        <f t="shared" si="15"/>
        <v>0</v>
      </c>
      <c r="D60" s="446">
        <f t="shared" si="15"/>
        <v>0</v>
      </c>
      <c r="E60" s="446">
        <f t="shared" si="15"/>
        <v>0</v>
      </c>
      <c r="F60" s="446">
        <f t="shared" si="15"/>
        <v>0</v>
      </c>
      <c r="G60" s="446">
        <f t="shared" si="15"/>
        <v>0</v>
      </c>
      <c r="H60" s="446">
        <f t="shared" si="15"/>
        <v>0</v>
      </c>
      <c r="I60" s="446">
        <f t="shared" si="15"/>
        <v>0</v>
      </c>
      <c r="J60" s="446">
        <f t="shared" si="15"/>
        <v>0</v>
      </c>
      <c r="K60" s="446">
        <f t="shared" si="15"/>
        <v>0</v>
      </c>
      <c r="L60" s="446">
        <f t="shared" si="15"/>
        <v>0</v>
      </c>
      <c r="M60" s="446">
        <f t="shared" si="15"/>
        <v>0</v>
      </c>
      <c r="N60" s="446">
        <f t="shared" si="15"/>
        <v>0</v>
      </c>
      <c r="O60" s="446">
        <f t="shared" si="15"/>
        <v>0</v>
      </c>
      <c r="P60" s="446">
        <f t="shared" si="15"/>
        <v>0</v>
      </c>
      <c r="Q60" s="446">
        <f t="shared" si="15"/>
        <v>0</v>
      </c>
      <c r="R60" s="446">
        <f t="shared" si="15"/>
        <v>0</v>
      </c>
      <c r="S60" s="446">
        <f t="shared" si="15"/>
        <v>0</v>
      </c>
      <c r="T60" s="446">
        <f t="shared" si="15"/>
        <v>0</v>
      </c>
      <c r="U60" s="446">
        <f t="shared" si="15"/>
        <v>0</v>
      </c>
      <c r="V60" s="446">
        <f t="shared" si="15"/>
        <v>0</v>
      </c>
      <c r="W60" s="446">
        <f t="shared" si="15"/>
        <v>0</v>
      </c>
      <c r="X60" s="446">
        <f t="shared" si="15"/>
        <v>0</v>
      </c>
      <c r="Y60" s="446">
        <f t="shared" si="15"/>
        <v>0</v>
      </c>
      <c r="Z60" s="446">
        <f t="shared" si="15"/>
        <v>0</v>
      </c>
      <c r="AA60" s="446">
        <f t="shared" si="15"/>
        <v>0</v>
      </c>
      <c r="AB60" s="446">
        <f t="shared" si="15"/>
        <v>0</v>
      </c>
      <c r="AC60" s="446">
        <f t="shared" si="15"/>
        <v>0</v>
      </c>
      <c r="AD60" s="446">
        <f t="shared" si="15"/>
        <v>0</v>
      </c>
      <c r="AE60" s="402">
        <f t="shared" si="14"/>
        <v>0</v>
      </c>
    </row>
    <row r="61" outlineLevel="1">
      <c r="A61" s="445" t="s">
        <v>288</v>
      </c>
      <c r="B61" s="446">
        <f t="shared" ref="B61:AD61" si="16">SUM(B58:B59)</f>
        <v>0</v>
      </c>
      <c r="C61" s="446">
        <f t="shared" si="16"/>
        <v>0</v>
      </c>
      <c r="D61" s="446">
        <f t="shared" si="16"/>
        <v>0</v>
      </c>
      <c r="E61" s="446">
        <f t="shared" si="16"/>
        <v>0</v>
      </c>
      <c r="F61" s="446">
        <f t="shared" si="16"/>
        <v>0</v>
      </c>
      <c r="G61" s="446">
        <f t="shared" si="16"/>
        <v>0</v>
      </c>
      <c r="H61" s="446">
        <f t="shared" si="16"/>
        <v>0</v>
      </c>
      <c r="I61" s="446">
        <f t="shared" si="16"/>
        <v>0</v>
      </c>
      <c r="J61" s="446">
        <f t="shared" si="16"/>
        <v>0</v>
      </c>
      <c r="K61" s="446">
        <f t="shared" si="16"/>
        <v>0</v>
      </c>
      <c r="L61" s="446">
        <f t="shared" si="16"/>
        <v>0</v>
      </c>
      <c r="M61" s="446">
        <f t="shared" si="16"/>
        <v>0</v>
      </c>
      <c r="N61" s="446">
        <f t="shared" si="16"/>
        <v>0</v>
      </c>
      <c r="O61" s="446">
        <f t="shared" si="16"/>
        <v>0</v>
      </c>
      <c r="P61" s="446">
        <f t="shared" si="16"/>
        <v>0</v>
      </c>
      <c r="Q61" s="446">
        <f t="shared" si="16"/>
        <v>0</v>
      </c>
      <c r="R61" s="446">
        <f t="shared" si="16"/>
        <v>0</v>
      </c>
      <c r="S61" s="446">
        <f t="shared" si="16"/>
        <v>0</v>
      </c>
      <c r="T61" s="446">
        <f t="shared" si="16"/>
        <v>0</v>
      </c>
      <c r="U61" s="446">
        <f t="shared" si="16"/>
        <v>0</v>
      </c>
      <c r="V61" s="446">
        <f t="shared" si="16"/>
        <v>0</v>
      </c>
      <c r="W61" s="446">
        <f t="shared" si="16"/>
        <v>0</v>
      </c>
      <c r="X61" s="446">
        <f t="shared" si="16"/>
        <v>0</v>
      </c>
      <c r="Y61" s="446">
        <f t="shared" si="16"/>
        <v>0</v>
      </c>
      <c r="Z61" s="446">
        <f t="shared" si="16"/>
        <v>0</v>
      </c>
      <c r="AA61" s="446">
        <f t="shared" si="16"/>
        <v>0</v>
      </c>
      <c r="AB61" s="446">
        <f t="shared" si="16"/>
        <v>0</v>
      </c>
      <c r="AC61" s="446">
        <f t="shared" si="16"/>
        <v>0</v>
      </c>
      <c r="AD61" s="446">
        <f t="shared" si="16"/>
        <v>0</v>
      </c>
      <c r="AE61" s="402">
        <f t="shared" si="14"/>
        <v>0</v>
      </c>
    </row>
    <row r="62" outlineLevel="1">
      <c r="A62" s="14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448"/>
    </row>
    <row r="63" outlineLevel="1">
      <c r="A63" s="443" t="s">
        <v>290</v>
      </c>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402">
        <f t="shared" ref="AE63:AE71" si="17">SUM(B63:AD63)</f>
        <v>0</v>
      </c>
    </row>
    <row r="64" outlineLevel="1">
      <c r="A64" s="443" t="s">
        <v>291</v>
      </c>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402">
        <f t="shared" si="17"/>
        <v>0</v>
      </c>
    </row>
    <row r="65" outlineLevel="1">
      <c r="A65" s="443" t="s">
        <v>1942</v>
      </c>
      <c r="B65" s="236"/>
      <c r="C65" s="236"/>
      <c r="D65" s="236"/>
      <c r="E65" s="236"/>
      <c r="F65" s="236"/>
      <c r="G65" s="236"/>
      <c r="H65" s="236"/>
      <c r="I65" s="236"/>
      <c r="J65" s="236"/>
      <c r="K65" s="236"/>
      <c r="L65" s="236"/>
      <c r="M65" s="236"/>
      <c r="N65" s="236"/>
      <c r="O65" s="236"/>
      <c r="P65" s="236"/>
      <c r="Q65" s="236"/>
      <c r="R65" s="236"/>
      <c r="S65" s="236"/>
      <c r="T65" s="236"/>
      <c r="U65" s="236"/>
      <c r="V65" s="236"/>
      <c r="W65" s="236"/>
      <c r="X65" s="236"/>
      <c r="Y65" s="236"/>
      <c r="Z65" s="236"/>
      <c r="AA65" s="236"/>
      <c r="AB65" s="236"/>
      <c r="AC65" s="236"/>
      <c r="AD65" s="236"/>
      <c r="AE65" s="402">
        <f t="shared" si="17"/>
        <v>0</v>
      </c>
    </row>
    <row r="66" outlineLevel="1">
      <c r="A66" s="443" t="s">
        <v>1943</v>
      </c>
      <c r="B66" s="236"/>
      <c r="C66" s="236"/>
      <c r="D66" s="236"/>
      <c r="E66" s="236"/>
      <c r="F66" s="236"/>
      <c r="G66" s="236"/>
      <c r="H66" s="236"/>
      <c r="I66" s="236"/>
      <c r="J66" s="236"/>
      <c r="K66" s="236"/>
      <c r="L66" s="236"/>
      <c r="M66" s="236"/>
      <c r="N66" s="236"/>
      <c r="O66" s="236"/>
      <c r="P66" s="236"/>
      <c r="Q66" s="236"/>
      <c r="R66" s="236"/>
      <c r="S66" s="236"/>
      <c r="T66" s="236"/>
      <c r="U66" s="236"/>
      <c r="V66" s="236"/>
      <c r="W66" s="236"/>
      <c r="X66" s="236"/>
      <c r="Y66" s="236"/>
      <c r="Z66" s="236"/>
      <c r="AA66" s="236"/>
      <c r="AB66" s="236"/>
      <c r="AC66" s="236"/>
      <c r="AD66" s="236"/>
      <c r="AE66" s="402">
        <f t="shared" si="17"/>
        <v>0</v>
      </c>
    </row>
    <row r="67" outlineLevel="1">
      <c r="A67" s="443" t="s">
        <v>1944</v>
      </c>
      <c r="B67" s="236"/>
      <c r="C67" s="236"/>
      <c r="D67" s="236"/>
      <c r="E67" s="236"/>
      <c r="F67" s="236"/>
      <c r="G67" s="236"/>
      <c r="H67" s="236"/>
      <c r="I67" s="236"/>
      <c r="J67" s="236"/>
      <c r="K67" s="236"/>
      <c r="L67" s="236"/>
      <c r="M67" s="236"/>
      <c r="N67" s="236"/>
      <c r="O67" s="236"/>
      <c r="P67" s="236"/>
      <c r="Q67" s="236"/>
      <c r="R67" s="236"/>
      <c r="S67" s="236"/>
      <c r="T67" s="236"/>
      <c r="U67" s="236"/>
      <c r="V67" s="236"/>
      <c r="W67" s="236"/>
      <c r="X67" s="236"/>
      <c r="Y67" s="236"/>
      <c r="Z67" s="236"/>
      <c r="AA67" s="236"/>
      <c r="AB67" s="236"/>
      <c r="AC67" s="236"/>
      <c r="AD67" s="236"/>
      <c r="AE67" s="402">
        <f t="shared" si="17"/>
        <v>0</v>
      </c>
    </row>
    <row r="68" outlineLevel="1">
      <c r="A68" s="443" t="s">
        <v>1945</v>
      </c>
      <c r="B68" s="236"/>
      <c r="C68" s="236"/>
      <c r="D68" s="236"/>
      <c r="E68" s="236"/>
      <c r="F68" s="236"/>
      <c r="G68" s="236"/>
      <c r="H68" s="236"/>
      <c r="I68" s="236"/>
      <c r="J68" s="236"/>
      <c r="K68" s="236"/>
      <c r="L68" s="236"/>
      <c r="M68" s="236"/>
      <c r="N68" s="236"/>
      <c r="O68" s="236"/>
      <c r="P68" s="236"/>
      <c r="Q68" s="236"/>
      <c r="R68" s="236"/>
      <c r="S68" s="236"/>
      <c r="T68" s="236"/>
      <c r="U68" s="236"/>
      <c r="V68" s="236"/>
      <c r="W68" s="236"/>
      <c r="X68" s="236"/>
      <c r="Y68" s="236"/>
      <c r="Z68" s="236"/>
      <c r="AA68" s="236"/>
      <c r="AB68" s="236"/>
      <c r="AC68" s="236"/>
      <c r="AD68" s="236"/>
      <c r="AE68" s="402">
        <f t="shared" si="17"/>
        <v>0</v>
      </c>
    </row>
    <row r="69" outlineLevel="1">
      <c r="A69" s="443" t="s">
        <v>1946</v>
      </c>
      <c r="B69" s="236"/>
      <c r="C69" s="236"/>
      <c r="D69" s="236"/>
      <c r="E69" s="236"/>
      <c r="F69" s="236"/>
      <c r="G69" s="236"/>
      <c r="H69" s="236"/>
      <c r="I69" s="236"/>
      <c r="J69" s="236"/>
      <c r="K69" s="236"/>
      <c r="L69" s="236"/>
      <c r="M69" s="236"/>
      <c r="N69" s="236"/>
      <c r="O69" s="236"/>
      <c r="P69" s="236"/>
      <c r="Q69" s="236"/>
      <c r="R69" s="236"/>
      <c r="S69" s="236"/>
      <c r="T69" s="236"/>
      <c r="U69" s="236"/>
      <c r="V69" s="236"/>
      <c r="W69" s="236"/>
      <c r="X69" s="236"/>
      <c r="Y69" s="236"/>
      <c r="Z69" s="236"/>
      <c r="AA69" s="236"/>
      <c r="AB69" s="236"/>
      <c r="AC69" s="236"/>
      <c r="AD69" s="236"/>
      <c r="AE69" s="402">
        <f t="shared" si="17"/>
        <v>0</v>
      </c>
    </row>
    <row r="70" outlineLevel="1">
      <c r="A70" s="443" t="s">
        <v>1947</v>
      </c>
      <c r="B70" s="236"/>
      <c r="C70" s="236"/>
      <c r="D70" s="236"/>
      <c r="E70" s="236"/>
      <c r="F70" s="236"/>
      <c r="G70" s="236"/>
      <c r="H70" s="236"/>
      <c r="I70" s="236"/>
      <c r="J70" s="236"/>
      <c r="K70" s="236"/>
      <c r="L70" s="236"/>
      <c r="M70" s="236"/>
      <c r="N70" s="236"/>
      <c r="O70" s="236"/>
      <c r="P70" s="236"/>
      <c r="Q70" s="236"/>
      <c r="R70" s="236"/>
      <c r="S70" s="236"/>
      <c r="T70" s="236"/>
      <c r="U70" s="236"/>
      <c r="V70" s="236"/>
      <c r="W70" s="236"/>
      <c r="X70" s="236"/>
      <c r="Y70" s="236"/>
      <c r="Z70" s="236"/>
      <c r="AA70" s="236"/>
      <c r="AB70" s="236"/>
      <c r="AC70" s="236"/>
      <c r="AD70" s="236"/>
      <c r="AE70" s="402">
        <f t="shared" si="17"/>
        <v>0</v>
      </c>
    </row>
    <row r="71" outlineLevel="1">
      <c r="A71" s="447" t="s">
        <v>187</v>
      </c>
      <c r="B71" s="446">
        <f t="shared" ref="B71:AD71" si="18">SUM(B63:B70)</f>
        <v>0</v>
      </c>
      <c r="C71" s="446">
        <f t="shared" si="18"/>
        <v>0</v>
      </c>
      <c r="D71" s="446">
        <f t="shared" si="18"/>
        <v>0</v>
      </c>
      <c r="E71" s="446">
        <f t="shared" si="18"/>
        <v>0</v>
      </c>
      <c r="F71" s="446">
        <f t="shared" si="18"/>
        <v>0</v>
      </c>
      <c r="G71" s="446">
        <f t="shared" si="18"/>
        <v>0</v>
      </c>
      <c r="H71" s="446">
        <f t="shared" si="18"/>
        <v>0</v>
      </c>
      <c r="I71" s="446">
        <f t="shared" si="18"/>
        <v>0</v>
      </c>
      <c r="J71" s="446">
        <f t="shared" si="18"/>
        <v>0</v>
      </c>
      <c r="K71" s="446">
        <f t="shared" si="18"/>
        <v>0</v>
      </c>
      <c r="L71" s="446">
        <f t="shared" si="18"/>
        <v>0</v>
      </c>
      <c r="M71" s="446">
        <f t="shared" si="18"/>
        <v>0</v>
      </c>
      <c r="N71" s="446">
        <f t="shared" si="18"/>
        <v>0</v>
      </c>
      <c r="O71" s="446">
        <f t="shared" si="18"/>
        <v>0</v>
      </c>
      <c r="P71" s="446">
        <f t="shared" si="18"/>
        <v>0</v>
      </c>
      <c r="Q71" s="446">
        <f t="shared" si="18"/>
        <v>0</v>
      </c>
      <c r="R71" s="446">
        <f t="shared" si="18"/>
        <v>0</v>
      </c>
      <c r="S71" s="446">
        <f t="shared" si="18"/>
        <v>0</v>
      </c>
      <c r="T71" s="446">
        <f t="shared" si="18"/>
        <v>0</v>
      </c>
      <c r="U71" s="446">
        <f t="shared" si="18"/>
        <v>0</v>
      </c>
      <c r="V71" s="446">
        <f t="shared" si="18"/>
        <v>0</v>
      </c>
      <c r="W71" s="446">
        <f t="shared" si="18"/>
        <v>0</v>
      </c>
      <c r="X71" s="446">
        <f t="shared" si="18"/>
        <v>0</v>
      </c>
      <c r="Y71" s="446">
        <f t="shared" si="18"/>
        <v>0</v>
      </c>
      <c r="Z71" s="446">
        <f t="shared" si="18"/>
        <v>0</v>
      </c>
      <c r="AA71" s="446">
        <f t="shared" si="18"/>
        <v>0</v>
      </c>
      <c r="AB71" s="446">
        <f t="shared" si="18"/>
        <v>0</v>
      </c>
      <c r="AC71" s="446">
        <f t="shared" si="18"/>
        <v>0</v>
      </c>
      <c r="AD71" s="446">
        <f t="shared" si="18"/>
        <v>0</v>
      </c>
      <c r="AE71" s="402">
        <f t="shared" si="17"/>
        <v>0</v>
      </c>
    </row>
    <row r="72" outlineLevel="1">
      <c r="A72" s="415"/>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c r="AE72" s="399"/>
    </row>
    <row r="73" outlineLevel="1">
      <c r="A73" s="462" t="s">
        <v>1948</v>
      </c>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c r="AC73" s="225"/>
      <c r="AD73" s="225"/>
      <c r="AE73" s="448"/>
    </row>
    <row r="74" outlineLevel="1">
      <c r="A74" s="443" t="s">
        <v>1315</v>
      </c>
      <c r="B74" s="247"/>
      <c r="C74" s="247"/>
      <c r="D74" s="247"/>
      <c r="E74" s="355"/>
      <c r="F74" s="355"/>
      <c r="G74" s="355"/>
      <c r="H74" s="355"/>
      <c r="I74" s="355"/>
      <c r="J74" s="355"/>
      <c r="K74" s="355"/>
      <c r="L74" s="247"/>
      <c r="M74" s="355"/>
      <c r="N74" s="355"/>
      <c r="O74" s="355"/>
      <c r="P74" s="355"/>
      <c r="Q74" s="355"/>
      <c r="R74" s="355"/>
      <c r="S74" s="355"/>
      <c r="T74" s="355"/>
      <c r="U74" s="355"/>
      <c r="V74" s="355"/>
      <c r="W74" s="355"/>
      <c r="X74" s="247"/>
      <c r="Y74" s="355"/>
      <c r="Z74" s="355"/>
      <c r="AA74" s="355"/>
      <c r="AB74" s="355"/>
      <c r="AC74" s="355"/>
      <c r="AD74" s="247"/>
      <c r="AE74" s="399">
        <f t="shared" ref="AE74:AE77" si="19">SUM(B74:AD74)</f>
        <v>0</v>
      </c>
    </row>
    <row r="75" outlineLevel="1">
      <c r="A75" s="443" t="s">
        <v>1131</v>
      </c>
      <c r="B75" s="144"/>
      <c r="C75" s="144"/>
      <c r="D75" s="144"/>
      <c r="E75" s="144"/>
      <c r="F75" s="144"/>
      <c r="G75" s="428"/>
      <c r="H75" s="428"/>
      <c r="I75" s="428"/>
      <c r="J75" s="428"/>
      <c r="K75" s="144"/>
      <c r="L75" s="428"/>
      <c r="M75" s="428"/>
      <c r="N75" s="428"/>
      <c r="O75" s="428"/>
      <c r="P75" s="428"/>
      <c r="Q75" s="428"/>
      <c r="R75" s="428"/>
      <c r="S75" s="428"/>
      <c r="T75" s="428"/>
      <c r="U75" s="428"/>
      <c r="V75" s="428"/>
      <c r="W75" s="428"/>
      <c r="X75" s="428"/>
      <c r="Y75" s="428"/>
      <c r="Z75" s="428"/>
      <c r="AA75" s="428"/>
      <c r="AB75" s="428"/>
      <c r="AC75" s="428"/>
      <c r="AD75" s="428"/>
      <c r="AE75" s="399">
        <f t="shared" si="19"/>
        <v>0</v>
      </c>
    </row>
    <row r="76" outlineLevel="1">
      <c r="A76" s="443" t="s">
        <v>1316</v>
      </c>
      <c r="B76" s="144"/>
      <c r="C76" s="144"/>
      <c r="D76" s="144"/>
      <c r="E76" s="144"/>
      <c r="F76" s="144"/>
      <c r="G76" s="428"/>
      <c r="H76" s="428"/>
      <c r="I76" s="428"/>
      <c r="J76" s="428"/>
      <c r="K76" s="144"/>
      <c r="L76" s="428"/>
      <c r="M76" s="428"/>
      <c r="N76" s="428"/>
      <c r="O76" s="428"/>
      <c r="P76" s="428"/>
      <c r="Q76" s="428"/>
      <c r="R76" s="428"/>
      <c r="S76" s="428"/>
      <c r="T76" s="428"/>
      <c r="U76" s="428"/>
      <c r="V76" s="428"/>
      <c r="W76" s="428"/>
      <c r="X76" s="428"/>
      <c r="Y76" s="428"/>
      <c r="Z76" s="428"/>
      <c r="AA76" s="428"/>
      <c r="AB76" s="428"/>
      <c r="AC76" s="428"/>
      <c r="AD76" s="428"/>
      <c r="AE76" s="399">
        <f t="shared" si="19"/>
        <v>0</v>
      </c>
    </row>
    <row r="77" outlineLevel="1">
      <c r="A77" s="506" t="s">
        <v>1317</v>
      </c>
      <c r="B77" s="507">
        <f t="shared" ref="B77:AD77" si="20">sum(B74:B76)</f>
        <v>0</v>
      </c>
      <c r="C77" s="507">
        <f t="shared" si="20"/>
        <v>0</v>
      </c>
      <c r="D77" s="507">
        <f t="shared" si="20"/>
        <v>0</v>
      </c>
      <c r="E77" s="507">
        <f t="shared" si="20"/>
        <v>0</v>
      </c>
      <c r="F77" s="507">
        <f t="shared" si="20"/>
        <v>0</v>
      </c>
      <c r="G77" s="507">
        <f t="shared" si="20"/>
        <v>0</v>
      </c>
      <c r="H77" s="507">
        <f t="shared" si="20"/>
        <v>0</v>
      </c>
      <c r="I77" s="507">
        <f t="shared" si="20"/>
        <v>0</v>
      </c>
      <c r="J77" s="507">
        <f t="shared" si="20"/>
        <v>0</v>
      </c>
      <c r="K77" s="507">
        <f t="shared" si="20"/>
        <v>0</v>
      </c>
      <c r="L77" s="507">
        <f t="shared" si="20"/>
        <v>0</v>
      </c>
      <c r="M77" s="507">
        <f t="shared" si="20"/>
        <v>0</v>
      </c>
      <c r="N77" s="507">
        <f t="shared" si="20"/>
        <v>0</v>
      </c>
      <c r="O77" s="507">
        <f t="shared" si="20"/>
        <v>0</v>
      </c>
      <c r="P77" s="507">
        <f t="shared" si="20"/>
        <v>0</v>
      </c>
      <c r="Q77" s="507">
        <f t="shared" si="20"/>
        <v>0</v>
      </c>
      <c r="R77" s="507">
        <f t="shared" si="20"/>
        <v>0</v>
      </c>
      <c r="S77" s="507">
        <f t="shared" si="20"/>
        <v>0</v>
      </c>
      <c r="T77" s="507">
        <f t="shared" si="20"/>
        <v>0</v>
      </c>
      <c r="U77" s="507">
        <f t="shared" si="20"/>
        <v>0</v>
      </c>
      <c r="V77" s="507">
        <f t="shared" si="20"/>
        <v>0</v>
      </c>
      <c r="W77" s="507">
        <f t="shared" si="20"/>
        <v>0</v>
      </c>
      <c r="X77" s="507">
        <f t="shared" si="20"/>
        <v>0</v>
      </c>
      <c r="Y77" s="507">
        <f t="shared" si="20"/>
        <v>0</v>
      </c>
      <c r="Z77" s="507">
        <f t="shared" si="20"/>
        <v>0</v>
      </c>
      <c r="AA77" s="507">
        <f t="shared" si="20"/>
        <v>0</v>
      </c>
      <c r="AB77" s="507">
        <f t="shared" si="20"/>
        <v>0</v>
      </c>
      <c r="AC77" s="507">
        <f t="shared" si="20"/>
        <v>0</v>
      </c>
      <c r="AD77" s="507">
        <f t="shared" si="20"/>
        <v>0</v>
      </c>
      <c r="AE77" s="950">
        <f t="shared" si="19"/>
        <v>0</v>
      </c>
    </row>
    <row r="78">
      <c r="A78" s="129"/>
      <c r="B78" s="129"/>
      <c r="C78" s="129"/>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c r="AD78" s="129"/>
      <c r="AE78" s="402"/>
    </row>
    <row r="79">
      <c r="A79" s="129"/>
      <c r="B79" s="129"/>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c r="AE79" s="402"/>
    </row>
    <row r="80">
      <c r="A80" s="129"/>
      <c r="B80" s="129"/>
      <c r="C80" s="129"/>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c r="AD80" s="129"/>
      <c r="AE80" s="402"/>
    </row>
    <row r="81" ht="30.75" customHeight="1">
      <c r="A81" s="492" t="s">
        <v>1949</v>
      </c>
      <c r="B81" s="193"/>
      <c r="C81" s="193"/>
      <c r="D81" s="193"/>
      <c r="E81" s="193"/>
      <c r="F81" s="193"/>
      <c r="G81" s="193"/>
      <c r="H81" s="193"/>
      <c r="I81" s="193"/>
      <c r="J81" s="193"/>
      <c r="K81" s="193"/>
      <c r="L81" s="193"/>
      <c r="M81" s="193"/>
      <c r="N81" s="193"/>
      <c r="O81" s="193"/>
      <c r="P81" s="193"/>
      <c r="Q81" s="193"/>
      <c r="R81" s="193"/>
      <c r="S81" s="193"/>
      <c r="T81" s="193"/>
      <c r="U81" s="193"/>
      <c r="V81" s="193"/>
      <c r="W81" s="193"/>
      <c r="X81" s="193"/>
      <c r="Y81" s="193"/>
      <c r="Z81" s="193"/>
      <c r="AA81" s="193"/>
      <c r="AB81" s="193"/>
      <c r="AC81" s="193"/>
      <c r="AD81" s="193"/>
      <c r="AE81" s="402"/>
    </row>
    <row r="82" collapsed="1">
      <c r="A82" s="494" t="s">
        <v>131</v>
      </c>
      <c r="B82" s="182">
        <f>Summary!B55</f>
        <v>0</v>
      </c>
      <c r="C82" s="182">
        <f>Summary!C55</f>
        <v>0</v>
      </c>
      <c r="D82" s="182">
        <f>Summary!D55</f>
        <v>0</v>
      </c>
      <c r="E82" s="182">
        <f>Summary!E55</f>
        <v>0</v>
      </c>
      <c r="F82" s="182">
        <f>Summary!F55</f>
        <v>0</v>
      </c>
      <c r="G82" s="182">
        <f>Summary!G55</f>
        <v>0</v>
      </c>
      <c r="H82" s="182">
        <f>Summary!H55</f>
        <v>0</v>
      </c>
      <c r="I82" s="182">
        <f>Summary!I55</f>
        <v>0</v>
      </c>
      <c r="J82" s="182">
        <f>Summary!J55</f>
        <v>0</v>
      </c>
      <c r="K82" s="182">
        <f>Summary!K55</f>
        <v>0</v>
      </c>
      <c r="L82" s="182">
        <f>Summary!L55</f>
        <v>0</v>
      </c>
      <c r="M82" s="182">
        <f>Summary!M55</f>
        <v>0</v>
      </c>
      <c r="N82" s="182">
        <f>Summary!N55</f>
        <v>0</v>
      </c>
      <c r="O82" s="182">
        <f>Summary!O55</f>
        <v>2197.098</v>
      </c>
      <c r="P82" s="182">
        <f>Summary!P55</f>
        <v>1565.565</v>
      </c>
      <c r="Q82" s="182">
        <f>Summary!Q55</f>
        <v>636.84</v>
      </c>
      <c r="R82" s="182">
        <f>Summary!R55</f>
        <v>0</v>
      </c>
      <c r="S82" s="182">
        <f>Summary!S55</f>
        <v>0</v>
      </c>
      <c r="T82" s="182">
        <f>Summary!T55</f>
        <v>0</v>
      </c>
      <c r="U82" s="182">
        <f>Summary!U55</f>
        <v>620.919</v>
      </c>
      <c r="V82" s="182">
        <f>Summary!V55</f>
        <v>318.42</v>
      </c>
      <c r="W82" s="182">
        <f>Summary!W55</f>
        <v>318.42</v>
      </c>
      <c r="X82" s="182">
        <f>Summary!X55</f>
        <v>626.226</v>
      </c>
      <c r="Y82" s="182">
        <f>Summary!Y55</f>
        <v>0</v>
      </c>
      <c r="Z82" s="182">
        <f>Summary!Z55</f>
        <v>318.42</v>
      </c>
      <c r="AA82" s="182">
        <f>Summary!AA55</f>
        <v>890.5146</v>
      </c>
      <c r="AB82" s="182">
        <f>Summary!AB55</f>
        <v>1440.3198</v>
      </c>
      <c r="AC82" s="182">
        <f>Summary!AC55</f>
        <v>1955.0988</v>
      </c>
      <c r="AD82" s="182">
        <f>Summary!AD55</f>
        <v>1257.759</v>
      </c>
      <c r="AE82" s="402">
        <f>sum(B82:AD82)</f>
        <v>12145.6002</v>
      </c>
    </row>
    <row r="83" hidden="1" outlineLevel="1">
      <c r="A83" s="943" t="s">
        <v>162</v>
      </c>
      <c r="B83" s="324"/>
      <c r="C83" s="324"/>
      <c r="D83" s="324"/>
      <c r="E83" s="324"/>
      <c r="F83" s="324"/>
      <c r="G83" s="324"/>
      <c r="H83" s="324"/>
      <c r="I83" s="324"/>
      <c r="J83" s="324"/>
      <c r="K83" s="324"/>
      <c r="L83" s="324"/>
      <c r="M83" s="324"/>
      <c r="N83" s="324"/>
      <c r="O83" s="324"/>
      <c r="P83" s="324"/>
      <c r="Q83" s="324"/>
      <c r="R83" s="324"/>
      <c r="S83" s="324"/>
      <c r="T83" s="324"/>
      <c r="U83" s="324"/>
      <c r="V83" s="324"/>
      <c r="W83" s="324"/>
      <c r="X83" s="324"/>
      <c r="Y83" s="324"/>
      <c r="Z83" s="324"/>
      <c r="AA83" s="324"/>
      <c r="AB83" s="324"/>
      <c r="AC83" s="324"/>
      <c r="AD83" s="324"/>
      <c r="AE83" s="402"/>
    </row>
    <row r="84" hidden="1" outlineLevel="1">
      <c r="A84" s="945" t="s">
        <v>50</v>
      </c>
      <c r="B84" s="182">
        <f>Summary!B57</f>
        <v>0</v>
      </c>
      <c r="C84" s="182">
        <f>Summary!C57</f>
        <v>0</v>
      </c>
      <c r="D84" s="182">
        <f>Summary!D57</f>
        <v>0</v>
      </c>
      <c r="E84" s="182">
        <f>Summary!E57</f>
        <v>0</v>
      </c>
      <c r="F84" s="182">
        <f>Summary!F57</f>
        <v>0</v>
      </c>
      <c r="G84" s="182">
        <f>Summary!G57</f>
        <v>0</v>
      </c>
      <c r="H84" s="182">
        <f>Summary!H57</f>
        <v>0</v>
      </c>
      <c r="I84" s="182">
        <f>Summary!I57</f>
        <v>0</v>
      </c>
      <c r="J84" s="182">
        <f>Summary!J57</f>
        <v>0</v>
      </c>
      <c r="K84" s="182">
        <f>Summary!K57</f>
        <v>0</v>
      </c>
      <c r="L84" s="182">
        <f>Summary!L57</f>
        <v>0</v>
      </c>
      <c r="M84" s="182">
        <f>Summary!M57</f>
        <v>0</v>
      </c>
      <c r="N84" s="182">
        <f>Summary!N57</f>
        <v>0</v>
      </c>
      <c r="O84" s="182">
        <f>Summary!O57</f>
        <v>127.098</v>
      </c>
      <c r="P84" s="182">
        <f>Summary!P57</f>
        <v>90.565</v>
      </c>
      <c r="Q84" s="182">
        <f>Summary!Q57</f>
        <v>36.84</v>
      </c>
      <c r="R84" s="182">
        <f>Summary!R57</f>
        <v>0</v>
      </c>
      <c r="S84" s="182">
        <f>Summary!S57</f>
        <v>0</v>
      </c>
      <c r="T84" s="182">
        <f>Summary!T57</f>
        <v>0</v>
      </c>
      <c r="U84" s="182">
        <f>Summary!U57</f>
        <v>35.919</v>
      </c>
      <c r="V84" s="182">
        <f>Summary!V57</f>
        <v>18.42</v>
      </c>
      <c r="W84" s="182">
        <f>Summary!W57</f>
        <v>18.42</v>
      </c>
      <c r="X84" s="182">
        <f>Summary!X57</f>
        <v>36.226</v>
      </c>
      <c r="Y84" s="182">
        <f>Summary!Y57</f>
        <v>0</v>
      </c>
      <c r="Z84" s="182">
        <f>Summary!Z57</f>
        <v>18.42</v>
      </c>
      <c r="AA84" s="182">
        <f>Summary!AA57</f>
        <v>51.5146</v>
      </c>
      <c r="AB84" s="182">
        <f>Summary!AB57</f>
        <v>83.3198</v>
      </c>
      <c r="AC84" s="182">
        <f>Summary!AC57</f>
        <v>113.0988</v>
      </c>
      <c r="AD84" s="182">
        <f>Summary!AD57</f>
        <v>72.759</v>
      </c>
      <c r="AE84" s="402">
        <f t="shared" ref="AE84:AE86" si="21">sum(B84:AD84)</f>
        <v>702.6002</v>
      </c>
    </row>
    <row r="85" hidden="1" outlineLevel="1">
      <c r="A85" s="945" t="s">
        <v>1289</v>
      </c>
      <c r="B85" s="182" t="str">
        <f>Summary!B58</f>
        <v/>
      </c>
      <c r="C85" s="182" t="str">
        <f>Summary!C58</f>
        <v/>
      </c>
      <c r="D85" s="182" t="str">
        <f>Summary!D58</f>
        <v/>
      </c>
      <c r="E85" s="182" t="str">
        <f>Summary!E58</f>
        <v/>
      </c>
      <c r="F85" s="182" t="str">
        <f>Summary!F58</f>
        <v/>
      </c>
      <c r="G85" s="182" t="str">
        <f>Summary!G58</f>
        <v/>
      </c>
      <c r="H85" s="182" t="str">
        <f>Summary!H58</f>
        <v/>
      </c>
      <c r="I85" s="182" t="str">
        <f>Summary!I58</f>
        <v/>
      </c>
      <c r="J85" s="182" t="str">
        <f>Summary!J58</f>
        <v/>
      </c>
      <c r="K85" s="182" t="str">
        <f>Summary!K58</f>
        <v/>
      </c>
      <c r="L85" s="182" t="str">
        <f>Summary!L58</f>
        <v/>
      </c>
      <c r="M85" s="182" t="str">
        <f>Summary!M58</f>
        <v/>
      </c>
      <c r="N85" s="182" t="str">
        <f>Summary!N58</f>
        <v/>
      </c>
      <c r="O85" s="182" t="str">
        <f>Summary!O58</f>
        <v/>
      </c>
      <c r="P85" s="182" t="str">
        <f>Summary!P58</f>
        <v/>
      </c>
      <c r="Q85" s="182" t="str">
        <f>Summary!Q58</f>
        <v/>
      </c>
      <c r="R85" s="182" t="str">
        <f>Summary!R58</f>
        <v/>
      </c>
      <c r="S85" s="182" t="str">
        <f>Summary!S58</f>
        <v/>
      </c>
      <c r="T85" s="182" t="str">
        <f>Summary!T58</f>
        <v/>
      </c>
      <c r="U85" s="182" t="str">
        <f>Summary!U58</f>
        <v/>
      </c>
      <c r="V85" s="182" t="str">
        <f>Summary!V58</f>
        <v/>
      </c>
      <c r="W85" s="182" t="str">
        <f>Summary!W58</f>
        <v/>
      </c>
      <c r="X85" s="182" t="str">
        <f>Summary!X58</f>
        <v/>
      </c>
      <c r="Y85" s="182" t="str">
        <f>Summary!Y58</f>
        <v/>
      </c>
      <c r="Z85" s="182" t="str">
        <f>Summary!Z58</f>
        <v/>
      </c>
      <c r="AA85" s="182" t="str">
        <f>Summary!AA58</f>
        <v/>
      </c>
      <c r="AB85" s="182" t="str">
        <f>Summary!AB58</f>
        <v/>
      </c>
      <c r="AC85" s="182" t="str">
        <f>Summary!AC58</f>
        <v/>
      </c>
      <c r="AD85" s="182" t="str">
        <f>Summary!AD58</f>
        <v/>
      </c>
      <c r="AE85" s="402">
        <f t="shared" si="21"/>
        <v>0</v>
      </c>
    </row>
    <row r="86">
      <c r="A86" s="494" t="s">
        <v>137</v>
      </c>
      <c r="B86" s="282">
        <f>Summary!B95</f>
        <v>0</v>
      </c>
      <c r="C86" s="282">
        <f>Summary!C95</f>
        <v>0</v>
      </c>
      <c r="D86" s="282">
        <f>Summary!D95</f>
        <v>0</v>
      </c>
      <c r="E86" s="282">
        <f>Summary!E95</f>
        <v>0</v>
      </c>
      <c r="F86" s="282">
        <f>Summary!F95</f>
        <v>0</v>
      </c>
      <c r="G86" s="282">
        <f>Summary!G95</f>
        <v>0</v>
      </c>
      <c r="H86" s="282">
        <f>Summary!H95</f>
        <v>0</v>
      </c>
      <c r="I86" s="282">
        <f>Summary!I95</f>
        <v>0</v>
      </c>
      <c r="J86" s="282">
        <f>Summary!J95</f>
        <v>0</v>
      </c>
      <c r="K86" s="282">
        <f>Summary!K95</f>
        <v>0</v>
      </c>
      <c r="L86" s="282">
        <f>Summary!L95</f>
        <v>0</v>
      </c>
      <c r="M86" s="282">
        <f>Summary!M95</f>
        <v>0</v>
      </c>
      <c r="N86" s="282">
        <f>Summary!N95</f>
        <v>0</v>
      </c>
      <c r="O86" s="282">
        <f>Summary!O95</f>
        <v>7</v>
      </c>
      <c r="P86" s="282">
        <f>Summary!P95</f>
        <v>5</v>
      </c>
      <c r="Q86" s="282">
        <f>Summary!Q95</f>
        <v>2</v>
      </c>
      <c r="R86" s="282">
        <f>Summary!R95</f>
        <v>0</v>
      </c>
      <c r="S86" s="282">
        <f>Summary!S95</f>
        <v>0</v>
      </c>
      <c r="T86" s="282">
        <f>Summary!T95</f>
        <v>0</v>
      </c>
      <c r="U86" s="282">
        <f>Summary!U95</f>
        <v>2</v>
      </c>
      <c r="V86" s="282">
        <f>Summary!V95</f>
        <v>1</v>
      </c>
      <c r="W86" s="282">
        <f>Summary!W95</f>
        <v>1</v>
      </c>
      <c r="X86" s="282">
        <f>Summary!X95</f>
        <v>2</v>
      </c>
      <c r="Y86" s="282">
        <f>Summary!Y95</f>
        <v>0</v>
      </c>
      <c r="Z86" s="282">
        <f>Summary!Z95</f>
        <v>1</v>
      </c>
      <c r="AA86" s="282">
        <f>Summary!AA95</f>
        <v>3</v>
      </c>
      <c r="AB86" s="282">
        <f>Summary!AB95</f>
        <v>6</v>
      </c>
      <c r="AC86" s="282">
        <f>Summary!AC95</f>
        <v>8</v>
      </c>
      <c r="AD86" s="282">
        <f>Summary!AD95</f>
        <v>5</v>
      </c>
      <c r="AE86" s="402">
        <f t="shared" si="21"/>
        <v>43</v>
      </c>
    </row>
    <row r="87">
      <c r="A87" s="145"/>
      <c r="B87" s="129"/>
      <c r="C87" s="129"/>
      <c r="D87" s="129"/>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c r="AD87" s="129"/>
      <c r="AE87" s="395"/>
    </row>
    <row r="88">
      <c r="A88" s="443" t="s">
        <v>1950</v>
      </c>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c r="AD88" s="129"/>
      <c r="AE88" s="395"/>
    </row>
    <row r="89">
      <c r="A89" s="145"/>
      <c r="B89" s="129"/>
      <c r="C89" s="129"/>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c r="AD89" s="129"/>
      <c r="AE89" s="395"/>
    </row>
    <row r="90">
      <c r="A90" s="462" t="s">
        <v>1951</v>
      </c>
      <c r="B90" s="216"/>
      <c r="C90" s="129"/>
      <c r="D90" s="129"/>
      <c r="E90" s="129"/>
      <c r="F90" s="129"/>
      <c r="G90" s="129"/>
      <c r="H90" s="129"/>
      <c r="I90" s="951"/>
      <c r="J90" s="129"/>
      <c r="K90" s="129"/>
      <c r="L90" s="129"/>
      <c r="M90" s="129"/>
      <c r="N90" s="129"/>
      <c r="O90" s="129"/>
      <c r="P90" s="129"/>
      <c r="Q90" s="129"/>
      <c r="R90" s="129"/>
      <c r="S90" s="129"/>
      <c r="T90" s="129"/>
      <c r="U90" s="129"/>
      <c r="V90" s="129"/>
      <c r="W90" s="129"/>
      <c r="X90" s="129"/>
      <c r="Y90" s="129"/>
      <c r="Z90" s="129"/>
      <c r="AA90" s="129"/>
      <c r="AB90" s="129"/>
      <c r="AC90" s="129"/>
      <c r="AD90" s="129"/>
      <c r="AE90" s="402"/>
    </row>
    <row r="91">
      <c r="A91" s="404" t="s">
        <v>1952</v>
      </c>
      <c r="B91" s="216">
        <f t="shared" ref="B91:AD91" si="22">B86</f>
        <v>0</v>
      </c>
      <c r="C91" s="216">
        <f t="shared" si="22"/>
        <v>0</v>
      </c>
      <c r="D91" s="216">
        <f t="shared" si="22"/>
        <v>0</v>
      </c>
      <c r="E91" s="216">
        <f t="shared" si="22"/>
        <v>0</v>
      </c>
      <c r="F91" s="216">
        <f t="shared" si="22"/>
        <v>0</v>
      </c>
      <c r="G91" s="216">
        <f t="shared" si="22"/>
        <v>0</v>
      </c>
      <c r="H91" s="216">
        <f t="shared" si="22"/>
        <v>0</v>
      </c>
      <c r="I91" s="216">
        <f t="shared" si="22"/>
        <v>0</v>
      </c>
      <c r="J91" s="216">
        <f t="shared" si="22"/>
        <v>0</v>
      </c>
      <c r="K91" s="216">
        <f t="shared" si="22"/>
        <v>0</v>
      </c>
      <c r="L91" s="216">
        <f t="shared" si="22"/>
        <v>0</v>
      </c>
      <c r="M91" s="216">
        <f t="shared" si="22"/>
        <v>0</v>
      </c>
      <c r="N91" s="216">
        <f t="shared" si="22"/>
        <v>0</v>
      </c>
      <c r="O91" s="216">
        <f t="shared" si="22"/>
        <v>7</v>
      </c>
      <c r="P91" s="216">
        <f t="shared" si="22"/>
        <v>5</v>
      </c>
      <c r="Q91" s="216">
        <f t="shared" si="22"/>
        <v>2</v>
      </c>
      <c r="R91" s="216">
        <f t="shared" si="22"/>
        <v>0</v>
      </c>
      <c r="S91" s="216">
        <f t="shared" si="22"/>
        <v>0</v>
      </c>
      <c r="T91" s="216">
        <f t="shared" si="22"/>
        <v>0</v>
      </c>
      <c r="U91" s="216">
        <f t="shared" si="22"/>
        <v>2</v>
      </c>
      <c r="V91" s="216">
        <f t="shared" si="22"/>
        <v>1</v>
      </c>
      <c r="W91" s="216">
        <f t="shared" si="22"/>
        <v>1</v>
      </c>
      <c r="X91" s="216">
        <f t="shared" si="22"/>
        <v>2</v>
      </c>
      <c r="Y91" s="216">
        <f t="shared" si="22"/>
        <v>0</v>
      </c>
      <c r="Z91" s="216">
        <f t="shared" si="22"/>
        <v>1</v>
      </c>
      <c r="AA91" s="216">
        <f t="shared" si="22"/>
        <v>3</v>
      </c>
      <c r="AB91" s="216">
        <f t="shared" si="22"/>
        <v>6</v>
      </c>
      <c r="AC91" s="216">
        <f t="shared" si="22"/>
        <v>8</v>
      </c>
      <c r="AD91" s="216">
        <f t="shared" si="22"/>
        <v>5</v>
      </c>
      <c r="AE91" s="402">
        <f t="shared" ref="AE91:AE95" si="23">sum(B91:AD91)</f>
        <v>43</v>
      </c>
    </row>
    <row r="92">
      <c r="A92" s="404" t="s">
        <v>1953</v>
      </c>
      <c r="B92" s="143"/>
      <c r="C92" s="143"/>
      <c r="D92" s="143"/>
      <c r="E92" s="143"/>
      <c r="F92" s="143"/>
      <c r="G92" s="143"/>
      <c r="H92" s="143"/>
      <c r="I92" s="135"/>
      <c r="J92" s="135"/>
      <c r="K92" s="135"/>
      <c r="L92" s="135"/>
      <c r="M92" s="135"/>
      <c r="N92" s="135"/>
      <c r="O92" s="952"/>
      <c r="P92" s="952"/>
      <c r="Q92" s="952"/>
      <c r="R92" s="135"/>
      <c r="S92" s="138"/>
      <c r="T92" s="138"/>
      <c r="U92" s="138"/>
      <c r="V92" s="138"/>
      <c r="W92" s="138"/>
      <c r="X92" s="138"/>
      <c r="Y92" s="138"/>
      <c r="Z92" s="953"/>
      <c r="AA92" s="138"/>
      <c r="AB92" s="138"/>
      <c r="AC92" s="953"/>
      <c r="AD92" s="953"/>
      <c r="AE92" s="402">
        <f t="shared" si="23"/>
        <v>0</v>
      </c>
    </row>
    <row r="93">
      <c r="A93" s="946" t="s">
        <v>1954</v>
      </c>
      <c r="B93" s="143"/>
      <c r="C93" s="143"/>
      <c r="D93" s="143"/>
      <c r="E93" s="143"/>
      <c r="F93" s="143"/>
      <c r="G93" s="143"/>
      <c r="H93" s="143"/>
      <c r="I93" s="135"/>
      <c r="J93" s="135"/>
      <c r="K93" s="135"/>
      <c r="L93" s="135"/>
      <c r="M93" s="135"/>
      <c r="N93" s="135"/>
      <c r="O93" s="952"/>
      <c r="P93" s="952"/>
      <c r="Q93" s="952"/>
      <c r="R93" s="135"/>
      <c r="S93" s="138"/>
      <c r="T93" s="138"/>
      <c r="U93" s="138"/>
      <c r="V93" s="138"/>
      <c r="W93" s="138"/>
      <c r="X93" s="138"/>
      <c r="Y93" s="138"/>
      <c r="Z93" s="954"/>
      <c r="AA93" s="138"/>
      <c r="AB93" s="138"/>
      <c r="AC93" s="138"/>
      <c r="AD93" s="138"/>
      <c r="AE93" s="402">
        <f t="shared" si="23"/>
        <v>0</v>
      </c>
    </row>
    <row r="94">
      <c r="A94" s="404" t="s">
        <v>1955</v>
      </c>
      <c r="B94" s="143"/>
      <c r="C94" s="143"/>
      <c r="D94" s="143"/>
      <c r="E94" s="143"/>
      <c r="F94" s="143"/>
      <c r="G94" s="143"/>
      <c r="H94" s="143"/>
      <c r="I94" s="135"/>
      <c r="J94" s="135"/>
      <c r="K94" s="135"/>
      <c r="L94" s="135"/>
      <c r="M94" s="135"/>
      <c r="N94" s="135"/>
      <c r="O94" s="952"/>
      <c r="P94" s="952"/>
      <c r="Q94" s="952"/>
      <c r="R94" s="135"/>
      <c r="S94" s="138"/>
      <c r="T94" s="138"/>
      <c r="U94" s="138"/>
      <c r="V94" s="138"/>
      <c r="W94" s="138"/>
      <c r="X94" s="138"/>
      <c r="Y94" s="138"/>
      <c r="Z94" s="954"/>
      <c r="AA94" s="138"/>
      <c r="AB94" s="138"/>
      <c r="AC94" s="138"/>
      <c r="AD94" s="138"/>
      <c r="AE94" s="402">
        <f t="shared" si="23"/>
        <v>0</v>
      </c>
    </row>
    <row r="95">
      <c r="A95" s="407" t="s">
        <v>172</v>
      </c>
      <c r="B95" s="408">
        <f t="shared" ref="B95:AD95" si="24">SUM(B91:B94)</f>
        <v>0</v>
      </c>
      <c r="C95" s="408">
        <f t="shared" si="24"/>
        <v>0</v>
      </c>
      <c r="D95" s="408">
        <f t="shared" si="24"/>
        <v>0</v>
      </c>
      <c r="E95" s="408">
        <f t="shared" si="24"/>
        <v>0</v>
      </c>
      <c r="F95" s="408">
        <f t="shared" si="24"/>
        <v>0</v>
      </c>
      <c r="G95" s="408">
        <f t="shared" si="24"/>
        <v>0</v>
      </c>
      <c r="H95" s="408">
        <f t="shared" si="24"/>
        <v>0</v>
      </c>
      <c r="I95" s="408">
        <f t="shared" si="24"/>
        <v>0</v>
      </c>
      <c r="J95" s="408">
        <f t="shared" si="24"/>
        <v>0</v>
      </c>
      <c r="K95" s="408">
        <f t="shared" si="24"/>
        <v>0</v>
      </c>
      <c r="L95" s="408">
        <f t="shared" si="24"/>
        <v>0</v>
      </c>
      <c r="M95" s="408">
        <f t="shared" si="24"/>
        <v>0</v>
      </c>
      <c r="N95" s="408">
        <f t="shared" si="24"/>
        <v>0</v>
      </c>
      <c r="O95" s="408">
        <f t="shared" si="24"/>
        <v>7</v>
      </c>
      <c r="P95" s="408">
        <f t="shared" si="24"/>
        <v>5</v>
      </c>
      <c r="Q95" s="408">
        <f t="shared" si="24"/>
        <v>2</v>
      </c>
      <c r="R95" s="408">
        <f t="shared" si="24"/>
        <v>0</v>
      </c>
      <c r="S95" s="408">
        <f t="shared" si="24"/>
        <v>0</v>
      </c>
      <c r="T95" s="408">
        <f t="shared" si="24"/>
        <v>0</v>
      </c>
      <c r="U95" s="408">
        <f t="shared" si="24"/>
        <v>2</v>
      </c>
      <c r="V95" s="408">
        <f t="shared" si="24"/>
        <v>1</v>
      </c>
      <c r="W95" s="408">
        <f t="shared" si="24"/>
        <v>1</v>
      </c>
      <c r="X95" s="408">
        <f t="shared" si="24"/>
        <v>2</v>
      </c>
      <c r="Y95" s="408">
        <f t="shared" si="24"/>
        <v>0</v>
      </c>
      <c r="Z95" s="408">
        <f t="shared" si="24"/>
        <v>1</v>
      </c>
      <c r="AA95" s="408">
        <f t="shared" si="24"/>
        <v>3</v>
      </c>
      <c r="AB95" s="408">
        <f t="shared" si="24"/>
        <v>6</v>
      </c>
      <c r="AC95" s="408">
        <f t="shared" si="24"/>
        <v>8</v>
      </c>
      <c r="AD95" s="408">
        <f t="shared" si="24"/>
        <v>5</v>
      </c>
      <c r="AE95" s="402">
        <f t="shared" si="23"/>
        <v>43</v>
      </c>
    </row>
    <row r="96">
      <c r="A96" s="145"/>
      <c r="B96" s="213"/>
      <c r="C96" s="213"/>
      <c r="D96" s="213"/>
      <c r="E96" s="213"/>
      <c r="F96" s="213"/>
      <c r="G96" s="213"/>
      <c r="H96" s="213"/>
      <c r="I96" s="213"/>
      <c r="J96" s="129"/>
      <c r="K96" s="129"/>
      <c r="L96" s="129"/>
      <c r="M96" s="129"/>
      <c r="N96" s="129"/>
      <c r="O96" s="129"/>
      <c r="P96" s="129"/>
      <c r="Q96" s="129"/>
      <c r="R96" s="129"/>
      <c r="S96" s="129"/>
      <c r="T96" s="129"/>
      <c r="U96" s="129"/>
      <c r="V96" s="129"/>
      <c r="W96" s="129"/>
      <c r="X96" s="129"/>
      <c r="Y96" s="129"/>
      <c r="Z96" s="129"/>
      <c r="AA96" s="129"/>
      <c r="AB96" s="129"/>
      <c r="AC96" s="129"/>
      <c r="AD96" s="129"/>
      <c r="AE96" s="570"/>
    </row>
    <row r="97">
      <c r="A97" s="404" t="s">
        <v>176</v>
      </c>
      <c r="B97" s="143"/>
      <c r="C97" s="143"/>
      <c r="D97" s="143"/>
      <c r="E97" s="143"/>
      <c r="F97" s="143"/>
      <c r="G97" s="143"/>
      <c r="H97" s="143"/>
      <c r="I97" s="143"/>
      <c r="J97" s="143"/>
      <c r="K97" s="143"/>
      <c r="L97" s="143"/>
      <c r="M97" s="135"/>
      <c r="N97" s="135"/>
      <c r="O97" s="135"/>
      <c r="P97" s="135"/>
      <c r="Q97" s="135"/>
      <c r="R97" s="135"/>
      <c r="S97" s="138"/>
      <c r="T97" s="138"/>
      <c r="U97" s="138"/>
      <c r="V97" s="138"/>
      <c r="W97" s="138"/>
      <c r="X97" s="138"/>
      <c r="Y97" s="138"/>
      <c r="Z97" s="955"/>
      <c r="AA97" s="138"/>
      <c r="AB97" s="138"/>
      <c r="AC97" s="955"/>
      <c r="AD97" s="955"/>
      <c r="AE97" s="402">
        <f t="shared" ref="AE97:AE105" si="25">sum(B97:AD97)</f>
        <v>0</v>
      </c>
    </row>
    <row r="98">
      <c r="A98" s="404" t="s">
        <v>177</v>
      </c>
      <c r="B98" s="143"/>
      <c r="C98" s="143"/>
      <c r="D98" s="143"/>
      <c r="E98" s="143"/>
      <c r="F98" s="143"/>
      <c r="G98" s="143"/>
      <c r="H98" s="143"/>
      <c r="I98" s="143"/>
      <c r="J98" s="143"/>
      <c r="K98" s="143"/>
      <c r="L98" s="143"/>
      <c r="M98" s="135"/>
      <c r="N98" s="135"/>
      <c r="O98" s="135"/>
      <c r="P98" s="135"/>
      <c r="Q98" s="135"/>
      <c r="R98" s="135"/>
      <c r="S98" s="138"/>
      <c r="T98" s="138"/>
      <c r="U98" s="138"/>
      <c r="V98" s="138"/>
      <c r="W98" s="138"/>
      <c r="X98" s="138"/>
      <c r="Y98" s="138"/>
      <c r="Z98" s="953"/>
      <c r="AA98" s="956"/>
      <c r="AB98" s="138"/>
      <c r="AC98" s="956"/>
      <c r="AD98" s="956"/>
      <c r="AE98" s="402">
        <f t="shared" si="25"/>
        <v>0</v>
      </c>
    </row>
    <row r="99">
      <c r="A99" s="404" t="s">
        <v>1956</v>
      </c>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957"/>
      <c r="AA99" s="143"/>
      <c r="AB99" s="143"/>
      <c r="AC99" s="957"/>
      <c r="AD99" s="957"/>
      <c r="AE99" s="402">
        <f t="shared" si="25"/>
        <v>0</v>
      </c>
    </row>
    <row r="100">
      <c r="A100" s="404" t="s">
        <v>1957</v>
      </c>
      <c r="B100" s="348"/>
      <c r="C100" s="348"/>
      <c r="D100" s="348"/>
      <c r="E100" s="348"/>
      <c r="F100" s="348"/>
      <c r="G100" s="143"/>
      <c r="H100" s="143"/>
      <c r="I100" s="143"/>
      <c r="J100" s="143"/>
      <c r="K100" s="143"/>
      <c r="L100" s="143"/>
      <c r="M100" s="135"/>
      <c r="N100" s="135"/>
      <c r="O100" s="952"/>
      <c r="P100" s="952"/>
      <c r="Q100" s="952"/>
      <c r="R100" s="952"/>
      <c r="S100" s="138"/>
      <c r="T100" s="138"/>
      <c r="U100" s="138"/>
      <c r="V100" s="143"/>
      <c r="W100" s="143"/>
      <c r="X100" s="143"/>
      <c r="Y100" s="143"/>
      <c r="Z100" s="957"/>
      <c r="AA100" s="143"/>
      <c r="AB100" s="143"/>
      <c r="AC100" s="957"/>
      <c r="AD100" s="957"/>
      <c r="AE100" s="402">
        <f t="shared" si="25"/>
        <v>0</v>
      </c>
    </row>
    <row r="101">
      <c r="A101" s="404" t="s">
        <v>1958</v>
      </c>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38"/>
      <c r="AB101" s="143"/>
      <c r="AC101" s="957"/>
      <c r="AD101" s="957"/>
      <c r="AE101" s="402">
        <f t="shared" si="25"/>
        <v>0</v>
      </c>
    </row>
    <row r="102">
      <c r="A102" s="404" t="s">
        <v>1959</v>
      </c>
      <c r="B102" s="348"/>
      <c r="C102" s="348"/>
      <c r="D102" s="348"/>
      <c r="E102" s="348"/>
      <c r="F102" s="348"/>
      <c r="G102" s="143"/>
      <c r="H102" s="143"/>
      <c r="I102" s="143"/>
      <c r="J102" s="143"/>
      <c r="K102" s="143"/>
      <c r="L102" s="143"/>
      <c r="M102" s="135"/>
      <c r="N102" s="135"/>
      <c r="O102" s="952"/>
      <c r="P102" s="952"/>
      <c r="Q102" s="952"/>
      <c r="R102" s="952"/>
      <c r="S102" s="138"/>
      <c r="T102" s="138"/>
      <c r="U102" s="138"/>
      <c r="V102" s="143"/>
      <c r="W102" s="143"/>
      <c r="X102" s="143"/>
      <c r="Y102" s="143"/>
      <c r="Z102" s="143"/>
      <c r="AA102" s="138"/>
      <c r="AB102" s="143"/>
      <c r="AC102" s="957"/>
      <c r="AD102" s="957"/>
      <c r="AE102" s="402">
        <f t="shared" si="25"/>
        <v>0</v>
      </c>
    </row>
    <row r="103">
      <c r="A103" s="404" t="s">
        <v>1960</v>
      </c>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38"/>
      <c r="AB103" s="143"/>
      <c r="AC103" s="957"/>
      <c r="AD103" s="957"/>
      <c r="AE103" s="402">
        <f t="shared" si="25"/>
        <v>0</v>
      </c>
    </row>
    <row r="104">
      <c r="A104" s="404" t="s">
        <v>1961</v>
      </c>
      <c r="B104" s="143"/>
      <c r="C104" s="143"/>
      <c r="D104" s="143"/>
      <c r="E104" s="143"/>
      <c r="F104" s="143"/>
      <c r="G104" s="143"/>
      <c r="H104" s="143"/>
      <c r="I104" s="143"/>
      <c r="J104" s="143"/>
      <c r="K104" s="143"/>
      <c r="L104" s="143"/>
      <c r="M104" s="143"/>
      <c r="N104" s="143"/>
      <c r="O104" s="143"/>
      <c r="P104" s="143"/>
      <c r="Q104" s="143"/>
      <c r="R104" s="143"/>
      <c r="S104" s="138"/>
      <c r="T104" s="138"/>
      <c r="U104" s="138"/>
      <c r="V104" s="143"/>
      <c r="W104" s="143"/>
      <c r="X104" s="143"/>
      <c r="Y104" s="143"/>
      <c r="Z104" s="143"/>
      <c r="AA104" s="138"/>
      <c r="AB104" s="143"/>
      <c r="AC104" s="957"/>
      <c r="AD104" s="957"/>
      <c r="AE104" s="402">
        <f t="shared" si="25"/>
        <v>0</v>
      </c>
    </row>
    <row r="105">
      <c r="A105" s="958" t="s">
        <v>187</v>
      </c>
      <c r="B105" s="959">
        <f t="shared" ref="B105:AD105" si="26">SUM(B97:B104)</f>
        <v>0</v>
      </c>
      <c r="C105" s="959">
        <f t="shared" si="26"/>
        <v>0</v>
      </c>
      <c r="D105" s="959">
        <f t="shared" si="26"/>
        <v>0</v>
      </c>
      <c r="E105" s="959">
        <f t="shared" si="26"/>
        <v>0</v>
      </c>
      <c r="F105" s="959">
        <f t="shared" si="26"/>
        <v>0</v>
      </c>
      <c r="G105" s="959">
        <f t="shared" si="26"/>
        <v>0</v>
      </c>
      <c r="H105" s="959">
        <f t="shared" si="26"/>
        <v>0</v>
      </c>
      <c r="I105" s="959">
        <f t="shared" si="26"/>
        <v>0</v>
      </c>
      <c r="J105" s="959">
        <f t="shared" si="26"/>
        <v>0</v>
      </c>
      <c r="K105" s="959">
        <f t="shared" si="26"/>
        <v>0</v>
      </c>
      <c r="L105" s="959">
        <f t="shared" si="26"/>
        <v>0</v>
      </c>
      <c r="M105" s="959">
        <f t="shared" si="26"/>
        <v>0</v>
      </c>
      <c r="N105" s="959">
        <f t="shared" si="26"/>
        <v>0</v>
      </c>
      <c r="O105" s="959">
        <f t="shared" si="26"/>
        <v>0</v>
      </c>
      <c r="P105" s="959">
        <f t="shared" si="26"/>
        <v>0</v>
      </c>
      <c r="Q105" s="959">
        <f t="shared" si="26"/>
        <v>0</v>
      </c>
      <c r="R105" s="959">
        <f t="shared" si="26"/>
        <v>0</v>
      </c>
      <c r="S105" s="959">
        <f t="shared" si="26"/>
        <v>0</v>
      </c>
      <c r="T105" s="959">
        <f t="shared" si="26"/>
        <v>0</v>
      </c>
      <c r="U105" s="959">
        <f t="shared" si="26"/>
        <v>0</v>
      </c>
      <c r="V105" s="959">
        <f t="shared" si="26"/>
        <v>0</v>
      </c>
      <c r="W105" s="959">
        <f t="shared" si="26"/>
        <v>0</v>
      </c>
      <c r="X105" s="959">
        <f t="shared" si="26"/>
        <v>0</v>
      </c>
      <c r="Y105" s="959">
        <f t="shared" si="26"/>
        <v>0</v>
      </c>
      <c r="Z105" s="959">
        <f t="shared" si="26"/>
        <v>0</v>
      </c>
      <c r="AA105" s="959">
        <f t="shared" si="26"/>
        <v>0</v>
      </c>
      <c r="AB105" s="959">
        <f t="shared" si="26"/>
        <v>0</v>
      </c>
      <c r="AC105" s="959">
        <f t="shared" si="26"/>
        <v>0</v>
      </c>
      <c r="AD105" s="959">
        <f t="shared" si="26"/>
        <v>0</v>
      </c>
      <c r="AE105" s="960">
        <f t="shared" si="25"/>
        <v>0</v>
      </c>
    </row>
    <row r="106">
      <c r="A106" s="129"/>
      <c r="B106" s="174"/>
      <c r="C106" s="174"/>
      <c r="D106" s="174"/>
      <c r="E106" s="174"/>
      <c r="F106" s="174"/>
      <c r="G106" s="174"/>
      <c r="H106" s="174"/>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402"/>
    </row>
    <row r="107">
      <c r="A107" s="947" t="s">
        <v>1962</v>
      </c>
      <c r="B107" s="500"/>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c r="AA107" s="500"/>
      <c r="AB107" s="500"/>
      <c r="AC107" s="500"/>
      <c r="AD107" s="500"/>
      <c r="AE107" s="491"/>
    </row>
    <row r="108" outlineLevel="1">
      <c r="A108" s="948"/>
      <c r="AE108" s="491"/>
    </row>
    <row r="109" outlineLevel="1">
      <c r="A109" s="508" t="s">
        <v>1963</v>
      </c>
      <c r="B109" s="576"/>
      <c r="C109" s="576"/>
      <c r="D109" s="576"/>
      <c r="E109" s="576"/>
      <c r="F109" s="576"/>
      <c r="G109" s="576"/>
      <c r="H109" s="576"/>
      <c r="I109" s="577"/>
      <c r="J109" s="577"/>
      <c r="K109" s="577"/>
      <c r="L109" s="577"/>
      <c r="M109" s="577"/>
      <c r="N109" s="577"/>
      <c r="O109" s="577"/>
      <c r="P109" s="577"/>
      <c r="Q109" s="577"/>
      <c r="R109" s="577"/>
      <c r="S109" s="577"/>
      <c r="T109" s="577"/>
      <c r="U109" s="577"/>
      <c r="V109" s="577"/>
      <c r="W109" s="577"/>
      <c r="X109" s="577"/>
      <c r="Y109" s="577"/>
      <c r="Z109" s="577"/>
      <c r="AA109" s="577"/>
      <c r="AB109" s="577"/>
      <c r="AC109" s="577"/>
      <c r="AD109" s="577"/>
      <c r="AE109" s="949"/>
    </row>
    <row r="110" outlineLevel="1">
      <c r="A110" s="443" t="s">
        <v>1964</v>
      </c>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c r="AB110" s="236"/>
      <c r="AC110" s="236"/>
      <c r="AD110" s="236"/>
      <c r="AE110" s="402">
        <f t="shared" ref="AE110:AE115" si="27">SUM(B110:AD110)</f>
        <v>0</v>
      </c>
    </row>
    <row r="111" outlineLevel="1">
      <c r="A111" s="443" t="s">
        <v>1965</v>
      </c>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c r="AA111" s="236"/>
      <c r="AB111" s="236"/>
      <c r="AC111" s="236"/>
      <c r="AD111" s="236"/>
      <c r="AE111" s="402">
        <f t="shared" si="27"/>
        <v>0</v>
      </c>
    </row>
    <row r="112" outlineLevel="1">
      <c r="A112" s="443" t="s">
        <v>1966</v>
      </c>
      <c r="B112" s="348"/>
      <c r="C112" s="348"/>
      <c r="D112" s="348"/>
      <c r="E112" s="348"/>
      <c r="F112" s="348"/>
      <c r="G112" s="236"/>
      <c r="H112" s="236"/>
      <c r="I112" s="236"/>
      <c r="J112" s="236"/>
      <c r="K112" s="236"/>
      <c r="L112" s="236"/>
      <c r="M112" s="236"/>
      <c r="N112" s="236"/>
      <c r="O112" s="236"/>
      <c r="P112" s="236"/>
      <c r="Q112" s="236"/>
      <c r="R112" s="236"/>
      <c r="S112" s="236"/>
      <c r="T112" s="236"/>
      <c r="U112" s="236"/>
      <c r="V112" s="236"/>
      <c r="W112" s="236"/>
      <c r="X112" s="236"/>
      <c r="Y112" s="236"/>
      <c r="Z112" s="236"/>
      <c r="AA112" s="236"/>
      <c r="AB112" s="236"/>
      <c r="AC112" s="236"/>
      <c r="AD112" s="236"/>
      <c r="AE112" s="402">
        <f t="shared" si="27"/>
        <v>0</v>
      </c>
    </row>
    <row r="113" outlineLevel="1">
      <c r="A113" s="443" t="s">
        <v>1967</v>
      </c>
      <c r="B113" s="348"/>
      <c r="C113" s="348"/>
      <c r="D113" s="348"/>
      <c r="E113" s="348"/>
      <c r="F113" s="348"/>
      <c r="G113" s="236"/>
      <c r="H113" s="236"/>
      <c r="I113" s="236"/>
      <c r="J113" s="236"/>
      <c r="K113" s="236"/>
      <c r="L113" s="236"/>
      <c r="M113" s="236"/>
      <c r="N113" s="236"/>
      <c r="O113" s="236"/>
      <c r="P113" s="236"/>
      <c r="Q113" s="236"/>
      <c r="R113" s="236"/>
      <c r="S113" s="236"/>
      <c r="T113" s="236"/>
      <c r="U113" s="236"/>
      <c r="V113" s="236"/>
      <c r="W113" s="236"/>
      <c r="X113" s="236"/>
      <c r="Y113" s="236"/>
      <c r="Z113" s="236"/>
      <c r="AA113" s="236"/>
      <c r="AB113" s="236"/>
      <c r="AC113" s="236"/>
      <c r="AD113" s="236"/>
      <c r="AE113" s="402">
        <f t="shared" si="27"/>
        <v>0</v>
      </c>
    </row>
    <row r="114" outlineLevel="1">
      <c r="A114" s="445" t="s">
        <v>287</v>
      </c>
      <c r="B114" s="446">
        <f t="shared" ref="B114:AD114" si="28">SUM(B110:B111)</f>
        <v>0</v>
      </c>
      <c r="C114" s="446">
        <f t="shared" si="28"/>
        <v>0</v>
      </c>
      <c r="D114" s="446">
        <f t="shared" si="28"/>
        <v>0</v>
      </c>
      <c r="E114" s="446">
        <f t="shared" si="28"/>
        <v>0</v>
      </c>
      <c r="F114" s="446">
        <f t="shared" si="28"/>
        <v>0</v>
      </c>
      <c r="G114" s="446">
        <f t="shared" si="28"/>
        <v>0</v>
      </c>
      <c r="H114" s="446">
        <f t="shared" si="28"/>
        <v>0</v>
      </c>
      <c r="I114" s="446">
        <f t="shared" si="28"/>
        <v>0</v>
      </c>
      <c r="J114" s="446">
        <f t="shared" si="28"/>
        <v>0</v>
      </c>
      <c r="K114" s="446">
        <f t="shared" si="28"/>
        <v>0</v>
      </c>
      <c r="L114" s="446">
        <f t="shared" si="28"/>
        <v>0</v>
      </c>
      <c r="M114" s="446">
        <f t="shared" si="28"/>
        <v>0</v>
      </c>
      <c r="N114" s="446">
        <f t="shared" si="28"/>
        <v>0</v>
      </c>
      <c r="O114" s="446">
        <f t="shared" si="28"/>
        <v>0</v>
      </c>
      <c r="P114" s="446">
        <f t="shared" si="28"/>
        <v>0</v>
      </c>
      <c r="Q114" s="446">
        <f t="shared" si="28"/>
        <v>0</v>
      </c>
      <c r="R114" s="446">
        <f t="shared" si="28"/>
        <v>0</v>
      </c>
      <c r="S114" s="446">
        <f t="shared" si="28"/>
        <v>0</v>
      </c>
      <c r="T114" s="446">
        <f t="shared" si="28"/>
        <v>0</v>
      </c>
      <c r="U114" s="446">
        <f t="shared" si="28"/>
        <v>0</v>
      </c>
      <c r="V114" s="446">
        <f t="shared" si="28"/>
        <v>0</v>
      </c>
      <c r="W114" s="446">
        <f t="shared" si="28"/>
        <v>0</v>
      </c>
      <c r="X114" s="446">
        <f t="shared" si="28"/>
        <v>0</v>
      </c>
      <c r="Y114" s="446">
        <f t="shared" si="28"/>
        <v>0</v>
      </c>
      <c r="Z114" s="446">
        <f t="shared" si="28"/>
        <v>0</v>
      </c>
      <c r="AA114" s="446">
        <f t="shared" si="28"/>
        <v>0</v>
      </c>
      <c r="AB114" s="446">
        <f t="shared" si="28"/>
        <v>0</v>
      </c>
      <c r="AC114" s="446">
        <f t="shared" si="28"/>
        <v>0</v>
      </c>
      <c r="AD114" s="446">
        <f t="shared" si="28"/>
        <v>0</v>
      </c>
      <c r="AE114" s="402">
        <f t="shared" si="27"/>
        <v>0</v>
      </c>
    </row>
    <row r="115" outlineLevel="1">
      <c r="A115" s="445" t="s">
        <v>288</v>
      </c>
      <c r="B115" s="446">
        <f t="shared" ref="B115:AD115" si="29">SUM(B112:B113)</f>
        <v>0</v>
      </c>
      <c r="C115" s="446">
        <f t="shared" si="29"/>
        <v>0</v>
      </c>
      <c r="D115" s="446">
        <f t="shared" si="29"/>
        <v>0</v>
      </c>
      <c r="E115" s="446">
        <f t="shared" si="29"/>
        <v>0</v>
      </c>
      <c r="F115" s="446">
        <f t="shared" si="29"/>
        <v>0</v>
      </c>
      <c r="G115" s="446">
        <f t="shared" si="29"/>
        <v>0</v>
      </c>
      <c r="H115" s="446">
        <f t="shared" si="29"/>
        <v>0</v>
      </c>
      <c r="I115" s="446">
        <f t="shared" si="29"/>
        <v>0</v>
      </c>
      <c r="J115" s="446">
        <f t="shared" si="29"/>
        <v>0</v>
      </c>
      <c r="K115" s="446">
        <f t="shared" si="29"/>
        <v>0</v>
      </c>
      <c r="L115" s="446">
        <f t="shared" si="29"/>
        <v>0</v>
      </c>
      <c r="M115" s="446">
        <f t="shared" si="29"/>
        <v>0</v>
      </c>
      <c r="N115" s="446">
        <f t="shared" si="29"/>
        <v>0</v>
      </c>
      <c r="O115" s="446">
        <f t="shared" si="29"/>
        <v>0</v>
      </c>
      <c r="P115" s="446">
        <f t="shared" si="29"/>
        <v>0</v>
      </c>
      <c r="Q115" s="446">
        <f t="shared" si="29"/>
        <v>0</v>
      </c>
      <c r="R115" s="446">
        <f t="shared" si="29"/>
        <v>0</v>
      </c>
      <c r="S115" s="446">
        <f t="shared" si="29"/>
        <v>0</v>
      </c>
      <c r="T115" s="446">
        <f t="shared" si="29"/>
        <v>0</v>
      </c>
      <c r="U115" s="446">
        <f t="shared" si="29"/>
        <v>0</v>
      </c>
      <c r="V115" s="446">
        <f t="shared" si="29"/>
        <v>0</v>
      </c>
      <c r="W115" s="446">
        <f t="shared" si="29"/>
        <v>0</v>
      </c>
      <c r="X115" s="446">
        <f t="shared" si="29"/>
        <v>0</v>
      </c>
      <c r="Y115" s="446">
        <f t="shared" si="29"/>
        <v>0</v>
      </c>
      <c r="Z115" s="446">
        <f t="shared" si="29"/>
        <v>0</v>
      </c>
      <c r="AA115" s="446">
        <f t="shared" si="29"/>
        <v>0</v>
      </c>
      <c r="AB115" s="446">
        <f t="shared" si="29"/>
        <v>0</v>
      </c>
      <c r="AC115" s="446">
        <f t="shared" si="29"/>
        <v>0</v>
      </c>
      <c r="AD115" s="446">
        <f t="shared" si="29"/>
        <v>0</v>
      </c>
      <c r="AE115" s="402">
        <f t="shared" si="27"/>
        <v>0</v>
      </c>
    </row>
    <row r="116" outlineLevel="1">
      <c r="A116" s="145"/>
      <c r="B116" s="174"/>
      <c r="C116" s="174"/>
      <c r="D116" s="174"/>
      <c r="E116" s="174"/>
      <c r="F116" s="174"/>
      <c r="G116" s="174"/>
      <c r="H116" s="174"/>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402"/>
    </row>
    <row r="117" outlineLevel="1">
      <c r="A117" s="443" t="s">
        <v>290</v>
      </c>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c r="AA117" s="236"/>
      <c r="AB117" s="236"/>
      <c r="AC117" s="236"/>
      <c r="AD117" s="236"/>
      <c r="AE117" s="402">
        <f t="shared" ref="AE117:AE125" si="30">SUM(B117:AD117)</f>
        <v>0</v>
      </c>
    </row>
    <row r="118" outlineLevel="1">
      <c r="A118" s="443" t="s">
        <v>291</v>
      </c>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236"/>
      <c r="AE118" s="402">
        <f t="shared" si="30"/>
        <v>0</v>
      </c>
    </row>
    <row r="119" outlineLevel="1">
      <c r="A119" s="443" t="s">
        <v>1968</v>
      </c>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c r="AB119" s="236"/>
      <c r="AC119" s="236"/>
      <c r="AD119" s="236"/>
      <c r="AE119" s="402">
        <f t="shared" si="30"/>
        <v>0</v>
      </c>
    </row>
    <row r="120" outlineLevel="1">
      <c r="A120" s="443" t="s">
        <v>1969</v>
      </c>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c r="AA120" s="236"/>
      <c r="AB120" s="236"/>
      <c r="AC120" s="236"/>
      <c r="AD120" s="236"/>
      <c r="AE120" s="402">
        <f t="shared" si="30"/>
        <v>0</v>
      </c>
    </row>
    <row r="121" outlineLevel="1">
      <c r="A121" s="443" t="s">
        <v>1970</v>
      </c>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c r="AA121" s="236"/>
      <c r="AB121" s="236"/>
      <c r="AC121" s="236"/>
      <c r="AD121" s="236"/>
      <c r="AE121" s="402">
        <f t="shared" si="30"/>
        <v>0</v>
      </c>
    </row>
    <row r="122" outlineLevel="1">
      <c r="A122" s="443" t="s">
        <v>1971</v>
      </c>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6"/>
      <c r="Y122" s="236"/>
      <c r="Z122" s="236"/>
      <c r="AA122" s="236"/>
      <c r="AB122" s="236"/>
      <c r="AC122" s="236"/>
      <c r="AD122" s="236"/>
      <c r="AE122" s="402">
        <f t="shared" si="30"/>
        <v>0</v>
      </c>
    </row>
    <row r="123" outlineLevel="1">
      <c r="A123" s="443" t="s">
        <v>1972</v>
      </c>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c r="AA123" s="236"/>
      <c r="AB123" s="236"/>
      <c r="AC123" s="236"/>
      <c r="AD123" s="236"/>
      <c r="AE123" s="402">
        <f t="shared" si="30"/>
        <v>0</v>
      </c>
    </row>
    <row r="124" outlineLevel="1">
      <c r="A124" s="443" t="s">
        <v>1973</v>
      </c>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c r="AA124" s="236"/>
      <c r="AB124" s="236"/>
      <c r="AC124" s="236"/>
      <c r="AD124" s="236"/>
      <c r="AE124" s="402">
        <f t="shared" si="30"/>
        <v>0</v>
      </c>
    </row>
    <row r="125" outlineLevel="1">
      <c r="A125" s="447" t="s">
        <v>187</v>
      </c>
      <c r="B125" s="446">
        <f t="shared" ref="B125:AD125" si="31">SUM(B117:B124)</f>
        <v>0</v>
      </c>
      <c r="C125" s="446">
        <f t="shared" si="31"/>
        <v>0</v>
      </c>
      <c r="D125" s="446">
        <f t="shared" si="31"/>
        <v>0</v>
      </c>
      <c r="E125" s="446">
        <f t="shared" si="31"/>
        <v>0</v>
      </c>
      <c r="F125" s="446">
        <f t="shared" si="31"/>
        <v>0</v>
      </c>
      <c r="G125" s="446">
        <f t="shared" si="31"/>
        <v>0</v>
      </c>
      <c r="H125" s="446">
        <f t="shared" si="31"/>
        <v>0</v>
      </c>
      <c r="I125" s="446">
        <f t="shared" si="31"/>
        <v>0</v>
      </c>
      <c r="J125" s="446">
        <f t="shared" si="31"/>
        <v>0</v>
      </c>
      <c r="K125" s="446">
        <f t="shared" si="31"/>
        <v>0</v>
      </c>
      <c r="L125" s="446">
        <f t="shared" si="31"/>
        <v>0</v>
      </c>
      <c r="M125" s="446">
        <f t="shared" si="31"/>
        <v>0</v>
      </c>
      <c r="N125" s="446">
        <f t="shared" si="31"/>
        <v>0</v>
      </c>
      <c r="O125" s="446">
        <f t="shared" si="31"/>
        <v>0</v>
      </c>
      <c r="P125" s="446">
        <f t="shared" si="31"/>
        <v>0</v>
      </c>
      <c r="Q125" s="446">
        <f t="shared" si="31"/>
        <v>0</v>
      </c>
      <c r="R125" s="446">
        <f t="shared" si="31"/>
        <v>0</v>
      </c>
      <c r="S125" s="446">
        <f t="shared" si="31"/>
        <v>0</v>
      </c>
      <c r="T125" s="446">
        <f t="shared" si="31"/>
        <v>0</v>
      </c>
      <c r="U125" s="446">
        <f t="shared" si="31"/>
        <v>0</v>
      </c>
      <c r="V125" s="446">
        <f t="shared" si="31"/>
        <v>0</v>
      </c>
      <c r="W125" s="446">
        <f t="shared" si="31"/>
        <v>0</v>
      </c>
      <c r="X125" s="446">
        <f t="shared" si="31"/>
        <v>0</v>
      </c>
      <c r="Y125" s="446">
        <f t="shared" si="31"/>
        <v>0</v>
      </c>
      <c r="Z125" s="446">
        <f t="shared" si="31"/>
        <v>0</v>
      </c>
      <c r="AA125" s="446">
        <f t="shared" si="31"/>
        <v>0</v>
      </c>
      <c r="AB125" s="446">
        <f t="shared" si="31"/>
        <v>0</v>
      </c>
      <c r="AC125" s="446">
        <f t="shared" si="31"/>
        <v>0</v>
      </c>
      <c r="AD125" s="446">
        <f t="shared" si="31"/>
        <v>0</v>
      </c>
      <c r="AE125" s="402">
        <f t="shared" si="30"/>
        <v>0</v>
      </c>
    </row>
    <row r="126" outlineLevel="1">
      <c r="A126" s="145"/>
      <c r="B126" s="174"/>
      <c r="C126" s="174"/>
      <c r="D126" s="174"/>
      <c r="E126" s="174"/>
      <c r="F126" s="174"/>
      <c r="G126" s="174"/>
      <c r="H126" s="174"/>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402"/>
    </row>
    <row r="127" outlineLevel="1">
      <c r="A127" s="462" t="s">
        <v>1974</v>
      </c>
      <c r="B127" s="174"/>
      <c r="C127" s="174"/>
      <c r="D127" s="174"/>
      <c r="E127" s="174"/>
      <c r="F127" s="174"/>
      <c r="G127" s="247"/>
      <c r="H127" s="174"/>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491"/>
    </row>
    <row r="128" outlineLevel="1">
      <c r="A128" s="443" t="s">
        <v>1315</v>
      </c>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c r="AA128" s="247"/>
      <c r="AB128" s="247"/>
      <c r="AC128" s="247"/>
      <c r="AD128" s="247"/>
      <c r="AE128" s="491"/>
    </row>
    <row r="129" outlineLevel="1">
      <c r="A129" s="443" t="s">
        <v>1131</v>
      </c>
      <c r="B129" s="161"/>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1"/>
      <c r="AA129" s="161"/>
      <c r="AB129" s="161"/>
      <c r="AC129" s="161"/>
      <c r="AD129" s="161"/>
      <c r="AE129" s="491"/>
    </row>
    <row r="130" outlineLevel="1">
      <c r="A130" s="443" t="s">
        <v>1316</v>
      </c>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c r="AA130" s="161"/>
      <c r="AB130" s="161"/>
      <c r="AC130" s="161"/>
      <c r="AD130" s="161"/>
      <c r="AE130" s="491"/>
    </row>
    <row r="131" outlineLevel="1">
      <c r="A131" s="467" t="s">
        <v>1317</v>
      </c>
      <c r="B131" s="455">
        <f t="shared" ref="B131:AD131" si="32">SUM(B128:B130)</f>
        <v>0</v>
      </c>
      <c r="C131" s="455">
        <f t="shared" si="32"/>
        <v>0</v>
      </c>
      <c r="D131" s="455">
        <f t="shared" si="32"/>
        <v>0</v>
      </c>
      <c r="E131" s="455">
        <f t="shared" si="32"/>
        <v>0</v>
      </c>
      <c r="F131" s="455">
        <f t="shared" si="32"/>
        <v>0</v>
      </c>
      <c r="G131" s="455">
        <f t="shared" si="32"/>
        <v>0</v>
      </c>
      <c r="H131" s="455">
        <f t="shared" si="32"/>
        <v>0</v>
      </c>
      <c r="I131" s="455">
        <f t="shared" si="32"/>
        <v>0</v>
      </c>
      <c r="J131" s="455">
        <f t="shared" si="32"/>
        <v>0</v>
      </c>
      <c r="K131" s="455">
        <f t="shared" si="32"/>
        <v>0</v>
      </c>
      <c r="L131" s="455">
        <f t="shared" si="32"/>
        <v>0</v>
      </c>
      <c r="M131" s="455">
        <f t="shared" si="32"/>
        <v>0</v>
      </c>
      <c r="N131" s="455">
        <f t="shared" si="32"/>
        <v>0</v>
      </c>
      <c r="O131" s="455">
        <f t="shared" si="32"/>
        <v>0</v>
      </c>
      <c r="P131" s="455">
        <f t="shared" si="32"/>
        <v>0</v>
      </c>
      <c r="Q131" s="455">
        <f t="shared" si="32"/>
        <v>0</v>
      </c>
      <c r="R131" s="455">
        <f t="shared" si="32"/>
        <v>0</v>
      </c>
      <c r="S131" s="455">
        <f t="shared" si="32"/>
        <v>0</v>
      </c>
      <c r="T131" s="455">
        <f t="shared" si="32"/>
        <v>0</v>
      </c>
      <c r="U131" s="455">
        <f t="shared" si="32"/>
        <v>0</v>
      </c>
      <c r="V131" s="455">
        <f t="shared" si="32"/>
        <v>0</v>
      </c>
      <c r="W131" s="455">
        <f t="shared" si="32"/>
        <v>0</v>
      </c>
      <c r="X131" s="455">
        <f t="shared" si="32"/>
        <v>0</v>
      </c>
      <c r="Y131" s="455">
        <f t="shared" si="32"/>
        <v>0</v>
      </c>
      <c r="Z131" s="455">
        <f t="shared" si="32"/>
        <v>0</v>
      </c>
      <c r="AA131" s="455">
        <f t="shared" si="32"/>
        <v>0</v>
      </c>
      <c r="AB131" s="455">
        <f t="shared" si="32"/>
        <v>0</v>
      </c>
      <c r="AC131" s="455">
        <f t="shared" si="32"/>
        <v>0</v>
      </c>
      <c r="AD131" s="455">
        <f t="shared" si="32"/>
        <v>0</v>
      </c>
      <c r="AE131" s="402"/>
    </row>
    <row r="132" outlineLevel="1">
      <c r="A132" s="145"/>
      <c r="B132" s="174"/>
      <c r="C132" s="174"/>
      <c r="D132" s="174"/>
      <c r="E132" s="174"/>
      <c r="F132" s="174"/>
      <c r="G132" s="174"/>
      <c r="H132" s="174"/>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402"/>
    </row>
    <row r="133" outlineLevel="1">
      <c r="A133" s="508" t="s">
        <v>1975</v>
      </c>
      <c r="B133" s="509"/>
      <c r="C133" s="509"/>
      <c r="D133" s="509"/>
      <c r="E133" s="509"/>
      <c r="F133" s="509"/>
      <c r="G133" s="509"/>
      <c r="H133" s="509"/>
      <c r="I133" s="509"/>
      <c r="J133" s="509"/>
      <c r="K133" s="509"/>
      <c r="L133" s="509"/>
      <c r="M133" s="509"/>
      <c r="N133" s="509"/>
      <c r="O133" s="509"/>
      <c r="P133" s="509"/>
      <c r="Q133" s="509"/>
      <c r="R133" s="509"/>
      <c r="S133" s="509"/>
      <c r="T133" s="510"/>
      <c r="U133" s="510"/>
      <c r="V133" s="510"/>
      <c r="W133" s="510"/>
      <c r="X133" s="510"/>
      <c r="Y133" s="510"/>
      <c r="Z133" s="510"/>
      <c r="AA133" s="510"/>
      <c r="AB133" s="510"/>
      <c r="AC133" s="510"/>
      <c r="AD133" s="510"/>
      <c r="AE133" s="949"/>
    </row>
    <row r="134" outlineLevel="1">
      <c r="A134" s="443" t="s">
        <v>1976</v>
      </c>
      <c r="B134" s="212"/>
      <c r="C134" s="212"/>
      <c r="D134" s="212"/>
      <c r="E134" s="212"/>
      <c r="F134" s="212"/>
      <c r="G134" s="212"/>
      <c r="H134" s="212"/>
      <c r="I134" s="212"/>
      <c r="J134" s="212">
        <v>1.0</v>
      </c>
      <c r="K134" s="212"/>
      <c r="L134" s="212"/>
      <c r="M134" s="212"/>
      <c r="N134" s="212"/>
      <c r="O134" s="212"/>
      <c r="P134" s="212"/>
      <c r="Q134" s="212"/>
      <c r="R134" s="212"/>
      <c r="S134" s="212"/>
      <c r="T134" s="212"/>
      <c r="U134" s="212"/>
      <c r="V134" s="212"/>
      <c r="W134" s="212"/>
      <c r="X134" s="212"/>
      <c r="Y134" s="212"/>
      <c r="Z134" s="212"/>
      <c r="AA134" s="212"/>
      <c r="AB134" s="212"/>
      <c r="AC134" s="212"/>
      <c r="AD134" s="212"/>
      <c r="AE134" s="402">
        <f t="shared" ref="AE134:AE139" si="33">SUM(B134:AD134)</f>
        <v>1</v>
      </c>
    </row>
    <row r="135" outlineLevel="1">
      <c r="A135" s="443" t="s">
        <v>1977</v>
      </c>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c r="AA135" s="236"/>
      <c r="AB135" s="236"/>
      <c r="AC135" s="236"/>
      <c r="AD135" s="236"/>
      <c r="AE135" s="402">
        <f t="shared" si="33"/>
        <v>0</v>
      </c>
    </row>
    <row r="136" outlineLevel="1">
      <c r="A136" s="443" t="s">
        <v>1978</v>
      </c>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c r="AA136" s="236"/>
      <c r="AB136" s="236"/>
      <c r="AC136" s="236"/>
      <c r="AD136" s="236"/>
      <c r="AE136" s="402">
        <f t="shared" si="33"/>
        <v>0</v>
      </c>
    </row>
    <row r="137" outlineLevel="1">
      <c r="A137" s="443" t="s">
        <v>1979</v>
      </c>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402">
        <f t="shared" si="33"/>
        <v>0</v>
      </c>
    </row>
    <row r="138" outlineLevel="1">
      <c r="A138" s="445" t="s">
        <v>287</v>
      </c>
      <c r="B138" s="446">
        <f t="shared" ref="B138:AD138" si="34">SUM(B134:B135)</f>
        <v>0</v>
      </c>
      <c r="C138" s="446">
        <f t="shared" si="34"/>
        <v>0</v>
      </c>
      <c r="D138" s="446">
        <f t="shared" si="34"/>
        <v>0</v>
      </c>
      <c r="E138" s="446">
        <f t="shared" si="34"/>
        <v>0</v>
      </c>
      <c r="F138" s="446">
        <f t="shared" si="34"/>
        <v>0</v>
      </c>
      <c r="G138" s="446">
        <f t="shared" si="34"/>
        <v>0</v>
      </c>
      <c r="H138" s="446">
        <f t="shared" si="34"/>
        <v>0</v>
      </c>
      <c r="I138" s="446">
        <f t="shared" si="34"/>
        <v>0</v>
      </c>
      <c r="J138" s="446">
        <f t="shared" si="34"/>
        <v>1</v>
      </c>
      <c r="K138" s="446">
        <f t="shared" si="34"/>
        <v>0</v>
      </c>
      <c r="L138" s="446">
        <f t="shared" si="34"/>
        <v>0</v>
      </c>
      <c r="M138" s="446">
        <f t="shared" si="34"/>
        <v>0</v>
      </c>
      <c r="N138" s="446">
        <f t="shared" si="34"/>
        <v>0</v>
      </c>
      <c r="O138" s="446">
        <f t="shared" si="34"/>
        <v>0</v>
      </c>
      <c r="P138" s="446">
        <f t="shared" si="34"/>
        <v>0</v>
      </c>
      <c r="Q138" s="446">
        <f t="shared" si="34"/>
        <v>0</v>
      </c>
      <c r="R138" s="446">
        <f t="shared" si="34"/>
        <v>0</v>
      </c>
      <c r="S138" s="446">
        <f t="shared" si="34"/>
        <v>0</v>
      </c>
      <c r="T138" s="446">
        <f t="shared" si="34"/>
        <v>0</v>
      </c>
      <c r="U138" s="446">
        <f t="shared" si="34"/>
        <v>0</v>
      </c>
      <c r="V138" s="446">
        <f t="shared" si="34"/>
        <v>0</v>
      </c>
      <c r="W138" s="446">
        <f t="shared" si="34"/>
        <v>0</v>
      </c>
      <c r="X138" s="446">
        <f t="shared" si="34"/>
        <v>0</v>
      </c>
      <c r="Y138" s="446">
        <f t="shared" si="34"/>
        <v>0</v>
      </c>
      <c r="Z138" s="446">
        <f t="shared" si="34"/>
        <v>0</v>
      </c>
      <c r="AA138" s="446">
        <f t="shared" si="34"/>
        <v>0</v>
      </c>
      <c r="AB138" s="446">
        <f t="shared" si="34"/>
        <v>0</v>
      </c>
      <c r="AC138" s="446">
        <f t="shared" si="34"/>
        <v>0</v>
      </c>
      <c r="AD138" s="446">
        <f t="shared" si="34"/>
        <v>0</v>
      </c>
      <c r="AE138" s="402">
        <f t="shared" si="33"/>
        <v>1</v>
      </c>
    </row>
    <row r="139" outlineLevel="1">
      <c r="A139" s="445" t="s">
        <v>288</v>
      </c>
      <c r="B139" s="446">
        <f t="shared" ref="B139:AD139" si="35">SUM(B136:B137)</f>
        <v>0</v>
      </c>
      <c r="C139" s="446">
        <f t="shared" si="35"/>
        <v>0</v>
      </c>
      <c r="D139" s="446">
        <f t="shared" si="35"/>
        <v>0</v>
      </c>
      <c r="E139" s="446">
        <f t="shared" si="35"/>
        <v>0</v>
      </c>
      <c r="F139" s="446">
        <f t="shared" si="35"/>
        <v>0</v>
      </c>
      <c r="G139" s="446">
        <f t="shared" si="35"/>
        <v>0</v>
      </c>
      <c r="H139" s="446">
        <f t="shared" si="35"/>
        <v>0</v>
      </c>
      <c r="I139" s="446">
        <f t="shared" si="35"/>
        <v>0</v>
      </c>
      <c r="J139" s="446">
        <f t="shared" si="35"/>
        <v>0</v>
      </c>
      <c r="K139" s="446">
        <f t="shared" si="35"/>
        <v>0</v>
      </c>
      <c r="L139" s="446">
        <f t="shared" si="35"/>
        <v>0</v>
      </c>
      <c r="M139" s="446">
        <f t="shared" si="35"/>
        <v>0</v>
      </c>
      <c r="N139" s="446">
        <f t="shared" si="35"/>
        <v>0</v>
      </c>
      <c r="O139" s="446">
        <f t="shared" si="35"/>
        <v>0</v>
      </c>
      <c r="P139" s="446">
        <f t="shared" si="35"/>
        <v>0</v>
      </c>
      <c r="Q139" s="446">
        <f t="shared" si="35"/>
        <v>0</v>
      </c>
      <c r="R139" s="446">
        <f t="shared" si="35"/>
        <v>0</v>
      </c>
      <c r="S139" s="446">
        <f t="shared" si="35"/>
        <v>0</v>
      </c>
      <c r="T139" s="446">
        <f t="shared" si="35"/>
        <v>0</v>
      </c>
      <c r="U139" s="446">
        <f t="shared" si="35"/>
        <v>0</v>
      </c>
      <c r="V139" s="446">
        <f t="shared" si="35"/>
        <v>0</v>
      </c>
      <c r="W139" s="446">
        <f t="shared" si="35"/>
        <v>0</v>
      </c>
      <c r="X139" s="446">
        <f t="shared" si="35"/>
        <v>0</v>
      </c>
      <c r="Y139" s="446">
        <f t="shared" si="35"/>
        <v>0</v>
      </c>
      <c r="Z139" s="446">
        <f t="shared" si="35"/>
        <v>0</v>
      </c>
      <c r="AA139" s="446">
        <f t="shared" si="35"/>
        <v>0</v>
      </c>
      <c r="AB139" s="446">
        <f t="shared" si="35"/>
        <v>0</v>
      </c>
      <c r="AC139" s="446">
        <f t="shared" si="35"/>
        <v>0</v>
      </c>
      <c r="AD139" s="446">
        <f t="shared" si="35"/>
        <v>0</v>
      </c>
      <c r="AE139" s="402">
        <f t="shared" si="33"/>
        <v>0</v>
      </c>
    </row>
    <row r="140" outlineLevel="1">
      <c r="A140" s="14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c r="AE140" s="448"/>
    </row>
    <row r="141" outlineLevel="1">
      <c r="A141" s="443" t="s">
        <v>290</v>
      </c>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c r="AA141" s="236"/>
      <c r="AB141" s="236"/>
      <c r="AC141" s="236"/>
      <c r="AD141" s="236"/>
      <c r="AE141" s="402">
        <f t="shared" ref="AE141:AE149" si="36">SUM(B141:AD141)</f>
        <v>0</v>
      </c>
    </row>
    <row r="142" outlineLevel="1">
      <c r="A142" s="443" t="s">
        <v>291</v>
      </c>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c r="AA142" s="236"/>
      <c r="AB142" s="236"/>
      <c r="AC142" s="236"/>
      <c r="AD142" s="236"/>
      <c r="AE142" s="402">
        <f t="shared" si="36"/>
        <v>0</v>
      </c>
    </row>
    <row r="143" outlineLevel="1">
      <c r="A143" s="443" t="s">
        <v>1980</v>
      </c>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c r="AA143" s="236"/>
      <c r="AB143" s="236"/>
      <c r="AC143" s="236"/>
      <c r="AD143" s="236"/>
      <c r="AE143" s="402">
        <f t="shared" si="36"/>
        <v>0</v>
      </c>
    </row>
    <row r="144" outlineLevel="1">
      <c r="A144" s="443" t="s">
        <v>1981</v>
      </c>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c r="AA144" s="236"/>
      <c r="AB144" s="236"/>
      <c r="AC144" s="236"/>
      <c r="AD144" s="236"/>
      <c r="AE144" s="402">
        <f t="shared" si="36"/>
        <v>0</v>
      </c>
    </row>
    <row r="145" outlineLevel="1">
      <c r="A145" s="443" t="s">
        <v>1982</v>
      </c>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c r="AA145" s="236"/>
      <c r="AB145" s="236"/>
      <c r="AC145" s="236"/>
      <c r="AD145" s="236"/>
      <c r="AE145" s="402">
        <f t="shared" si="36"/>
        <v>0</v>
      </c>
    </row>
    <row r="146" outlineLevel="1">
      <c r="A146" s="443" t="s">
        <v>1983</v>
      </c>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c r="AA146" s="236"/>
      <c r="AB146" s="236"/>
      <c r="AC146" s="236"/>
      <c r="AD146" s="236"/>
      <c r="AE146" s="402">
        <f t="shared" si="36"/>
        <v>0</v>
      </c>
    </row>
    <row r="147" outlineLevel="1">
      <c r="A147" s="443" t="s">
        <v>1984</v>
      </c>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c r="AA147" s="236"/>
      <c r="AB147" s="236"/>
      <c r="AC147" s="236"/>
      <c r="AD147" s="236"/>
      <c r="AE147" s="402">
        <f t="shared" si="36"/>
        <v>0</v>
      </c>
    </row>
    <row r="148" outlineLevel="1">
      <c r="A148" s="443" t="s">
        <v>1985</v>
      </c>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c r="AA148" s="236"/>
      <c r="AB148" s="236"/>
      <c r="AC148" s="236"/>
      <c r="AD148" s="236"/>
      <c r="AE148" s="402">
        <f t="shared" si="36"/>
        <v>0</v>
      </c>
    </row>
    <row r="149" outlineLevel="1">
      <c r="A149" s="447" t="s">
        <v>187</v>
      </c>
      <c r="B149" s="446">
        <f t="shared" ref="B149:AD149" si="37">SUM(B141:B148)</f>
        <v>0</v>
      </c>
      <c r="C149" s="446">
        <f t="shared" si="37"/>
        <v>0</v>
      </c>
      <c r="D149" s="446">
        <f t="shared" si="37"/>
        <v>0</v>
      </c>
      <c r="E149" s="446">
        <f t="shared" si="37"/>
        <v>0</v>
      </c>
      <c r="F149" s="446">
        <f t="shared" si="37"/>
        <v>0</v>
      </c>
      <c r="G149" s="446">
        <f t="shared" si="37"/>
        <v>0</v>
      </c>
      <c r="H149" s="446">
        <f t="shared" si="37"/>
        <v>0</v>
      </c>
      <c r="I149" s="446">
        <f t="shared" si="37"/>
        <v>0</v>
      </c>
      <c r="J149" s="446">
        <f t="shared" si="37"/>
        <v>0</v>
      </c>
      <c r="K149" s="446">
        <f t="shared" si="37"/>
        <v>0</v>
      </c>
      <c r="L149" s="446">
        <f t="shared" si="37"/>
        <v>0</v>
      </c>
      <c r="M149" s="446">
        <f t="shared" si="37"/>
        <v>0</v>
      </c>
      <c r="N149" s="446">
        <f t="shared" si="37"/>
        <v>0</v>
      </c>
      <c r="O149" s="446">
        <f t="shared" si="37"/>
        <v>0</v>
      </c>
      <c r="P149" s="446">
        <f t="shared" si="37"/>
        <v>0</v>
      </c>
      <c r="Q149" s="446">
        <f t="shared" si="37"/>
        <v>0</v>
      </c>
      <c r="R149" s="446">
        <f t="shared" si="37"/>
        <v>0</v>
      </c>
      <c r="S149" s="446">
        <f t="shared" si="37"/>
        <v>0</v>
      </c>
      <c r="T149" s="446">
        <f t="shared" si="37"/>
        <v>0</v>
      </c>
      <c r="U149" s="446">
        <f t="shared" si="37"/>
        <v>0</v>
      </c>
      <c r="V149" s="446">
        <f t="shared" si="37"/>
        <v>0</v>
      </c>
      <c r="W149" s="446">
        <f t="shared" si="37"/>
        <v>0</v>
      </c>
      <c r="X149" s="446">
        <f t="shared" si="37"/>
        <v>0</v>
      </c>
      <c r="Y149" s="446">
        <f t="shared" si="37"/>
        <v>0</v>
      </c>
      <c r="Z149" s="446">
        <f t="shared" si="37"/>
        <v>0</v>
      </c>
      <c r="AA149" s="446">
        <f t="shared" si="37"/>
        <v>0</v>
      </c>
      <c r="AB149" s="446">
        <f t="shared" si="37"/>
        <v>0</v>
      </c>
      <c r="AC149" s="446">
        <f t="shared" si="37"/>
        <v>0</v>
      </c>
      <c r="AD149" s="446">
        <f t="shared" si="37"/>
        <v>0</v>
      </c>
      <c r="AE149" s="402">
        <f t="shared" si="36"/>
        <v>0</v>
      </c>
    </row>
    <row r="150" outlineLevel="1">
      <c r="A150" s="41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c r="AC150" s="225"/>
      <c r="AD150" s="225"/>
      <c r="AE150" s="402"/>
    </row>
    <row r="151" outlineLevel="1">
      <c r="A151" s="462" t="s">
        <v>1986</v>
      </c>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c r="AC151" s="225"/>
      <c r="AD151" s="225"/>
      <c r="AE151" s="402"/>
    </row>
    <row r="152" outlineLevel="1">
      <c r="A152" s="443" t="s">
        <v>1315</v>
      </c>
      <c r="B152" s="247"/>
      <c r="C152" s="247"/>
      <c r="D152" s="247"/>
      <c r="E152" s="355"/>
      <c r="F152" s="355"/>
      <c r="G152" s="355"/>
      <c r="H152" s="355"/>
      <c r="I152" s="355"/>
      <c r="J152" s="355"/>
      <c r="K152" s="355"/>
      <c r="L152" s="247"/>
      <c r="M152" s="355"/>
      <c r="N152" s="355"/>
      <c r="O152" s="355"/>
      <c r="P152" s="355"/>
      <c r="Q152" s="355"/>
      <c r="R152" s="355"/>
      <c r="S152" s="355"/>
      <c r="T152" s="355"/>
      <c r="U152" s="355"/>
      <c r="V152" s="355"/>
      <c r="W152" s="355"/>
      <c r="X152" s="247"/>
      <c r="Y152" s="355"/>
      <c r="Z152" s="355"/>
      <c r="AA152" s="355"/>
      <c r="AB152" s="355"/>
      <c r="AC152" s="355"/>
      <c r="AD152" s="247"/>
      <c r="AE152" s="402"/>
    </row>
    <row r="153" outlineLevel="1">
      <c r="A153" s="443" t="s">
        <v>1131</v>
      </c>
      <c r="B153" s="144"/>
      <c r="C153" s="144"/>
      <c r="D153" s="144"/>
      <c r="E153" s="144"/>
      <c r="F153" s="144"/>
      <c r="G153" s="428"/>
      <c r="H153" s="428"/>
      <c r="I153" s="428"/>
      <c r="J153" s="428"/>
      <c r="K153" s="144"/>
      <c r="L153" s="428"/>
      <c r="M153" s="428"/>
      <c r="N153" s="428"/>
      <c r="O153" s="428"/>
      <c r="P153" s="428"/>
      <c r="Q153" s="428"/>
      <c r="R153" s="428"/>
      <c r="S153" s="428"/>
      <c r="T153" s="428"/>
      <c r="U153" s="428"/>
      <c r="V153" s="428"/>
      <c r="W153" s="428"/>
      <c r="X153" s="428"/>
      <c r="Y153" s="428"/>
      <c r="Z153" s="428"/>
      <c r="AA153" s="428"/>
      <c r="AB153" s="428"/>
      <c r="AC153" s="428"/>
      <c r="AD153" s="428"/>
      <c r="AE153" s="402"/>
    </row>
    <row r="154" outlineLevel="1">
      <c r="A154" s="443" t="s">
        <v>1316</v>
      </c>
      <c r="B154" s="144"/>
      <c r="C154" s="144"/>
      <c r="D154" s="144"/>
      <c r="E154" s="144"/>
      <c r="F154" s="144"/>
      <c r="G154" s="428"/>
      <c r="H154" s="428"/>
      <c r="I154" s="428"/>
      <c r="J154" s="428"/>
      <c r="K154" s="144"/>
      <c r="L154" s="428"/>
      <c r="M154" s="428"/>
      <c r="N154" s="428"/>
      <c r="O154" s="428"/>
      <c r="P154" s="428"/>
      <c r="Q154" s="428"/>
      <c r="R154" s="428"/>
      <c r="S154" s="428"/>
      <c r="T154" s="428"/>
      <c r="U154" s="428"/>
      <c r="V154" s="428"/>
      <c r="W154" s="428"/>
      <c r="X154" s="428"/>
      <c r="Y154" s="428"/>
      <c r="Z154" s="428"/>
      <c r="AA154" s="428"/>
      <c r="AB154" s="428"/>
      <c r="AC154" s="428"/>
      <c r="AD154" s="428"/>
      <c r="AE154" s="402"/>
    </row>
    <row r="155" outlineLevel="1">
      <c r="A155" s="467" t="s">
        <v>1317</v>
      </c>
      <c r="B155" s="460">
        <f t="shared" ref="B155:AD155" si="38">sum(B152:B154)</f>
        <v>0</v>
      </c>
      <c r="C155" s="460">
        <f t="shared" si="38"/>
        <v>0</v>
      </c>
      <c r="D155" s="460">
        <f t="shared" si="38"/>
        <v>0</v>
      </c>
      <c r="E155" s="460">
        <f t="shared" si="38"/>
        <v>0</v>
      </c>
      <c r="F155" s="460">
        <f t="shared" si="38"/>
        <v>0</v>
      </c>
      <c r="G155" s="460">
        <f t="shared" si="38"/>
        <v>0</v>
      </c>
      <c r="H155" s="460">
        <f t="shared" si="38"/>
        <v>0</v>
      </c>
      <c r="I155" s="460">
        <f t="shared" si="38"/>
        <v>0</v>
      </c>
      <c r="J155" s="460">
        <f t="shared" si="38"/>
        <v>0</v>
      </c>
      <c r="K155" s="460">
        <f t="shared" si="38"/>
        <v>0</v>
      </c>
      <c r="L155" s="460">
        <f t="shared" si="38"/>
        <v>0</v>
      </c>
      <c r="M155" s="460">
        <f t="shared" si="38"/>
        <v>0</v>
      </c>
      <c r="N155" s="460">
        <f t="shared" si="38"/>
        <v>0</v>
      </c>
      <c r="O155" s="460">
        <f t="shared" si="38"/>
        <v>0</v>
      </c>
      <c r="P155" s="460">
        <f t="shared" si="38"/>
        <v>0</v>
      </c>
      <c r="Q155" s="460">
        <f t="shared" si="38"/>
        <v>0</v>
      </c>
      <c r="R155" s="460">
        <f t="shared" si="38"/>
        <v>0</v>
      </c>
      <c r="S155" s="460">
        <f t="shared" si="38"/>
        <v>0</v>
      </c>
      <c r="T155" s="460">
        <f t="shared" si="38"/>
        <v>0</v>
      </c>
      <c r="U155" s="460">
        <f t="shared" si="38"/>
        <v>0</v>
      </c>
      <c r="V155" s="460">
        <f t="shared" si="38"/>
        <v>0</v>
      </c>
      <c r="W155" s="460">
        <f t="shared" si="38"/>
        <v>0</v>
      </c>
      <c r="X155" s="460">
        <f t="shared" si="38"/>
        <v>0</v>
      </c>
      <c r="Y155" s="460">
        <f t="shared" si="38"/>
        <v>0</v>
      </c>
      <c r="Z155" s="460">
        <f t="shared" si="38"/>
        <v>0</v>
      </c>
      <c r="AA155" s="460">
        <f t="shared" si="38"/>
        <v>0</v>
      </c>
      <c r="AB155" s="460">
        <f t="shared" si="38"/>
        <v>0</v>
      </c>
      <c r="AC155" s="460">
        <f t="shared" si="38"/>
        <v>0</v>
      </c>
      <c r="AD155" s="460">
        <f t="shared" si="38"/>
        <v>0</v>
      </c>
      <c r="AE155" s="402"/>
    </row>
    <row r="156">
      <c r="A156" s="129"/>
      <c r="B156" s="174"/>
      <c r="C156" s="174"/>
      <c r="D156" s="174"/>
      <c r="E156" s="174"/>
      <c r="F156" s="174"/>
      <c r="G156" s="174"/>
      <c r="H156" s="174"/>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402"/>
    </row>
    <row r="157">
      <c r="A157" s="961"/>
      <c r="B157" s="584"/>
      <c r="C157" s="584"/>
      <c r="D157" s="584"/>
      <c r="E157" s="584"/>
      <c r="F157" s="584"/>
      <c r="G157" s="584"/>
      <c r="H157" s="584"/>
      <c r="I157" s="584"/>
      <c r="J157" s="584"/>
      <c r="K157" s="584"/>
      <c r="L157" s="584"/>
      <c r="M157" s="584"/>
      <c r="N157" s="584"/>
      <c r="O157" s="584"/>
      <c r="P157" s="584"/>
      <c r="Q157" s="584"/>
      <c r="R157" s="584"/>
      <c r="S157" s="584"/>
      <c r="T157" s="584"/>
      <c r="U157" s="584"/>
      <c r="V157" s="584"/>
      <c r="W157" s="584"/>
      <c r="X157" s="584"/>
      <c r="Y157" s="584"/>
      <c r="Z157" s="584"/>
      <c r="AA157" s="584"/>
      <c r="AB157" s="584"/>
      <c r="AC157" s="584"/>
      <c r="AD157" s="584"/>
      <c r="AE157" s="448"/>
    </row>
    <row r="158">
      <c r="AE158" s="491"/>
    </row>
    <row r="159">
      <c r="A159" s="962" t="s">
        <v>487</v>
      </c>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448"/>
    </row>
    <row r="160">
      <c r="A160" s="963" t="s">
        <v>1987</v>
      </c>
      <c r="B160" s="304">
        <f t="shared" ref="B160:AD160" si="39">B10+B88</f>
        <v>0</v>
      </c>
      <c r="C160" s="304">
        <f t="shared" si="39"/>
        <v>0</v>
      </c>
      <c r="D160" s="304">
        <f t="shared" si="39"/>
        <v>0</v>
      </c>
      <c r="E160" s="304">
        <f t="shared" si="39"/>
        <v>0</v>
      </c>
      <c r="F160" s="304">
        <f t="shared" si="39"/>
        <v>0</v>
      </c>
      <c r="G160" s="304">
        <f t="shared" si="39"/>
        <v>0</v>
      </c>
      <c r="H160" s="304">
        <f t="shared" si="39"/>
        <v>0</v>
      </c>
      <c r="I160" s="304">
        <f t="shared" si="39"/>
        <v>0</v>
      </c>
      <c r="J160" s="304">
        <f t="shared" si="39"/>
        <v>0</v>
      </c>
      <c r="K160" s="304">
        <f t="shared" si="39"/>
        <v>0</v>
      </c>
      <c r="L160" s="304">
        <f t="shared" si="39"/>
        <v>0</v>
      </c>
      <c r="M160" s="304">
        <f t="shared" si="39"/>
        <v>0</v>
      </c>
      <c r="N160" s="304">
        <f t="shared" si="39"/>
        <v>0</v>
      </c>
      <c r="O160" s="304">
        <f t="shared" si="39"/>
        <v>0</v>
      </c>
      <c r="P160" s="304">
        <f t="shared" si="39"/>
        <v>0</v>
      </c>
      <c r="Q160" s="304">
        <f t="shared" si="39"/>
        <v>0</v>
      </c>
      <c r="R160" s="304">
        <f t="shared" si="39"/>
        <v>0</v>
      </c>
      <c r="S160" s="304">
        <f t="shared" si="39"/>
        <v>0</v>
      </c>
      <c r="T160" s="304">
        <f t="shared" si="39"/>
        <v>0</v>
      </c>
      <c r="U160" s="304">
        <f t="shared" si="39"/>
        <v>0</v>
      </c>
      <c r="V160" s="304">
        <f t="shared" si="39"/>
        <v>0</v>
      </c>
      <c r="W160" s="304">
        <f t="shared" si="39"/>
        <v>0</v>
      </c>
      <c r="X160" s="304">
        <f t="shared" si="39"/>
        <v>0</v>
      </c>
      <c r="Y160" s="304">
        <f t="shared" si="39"/>
        <v>0</v>
      </c>
      <c r="Z160" s="304">
        <f t="shared" si="39"/>
        <v>0</v>
      </c>
      <c r="AA160" s="304">
        <f t="shared" si="39"/>
        <v>0</v>
      </c>
      <c r="AB160" s="304">
        <f t="shared" si="39"/>
        <v>0</v>
      </c>
      <c r="AC160" s="304">
        <f t="shared" si="39"/>
        <v>0</v>
      </c>
      <c r="AD160" s="304">
        <f t="shared" si="39"/>
        <v>0</v>
      </c>
      <c r="AE160" s="964">
        <f t="shared" ref="AE160:AE171" si="40">SUM(B160:AD160)</f>
        <v>0</v>
      </c>
    </row>
    <row r="161">
      <c r="A161" s="519" t="s">
        <v>1988</v>
      </c>
      <c r="B161" s="182">
        <f>(B13+B14+B91+B92)*'Data - P&amp;L'!$C$3</f>
        <v>0</v>
      </c>
      <c r="C161" s="182">
        <f>(C13+C14+C91+C92)*'Data - P&amp;L'!$C$3</f>
        <v>0</v>
      </c>
      <c r="D161" s="182">
        <f>(D13+D14+D91+D92)*'Data - P&amp;L'!$C$3</f>
        <v>0</v>
      </c>
      <c r="E161" s="182">
        <f>(E13+E14+E91+E92)*'Data - P&amp;L'!$C$3</f>
        <v>0</v>
      </c>
      <c r="F161" s="182">
        <f>(F13+F14+F91+F92)*'Data - P&amp;L'!$C$3</f>
        <v>0</v>
      </c>
      <c r="G161" s="182">
        <f>(G13+G14+G91+G92)*'Data - P&amp;L'!$C$3</f>
        <v>0</v>
      </c>
      <c r="H161" s="182">
        <f>(H13+H14+H91+H92)*'Data - P&amp;L'!$C$3</f>
        <v>0</v>
      </c>
      <c r="I161" s="182">
        <f>(I13+I14+I91+I92)*'Data - P&amp;L'!$C$3</f>
        <v>0</v>
      </c>
      <c r="J161" s="182">
        <f>(J13+J14+J91+J92)*'Data - P&amp;L'!$C$3</f>
        <v>0</v>
      </c>
      <c r="K161" s="182">
        <f>(K13+K14+K91+K92)*'Data - P&amp;L'!$C$3</f>
        <v>0</v>
      </c>
      <c r="L161" s="182">
        <f>(L13+L14+L91+L92)*'Data - P&amp;L'!$C$3</f>
        <v>0</v>
      </c>
      <c r="M161" s="182">
        <f>(M13+M14+M91+M92)*'Data - P&amp;L'!$C$3</f>
        <v>0</v>
      </c>
      <c r="N161" s="182">
        <f>(N13+N14+N91+N92)*'Data - P&amp;L'!$C$3</f>
        <v>0</v>
      </c>
      <c r="O161" s="182">
        <f>(O13+O14+O91+O92)*'Data - P&amp;L'!$C$3</f>
        <v>587.09</v>
      </c>
      <c r="P161" s="182">
        <f>(P13+P14+P91+P92)*'Data - P&amp;L'!$C$3</f>
        <v>419.35</v>
      </c>
      <c r="Q161" s="182">
        <f>(Q13+Q14+Q91+Q92)*'Data - P&amp;L'!$C$3</f>
        <v>167.74</v>
      </c>
      <c r="R161" s="182">
        <f>(R13+R14+R91+R92)*'Data - P&amp;L'!$C$3</f>
        <v>0</v>
      </c>
      <c r="S161" s="182">
        <f>(S13+S14+S91+S92)*'Data - P&amp;L'!$C$3</f>
        <v>0</v>
      </c>
      <c r="T161" s="182">
        <f>(T13+T14+T91+T92)*'Data - P&amp;L'!$C$3</f>
        <v>0</v>
      </c>
      <c r="U161" s="182">
        <f>(U13+U14+U91+U92)*'Data - P&amp;L'!$C$3</f>
        <v>167.74</v>
      </c>
      <c r="V161" s="182">
        <f>(V13+V14+V91+V92)*'Data - P&amp;L'!$C$3</f>
        <v>83.87</v>
      </c>
      <c r="W161" s="182">
        <f>(W13+W14+W91+W92)*'Data - P&amp;L'!$C$3</f>
        <v>83.87</v>
      </c>
      <c r="X161" s="182">
        <f>(X13+X14+X91+X92)*'Data - P&amp;L'!$C$3</f>
        <v>167.74</v>
      </c>
      <c r="Y161" s="182">
        <f>(Y13+Y14+Y91+Y92)*'Data - P&amp;L'!$C$3</f>
        <v>0</v>
      </c>
      <c r="Z161" s="182">
        <f>(Z13+Z14+Z91+Z92)*'Data - P&amp;L'!$C$3</f>
        <v>83.87</v>
      </c>
      <c r="AA161" s="182">
        <f>(AA13+AA14+AA91+AA92)*'Data - P&amp;L'!$C$3</f>
        <v>251.61</v>
      </c>
      <c r="AB161" s="182">
        <f>(AB13+AB14+AB91+AB92)*'Data - P&amp;L'!$C$3</f>
        <v>503.22</v>
      </c>
      <c r="AC161" s="182">
        <f>(AC13+AC14+AC91+AC92)*'Data - P&amp;L'!$C$3</f>
        <v>670.96</v>
      </c>
      <c r="AD161" s="182">
        <f>(AD13+AD14+AD91+AD92)*'Data - P&amp;L'!$C$3</f>
        <v>419.35</v>
      </c>
      <c r="AE161" s="386">
        <f t="shared" si="40"/>
        <v>3606.41</v>
      </c>
    </row>
    <row r="162">
      <c r="A162" s="520" t="s">
        <v>1989</v>
      </c>
      <c r="B162" s="182">
        <f>(B15+B16+B93+B94)*'Data - P&amp;L'!$C$4</f>
        <v>0</v>
      </c>
      <c r="C162" s="182">
        <f>(C15+C16+C93+C94)*'Data - P&amp;L'!$C$4</f>
        <v>95.58</v>
      </c>
      <c r="D162" s="182">
        <f>(D15+D16+D93+D94)*'Data - P&amp;L'!$C$4</f>
        <v>95.58</v>
      </c>
      <c r="E162" s="182">
        <f>(E15+E16+E93+E94)*'Data - P&amp;L'!$C$4</f>
        <v>382.32</v>
      </c>
      <c r="F162" s="182">
        <f>(F15+F16+F93+F94)*'Data - P&amp;L'!$C$4</f>
        <v>573.48</v>
      </c>
      <c r="G162" s="182">
        <f>(G15+G16+G93+G94)*'Data - P&amp;L'!$C$4</f>
        <v>0</v>
      </c>
      <c r="H162" s="182">
        <f>(H15+H16+H93+H94)*'Data - P&amp;L'!$C$4</f>
        <v>95.58</v>
      </c>
      <c r="I162" s="182">
        <f>(I15+I16+I93+I94)*'Data - P&amp;L'!$C$4</f>
        <v>95.58</v>
      </c>
      <c r="J162" s="182">
        <f>(J15+J16+J93+J94)*'Data - P&amp;L'!$C$4</f>
        <v>286.74</v>
      </c>
      <c r="K162" s="182">
        <f>(K15+K16+K93+K94)*'Data - P&amp;L'!$C$4</f>
        <v>95.58</v>
      </c>
      <c r="L162" s="182">
        <f>(L15+L16+L93+L94)*'Data - P&amp;L'!$C$4</f>
        <v>95.58</v>
      </c>
      <c r="M162" s="182">
        <f>(M15+M16+M93+M94)*'Data - P&amp;L'!$C$4</f>
        <v>477.9</v>
      </c>
      <c r="N162" s="182">
        <f>(N15+N16+N93+N94)*'Data - P&amp;L'!$C$4</f>
        <v>0</v>
      </c>
      <c r="O162" s="182">
        <f>(O15+O16+O93+O94)*'Data - P&amp;L'!$C$4</f>
        <v>0</v>
      </c>
      <c r="P162" s="182">
        <f>(P15+P16+P93+P94)*'Data - P&amp;L'!$C$4</f>
        <v>286.74</v>
      </c>
      <c r="Q162" s="182">
        <f>(Q15+Q16+Q93+Q94)*'Data - P&amp;L'!$C$4</f>
        <v>191.16</v>
      </c>
      <c r="R162" s="182">
        <f>(R15+R16+R93+R94)*'Data - P&amp;L'!$C$4</f>
        <v>0</v>
      </c>
      <c r="S162" s="182">
        <f>(S15+S16+S93+S94)*'Data - P&amp;L'!$C$4</f>
        <v>0</v>
      </c>
      <c r="T162" s="182">
        <f>(T15+T16+T93+T94)*'Data - P&amp;L'!$C$4</f>
        <v>0</v>
      </c>
      <c r="U162" s="182">
        <f>(U15+U16+U93+U94)*'Data - P&amp;L'!$C$4</f>
        <v>0</v>
      </c>
      <c r="V162" s="182">
        <f>(V15+V16+V93+V94)*'Data - P&amp;L'!$C$4</f>
        <v>0</v>
      </c>
      <c r="W162" s="182">
        <f>(W15+W16+W93+W94)*'Data - P&amp;L'!$C$4</f>
        <v>382.32</v>
      </c>
      <c r="X162" s="182">
        <f>(X15+X16+X93+X94)*'Data - P&amp;L'!$C$4</f>
        <v>0</v>
      </c>
      <c r="Y162" s="182">
        <f>(Y15+Y16+Y93+Y94)*'Data - P&amp;L'!$C$4</f>
        <v>0</v>
      </c>
      <c r="Z162" s="182">
        <f>(Z15+Z16+Z93+Z94)*'Data - P&amp;L'!$C$4</f>
        <v>382.32</v>
      </c>
      <c r="AA162" s="182">
        <f>(AA15+AA16+AA93+AA94)*'Data - P&amp;L'!$C$4</f>
        <v>95.58</v>
      </c>
      <c r="AB162" s="182">
        <f>(AB15+AB16+AB93+AB94)*'Data - P&amp;L'!$C$4</f>
        <v>0</v>
      </c>
      <c r="AC162" s="182">
        <f>(AC15+AC16+AC93+AC94)*'Data - P&amp;L'!$C$4</f>
        <v>95.58</v>
      </c>
      <c r="AD162" s="182">
        <f>(AD15+AD16+AD93+AD94)*'Data - P&amp;L'!$C$4</f>
        <v>191.16</v>
      </c>
      <c r="AE162" s="386">
        <f t="shared" si="40"/>
        <v>3918.78</v>
      </c>
    </row>
    <row r="163">
      <c r="A163" s="520" t="s">
        <v>1990</v>
      </c>
      <c r="B163" s="182">
        <f>(B19+B97)*'Data - P&amp;L'!$C$6</f>
        <v>0</v>
      </c>
      <c r="C163" s="182">
        <f>(C19+C97)*'Data - P&amp;L'!$C$6</f>
        <v>0</v>
      </c>
      <c r="D163" s="182">
        <f>(D19+D97)*'Data - P&amp;L'!$C$6</f>
        <v>0</v>
      </c>
      <c r="E163" s="182">
        <f>(E19+E97)*'Data - P&amp;L'!$C$6</f>
        <v>0</v>
      </c>
      <c r="F163" s="182">
        <f>(F19+F97)*'Data - P&amp;L'!$C$6</f>
        <v>0</v>
      </c>
      <c r="G163" s="182">
        <f>(G19+G97)*'Data - P&amp;L'!$C$6</f>
        <v>0</v>
      </c>
      <c r="H163" s="182">
        <f>(H19+H97)*'Data - P&amp;L'!$C$6</f>
        <v>0</v>
      </c>
      <c r="I163" s="182">
        <f>(I19+I97)*'Data - P&amp;L'!$C$6</f>
        <v>0</v>
      </c>
      <c r="J163" s="182">
        <f>(J19+J97)*'Data - P&amp;L'!$C$6</f>
        <v>0</v>
      </c>
      <c r="K163" s="182">
        <f>(K19+K97)*'Data - P&amp;L'!$C$6</f>
        <v>0</v>
      </c>
      <c r="L163" s="182">
        <f>(L19+L97)*'Data - P&amp;L'!$C$6</f>
        <v>0</v>
      </c>
      <c r="M163" s="182">
        <f>(M19+M97)*'Data - P&amp;L'!$C$6</f>
        <v>0</v>
      </c>
      <c r="N163" s="182">
        <f>(N19+N97)*'Data - P&amp;L'!$C$6</f>
        <v>0</v>
      </c>
      <c r="O163" s="182">
        <f>(O19+O97)*'Data - P&amp;L'!$C$6</f>
        <v>0</v>
      </c>
      <c r="P163" s="182">
        <f>(P19+P97)*'Data - P&amp;L'!$C$6</f>
        <v>0</v>
      </c>
      <c r="Q163" s="182">
        <f>(Q19+Q97)*'Data - P&amp;L'!$C$6</f>
        <v>0</v>
      </c>
      <c r="R163" s="182">
        <f>(R19+R97)*'Data - P&amp;L'!$C$6</f>
        <v>0</v>
      </c>
      <c r="S163" s="182">
        <f>(S19+S97)*'Data - P&amp;L'!$C$6</f>
        <v>0</v>
      </c>
      <c r="T163" s="182">
        <f>(T19+T97)*'Data - P&amp;L'!$C$6</f>
        <v>0</v>
      </c>
      <c r="U163" s="182">
        <f>(U19+U97)*'Data - P&amp;L'!$C$6</f>
        <v>0</v>
      </c>
      <c r="V163" s="182">
        <f>(V19+V97)*'Data - P&amp;L'!$C$6</f>
        <v>0</v>
      </c>
      <c r="W163" s="182">
        <f>(W19+W97)*'Data - P&amp;L'!$C$6</f>
        <v>0</v>
      </c>
      <c r="X163" s="182">
        <f>(X19+X97)*'Data - P&amp;L'!$C$6</f>
        <v>0</v>
      </c>
      <c r="Y163" s="182">
        <f>(Y19+Y97)*'Data - P&amp;L'!$C$6</f>
        <v>0</v>
      </c>
      <c r="Z163" s="182">
        <f>(Z19+Z97)*'Data - P&amp;L'!$C$6</f>
        <v>0</v>
      </c>
      <c r="AA163" s="182">
        <f>(AA19+AA97)*'Data - P&amp;L'!$C$6</f>
        <v>0</v>
      </c>
      <c r="AB163" s="182">
        <f>(AB19+AB97)*'Data - P&amp;L'!$C$6</f>
        <v>0</v>
      </c>
      <c r="AC163" s="182">
        <f>(AC19+AC97)*'Data - P&amp;L'!$C$6</f>
        <v>0</v>
      </c>
      <c r="AD163" s="182">
        <f>(AD19+AD97)*'Data - P&amp;L'!$C$6</f>
        <v>0</v>
      </c>
      <c r="AE163" s="386">
        <f t="shared" si="40"/>
        <v>0</v>
      </c>
    </row>
    <row r="164">
      <c r="A164" s="520" t="s">
        <v>1991</v>
      </c>
      <c r="B164" s="182">
        <f>(B20+B98)*'Data - P&amp;L'!$C$8</f>
        <v>0</v>
      </c>
      <c r="C164" s="182">
        <f>(C20+C98)*'Data - P&amp;L'!$C$8</f>
        <v>0</v>
      </c>
      <c r="D164" s="182">
        <f>(D20+D98)*'Data - P&amp;L'!$C$8</f>
        <v>0</v>
      </c>
      <c r="E164" s="182">
        <f>(E20+E98)*'Data - P&amp;L'!$C$8</f>
        <v>0</v>
      </c>
      <c r="F164" s="182">
        <f>(F20+F98)*'Data - P&amp;L'!$C$8</f>
        <v>0</v>
      </c>
      <c r="G164" s="182">
        <f>(G20+G98)*'Data - P&amp;L'!$C$8</f>
        <v>0</v>
      </c>
      <c r="H164" s="182">
        <f>(H20+H98)*'Data - P&amp;L'!$C$8</f>
        <v>0</v>
      </c>
      <c r="I164" s="182">
        <f>(I20+I98)*'Data - P&amp;L'!$C$8</f>
        <v>0</v>
      </c>
      <c r="J164" s="182">
        <f>(J20+J98)*'Data - P&amp;L'!$C$8</f>
        <v>0</v>
      </c>
      <c r="K164" s="182">
        <f>(K20+K98)*'Data - P&amp;L'!$C$8</f>
        <v>0</v>
      </c>
      <c r="L164" s="182">
        <f>(L20+L98)*'Data - P&amp;L'!$C$8</f>
        <v>0</v>
      </c>
      <c r="M164" s="182">
        <f>(M20+M98)*'Data - P&amp;L'!$C$8</f>
        <v>0</v>
      </c>
      <c r="N164" s="182">
        <f>(N20+N98)*'Data - P&amp;L'!$C$8</f>
        <v>0</v>
      </c>
      <c r="O164" s="182">
        <f>(O20+O98)*'Data - P&amp;L'!$C$8</f>
        <v>0</v>
      </c>
      <c r="P164" s="182">
        <f>(P20+P98)*'Data - P&amp;L'!$C$8</f>
        <v>0</v>
      </c>
      <c r="Q164" s="182">
        <f>(Q20+Q98)*'Data - P&amp;L'!$C$8</f>
        <v>0</v>
      </c>
      <c r="R164" s="182">
        <f>(R20+R98)*'Data - P&amp;L'!$C$8</f>
        <v>0</v>
      </c>
      <c r="S164" s="182">
        <f>(S20+S98)*'Data - P&amp;L'!$C$8</f>
        <v>0</v>
      </c>
      <c r="T164" s="182">
        <f>(T20+T98)*'Data - P&amp;L'!$C$8</f>
        <v>0</v>
      </c>
      <c r="U164" s="182">
        <f>(U20+U98)*'Data - P&amp;L'!$C$8</f>
        <v>0</v>
      </c>
      <c r="V164" s="182">
        <f>(V20+V98)*'Data - P&amp;L'!$C$8</f>
        <v>0</v>
      </c>
      <c r="W164" s="182">
        <f>(W20+W98)*'Data - P&amp;L'!$C$8</f>
        <v>0</v>
      </c>
      <c r="X164" s="182">
        <f>(X20+X98)*'Data - P&amp;L'!$C$8</f>
        <v>0</v>
      </c>
      <c r="Y164" s="182">
        <f>(Y20+Y98)*'Data - P&amp;L'!$C$8</f>
        <v>0</v>
      </c>
      <c r="Z164" s="182">
        <f>(Z20+Z98)*'Data - P&amp;L'!$C$8</f>
        <v>0</v>
      </c>
      <c r="AA164" s="182">
        <f>(AA20+AA98)*'Data - P&amp;L'!$C$8</f>
        <v>0</v>
      </c>
      <c r="AB164" s="182">
        <f>(AB20+AB98)*'Data - P&amp;L'!$C$8</f>
        <v>0</v>
      </c>
      <c r="AC164" s="182">
        <f>(AC20+AC98)*'Data - P&amp;L'!$C$8</f>
        <v>0</v>
      </c>
      <c r="AD164" s="182">
        <f>(AD20+AD98)*'Data - P&amp;L'!$C$8</f>
        <v>0</v>
      </c>
      <c r="AE164" s="386">
        <f t="shared" si="40"/>
        <v>0</v>
      </c>
    </row>
    <row r="165">
      <c r="A165" s="520" t="s">
        <v>1992</v>
      </c>
      <c r="B165" s="182">
        <f>(B21+B22+B99+B100)*'Data - P&amp;L'!$C$9</f>
        <v>0</v>
      </c>
      <c r="C165" s="182">
        <f>(C21+C22+C99+C100)*'Data - P&amp;L'!$C$9</f>
        <v>0</v>
      </c>
      <c r="D165" s="182">
        <f>(D21+D22+D99+D100)*'Data - P&amp;L'!$C$9</f>
        <v>0</v>
      </c>
      <c r="E165" s="182">
        <f>(E21+E22+E99+E100)*'Data - P&amp;L'!$C$9</f>
        <v>0</v>
      </c>
      <c r="F165" s="182">
        <f>(F21+F22+F99+F100)*'Data - P&amp;L'!$C$9</f>
        <v>0</v>
      </c>
      <c r="G165" s="182">
        <f>(G21+G22+G99+G100)*'Data - P&amp;L'!$C$9</f>
        <v>0</v>
      </c>
      <c r="H165" s="182">
        <f>(H21+H22+H99+H100)*'Data - P&amp;L'!$C$9</f>
        <v>0</v>
      </c>
      <c r="I165" s="182">
        <f>(I21+I22+I99+I100)*'Data - P&amp;L'!$C$9</f>
        <v>0</v>
      </c>
      <c r="J165" s="182">
        <f>(J21+J22+J99+J100)*'Data - P&amp;L'!$C$9</f>
        <v>0</v>
      </c>
      <c r="K165" s="182">
        <f>(K21+K22+K99+K100)*'Data - P&amp;L'!$C$9</f>
        <v>0</v>
      </c>
      <c r="L165" s="182">
        <f>(L21+L22+L99+L100)*'Data - P&amp;L'!$C$9</f>
        <v>0</v>
      </c>
      <c r="M165" s="182">
        <f>(M21+M22+M99+M100)*'Data - P&amp;L'!$C$9</f>
        <v>0</v>
      </c>
      <c r="N165" s="182">
        <f>(N21+N22+N99+N100)*'Data - P&amp;L'!$C$9</f>
        <v>0</v>
      </c>
      <c r="O165" s="182">
        <f>(O21+O22+O99+O100)*'Data - P&amp;L'!$C$9</f>
        <v>0</v>
      </c>
      <c r="P165" s="182">
        <f>(P21+P22+P99+P100)*'Data - P&amp;L'!$C$9</f>
        <v>0</v>
      </c>
      <c r="Q165" s="182">
        <f>(Q21+Q22+Q99+Q100)*'Data - P&amp;L'!$C$9</f>
        <v>0</v>
      </c>
      <c r="R165" s="182">
        <f>(R21+R22+R99+R100)*'Data - P&amp;L'!$C$9</f>
        <v>0</v>
      </c>
      <c r="S165" s="182">
        <f>(S21+S22+S99+S100)*'Data - P&amp;L'!$C$9</f>
        <v>0</v>
      </c>
      <c r="T165" s="182">
        <f>(T21+T22+T99+T100)*'Data - P&amp;L'!$C$9</f>
        <v>0</v>
      </c>
      <c r="U165" s="182">
        <f>(U21+U22+U99+U100)*'Data - P&amp;L'!$C$9</f>
        <v>0</v>
      </c>
      <c r="V165" s="182">
        <f>(V21+V22+V99+V100)*'Data - P&amp;L'!$C$9</f>
        <v>0</v>
      </c>
      <c r="W165" s="182">
        <f>(W21+W22+W99+W100)*'Data - P&amp;L'!$C$9</f>
        <v>0</v>
      </c>
      <c r="X165" s="182">
        <f>(X21+X22+X99+X100)*'Data - P&amp;L'!$C$9</f>
        <v>0</v>
      </c>
      <c r="Y165" s="182">
        <f>(Y21+Y22+Y99+Y100)*'Data - P&amp;L'!$C$9</f>
        <v>0</v>
      </c>
      <c r="Z165" s="182">
        <f>(Z21+Z22+Z99+Z100)*'Data - P&amp;L'!$C$9</f>
        <v>0</v>
      </c>
      <c r="AA165" s="182">
        <f>(AA21+AA22+AA99+AA100)*'Data - P&amp;L'!$C$9</f>
        <v>0</v>
      </c>
      <c r="AB165" s="182">
        <f>(AB21+AB22+AB99+AB100)*'Data - P&amp;L'!$C$9</f>
        <v>0</v>
      </c>
      <c r="AC165" s="182">
        <f>(AC21+AC22+AC99+AC100)*'Data - P&amp;L'!$C$9</f>
        <v>0</v>
      </c>
      <c r="AD165" s="182">
        <f>(AD21+AD22+AD99+AD100)*'Data - P&amp;L'!$C$9</f>
        <v>0</v>
      </c>
      <c r="AE165" s="386">
        <f t="shared" si="40"/>
        <v>0</v>
      </c>
    </row>
    <row r="166">
      <c r="A166" s="520" t="s">
        <v>1993</v>
      </c>
      <c r="B166" s="182">
        <f>(B23+B24+B101+B102)*'Data - P&amp;L'!$C$5</f>
        <v>0</v>
      </c>
      <c r="C166" s="182">
        <f>(C23+C24+C101+C102)*'Data - P&amp;L'!$C$5</f>
        <v>0</v>
      </c>
      <c r="D166" s="182">
        <f>(D23+D24+D101+D102)*'Data - P&amp;L'!$C$5</f>
        <v>0</v>
      </c>
      <c r="E166" s="182">
        <f>(E23+E24+E101+E102)*'Data - P&amp;L'!$C$5</f>
        <v>0</v>
      </c>
      <c r="F166" s="182">
        <f>(F23+F24+F101+F102)*'Data - P&amp;L'!$C$5</f>
        <v>0</v>
      </c>
      <c r="G166" s="182">
        <f>(G23+G24+G101+G102)*'Data - P&amp;L'!$C$5</f>
        <v>0</v>
      </c>
      <c r="H166" s="182">
        <f>(H23+H24+H101+H102)*'Data - P&amp;L'!$C$5</f>
        <v>0</v>
      </c>
      <c r="I166" s="182">
        <f>(I23+I24+I101+I102)*'Data - P&amp;L'!$C$5</f>
        <v>0</v>
      </c>
      <c r="J166" s="182">
        <f>(J23+J24+J101+J102)*'Data - P&amp;L'!$C$5</f>
        <v>0</v>
      </c>
      <c r="K166" s="182">
        <f>(K23+K24+K101+K102)*'Data - P&amp;L'!$C$5</f>
        <v>0</v>
      </c>
      <c r="L166" s="182">
        <f>(L23+L24+L101+L102)*'Data - P&amp;L'!$C$5</f>
        <v>0</v>
      </c>
      <c r="M166" s="182">
        <f>(M23+M24+M101+M102)*'Data - P&amp;L'!$C$5</f>
        <v>0</v>
      </c>
      <c r="N166" s="182">
        <f>(N23+N24+N101+N102)*'Data - P&amp;L'!$C$5</f>
        <v>0</v>
      </c>
      <c r="O166" s="182">
        <f>(O23+O24+O101+O102)*'Data - P&amp;L'!$C$5</f>
        <v>0</v>
      </c>
      <c r="P166" s="182">
        <f>(P23+P24+P101+P102)*'Data - P&amp;L'!$C$5</f>
        <v>0</v>
      </c>
      <c r="Q166" s="182">
        <f>(Q23+Q24+Q101+Q102)*'Data - P&amp;L'!$C$5</f>
        <v>0</v>
      </c>
      <c r="R166" s="182">
        <f>(R23+R24+R101+R102)*'Data - P&amp;L'!$C$5</f>
        <v>0</v>
      </c>
      <c r="S166" s="182">
        <f>(S23+S24+S101+S102)*'Data - P&amp;L'!$C$5</f>
        <v>0</v>
      </c>
      <c r="T166" s="182">
        <f>(T23+T24+T101+T102)*'Data - P&amp;L'!$C$5</f>
        <v>0</v>
      </c>
      <c r="U166" s="182">
        <f>(U23+U24+U101+U102)*'Data - P&amp;L'!$C$5</f>
        <v>0</v>
      </c>
      <c r="V166" s="182">
        <f>(V23+V24+V101+V102)*'Data - P&amp;L'!$C$5</f>
        <v>0</v>
      </c>
      <c r="W166" s="182">
        <f>(W23+W24+W101+W102)*'Data - P&amp;L'!$C$5</f>
        <v>0</v>
      </c>
      <c r="X166" s="182">
        <f>(X23+X24+X101+X102)*'Data - P&amp;L'!$C$5</f>
        <v>0</v>
      </c>
      <c r="Y166" s="182">
        <f>(Y23+Y24+Y101+Y102)*'Data - P&amp;L'!$C$5</f>
        <v>0</v>
      </c>
      <c r="Z166" s="182">
        <f>(Z23+Z24+Z101+Z102)*'Data - P&amp;L'!$C$5</f>
        <v>0</v>
      </c>
      <c r="AA166" s="182">
        <f>(AA23+AA24+AA101+AA102)*'Data - P&amp;L'!$C$5</f>
        <v>0</v>
      </c>
      <c r="AB166" s="182">
        <f>(AB23+AB24+AB101+AB102)*'Data - P&amp;L'!$C$5</f>
        <v>0</v>
      </c>
      <c r="AC166" s="182">
        <f>(AC23+AC24+AC101+AC102)*'Data - P&amp;L'!$C$5</f>
        <v>0</v>
      </c>
      <c r="AD166" s="182">
        <f>(AD23+AD24+AD101+AD102)*'Data - P&amp;L'!$C$5</f>
        <v>0</v>
      </c>
      <c r="AE166" s="386">
        <f t="shared" si="40"/>
        <v>0</v>
      </c>
    </row>
    <row r="167">
      <c r="A167" s="520" t="s">
        <v>1994</v>
      </c>
      <c r="B167" s="182">
        <f>(B25+B26+B103+B104)*'Data - P&amp;L'!$C$10</f>
        <v>0</v>
      </c>
      <c r="C167" s="182">
        <f>(C25+C26+C103+C104)*'Data - P&amp;L'!$C$10</f>
        <v>0</v>
      </c>
      <c r="D167" s="182">
        <f>(D25+D26+D103+D104)*'Data - P&amp;L'!$C$10</f>
        <v>0</v>
      </c>
      <c r="E167" s="182">
        <f>(E25+E26+E103+E104)*'Data - P&amp;L'!$C$10</f>
        <v>0</v>
      </c>
      <c r="F167" s="182">
        <f>(F25+F26+F103+F104)*'Data - P&amp;L'!$C$10</f>
        <v>0</v>
      </c>
      <c r="G167" s="182">
        <f>(G25+G26+G103+G104)*'Data - P&amp;L'!$C$10</f>
        <v>0</v>
      </c>
      <c r="H167" s="182">
        <f>(H25+H26+H103+H104)*'Data - P&amp;L'!$C$10</f>
        <v>0</v>
      </c>
      <c r="I167" s="182">
        <f>(I25+I26+I103+I104)*'Data - P&amp;L'!$C$10</f>
        <v>0</v>
      </c>
      <c r="J167" s="182">
        <f>(J25+J26+J103+J104)*'Data - P&amp;L'!$C$10</f>
        <v>0</v>
      </c>
      <c r="K167" s="182">
        <f>(K25+K26+K103+K104)*'Data - P&amp;L'!$C$10</f>
        <v>0</v>
      </c>
      <c r="L167" s="182">
        <f>(L25+L26+L103+L104)*'Data - P&amp;L'!$C$10</f>
        <v>0</v>
      </c>
      <c r="M167" s="182">
        <f>(M25+M26+M103+M104)*'Data - P&amp;L'!$C$10</f>
        <v>0</v>
      </c>
      <c r="N167" s="182">
        <f>(N25+N26+N103+N104)*'Data - P&amp;L'!$C$10</f>
        <v>0</v>
      </c>
      <c r="O167" s="182">
        <f>(O25+O26+O103+O104)*'Data - P&amp;L'!$C$10</f>
        <v>0</v>
      </c>
      <c r="P167" s="182">
        <f>(P25+P26+P103+P104)*'Data - P&amp;L'!$C$10</f>
        <v>0</v>
      </c>
      <c r="Q167" s="182">
        <f>(Q25+Q26+Q103+Q104)*'Data - P&amp;L'!$C$10</f>
        <v>0</v>
      </c>
      <c r="R167" s="182">
        <f>(R25+R26+R103+R104)*'Data - P&amp;L'!$C$10</f>
        <v>0</v>
      </c>
      <c r="S167" s="182">
        <f>(S25+S26+S103+S104)*'Data - P&amp;L'!$C$10</f>
        <v>0</v>
      </c>
      <c r="T167" s="182">
        <f>(T25+T26+T103+T104)*'Data - P&amp;L'!$C$10</f>
        <v>0</v>
      </c>
      <c r="U167" s="182">
        <f>(U25+U26+U103+U104)*'Data - P&amp;L'!$C$10</f>
        <v>0</v>
      </c>
      <c r="V167" s="182">
        <f>(V25+V26+V103+V104)*'Data - P&amp;L'!$C$10</f>
        <v>0</v>
      </c>
      <c r="W167" s="182">
        <f>(W25+W26+W103+W104)*'Data - P&amp;L'!$C$10</f>
        <v>0</v>
      </c>
      <c r="X167" s="182">
        <f>(X25+X26+X103+X104)*'Data - P&amp;L'!$C$10</f>
        <v>0</v>
      </c>
      <c r="Y167" s="182">
        <f>(Y25+Y26+Y103+Y104)*'Data - P&amp;L'!$C$10</f>
        <v>0</v>
      </c>
      <c r="Z167" s="182">
        <f>(Z25+Z26+Z103+Z104)*'Data - P&amp;L'!$C$10</f>
        <v>0</v>
      </c>
      <c r="AA167" s="182">
        <f>(AA25+AA26+AA103+AA104)*'Data - P&amp;L'!$C$10</f>
        <v>0</v>
      </c>
      <c r="AB167" s="182">
        <f>(AB25+AB26+AB103+AB104)*'Data - P&amp;L'!$C$10</f>
        <v>0</v>
      </c>
      <c r="AC167" s="182">
        <f>(AC25+AC26+AC103+AC104)*'Data - P&amp;L'!$C$10</f>
        <v>0</v>
      </c>
      <c r="AD167" s="182">
        <f>(AD25+AD26+AD103+AD104)*'Data - P&amp;L'!$C$10</f>
        <v>0</v>
      </c>
      <c r="AE167" s="386">
        <f t="shared" si="40"/>
        <v>0</v>
      </c>
    </row>
    <row r="168">
      <c r="A168" s="522" t="s">
        <v>1995</v>
      </c>
      <c r="B168" s="298">
        <f>(B17*'Data - P&amp;L'!$C$38)+(B95*'Data - P&amp;L'!$C$39)</f>
        <v>0</v>
      </c>
      <c r="C168" s="298">
        <f>(C17*'Data - P&amp;L'!$C$38)+(C95*'Data - P&amp;L'!$C$39)</f>
        <v>11.94</v>
      </c>
      <c r="D168" s="298">
        <f>(D17*'Data - P&amp;L'!$C$38)+(D95*'Data - P&amp;L'!$C$39)</f>
        <v>11.94</v>
      </c>
      <c r="E168" s="298">
        <f>(E17*'Data - P&amp;L'!$C$38)+(E95*'Data - P&amp;L'!$C$39)</f>
        <v>47.76</v>
      </c>
      <c r="F168" s="298">
        <f>(F17*'Data - P&amp;L'!$C$38)+(F95*'Data - P&amp;L'!$C$39)</f>
        <v>71.64</v>
      </c>
      <c r="G168" s="298">
        <f>(G17*'Data - P&amp;L'!$C$38)+(G95*'Data - P&amp;L'!$C$39)</f>
        <v>0</v>
      </c>
      <c r="H168" s="298">
        <f>(H17*'Data - P&amp;L'!$C$38)+(H95*'Data - P&amp;L'!$C$39)</f>
        <v>11.94</v>
      </c>
      <c r="I168" s="298">
        <f>(I17*'Data - P&amp;L'!$C$38)+(I95*'Data - P&amp;L'!$C$39)</f>
        <v>11.94</v>
      </c>
      <c r="J168" s="298">
        <f>(J17*'Data - P&amp;L'!$C$38)+(J95*'Data - P&amp;L'!$C$39)</f>
        <v>35.82</v>
      </c>
      <c r="K168" s="298">
        <f>(K17*'Data - P&amp;L'!$C$38)+(K95*'Data - P&amp;L'!$C$39)</f>
        <v>11.94</v>
      </c>
      <c r="L168" s="298">
        <f>(L17*'Data - P&amp;L'!$C$38)+(L95*'Data - P&amp;L'!$C$39)</f>
        <v>11.94</v>
      </c>
      <c r="M168" s="298">
        <f>(M17*'Data - P&amp;L'!$C$38)+(M95*'Data - P&amp;L'!$C$39)</f>
        <v>59.7</v>
      </c>
      <c r="N168" s="298">
        <f>(N17*'Data - P&amp;L'!$C$38)+(N95*'Data - P&amp;L'!$C$39)</f>
        <v>0</v>
      </c>
      <c r="O168" s="298">
        <f>(O17*'Data - P&amp;L'!$C$38)+(O95*'Data - P&amp;L'!$C$39)</f>
        <v>83.58</v>
      </c>
      <c r="P168" s="298">
        <f>(P17*'Data - P&amp;L'!$C$38)+(P95*'Data - P&amp;L'!$C$39)</f>
        <v>95.52</v>
      </c>
      <c r="Q168" s="298">
        <f>(Q17*'Data - P&amp;L'!$C$38)+(Q95*'Data - P&amp;L'!$C$39)</f>
        <v>47.76</v>
      </c>
      <c r="R168" s="298">
        <f>(R17*'Data - P&amp;L'!$C$38)+(R95*'Data - P&amp;L'!$C$39)</f>
        <v>0</v>
      </c>
      <c r="S168" s="298">
        <f>(S17*'Data - P&amp;L'!$C$38)+(S95*'Data - P&amp;L'!$C$39)</f>
        <v>0</v>
      </c>
      <c r="T168" s="298">
        <f>(T17*'Data - P&amp;L'!$C$38)+(T95*'Data - P&amp;L'!$C$39)</f>
        <v>0</v>
      </c>
      <c r="U168" s="298">
        <f>(U17*'Data - P&amp;L'!$C$38)+(U95*'Data - P&amp;L'!$C$39)</f>
        <v>23.88</v>
      </c>
      <c r="V168" s="298">
        <f>(V17*'Data - P&amp;L'!$C$38)+(V95*'Data - P&amp;L'!$C$39)</f>
        <v>11.94</v>
      </c>
      <c r="W168" s="298">
        <f>(W17*'Data - P&amp;L'!$C$38)+(W95*'Data - P&amp;L'!$C$39)</f>
        <v>59.7</v>
      </c>
      <c r="X168" s="298">
        <f>(X17*'Data - P&amp;L'!$C$38)+(X95*'Data - P&amp;L'!$C$39)</f>
        <v>23.88</v>
      </c>
      <c r="Y168" s="298">
        <f>(Y17*'Data - P&amp;L'!$C$38)+(Y95*'Data - P&amp;L'!$C$39)</f>
        <v>0</v>
      </c>
      <c r="Z168" s="298">
        <f>(Z17*'Data - P&amp;L'!$C$38)+(Z95*'Data - P&amp;L'!$C$39)</f>
        <v>59.7</v>
      </c>
      <c r="AA168" s="298">
        <f>(AA17*'Data - P&amp;L'!$C$38)+(AA95*'Data - P&amp;L'!$C$39)</f>
        <v>47.76</v>
      </c>
      <c r="AB168" s="298">
        <f>(AB17*'Data - P&amp;L'!$C$38)+(AB95*'Data - P&amp;L'!$C$39)</f>
        <v>71.64</v>
      </c>
      <c r="AC168" s="298">
        <f>(AC17*'Data - P&amp;L'!$C$38)+(AC95*'Data - P&amp;L'!$C$39)</f>
        <v>107.46</v>
      </c>
      <c r="AD168" s="298">
        <f>(AD17*'Data - P&amp;L'!$C$38)+(AD95*'Data - P&amp;L'!$C$39)</f>
        <v>83.58</v>
      </c>
      <c r="AE168" s="965">
        <f t="shared" si="40"/>
        <v>1002.96</v>
      </c>
    </row>
    <row r="169">
      <c r="A169" s="520" t="s">
        <v>1996</v>
      </c>
      <c r="B169" s="182">
        <f>(B17*'Data - P&amp;L'!$C$34)+(B95*'Data - P&amp;L'!$C$35)</f>
        <v>0</v>
      </c>
      <c r="C169" s="182">
        <f>(C17*'Data - P&amp;L'!$C$34)+(C95*'Data - P&amp;L'!$C$35)</f>
        <v>11.94</v>
      </c>
      <c r="D169" s="182">
        <f>(D17*'Data - P&amp;L'!$C$34)+(D95*'Data - P&amp;L'!$C$35)</f>
        <v>11.94</v>
      </c>
      <c r="E169" s="182">
        <f>(E17*'Data - P&amp;L'!$C$34)+(E95*'Data - P&amp;L'!$C$35)</f>
        <v>47.76</v>
      </c>
      <c r="F169" s="182">
        <f>(F17*'Data - P&amp;L'!$C$34)+(F95*'Data - P&amp;L'!$C$35)</f>
        <v>71.64</v>
      </c>
      <c r="G169" s="182">
        <f>(G17*'Data - P&amp;L'!$C$34)+(G95*'Data - P&amp;L'!$C$35)</f>
        <v>0</v>
      </c>
      <c r="H169" s="182">
        <f>(H17*'Data - P&amp;L'!$C$34)+(H95*'Data - P&amp;L'!$C$35)</f>
        <v>11.94</v>
      </c>
      <c r="I169" s="182">
        <f>(I17*'Data - P&amp;L'!$C$34)+(I95*'Data - P&amp;L'!$C$35)</f>
        <v>11.94</v>
      </c>
      <c r="J169" s="182">
        <f>(J17*'Data - P&amp;L'!$C$34)+(J95*'Data - P&amp;L'!$C$35)</f>
        <v>35.82</v>
      </c>
      <c r="K169" s="182">
        <f>(K17*'Data - P&amp;L'!$C$34)+(K95*'Data - P&amp;L'!$C$35)</f>
        <v>11.94</v>
      </c>
      <c r="L169" s="182">
        <f>(L17*'Data - P&amp;L'!$C$34)+(L95*'Data - P&amp;L'!$C$35)</f>
        <v>11.94</v>
      </c>
      <c r="M169" s="182">
        <f>(M17*'Data - P&amp;L'!$C$34)+(M95*'Data - P&amp;L'!$C$35)</f>
        <v>59.7</v>
      </c>
      <c r="N169" s="182">
        <f>(N17*'Data - P&amp;L'!$C$34)+(N95*'Data - P&amp;L'!$C$35)</f>
        <v>0</v>
      </c>
      <c r="O169" s="182">
        <f>(O17*'Data - P&amp;L'!$C$34)+(O95*'Data - P&amp;L'!$C$35)</f>
        <v>105.42</v>
      </c>
      <c r="P169" s="182">
        <f>(P17*'Data - P&amp;L'!$C$34)+(P95*'Data - P&amp;L'!$C$35)</f>
        <v>111.12</v>
      </c>
      <c r="Q169" s="182">
        <f>(Q17*'Data - P&amp;L'!$C$34)+(Q95*'Data - P&amp;L'!$C$35)</f>
        <v>54</v>
      </c>
      <c r="R169" s="182">
        <f>(R17*'Data - P&amp;L'!$C$34)+(R95*'Data - P&amp;L'!$C$35)</f>
        <v>0</v>
      </c>
      <c r="S169" s="182">
        <f>(S17*'Data - P&amp;L'!$C$34)+(S95*'Data - P&amp;L'!$C$35)</f>
        <v>0</v>
      </c>
      <c r="T169" s="182">
        <f>(T17*'Data - P&amp;L'!$C$34)+(T95*'Data - P&amp;L'!$C$35)</f>
        <v>0</v>
      </c>
      <c r="U169" s="182">
        <f>(U17*'Data - P&amp;L'!$C$34)+(U95*'Data - P&amp;L'!$C$35)</f>
        <v>30.12</v>
      </c>
      <c r="V169" s="182">
        <f>(V17*'Data - P&amp;L'!$C$34)+(V95*'Data - P&amp;L'!$C$35)</f>
        <v>15.06</v>
      </c>
      <c r="W169" s="182">
        <f>(W17*'Data - P&amp;L'!$C$34)+(W95*'Data - P&amp;L'!$C$35)</f>
        <v>62.82</v>
      </c>
      <c r="X169" s="182">
        <f>(X17*'Data - P&amp;L'!$C$34)+(X95*'Data - P&amp;L'!$C$35)</f>
        <v>30.12</v>
      </c>
      <c r="Y169" s="182">
        <f>(Y17*'Data - P&amp;L'!$C$34)+(Y95*'Data - P&amp;L'!$C$35)</f>
        <v>0</v>
      </c>
      <c r="Z169" s="182">
        <f>(Z17*'Data - P&amp;L'!$C$34)+(Z95*'Data - P&amp;L'!$C$35)</f>
        <v>62.82</v>
      </c>
      <c r="AA169" s="182">
        <f>(AA17*'Data - P&amp;L'!$C$34)+(AA95*'Data - P&amp;L'!$C$35)</f>
        <v>57.12</v>
      </c>
      <c r="AB169" s="182">
        <f>(AB17*'Data - P&amp;L'!$C$34)+(AB95*'Data - P&amp;L'!$C$35)</f>
        <v>90.36</v>
      </c>
      <c r="AC169" s="182">
        <f>(AC17*'Data - P&amp;L'!$C$34)+(AC95*'Data - P&amp;L'!$C$35)</f>
        <v>132.42</v>
      </c>
      <c r="AD169" s="182">
        <f>(AD17*'Data - P&amp;L'!$C$34)+(AD95*'Data - P&amp;L'!$C$35)</f>
        <v>99.18</v>
      </c>
      <c r="AE169" s="386">
        <f t="shared" si="40"/>
        <v>1137.12</v>
      </c>
    </row>
    <row r="170">
      <c r="A170" s="520" t="s">
        <v>1997</v>
      </c>
      <c r="B170" s="182">
        <f>(B27*'Data - P&amp;L'!$D$38)+(B105*'Data - P&amp;L'!$D$39)</f>
        <v>0</v>
      </c>
      <c r="C170" s="182">
        <f>(C27*'Data - P&amp;L'!$D$38)+(C105*'Data - P&amp;L'!$D$39)</f>
        <v>0</v>
      </c>
      <c r="D170" s="182">
        <f>(D27*'Data - P&amp;L'!$D$38)+(D105*'Data - P&amp;L'!$D$39)</f>
        <v>0</v>
      </c>
      <c r="E170" s="182">
        <f>(E27*'Data - P&amp;L'!$D$38)+(E105*'Data - P&amp;L'!$D$39)</f>
        <v>0</v>
      </c>
      <c r="F170" s="182">
        <f>(F27*'Data - P&amp;L'!$D$38)+(F105*'Data - P&amp;L'!$D$39)</f>
        <v>0</v>
      </c>
      <c r="G170" s="182">
        <f>(G27*'Data - P&amp;L'!$D$38)+(G105*'Data - P&amp;L'!$D$39)</f>
        <v>0</v>
      </c>
      <c r="H170" s="182">
        <f>(H27*'Data - P&amp;L'!$D$38)+(H105*'Data - P&amp;L'!$D$39)</f>
        <v>0</v>
      </c>
      <c r="I170" s="182">
        <f>(I27*'Data - P&amp;L'!$D$38)+(I105*'Data - P&amp;L'!$D$39)</f>
        <v>0</v>
      </c>
      <c r="J170" s="182">
        <f>(J27*'Data - P&amp;L'!$D$38)+(J105*'Data - P&amp;L'!$D$39)</f>
        <v>0</v>
      </c>
      <c r="K170" s="182">
        <f>(K27*'Data - P&amp;L'!$D$38)+(K105*'Data - P&amp;L'!$D$39)</f>
        <v>0</v>
      </c>
      <c r="L170" s="182">
        <f>(L27*'Data - P&amp;L'!$D$38)+(L105*'Data - P&amp;L'!$D$39)</f>
        <v>0</v>
      </c>
      <c r="M170" s="182">
        <f>(M27*'Data - P&amp;L'!$D$38)+(M105*'Data - P&amp;L'!$D$39)</f>
        <v>0</v>
      </c>
      <c r="N170" s="182">
        <f>(N27*'Data - P&amp;L'!$D$38)+(N105*'Data - P&amp;L'!$D$39)</f>
        <v>0</v>
      </c>
      <c r="O170" s="182">
        <f>(O27*'Data - P&amp;L'!$D$38)+(O105*'Data - P&amp;L'!$D$39)</f>
        <v>0</v>
      </c>
      <c r="P170" s="182">
        <f>(P27*'Data - P&amp;L'!$D$38)+(P105*'Data - P&amp;L'!$D$39)</f>
        <v>0</v>
      </c>
      <c r="Q170" s="182">
        <f>(Q27*'Data - P&amp;L'!$D$38)+(Q105*'Data - P&amp;L'!$D$39)</f>
        <v>0</v>
      </c>
      <c r="R170" s="182">
        <f>(R27*'Data - P&amp;L'!$D$38)+(R105*'Data - P&amp;L'!$D$39)</f>
        <v>0</v>
      </c>
      <c r="S170" s="182">
        <f>(S27*'Data - P&amp;L'!$D$38)+(S105*'Data - P&amp;L'!$D$39)</f>
        <v>0</v>
      </c>
      <c r="T170" s="182">
        <f>(T27*'Data - P&amp;L'!$D$38)+(T105*'Data - P&amp;L'!$D$39)</f>
        <v>0</v>
      </c>
      <c r="U170" s="182">
        <f>(U27*'Data - P&amp;L'!$D$38)+(U105*'Data - P&amp;L'!$D$39)</f>
        <v>0</v>
      </c>
      <c r="V170" s="182">
        <f>(V27*'Data - P&amp;L'!$D$38)+(V105*'Data - P&amp;L'!$D$39)</f>
        <v>0</v>
      </c>
      <c r="W170" s="182">
        <f>(W27*'Data - P&amp;L'!$D$38)+(W105*'Data - P&amp;L'!$D$39)</f>
        <v>0</v>
      </c>
      <c r="X170" s="182">
        <f>(X27*'Data - P&amp;L'!$D$38)+(X105*'Data - P&amp;L'!$D$39)</f>
        <v>0</v>
      </c>
      <c r="Y170" s="182">
        <f>(Y27*'Data - P&amp;L'!$D$38)+(Y105*'Data - P&amp;L'!$D$39)</f>
        <v>0</v>
      </c>
      <c r="Z170" s="182">
        <f>(Z27*'Data - P&amp;L'!$D$38)+(Z105*'Data - P&amp;L'!$D$39)</f>
        <v>0</v>
      </c>
      <c r="AA170" s="182">
        <f>(AA27*'Data - P&amp;L'!$D$38)+(AA105*'Data - P&amp;L'!$D$39)</f>
        <v>0</v>
      </c>
      <c r="AB170" s="182">
        <f>(AB27*'Data - P&amp;L'!$D$38)+(AB105*'Data - P&amp;L'!$D$39)</f>
        <v>0</v>
      </c>
      <c r="AC170" s="182">
        <f>(AC27*'Data - P&amp;L'!$D$38)+(AC105*'Data - P&amp;L'!$D$39)</f>
        <v>0</v>
      </c>
      <c r="AD170" s="182">
        <f>(AD27*'Data - P&amp;L'!$D$38)+(AD105*'Data - P&amp;L'!$D$39)</f>
        <v>0</v>
      </c>
      <c r="AE170" s="386">
        <f t="shared" si="40"/>
        <v>0</v>
      </c>
    </row>
    <row r="171">
      <c r="A171" s="521" t="s">
        <v>1998</v>
      </c>
      <c r="B171" s="304">
        <f>(B27*'Data - P&amp;L'!$D$34)+(B105*'Data - P&amp;L'!$D$35)</f>
        <v>0</v>
      </c>
      <c r="C171" s="304">
        <f>(C27*'Data - P&amp;L'!$D$34)+(C105*'Data - P&amp;L'!$D$35)</f>
        <v>0</v>
      </c>
      <c r="D171" s="304">
        <f>(D27*'Data - P&amp;L'!$D$34)+(D105*'Data - P&amp;L'!$D$35)</f>
        <v>0</v>
      </c>
      <c r="E171" s="304">
        <f>(E27*'Data - P&amp;L'!$D$34)+(E105*'Data - P&amp;L'!$D$35)</f>
        <v>0</v>
      </c>
      <c r="F171" s="304">
        <f>(F27*'Data - P&amp;L'!$D$34)+(F105*'Data - P&amp;L'!$D$35)</f>
        <v>0</v>
      </c>
      <c r="G171" s="304">
        <f>(G27*'Data - P&amp;L'!$D$34)+(G105*'Data - P&amp;L'!$D$35)</f>
        <v>0</v>
      </c>
      <c r="H171" s="304">
        <f>(H27*'Data - P&amp;L'!$D$34)+(H105*'Data - P&amp;L'!$D$35)</f>
        <v>0</v>
      </c>
      <c r="I171" s="304">
        <f>(I27*'Data - P&amp;L'!$D$34)+(I105*'Data - P&amp;L'!$D$35)</f>
        <v>0</v>
      </c>
      <c r="J171" s="304">
        <f>(J27*'Data - P&amp;L'!$D$34)+(J105*'Data - P&amp;L'!$D$35)</f>
        <v>0</v>
      </c>
      <c r="K171" s="304">
        <f>(K27*'Data - P&amp;L'!$D$34)+(K105*'Data - P&amp;L'!$D$35)</f>
        <v>0</v>
      </c>
      <c r="L171" s="304">
        <f>(L27*'Data - P&amp;L'!$D$34)+(L105*'Data - P&amp;L'!$D$35)</f>
        <v>0</v>
      </c>
      <c r="M171" s="304">
        <f>(M27*'Data - P&amp;L'!$D$34)+(M105*'Data - P&amp;L'!$D$35)</f>
        <v>0</v>
      </c>
      <c r="N171" s="304">
        <f>(N27*'Data - P&amp;L'!$D$34)+(N105*'Data - P&amp;L'!$D$35)</f>
        <v>0</v>
      </c>
      <c r="O171" s="304">
        <f>(O27*'Data - P&amp;L'!$D$34)+(O105*'Data - P&amp;L'!$D$35)</f>
        <v>0</v>
      </c>
      <c r="P171" s="304">
        <f>(P27*'Data - P&amp;L'!$D$34)+(P105*'Data - P&amp;L'!$D$35)</f>
        <v>0</v>
      </c>
      <c r="Q171" s="304">
        <f>(Q27*'Data - P&amp;L'!$D$34)+(Q105*'Data - P&amp;L'!$D$35)</f>
        <v>0</v>
      </c>
      <c r="R171" s="304">
        <f>(R27*'Data - P&amp;L'!$D$34)+(R105*'Data - P&amp;L'!$D$35)</f>
        <v>0</v>
      </c>
      <c r="S171" s="304">
        <f>(S27*'Data - P&amp;L'!$D$34)+(S105*'Data - P&amp;L'!$D$35)</f>
        <v>0</v>
      </c>
      <c r="T171" s="304">
        <f>(T27*'Data - P&amp;L'!$D$34)+(T105*'Data - P&amp;L'!$D$35)</f>
        <v>0</v>
      </c>
      <c r="U171" s="304">
        <f>(U27*'Data - P&amp;L'!$D$34)+(U105*'Data - P&amp;L'!$D$35)</f>
        <v>0</v>
      </c>
      <c r="V171" s="304">
        <f>(V27*'Data - P&amp;L'!$D$34)+(V105*'Data - P&amp;L'!$D$35)</f>
        <v>0</v>
      </c>
      <c r="W171" s="304">
        <f>(W27*'Data - P&amp;L'!$D$34)+(W105*'Data - P&amp;L'!$D$35)</f>
        <v>0</v>
      </c>
      <c r="X171" s="304">
        <f>(X27*'Data - P&amp;L'!$D$34)+(X105*'Data - P&amp;L'!$D$35)</f>
        <v>0</v>
      </c>
      <c r="Y171" s="304">
        <f>(Y27*'Data - P&amp;L'!$D$34)+(Y105*'Data - P&amp;L'!$D$35)</f>
        <v>0</v>
      </c>
      <c r="Z171" s="304">
        <f>(Z27*'Data - P&amp;L'!$D$34)+(Z105*'Data - P&amp;L'!$D$35)</f>
        <v>0</v>
      </c>
      <c r="AA171" s="304">
        <f>(AA27*'Data - P&amp;L'!$D$34)+(AA105*'Data - P&amp;L'!$D$35)</f>
        <v>0</v>
      </c>
      <c r="AB171" s="304">
        <f>(AB27*'Data - P&amp;L'!$D$34)+(AB105*'Data - P&amp;L'!$D$35)</f>
        <v>0</v>
      </c>
      <c r="AC171" s="304">
        <f>(AC27*'Data - P&amp;L'!$D$34)+(AC105*'Data - P&amp;L'!$D$35)</f>
        <v>0</v>
      </c>
      <c r="AD171" s="304">
        <f>(AD27*'Data - P&amp;L'!$D$34)+(AD105*'Data - P&amp;L'!$D$35)</f>
        <v>0</v>
      </c>
      <c r="AE171" s="964">
        <f t="shared" si="40"/>
        <v>0</v>
      </c>
    </row>
    <row r="172">
      <c r="AE172" s="491"/>
    </row>
    <row r="173">
      <c r="A173" s="966" t="s">
        <v>1999</v>
      </c>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c r="AA173" s="312"/>
      <c r="AB173" s="312"/>
      <c r="AC173" s="312"/>
      <c r="AD173" s="312"/>
      <c r="AE173" s="475"/>
    </row>
    <row r="174">
      <c r="A174" s="314">
        <f>SUM(B173:AD173)</f>
        <v>0</v>
      </c>
      <c r="B174" s="310"/>
      <c r="C174" s="310"/>
      <c r="D174" s="310"/>
      <c r="E174" s="310"/>
      <c r="F174" s="310"/>
      <c r="G174" s="310"/>
      <c r="H174" s="310"/>
      <c r="I174" s="310"/>
      <c r="J174" s="310"/>
      <c r="K174" s="310"/>
      <c r="L174" s="310"/>
      <c r="M174" s="310"/>
      <c r="N174" s="310"/>
      <c r="O174" s="310"/>
      <c r="P174" s="310"/>
      <c r="Q174" s="310"/>
      <c r="R174" s="310"/>
      <c r="S174" s="310"/>
      <c r="T174" s="310"/>
      <c r="U174" s="310"/>
      <c r="V174" s="310"/>
      <c r="W174" s="310"/>
      <c r="X174" s="310"/>
      <c r="Y174" s="310"/>
      <c r="Z174" s="310"/>
      <c r="AA174" s="310"/>
      <c r="AB174" s="310"/>
      <c r="AC174" s="310"/>
      <c r="AD174" s="310"/>
      <c r="AE174" s="386"/>
    </row>
    <row r="175">
      <c r="A175" s="967" t="s">
        <v>2000</v>
      </c>
      <c r="B175" s="310"/>
      <c r="C175" s="310"/>
      <c r="D175" s="310"/>
      <c r="E175" s="310"/>
      <c r="F175" s="310"/>
      <c r="G175" s="310"/>
      <c r="H175" s="310"/>
      <c r="I175" s="310"/>
      <c r="J175" s="310"/>
      <c r="K175" s="310"/>
      <c r="L175" s="310"/>
      <c r="M175" s="310"/>
      <c r="N175" s="310"/>
      <c r="O175" s="310"/>
      <c r="P175" s="310"/>
      <c r="Q175" s="310"/>
      <c r="R175" s="310"/>
      <c r="S175" s="310"/>
      <c r="T175" s="310"/>
      <c r="U175" s="310"/>
      <c r="V175" s="310"/>
      <c r="W175" s="310"/>
      <c r="X175" s="310"/>
      <c r="Y175" s="310"/>
      <c r="Z175" s="310"/>
      <c r="AA175" s="310"/>
      <c r="AB175" s="310"/>
      <c r="AC175" s="310"/>
      <c r="AD175" s="310"/>
      <c r="AE175" s="386"/>
    </row>
    <row r="176">
      <c r="A176" s="314">
        <f>SUM(B175:AD175)</f>
        <v>0</v>
      </c>
      <c r="B176" s="310"/>
      <c r="C176" s="310"/>
      <c r="D176" s="310"/>
      <c r="E176" s="310"/>
      <c r="F176" s="310"/>
      <c r="G176" s="310"/>
      <c r="H176" s="310"/>
      <c r="I176" s="310"/>
      <c r="J176" s="310"/>
      <c r="K176" s="310"/>
      <c r="L176" s="310"/>
      <c r="M176" s="310"/>
      <c r="N176" s="310"/>
      <c r="O176" s="310"/>
      <c r="P176" s="310"/>
      <c r="Q176" s="310"/>
      <c r="R176" s="310"/>
      <c r="S176" s="310"/>
      <c r="T176" s="310"/>
      <c r="U176" s="310"/>
      <c r="V176" s="310"/>
      <c r="W176" s="310"/>
      <c r="X176" s="310"/>
      <c r="Y176" s="310"/>
      <c r="Z176" s="310"/>
      <c r="AA176" s="310"/>
      <c r="AB176" s="310"/>
      <c r="AC176" s="310"/>
      <c r="AD176" s="310"/>
      <c r="AE176" s="386"/>
    </row>
    <row r="177">
      <c r="A177" s="966" t="s">
        <v>2001</v>
      </c>
      <c r="B177" s="312" t="str">
        <f t="shared" ref="B177:AD177" si="41">#REF!-B169</f>
        <v>#REF!</v>
      </c>
      <c r="C177" s="312" t="str">
        <f t="shared" si="41"/>
        <v>#REF!</v>
      </c>
      <c r="D177" s="312" t="str">
        <f t="shared" si="41"/>
        <v>#REF!</v>
      </c>
      <c r="E177" s="312" t="str">
        <f t="shared" si="41"/>
        <v>#REF!</v>
      </c>
      <c r="F177" s="312" t="str">
        <f t="shared" si="41"/>
        <v>#REF!</v>
      </c>
      <c r="G177" s="312" t="str">
        <f t="shared" si="41"/>
        <v>#REF!</v>
      </c>
      <c r="H177" s="312" t="str">
        <f t="shared" si="41"/>
        <v>#REF!</v>
      </c>
      <c r="I177" s="312" t="str">
        <f t="shared" si="41"/>
        <v>#REF!</v>
      </c>
      <c r="J177" s="312" t="str">
        <f t="shared" si="41"/>
        <v>#REF!</v>
      </c>
      <c r="K177" s="312" t="str">
        <f t="shared" si="41"/>
        <v>#REF!</v>
      </c>
      <c r="L177" s="312" t="str">
        <f t="shared" si="41"/>
        <v>#REF!</v>
      </c>
      <c r="M177" s="312" t="str">
        <f t="shared" si="41"/>
        <v>#REF!</v>
      </c>
      <c r="N177" s="312" t="str">
        <f t="shared" si="41"/>
        <v>#REF!</v>
      </c>
      <c r="O177" s="312" t="str">
        <f t="shared" si="41"/>
        <v>#REF!</v>
      </c>
      <c r="P177" s="312" t="str">
        <f t="shared" si="41"/>
        <v>#REF!</v>
      </c>
      <c r="Q177" s="312" t="str">
        <f t="shared" si="41"/>
        <v>#REF!</v>
      </c>
      <c r="R177" s="312" t="str">
        <f t="shared" si="41"/>
        <v>#REF!</v>
      </c>
      <c r="S177" s="312" t="str">
        <f t="shared" si="41"/>
        <v>#REF!</v>
      </c>
      <c r="T177" s="312" t="str">
        <f t="shared" si="41"/>
        <v>#REF!</v>
      </c>
      <c r="U177" s="312" t="str">
        <f t="shared" si="41"/>
        <v>#REF!</v>
      </c>
      <c r="V177" s="312" t="str">
        <f t="shared" si="41"/>
        <v>#REF!</v>
      </c>
      <c r="W177" s="312" t="str">
        <f t="shared" si="41"/>
        <v>#REF!</v>
      </c>
      <c r="X177" s="312" t="str">
        <f t="shared" si="41"/>
        <v>#REF!</v>
      </c>
      <c r="Y177" s="312" t="str">
        <f t="shared" si="41"/>
        <v>#REF!</v>
      </c>
      <c r="Z177" s="312" t="str">
        <f t="shared" si="41"/>
        <v>#REF!</v>
      </c>
      <c r="AA177" s="312" t="str">
        <f t="shared" si="41"/>
        <v>#REF!</v>
      </c>
      <c r="AB177" s="312" t="str">
        <f t="shared" si="41"/>
        <v>#REF!</v>
      </c>
      <c r="AC177" s="312" t="str">
        <f t="shared" si="41"/>
        <v>#REF!</v>
      </c>
      <c r="AD177" s="312" t="str">
        <f t="shared" si="41"/>
        <v>#REF!</v>
      </c>
      <c r="AE177" s="475" t="str">
        <f>SUM(B177:AD177)</f>
        <v>#REF!</v>
      </c>
    </row>
    <row r="178">
      <c r="A178" s="539" t="str">
        <f>SUM(B177:AD177)</f>
        <v>#REF!</v>
      </c>
      <c r="B178" s="316"/>
      <c r="C178" s="316"/>
      <c r="D178" s="316"/>
      <c r="E178" s="316"/>
      <c r="F178" s="316"/>
      <c r="G178" s="316"/>
      <c r="H178" s="316"/>
      <c r="I178" s="316"/>
      <c r="J178" s="316"/>
      <c r="K178" s="316"/>
      <c r="L178" s="316"/>
      <c r="M178" s="316"/>
      <c r="N178" s="316"/>
      <c r="O178" s="316"/>
      <c r="P178" s="316"/>
      <c r="Q178" s="316"/>
      <c r="R178" s="316"/>
      <c r="S178" s="316"/>
      <c r="T178" s="316"/>
      <c r="U178" s="316"/>
      <c r="V178" s="316"/>
      <c r="W178" s="316"/>
      <c r="X178" s="316"/>
      <c r="Y178" s="316"/>
      <c r="Z178" s="316"/>
      <c r="AA178" s="316"/>
      <c r="AB178" s="316"/>
      <c r="AC178" s="316"/>
      <c r="AD178" s="316"/>
      <c r="AE178" s="386"/>
    </row>
    <row r="179">
      <c r="A179" s="967" t="s">
        <v>2002</v>
      </c>
      <c r="B179" s="310" t="str">
        <f t="shared" ref="B179:AD179" si="42">#REF!-B171</f>
        <v>#REF!</v>
      </c>
      <c r="C179" s="310" t="str">
        <f t="shared" si="42"/>
        <v>#REF!</v>
      </c>
      <c r="D179" s="310" t="str">
        <f t="shared" si="42"/>
        <v>#REF!</v>
      </c>
      <c r="E179" s="310" t="str">
        <f t="shared" si="42"/>
        <v>#REF!</v>
      </c>
      <c r="F179" s="310" t="str">
        <f t="shared" si="42"/>
        <v>#REF!</v>
      </c>
      <c r="G179" s="310" t="str">
        <f t="shared" si="42"/>
        <v>#REF!</v>
      </c>
      <c r="H179" s="310" t="str">
        <f t="shared" si="42"/>
        <v>#REF!</v>
      </c>
      <c r="I179" s="310" t="str">
        <f t="shared" si="42"/>
        <v>#REF!</v>
      </c>
      <c r="J179" s="310" t="str">
        <f t="shared" si="42"/>
        <v>#REF!</v>
      </c>
      <c r="K179" s="310" t="str">
        <f t="shared" si="42"/>
        <v>#REF!</v>
      </c>
      <c r="L179" s="310" t="str">
        <f t="shared" si="42"/>
        <v>#REF!</v>
      </c>
      <c r="M179" s="310" t="str">
        <f t="shared" si="42"/>
        <v>#REF!</v>
      </c>
      <c r="N179" s="310" t="str">
        <f t="shared" si="42"/>
        <v>#REF!</v>
      </c>
      <c r="O179" s="310" t="str">
        <f t="shared" si="42"/>
        <v>#REF!</v>
      </c>
      <c r="P179" s="310" t="str">
        <f t="shared" si="42"/>
        <v>#REF!</v>
      </c>
      <c r="Q179" s="310" t="str">
        <f t="shared" si="42"/>
        <v>#REF!</v>
      </c>
      <c r="R179" s="310" t="str">
        <f t="shared" si="42"/>
        <v>#REF!</v>
      </c>
      <c r="S179" s="310" t="str">
        <f t="shared" si="42"/>
        <v>#REF!</v>
      </c>
      <c r="T179" s="310" t="str">
        <f t="shared" si="42"/>
        <v>#REF!</v>
      </c>
      <c r="U179" s="310" t="str">
        <f t="shared" si="42"/>
        <v>#REF!</v>
      </c>
      <c r="V179" s="310" t="str">
        <f t="shared" si="42"/>
        <v>#REF!</v>
      </c>
      <c r="W179" s="310" t="str">
        <f t="shared" si="42"/>
        <v>#REF!</v>
      </c>
      <c r="X179" s="310" t="str">
        <f t="shared" si="42"/>
        <v>#REF!</v>
      </c>
      <c r="Y179" s="310" t="str">
        <f t="shared" si="42"/>
        <v>#REF!</v>
      </c>
      <c r="Z179" s="310" t="str">
        <f t="shared" si="42"/>
        <v>#REF!</v>
      </c>
      <c r="AA179" s="310" t="str">
        <f t="shared" si="42"/>
        <v>#REF!</v>
      </c>
      <c r="AB179" s="310" t="str">
        <f t="shared" si="42"/>
        <v>#REF!</v>
      </c>
      <c r="AC179" s="310" t="str">
        <f t="shared" si="42"/>
        <v>#REF!</v>
      </c>
      <c r="AD179" s="310" t="str">
        <f t="shared" si="42"/>
        <v>#REF!</v>
      </c>
      <c r="AE179" s="386" t="str">
        <f>SUM(B179:AD179)</f>
        <v>#REF!</v>
      </c>
    </row>
    <row r="180">
      <c r="A180" s="968" t="str">
        <f>SUM(B179:AD179)</f>
        <v>#REF!</v>
      </c>
      <c r="B180" s="543"/>
      <c r="C180" s="543"/>
      <c r="D180" s="543"/>
      <c r="E180" s="543"/>
      <c r="F180" s="543"/>
      <c r="G180" s="543"/>
      <c r="H180" s="543"/>
      <c r="I180" s="543"/>
      <c r="J180" s="543"/>
      <c r="K180" s="543"/>
      <c r="L180" s="543"/>
      <c r="M180" s="543"/>
      <c r="N180" s="543"/>
      <c r="O180" s="543"/>
      <c r="P180" s="543"/>
      <c r="Q180" s="543"/>
      <c r="R180" s="543"/>
      <c r="S180" s="543"/>
      <c r="T180" s="543"/>
      <c r="U180" s="543"/>
      <c r="V180" s="543"/>
      <c r="W180" s="543"/>
      <c r="X180" s="543"/>
      <c r="Y180" s="543"/>
      <c r="Z180" s="543"/>
      <c r="AA180" s="543"/>
      <c r="AB180" s="543"/>
      <c r="AC180" s="543"/>
      <c r="AD180" s="543"/>
      <c r="AE180" s="479"/>
    </row>
    <row r="181">
      <c r="AE181" s="491"/>
    </row>
    <row r="182">
      <c r="AE182" s="491"/>
    </row>
    <row r="183">
      <c r="AE183" s="491"/>
    </row>
    <row r="184">
      <c r="AE184" s="491"/>
    </row>
    <row r="185">
      <c r="AE185" s="491"/>
    </row>
    <row r="186">
      <c r="AE186" s="491"/>
    </row>
    <row r="187">
      <c r="AE187" s="491"/>
    </row>
    <row r="188">
      <c r="AE188" s="491"/>
    </row>
    <row r="189">
      <c r="AE189" s="491"/>
    </row>
    <row r="190">
      <c r="AE190" s="491"/>
    </row>
    <row r="191">
      <c r="AE191" s="491"/>
    </row>
    <row r="192">
      <c r="AE192" s="491"/>
    </row>
    <row r="193">
      <c r="AE193" s="491"/>
    </row>
    <row r="194">
      <c r="AE194" s="491"/>
    </row>
    <row r="195">
      <c r="AE195" s="491"/>
    </row>
    <row r="196">
      <c r="AE196" s="491"/>
    </row>
    <row r="197">
      <c r="AE197" s="491"/>
    </row>
    <row r="198">
      <c r="AE198" s="491"/>
    </row>
    <row r="199">
      <c r="AE199" s="491"/>
    </row>
    <row r="200">
      <c r="AE200" s="491"/>
    </row>
    <row r="201">
      <c r="AE201" s="491"/>
    </row>
    <row r="202">
      <c r="AE202" s="491"/>
    </row>
    <row r="203">
      <c r="AE203" s="491"/>
    </row>
    <row r="204">
      <c r="AE204" s="491"/>
    </row>
    <row r="205">
      <c r="AE205" s="491"/>
    </row>
    <row r="206">
      <c r="AE206" s="491"/>
    </row>
    <row r="207">
      <c r="AE207" s="491"/>
    </row>
    <row r="208">
      <c r="AE208" s="491"/>
    </row>
    <row r="209">
      <c r="AE209" s="491"/>
    </row>
    <row r="210">
      <c r="AE210" s="491"/>
    </row>
    <row r="211">
      <c r="AE211" s="491"/>
    </row>
    <row r="212">
      <c r="AE212" s="491"/>
    </row>
    <row r="213">
      <c r="AE213" s="491"/>
    </row>
    <row r="214">
      <c r="AE214" s="491"/>
    </row>
    <row r="215">
      <c r="AE215" s="491"/>
    </row>
    <row r="216">
      <c r="AE216" s="491"/>
    </row>
    <row r="217">
      <c r="AE217" s="491"/>
    </row>
    <row r="218">
      <c r="AE218" s="491"/>
    </row>
    <row r="219">
      <c r="AE219" s="491"/>
    </row>
    <row r="220">
      <c r="AE220" s="491"/>
    </row>
    <row r="221">
      <c r="AE221" s="491"/>
    </row>
    <row r="222">
      <c r="AE222" s="491"/>
    </row>
    <row r="223">
      <c r="AE223" s="491"/>
    </row>
    <row r="224">
      <c r="AE224" s="491"/>
    </row>
    <row r="225">
      <c r="AE225" s="491"/>
    </row>
    <row r="226">
      <c r="AE226" s="491"/>
    </row>
    <row r="227">
      <c r="AE227" s="491"/>
    </row>
    <row r="228">
      <c r="AE228" s="491"/>
    </row>
    <row r="229">
      <c r="AE229" s="491"/>
    </row>
    <row r="230">
      <c r="AE230" s="491"/>
    </row>
    <row r="231">
      <c r="AE231" s="491"/>
    </row>
    <row r="232">
      <c r="AE232" s="491"/>
    </row>
    <row r="233">
      <c r="AE233" s="491"/>
    </row>
    <row r="234">
      <c r="AE234" s="491"/>
    </row>
    <row r="235">
      <c r="AE235" s="491"/>
    </row>
    <row r="236">
      <c r="AE236" s="491"/>
    </row>
    <row r="237">
      <c r="AE237" s="491"/>
    </row>
    <row r="238">
      <c r="AE238" s="491"/>
    </row>
    <row r="239">
      <c r="AE239" s="491"/>
    </row>
    <row r="240">
      <c r="AE240" s="491"/>
    </row>
    <row r="241">
      <c r="AE241" s="491"/>
    </row>
    <row r="242">
      <c r="AE242" s="491"/>
    </row>
    <row r="243">
      <c r="AE243" s="491"/>
    </row>
    <row r="244">
      <c r="AE244" s="491"/>
    </row>
    <row r="245">
      <c r="AE245" s="491"/>
    </row>
    <row r="246">
      <c r="AE246" s="491"/>
    </row>
    <row r="247">
      <c r="AE247" s="491"/>
    </row>
    <row r="248">
      <c r="AE248" s="491"/>
    </row>
    <row r="249">
      <c r="AE249" s="491"/>
    </row>
    <row r="250">
      <c r="AE250" s="491"/>
    </row>
    <row r="251">
      <c r="AE251" s="491"/>
    </row>
    <row r="252">
      <c r="AE252" s="491"/>
    </row>
    <row r="253">
      <c r="AE253" s="491"/>
    </row>
    <row r="254">
      <c r="AE254" s="491"/>
    </row>
    <row r="255">
      <c r="AE255" s="491"/>
    </row>
    <row r="256">
      <c r="AE256" s="491"/>
    </row>
    <row r="257">
      <c r="AE257" s="491"/>
    </row>
    <row r="258">
      <c r="AE258" s="491"/>
    </row>
    <row r="259">
      <c r="AE259" s="491"/>
    </row>
    <row r="260">
      <c r="AE260" s="491"/>
    </row>
    <row r="261">
      <c r="AE261" s="491"/>
    </row>
    <row r="262">
      <c r="AE262" s="491"/>
    </row>
    <row r="263">
      <c r="AE263" s="491"/>
    </row>
    <row r="264">
      <c r="AE264" s="491"/>
    </row>
    <row r="265">
      <c r="AE265" s="491"/>
    </row>
    <row r="266">
      <c r="AE266" s="491"/>
    </row>
    <row r="267">
      <c r="AE267" s="491"/>
    </row>
    <row r="268">
      <c r="AE268" s="491"/>
    </row>
    <row r="269">
      <c r="AE269" s="491"/>
    </row>
    <row r="270">
      <c r="AE270" s="491"/>
    </row>
    <row r="271">
      <c r="AE271" s="491"/>
    </row>
    <row r="272">
      <c r="AE272" s="491"/>
    </row>
    <row r="273">
      <c r="AE273" s="491"/>
    </row>
    <row r="274">
      <c r="AE274" s="491"/>
    </row>
    <row r="275">
      <c r="AE275" s="491"/>
    </row>
    <row r="276">
      <c r="AE276" s="491"/>
    </row>
    <row r="277">
      <c r="AE277" s="491"/>
    </row>
    <row r="278">
      <c r="AE278" s="491"/>
    </row>
    <row r="279">
      <c r="AE279" s="491"/>
    </row>
    <row r="280">
      <c r="AE280" s="491"/>
    </row>
    <row r="281">
      <c r="AE281" s="491"/>
    </row>
    <row r="282">
      <c r="AE282" s="491"/>
    </row>
    <row r="283">
      <c r="AE283" s="491"/>
    </row>
    <row r="284">
      <c r="AE284" s="491"/>
    </row>
    <row r="285">
      <c r="AE285" s="491"/>
    </row>
    <row r="286">
      <c r="AE286" s="491"/>
    </row>
    <row r="287">
      <c r="AE287" s="491"/>
    </row>
    <row r="288">
      <c r="AE288" s="491"/>
    </row>
    <row r="289">
      <c r="AE289" s="491"/>
    </row>
    <row r="290">
      <c r="AE290" s="491"/>
    </row>
    <row r="291">
      <c r="AE291" s="491"/>
    </row>
    <row r="292">
      <c r="AE292" s="491"/>
    </row>
    <row r="293">
      <c r="AE293" s="491"/>
    </row>
    <row r="294">
      <c r="AE294" s="491"/>
    </row>
    <row r="295">
      <c r="AE295" s="491"/>
    </row>
    <row r="296">
      <c r="AE296" s="491"/>
    </row>
    <row r="297">
      <c r="AE297" s="491"/>
    </row>
    <row r="298">
      <c r="AE298" s="491"/>
    </row>
    <row r="299">
      <c r="AE299" s="491"/>
    </row>
    <row r="300">
      <c r="AE300" s="491"/>
    </row>
    <row r="301">
      <c r="AE301" s="491"/>
    </row>
    <row r="302">
      <c r="AE302" s="491"/>
    </row>
    <row r="303">
      <c r="AE303" s="491"/>
    </row>
    <row r="304">
      <c r="AE304" s="491"/>
    </row>
    <row r="305">
      <c r="AE305" s="491"/>
    </row>
    <row r="306">
      <c r="AE306" s="491"/>
    </row>
    <row r="307">
      <c r="AE307" s="491"/>
    </row>
    <row r="308">
      <c r="AE308" s="491"/>
    </row>
    <row r="309">
      <c r="AE309" s="491"/>
    </row>
    <row r="310">
      <c r="AE310" s="491"/>
    </row>
    <row r="311">
      <c r="AE311" s="491"/>
    </row>
    <row r="312">
      <c r="AE312" s="491"/>
    </row>
    <row r="313">
      <c r="AE313" s="491"/>
    </row>
    <row r="314">
      <c r="AE314" s="491"/>
    </row>
    <row r="315">
      <c r="AE315" s="491"/>
    </row>
    <row r="316">
      <c r="AE316" s="491"/>
    </row>
    <row r="317">
      <c r="AE317" s="491"/>
    </row>
    <row r="318">
      <c r="AE318" s="491"/>
    </row>
    <row r="319">
      <c r="AE319" s="491"/>
    </row>
    <row r="320">
      <c r="AE320" s="491"/>
    </row>
    <row r="321">
      <c r="AE321" s="491"/>
    </row>
    <row r="322">
      <c r="AE322" s="491"/>
    </row>
    <row r="323">
      <c r="AE323" s="491"/>
    </row>
    <row r="324">
      <c r="AE324" s="491"/>
    </row>
    <row r="325">
      <c r="AE325" s="491"/>
    </row>
    <row r="326">
      <c r="AE326" s="491"/>
    </row>
    <row r="327">
      <c r="AE327" s="491"/>
    </row>
    <row r="328">
      <c r="AE328" s="491"/>
    </row>
    <row r="329">
      <c r="AE329" s="491"/>
    </row>
    <row r="330">
      <c r="AE330" s="491"/>
    </row>
    <row r="331">
      <c r="AE331" s="491"/>
    </row>
    <row r="332">
      <c r="AE332" s="491"/>
    </row>
    <row r="333">
      <c r="AE333" s="491"/>
    </row>
    <row r="334">
      <c r="AE334" s="491"/>
    </row>
    <row r="335">
      <c r="AE335" s="491"/>
    </row>
    <row r="336">
      <c r="AE336" s="491"/>
    </row>
    <row r="337">
      <c r="AE337" s="491"/>
    </row>
    <row r="338">
      <c r="AE338" s="491"/>
    </row>
    <row r="339">
      <c r="AE339" s="491"/>
    </row>
    <row r="340">
      <c r="AE340" s="491"/>
    </row>
    <row r="341">
      <c r="AE341" s="491"/>
    </row>
    <row r="342">
      <c r="AE342" s="491"/>
    </row>
    <row r="343">
      <c r="AE343" s="491"/>
    </row>
    <row r="344">
      <c r="AE344" s="491"/>
    </row>
    <row r="345">
      <c r="AE345" s="491"/>
    </row>
    <row r="346">
      <c r="AE346" s="491"/>
    </row>
    <row r="347">
      <c r="AE347" s="491"/>
    </row>
    <row r="348">
      <c r="AE348" s="491"/>
    </row>
    <row r="349">
      <c r="AE349" s="491"/>
    </row>
    <row r="350">
      <c r="AE350" s="491"/>
    </row>
    <row r="351">
      <c r="AE351" s="491"/>
    </row>
    <row r="352">
      <c r="AE352" s="491"/>
    </row>
    <row r="353">
      <c r="AE353" s="491"/>
    </row>
    <row r="354">
      <c r="AE354" s="491"/>
    </row>
    <row r="355">
      <c r="AE355" s="491"/>
    </row>
    <row r="356">
      <c r="AE356" s="491"/>
    </row>
    <row r="357">
      <c r="AE357" s="491"/>
    </row>
    <row r="358">
      <c r="AE358" s="491"/>
    </row>
    <row r="359">
      <c r="AE359" s="491"/>
    </row>
    <row r="360">
      <c r="AE360" s="491"/>
    </row>
    <row r="361">
      <c r="AE361" s="491"/>
    </row>
    <row r="362">
      <c r="AE362" s="491"/>
    </row>
    <row r="363">
      <c r="AE363" s="491"/>
    </row>
    <row r="364">
      <c r="AE364" s="491"/>
    </row>
    <row r="365">
      <c r="AE365" s="491"/>
    </row>
    <row r="366">
      <c r="AE366" s="491"/>
    </row>
    <row r="367">
      <c r="AE367" s="491"/>
    </row>
    <row r="368">
      <c r="AE368" s="491"/>
    </row>
    <row r="369">
      <c r="AE369" s="491"/>
    </row>
    <row r="370">
      <c r="AE370" s="491"/>
    </row>
    <row r="371">
      <c r="AE371" s="491"/>
    </row>
    <row r="372">
      <c r="AE372" s="491"/>
    </row>
    <row r="373">
      <c r="AE373" s="491"/>
    </row>
    <row r="374">
      <c r="AE374" s="491"/>
    </row>
    <row r="375">
      <c r="AE375" s="491"/>
    </row>
    <row r="376">
      <c r="AE376" s="491"/>
    </row>
    <row r="377">
      <c r="AE377" s="491"/>
    </row>
    <row r="378">
      <c r="AE378" s="491"/>
    </row>
    <row r="379">
      <c r="AE379" s="491"/>
    </row>
    <row r="380">
      <c r="AE380" s="491"/>
    </row>
    <row r="381">
      <c r="AE381" s="491"/>
    </row>
    <row r="382">
      <c r="AE382" s="491"/>
    </row>
    <row r="383">
      <c r="AE383" s="491"/>
    </row>
    <row r="384">
      <c r="AE384" s="491"/>
    </row>
    <row r="385">
      <c r="AE385" s="491"/>
    </row>
    <row r="386">
      <c r="AE386" s="491"/>
    </row>
    <row r="387">
      <c r="AE387" s="491"/>
    </row>
    <row r="388">
      <c r="AE388" s="491"/>
    </row>
    <row r="389">
      <c r="AE389" s="491"/>
    </row>
    <row r="390">
      <c r="AE390" s="491"/>
    </row>
    <row r="391">
      <c r="AE391" s="491"/>
    </row>
    <row r="392">
      <c r="AE392" s="491"/>
    </row>
    <row r="393">
      <c r="AE393" s="491"/>
    </row>
    <row r="394">
      <c r="AE394" s="491"/>
    </row>
    <row r="395">
      <c r="AE395" s="491"/>
    </row>
    <row r="396">
      <c r="AE396" s="491"/>
    </row>
    <row r="397">
      <c r="AE397" s="491"/>
    </row>
    <row r="398">
      <c r="AE398" s="491"/>
    </row>
    <row r="399">
      <c r="AE399" s="491"/>
    </row>
    <row r="400">
      <c r="AE400" s="491"/>
    </row>
    <row r="401">
      <c r="AE401" s="491"/>
    </row>
    <row r="402">
      <c r="AE402" s="491"/>
    </row>
    <row r="403">
      <c r="AE403" s="491"/>
    </row>
    <row r="404">
      <c r="AE404" s="491"/>
    </row>
    <row r="405">
      <c r="AE405" s="491"/>
    </row>
    <row r="406">
      <c r="AE406" s="491"/>
    </row>
    <row r="407">
      <c r="AE407" s="491"/>
    </row>
    <row r="408">
      <c r="AE408" s="491"/>
    </row>
    <row r="409">
      <c r="AE409" s="491"/>
    </row>
    <row r="410">
      <c r="AE410" s="491"/>
    </row>
    <row r="411">
      <c r="AE411" s="491"/>
    </row>
    <row r="412">
      <c r="AE412" s="491"/>
    </row>
    <row r="413">
      <c r="AE413" s="491"/>
    </row>
    <row r="414">
      <c r="AE414" s="491"/>
    </row>
    <row r="415">
      <c r="AE415" s="491"/>
    </row>
    <row r="416">
      <c r="AE416" s="491"/>
    </row>
    <row r="417">
      <c r="AE417" s="491"/>
    </row>
    <row r="418">
      <c r="AE418" s="491"/>
    </row>
    <row r="419">
      <c r="AE419" s="491"/>
    </row>
    <row r="420">
      <c r="AE420" s="491"/>
    </row>
    <row r="421">
      <c r="AE421" s="491"/>
    </row>
    <row r="422">
      <c r="AE422" s="491"/>
    </row>
    <row r="423">
      <c r="AE423" s="491"/>
    </row>
    <row r="424">
      <c r="AE424" s="491"/>
    </row>
    <row r="425">
      <c r="AE425" s="491"/>
    </row>
    <row r="426">
      <c r="AE426" s="491"/>
    </row>
    <row r="427">
      <c r="AE427" s="491"/>
    </row>
    <row r="428">
      <c r="AE428" s="491"/>
    </row>
    <row r="429">
      <c r="AE429" s="491"/>
    </row>
    <row r="430">
      <c r="AE430" s="491"/>
    </row>
    <row r="431">
      <c r="AE431" s="491"/>
    </row>
    <row r="432">
      <c r="AE432" s="491"/>
    </row>
    <row r="433">
      <c r="AE433" s="491"/>
    </row>
    <row r="434">
      <c r="AE434" s="491"/>
    </row>
    <row r="435">
      <c r="AE435" s="491"/>
    </row>
    <row r="436">
      <c r="AE436" s="491"/>
    </row>
    <row r="437">
      <c r="AE437" s="491"/>
    </row>
    <row r="438">
      <c r="AE438" s="491"/>
    </row>
    <row r="439">
      <c r="AE439" s="491"/>
    </row>
    <row r="440">
      <c r="AE440" s="491"/>
    </row>
    <row r="441">
      <c r="AE441" s="491"/>
    </row>
    <row r="442">
      <c r="AE442" s="491"/>
    </row>
    <row r="443">
      <c r="AE443" s="491"/>
    </row>
    <row r="444">
      <c r="AE444" s="491"/>
    </row>
    <row r="445">
      <c r="AE445" s="491"/>
    </row>
    <row r="446">
      <c r="AE446" s="491"/>
    </row>
    <row r="447">
      <c r="AE447" s="491"/>
    </row>
    <row r="448">
      <c r="AE448" s="491"/>
    </row>
    <row r="449">
      <c r="AE449" s="491"/>
    </row>
    <row r="450">
      <c r="AE450" s="491"/>
    </row>
    <row r="451">
      <c r="AE451" s="491"/>
    </row>
    <row r="452">
      <c r="AE452" s="491"/>
    </row>
    <row r="453">
      <c r="AE453" s="491"/>
    </row>
    <row r="454">
      <c r="AE454" s="491"/>
    </row>
    <row r="455">
      <c r="AE455" s="491"/>
    </row>
    <row r="456">
      <c r="AE456" s="491"/>
    </row>
    <row r="457">
      <c r="AE457" s="491"/>
    </row>
    <row r="458">
      <c r="AE458" s="491"/>
    </row>
    <row r="459">
      <c r="AE459" s="491"/>
    </row>
    <row r="460">
      <c r="AE460" s="491"/>
    </row>
    <row r="461">
      <c r="AE461" s="491"/>
    </row>
    <row r="462">
      <c r="AE462" s="491"/>
    </row>
    <row r="463">
      <c r="AE463" s="491"/>
    </row>
    <row r="464">
      <c r="AE464" s="491"/>
    </row>
    <row r="465">
      <c r="AE465" s="491"/>
    </row>
    <row r="466">
      <c r="AE466" s="491"/>
    </row>
    <row r="467">
      <c r="AE467" s="491"/>
    </row>
    <row r="468">
      <c r="AE468" s="491"/>
    </row>
    <row r="469">
      <c r="AE469" s="491"/>
    </row>
    <row r="470">
      <c r="AE470" s="491"/>
    </row>
    <row r="471">
      <c r="AE471" s="491"/>
    </row>
    <row r="472">
      <c r="AE472" s="491"/>
    </row>
    <row r="473">
      <c r="AE473" s="491"/>
    </row>
    <row r="474">
      <c r="AE474" s="491"/>
    </row>
    <row r="475">
      <c r="AE475" s="491"/>
    </row>
    <row r="476">
      <c r="AE476" s="491"/>
    </row>
    <row r="477">
      <c r="AE477" s="491"/>
    </row>
    <row r="478">
      <c r="AE478" s="491"/>
    </row>
    <row r="479">
      <c r="AE479" s="491"/>
    </row>
    <row r="480">
      <c r="AE480" s="491"/>
    </row>
    <row r="481">
      <c r="AE481" s="491"/>
    </row>
    <row r="482">
      <c r="AE482" s="491"/>
    </row>
    <row r="483">
      <c r="AE483" s="491"/>
    </row>
    <row r="484">
      <c r="AE484" s="491"/>
    </row>
    <row r="485">
      <c r="AE485" s="491"/>
    </row>
    <row r="486">
      <c r="AE486" s="491"/>
    </row>
    <row r="487">
      <c r="AE487" s="491"/>
    </row>
    <row r="488">
      <c r="AE488" s="491"/>
    </row>
    <row r="489">
      <c r="AE489" s="491"/>
    </row>
    <row r="490">
      <c r="AE490" s="491"/>
    </row>
    <row r="491">
      <c r="AE491" s="491"/>
    </row>
    <row r="492">
      <c r="AE492" s="491"/>
    </row>
    <row r="493">
      <c r="AE493" s="491"/>
    </row>
    <row r="494">
      <c r="AE494" s="491"/>
    </row>
    <row r="495">
      <c r="AE495" s="491"/>
    </row>
    <row r="496">
      <c r="AE496" s="491"/>
    </row>
    <row r="497">
      <c r="AE497" s="491"/>
    </row>
    <row r="498">
      <c r="AE498" s="491"/>
    </row>
    <row r="499">
      <c r="AE499" s="491"/>
    </row>
    <row r="500">
      <c r="AE500" s="491"/>
    </row>
    <row r="501">
      <c r="AE501" s="491"/>
    </row>
    <row r="502">
      <c r="AE502" s="491"/>
    </row>
    <row r="503">
      <c r="AE503" s="491"/>
    </row>
    <row r="504">
      <c r="AE504" s="491"/>
    </row>
    <row r="505">
      <c r="AE505" s="491"/>
    </row>
    <row r="506">
      <c r="AE506" s="491"/>
    </row>
    <row r="507">
      <c r="AE507" s="491"/>
    </row>
    <row r="508">
      <c r="AE508" s="491"/>
    </row>
    <row r="509">
      <c r="AE509" s="491"/>
    </row>
    <row r="510">
      <c r="AE510" s="491"/>
    </row>
    <row r="511">
      <c r="AE511" s="491"/>
    </row>
    <row r="512">
      <c r="AE512" s="491"/>
    </row>
    <row r="513">
      <c r="AE513" s="491"/>
    </row>
    <row r="514">
      <c r="AE514" s="491"/>
    </row>
    <row r="515">
      <c r="AE515" s="491"/>
    </row>
    <row r="516">
      <c r="AE516" s="491"/>
    </row>
    <row r="517">
      <c r="AE517" s="491"/>
    </row>
    <row r="518">
      <c r="AE518" s="491"/>
    </row>
    <row r="519">
      <c r="AE519" s="491"/>
    </row>
    <row r="520">
      <c r="AE520" s="491"/>
    </row>
    <row r="521">
      <c r="AE521" s="491"/>
    </row>
    <row r="522">
      <c r="AE522" s="491"/>
    </row>
    <row r="523">
      <c r="AE523" s="491"/>
    </row>
    <row r="524">
      <c r="AE524" s="491"/>
    </row>
    <row r="525">
      <c r="AE525" s="491"/>
    </row>
    <row r="526">
      <c r="AE526" s="491"/>
    </row>
    <row r="527">
      <c r="AE527" s="491"/>
    </row>
    <row r="528">
      <c r="AE528" s="491"/>
    </row>
    <row r="529">
      <c r="AE529" s="491"/>
    </row>
    <row r="530">
      <c r="AE530" s="491"/>
    </row>
    <row r="531">
      <c r="AE531" s="491"/>
    </row>
    <row r="532">
      <c r="AE532" s="491"/>
    </row>
    <row r="533">
      <c r="AE533" s="491"/>
    </row>
    <row r="534">
      <c r="AE534" s="491"/>
    </row>
    <row r="535">
      <c r="AE535" s="491"/>
    </row>
    <row r="536">
      <c r="AE536" s="491"/>
    </row>
    <row r="537">
      <c r="AE537" s="491"/>
    </row>
    <row r="538">
      <c r="AE538" s="491"/>
    </row>
    <row r="539">
      <c r="AE539" s="491"/>
    </row>
    <row r="540">
      <c r="AE540" s="491"/>
    </row>
    <row r="541">
      <c r="AE541" s="491"/>
    </row>
    <row r="542">
      <c r="AE542" s="491"/>
    </row>
    <row r="543">
      <c r="AE543" s="491"/>
    </row>
    <row r="544">
      <c r="AE544" s="491"/>
    </row>
    <row r="545">
      <c r="AE545" s="491"/>
    </row>
    <row r="546">
      <c r="AE546" s="491"/>
    </row>
    <row r="547">
      <c r="AE547" s="491"/>
    </row>
    <row r="548">
      <c r="AE548" s="491"/>
    </row>
    <row r="549">
      <c r="AE549" s="491"/>
    </row>
    <row r="550">
      <c r="AE550" s="491"/>
    </row>
    <row r="551">
      <c r="AE551" s="491"/>
    </row>
    <row r="552">
      <c r="AE552" s="491"/>
    </row>
    <row r="553">
      <c r="AE553" s="491"/>
    </row>
    <row r="554">
      <c r="AE554" s="491"/>
    </row>
    <row r="555">
      <c r="AE555" s="491"/>
    </row>
    <row r="556">
      <c r="AE556" s="491"/>
    </row>
    <row r="557">
      <c r="AE557" s="491"/>
    </row>
    <row r="558">
      <c r="AE558" s="491"/>
    </row>
    <row r="559">
      <c r="AE559" s="491"/>
    </row>
    <row r="560">
      <c r="AE560" s="491"/>
    </row>
    <row r="561">
      <c r="AE561" s="491"/>
    </row>
    <row r="562">
      <c r="AE562" s="491"/>
    </row>
    <row r="563">
      <c r="AE563" s="491"/>
    </row>
    <row r="564">
      <c r="AE564" s="491"/>
    </row>
    <row r="565">
      <c r="AE565" s="491"/>
    </row>
    <row r="566">
      <c r="AE566" s="491"/>
    </row>
    <row r="567">
      <c r="AE567" s="491"/>
    </row>
    <row r="568">
      <c r="AE568" s="491"/>
    </row>
    <row r="569">
      <c r="AE569" s="491"/>
    </row>
    <row r="570">
      <c r="AE570" s="491"/>
    </row>
    <row r="571">
      <c r="AE571" s="491"/>
    </row>
    <row r="572">
      <c r="AE572" s="491"/>
    </row>
    <row r="573">
      <c r="AE573" s="491"/>
    </row>
    <row r="574">
      <c r="AE574" s="491"/>
    </row>
    <row r="575">
      <c r="AE575" s="491"/>
    </row>
    <row r="576">
      <c r="AE576" s="491"/>
    </row>
    <row r="577">
      <c r="AE577" s="491"/>
    </row>
    <row r="578">
      <c r="AE578" s="491"/>
    </row>
    <row r="579">
      <c r="AE579" s="491"/>
    </row>
    <row r="580">
      <c r="AE580" s="491"/>
    </row>
    <row r="581">
      <c r="AE581" s="491"/>
    </row>
    <row r="582">
      <c r="AE582" s="491"/>
    </row>
    <row r="583">
      <c r="AE583" s="491"/>
    </row>
    <row r="584">
      <c r="AE584" s="491"/>
    </row>
    <row r="585">
      <c r="AE585" s="491"/>
    </row>
    <row r="586">
      <c r="AE586" s="491"/>
    </row>
    <row r="587">
      <c r="AE587" s="491"/>
    </row>
    <row r="588">
      <c r="AE588" s="491"/>
    </row>
    <row r="589">
      <c r="AE589" s="491"/>
    </row>
    <row r="590">
      <c r="AE590" s="491"/>
    </row>
    <row r="591">
      <c r="AE591" s="491"/>
    </row>
    <row r="592">
      <c r="AE592" s="491"/>
    </row>
    <row r="593">
      <c r="AE593" s="491"/>
    </row>
    <row r="594">
      <c r="AE594" s="491"/>
    </row>
    <row r="595">
      <c r="AE595" s="491"/>
    </row>
    <row r="596">
      <c r="AE596" s="491"/>
    </row>
    <row r="597">
      <c r="AE597" s="491"/>
    </row>
    <row r="598">
      <c r="AE598" s="491"/>
    </row>
    <row r="599">
      <c r="AE599" s="491"/>
    </row>
    <row r="600">
      <c r="AE600" s="491"/>
    </row>
    <row r="601">
      <c r="AE601" s="491"/>
    </row>
    <row r="602">
      <c r="AE602" s="491"/>
    </row>
    <row r="603">
      <c r="AE603" s="491"/>
    </row>
    <row r="604">
      <c r="AE604" s="491"/>
    </row>
    <row r="605">
      <c r="AE605" s="491"/>
    </row>
    <row r="606">
      <c r="AE606" s="491"/>
    </row>
    <row r="607">
      <c r="AE607" s="491"/>
    </row>
    <row r="608">
      <c r="AE608" s="491"/>
    </row>
    <row r="609">
      <c r="AE609" s="491"/>
    </row>
    <row r="610">
      <c r="AE610" s="491"/>
    </row>
    <row r="611">
      <c r="AE611" s="491"/>
    </row>
    <row r="612">
      <c r="AE612" s="491"/>
    </row>
    <row r="613">
      <c r="AE613" s="491"/>
    </row>
    <row r="614">
      <c r="AE614" s="491"/>
    </row>
    <row r="615">
      <c r="AE615" s="491"/>
    </row>
    <row r="616">
      <c r="AE616" s="491"/>
    </row>
    <row r="617">
      <c r="AE617" s="491"/>
    </row>
    <row r="618">
      <c r="AE618" s="491"/>
    </row>
    <row r="619">
      <c r="AE619" s="491"/>
    </row>
    <row r="620">
      <c r="AE620" s="491"/>
    </row>
    <row r="621">
      <c r="AE621" s="491"/>
    </row>
    <row r="622">
      <c r="AE622" s="491"/>
    </row>
    <row r="623">
      <c r="AE623" s="491"/>
    </row>
    <row r="624">
      <c r="AE624" s="491"/>
    </row>
    <row r="625">
      <c r="AE625" s="491"/>
    </row>
    <row r="626">
      <c r="AE626" s="491"/>
    </row>
    <row r="627">
      <c r="AE627" s="491"/>
    </row>
    <row r="628">
      <c r="AE628" s="491"/>
    </row>
    <row r="629">
      <c r="AE629" s="491"/>
    </row>
    <row r="630">
      <c r="AE630" s="491"/>
    </row>
    <row r="631">
      <c r="AE631" s="491"/>
    </row>
    <row r="632">
      <c r="AE632" s="491"/>
    </row>
    <row r="633">
      <c r="AE633" s="491"/>
    </row>
    <row r="634">
      <c r="AE634" s="491"/>
    </row>
    <row r="635">
      <c r="AE635" s="491"/>
    </row>
    <row r="636">
      <c r="AE636" s="491"/>
    </row>
    <row r="637">
      <c r="AE637" s="491"/>
    </row>
    <row r="638">
      <c r="AE638" s="491"/>
    </row>
    <row r="639">
      <c r="AE639" s="491"/>
    </row>
    <row r="640">
      <c r="AE640" s="491"/>
    </row>
    <row r="641">
      <c r="AE641" s="491"/>
    </row>
    <row r="642">
      <c r="AE642" s="491"/>
    </row>
    <row r="643">
      <c r="AE643" s="491"/>
    </row>
    <row r="644">
      <c r="AE644" s="491"/>
    </row>
    <row r="645">
      <c r="AE645" s="491"/>
    </row>
    <row r="646">
      <c r="AE646" s="491"/>
    </row>
    <row r="647">
      <c r="AE647" s="491"/>
    </row>
    <row r="648">
      <c r="AE648" s="491"/>
    </row>
    <row r="649">
      <c r="AE649" s="491"/>
    </row>
    <row r="650">
      <c r="AE650" s="491"/>
    </row>
    <row r="651">
      <c r="AE651" s="491"/>
    </row>
    <row r="652">
      <c r="AE652" s="491"/>
    </row>
    <row r="653">
      <c r="AE653" s="491"/>
    </row>
    <row r="654">
      <c r="AE654" s="491"/>
    </row>
    <row r="655">
      <c r="AE655" s="491"/>
    </row>
    <row r="656">
      <c r="AE656" s="491"/>
    </row>
    <row r="657">
      <c r="AE657" s="491"/>
    </row>
    <row r="658">
      <c r="AE658" s="491"/>
    </row>
    <row r="659">
      <c r="AE659" s="491"/>
    </row>
    <row r="660">
      <c r="AE660" s="491"/>
    </row>
    <row r="661">
      <c r="AE661" s="491"/>
    </row>
    <row r="662">
      <c r="AE662" s="491"/>
    </row>
    <row r="663">
      <c r="AE663" s="491"/>
    </row>
    <row r="664">
      <c r="AE664" s="491"/>
    </row>
    <row r="665">
      <c r="AE665" s="491"/>
    </row>
    <row r="666">
      <c r="AE666" s="491"/>
    </row>
    <row r="667">
      <c r="AE667" s="491"/>
    </row>
    <row r="668">
      <c r="AE668" s="491"/>
    </row>
    <row r="669">
      <c r="AE669" s="491"/>
    </row>
    <row r="670">
      <c r="AE670" s="491"/>
    </row>
    <row r="671">
      <c r="AE671" s="491"/>
    </row>
    <row r="672">
      <c r="AE672" s="491"/>
    </row>
    <row r="673">
      <c r="AE673" s="491"/>
    </row>
    <row r="674">
      <c r="AE674" s="491"/>
    </row>
    <row r="675">
      <c r="AE675" s="491"/>
    </row>
    <row r="676">
      <c r="AE676" s="491"/>
    </row>
    <row r="677">
      <c r="AE677" s="491"/>
    </row>
    <row r="678">
      <c r="AE678" s="491"/>
    </row>
    <row r="679">
      <c r="AE679" s="491"/>
    </row>
    <row r="680">
      <c r="AE680" s="491"/>
    </row>
    <row r="681">
      <c r="AE681" s="491"/>
    </row>
    <row r="682">
      <c r="AE682" s="491"/>
    </row>
    <row r="683">
      <c r="AE683" s="491"/>
    </row>
    <row r="684">
      <c r="AE684" s="491"/>
    </row>
    <row r="685">
      <c r="AE685" s="491"/>
    </row>
    <row r="686">
      <c r="AE686" s="491"/>
    </row>
    <row r="687">
      <c r="AE687" s="491"/>
    </row>
    <row r="688">
      <c r="AE688" s="491"/>
    </row>
    <row r="689">
      <c r="AE689" s="491"/>
    </row>
    <row r="690">
      <c r="AE690" s="491"/>
    </row>
    <row r="691">
      <c r="AE691" s="491"/>
    </row>
    <row r="692">
      <c r="AE692" s="491"/>
    </row>
    <row r="693">
      <c r="AE693" s="491"/>
    </row>
    <row r="694">
      <c r="AE694" s="491"/>
    </row>
    <row r="695">
      <c r="AE695" s="491"/>
    </row>
    <row r="696">
      <c r="AE696" s="491"/>
    </row>
    <row r="697">
      <c r="AE697" s="491"/>
    </row>
    <row r="698">
      <c r="AE698" s="491"/>
    </row>
    <row r="699">
      <c r="AE699" s="491"/>
    </row>
    <row r="700">
      <c r="AE700" s="491"/>
    </row>
    <row r="701">
      <c r="AE701" s="491"/>
    </row>
    <row r="702">
      <c r="AE702" s="491"/>
    </row>
    <row r="703">
      <c r="AE703" s="491"/>
    </row>
    <row r="704">
      <c r="AE704" s="491"/>
    </row>
    <row r="705">
      <c r="AE705" s="491"/>
    </row>
    <row r="706">
      <c r="AE706" s="491"/>
    </row>
    <row r="707">
      <c r="AE707" s="491"/>
    </row>
    <row r="708">
      <c r="AE708" s="491"/>
    </row>
    <row r="709">
      <c r="AE709" s="491"/>
    </row>
    <row r="710">
      <c r="AE710" s="491"/>
    </row>
    <row r="711">
      <c r="AE711" s="491"/>
    </row>
    <row r="712">
      <c r="AE712" s="491"/>
    </row>
    <row r="713">
      <c r="AE713" s="491"/>
    </row>
    <row r="714">
      <c r="AE714" s="491"/>
    </row>
    <row r="715">
      <c r="AE715" s="491"/>
    </row>
    <row r="716">
      <c r="AE716" s="491"/>
    </row>
    <row r="717">
      <c r="AE717" s="491"/>
    </row>
    <row r="718">
      <c r="AE718" s="491"/>
    </row>
    <row r="719">
      <c r="AE719" s="491"/>
    </row>
    <row r="720">
      <c r="AE720" s="491"/>
    </row>
    <row r="721">
      <c r="AE721" s="491"/>
    </row>
    <row r="722">
      <c r="AE722" s="491"/>
    </row>
    <row r="723">
      <c r="AE723" s="491"/>
    </row>
    <row r="724">
      <c r="AE724" s="491"/>
    </row>
    <row r="725">
      <c r="AE725" s="491"/>
    </row>
    <row r="726">
      <c r="AE726" s="491"/>
    </row>
    <row r="727">
      <c r="AE727" s="491"/>
    </row>
    <row r="728">
      <c r="AE728" s="491"/>
    </row>
    <row r="729">
      <c r="AE729" s="491"/>
    </row>
    <row r="730">
      <c r="AE730" s="491"/>
    </row>
    <row r="731">
      <c r="AE731" s="491"/>
    </row>
    <row r="732">
      <c r="AE732" s="491"/>
    </row>
    <row r="733">
      <c r="AE733" s="491"/>
    </row>
    <row r="734">
      <c r="AE734" s="491"/>
    </row>
    <row r="735">
      <c r="AE735" s="491"/>
    </row>
    <row r="736">
      <c r="AE736" s="491"/>
    </row>
    <row r="737">
      <c r="AE737" s="491"/>
    </row>
    <row r="738">
      <c r="AE738" s="491"/>
    </row>
    <row r="739">
      <c r="AE739" s="491"/>
    </row>
    <row r="740">
      <c r="AE740" s="491"/>
    </row>
    <row r="741">
      <c r="AE741" s="491"/>
    </row>
    <row r="742">
      <c r="AE742" s="491"/>
    </row>
    <row r="743">
      <c r="AE743" s="491"/>
    </row>
    <row r="744">
      <c r="AE744" s="491"/>
    </row>
    <row r="745">
      <c r="AE745" s="491"/>
    </row>
    <row r="746">
      <c r="AE746" s="491"/>
    </row>
    <row r="747">
      <c r="AE747" s="491"/>
    </row>
    <row r="748">
      <c r="AE748" s="491"/>
    </row>
    <row r="749">
      <c r="AE749" s="491"/>
    </row>
    <row r="750">
      <c r="AE750" s="491"/>
    </row>
    <row r="751">
      <c r="AE751" s="491"/>
    </row>
    <row r="752">
      <c r="AE752" s="491"/>
    </row>
    <row r="753">
      <c r="AE753" s="491"/>
    </row>
    <row r="754">
      <c r="AE754" s="491"/>
    </row>
    <row r="755">
      <c r="AE755" s="491"/>
    </row>
    <row r="756">
      <c r="AE756" s="491"/>
    </row>
    <row r="757">
      <c r="AE757" s="491"/>
    </row>
    <row r="758">
      <c r="AE758" s="491"/>
    </row>
    <row r="759">
      <c r="AE759" s="491"/>
    </row>
    <row r="760">
      <c r="AE760" s="491"/>
    </row>
    <row r="761">
      <c r="AE761" s="491"/>
    </row>
    <row r="762">
      <c r="AE762" s="491"/>
    </row>
    <row r="763">
      <c r="AE763" s="491"/>
    </row>
    <row r="764">
      <c r="AE764" s="491"/>
    </row>
    <row r="765">
      <c r="AE765" s="491"/>
    </row>
    <row r="766">
      <c r="AE766" s="491"/>
    </row>
    <row r="767">
      <c r="AE767" s="491"/>
    </row>
    <row r="768">
      <c r="AE768" s="491"/>
    </row>
    <row r="769">
      <c r="AE769" s="491"/>
    </row>
    <row r="770">
      <c r="AE770" s="491"/>
    </row>
    <row r="771">
      <c r="AE771" s="491"/>
    </row>
    <row r="772">
      <c r="AE772" s="491"/>
    </row>
    <row r="773">
      <c r="AE773" s="491"/>
    </row>
    <row r="774">
      <c r="AE774" s="491"/>
    </row>
    <row r="775">
      <c r="AE775" s="491"/>
    </row>
    <row r="776">
      <c r="AE776" s="491"/>
    </row>
    <row r="777">
      <c r="AE777" s="491"/>
    </row>
    <row r="778">
      <c r="AE778" s="491"/>
    </row>
    <row r="779">
      <c r="AE779" s="491"/>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42" t="s">
        <v>1909</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69"/>
    </row>
    <row r="2">
      <c r="A2" s="377" t="s">
        <v>146</v>
      </c>
      <c r="B2" s="127" t="s">
        <v>9</v>
      </c>
      <c r="C2" s="127" t="s">
        <v>3</v>
      </c>
      <c r="D2" s="127" t="s">
        <v>4</v>
      </c>
      <c r="E2" s="127" t="s">
        <v>5</v>
      </c>
      <c r="F2" s="127" t="s">
        <v>6</v>
      </c>
      <c r="G2" s="127" t="s">
        <v>7</v>
      </c>
      <c r="H2" s="127" t="s">
        <v>8</v>
      </c>
      <c r="I2" s="127" t="s">
        <v>9</v>
      </c>
      <c r="J2" s="127" t="s">
        <v>3</v>
      </c>
      <c r="K2" s="127" t="s">
        <v>4</v>
      </c>
      <c r="L2" s="127" t="s">
        <v>5</v>
      </c>
      <c r="M2" s="127" t="s">
        <v>6</v>
      </c>
      <c r="N2" s="127" t="s">
        <v>7</v>
      </c>
      <c r="O2" s="127" t="s">
        <v>8</v>
      </c>
      <c r="P2" s="127" t="s">
        <v>9</v>
      </c>
      <c r="Q2" s="127" t="s">
        <v>3</v>
      </c>
      <c r="R2" s="127" t="s">
        <v>4</v>
      </c>
      <c r="S2" s="127" t="s">
        <v>5</v>
      </c>
      <c r="T2" s="127" t="s">
        <v>6</v>
      </c>
      <c r="U2" s="127" t="s">
        <v>7</v>
      </c>
      <c r="V2" s="127" t="s">
        <v>8</v>
      </c>
      <c r="W2" s="127" t="s">
        <v>9</v>
      </c>
      <c r="X2" s="127" t="s">
        <v>3</v>
      </c>
      <c r="Y2" s="127" t="s">
        <v>4</v>
      </c>
      <c r="Z2" s="127" t="s">
        <v>5</v>
      </c>
      <c r="AA2" s="127" t="s">
        <v>6</v>
      </c>
      <c r="AB2" s="127" t="s">
        <v>7</v>
      </c>
      <c r="AC2" s="127" t="s">
        <v>8</v>
      </c>
      <c r="AD2" s="127" t="s">
        <v>9</v>
      </c>
      <c r="AE2" s="127" t="s">
        <v>3</v>
      </c>
      <c r="AF2" s="127" t="s">
        <v>4</v>
      </c>
      <c r="AG2" s="969"/>
    </row>
    <row r="3">
      <c r="A3" s="180" t="s">
        <v>131</v>
      </c>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970"/>
    </row>
    <row r="4">
      <c r="A4" s="494" t="s">
        <v>2003</v>
      </c>
      <c r="B4" s="182">
        <f>Summary!B36</f>
        <v>0</v>
      </c>
      <c r="C4" s="182">
        <f>Summary!C36</f>
        <v>0</v>
      </c>
      <c r="D4" s="182">
        <f>Summary!D36</f>
        <v>0</v>
      </c>
      <c r="E4" s="182">
        <f>Summary!E36</f>
        <v>0</v>
      </c>
      <c r="F4" s="182">
        <f>Summary!F36</f>
        <v>0</v>
      </c>
      <c r="G4" s="182">
        <f>Summary!G36</f>
        <v>0</v>
      </c>
      <c r="H4" s="182">
        <f>Summary!H36</f>
        <v>0</v>
      </c>
      <c r="I4" s="182">
        <f>Summary!I36</f>
        <v>0</v>
      </c>
      <c r="J4" s="182">
        <f>Summary!J36</f>
        <v>0</v>
      </c>
      <c r="K4" s="182">
        <f>Summary!K36</f>
        <v>0</v>
      </c>
      <c r="L4" s="182">
        <f>Summary!L36</f>
        <v>0</v>
      </c>
      <c r="M4" s="182">
        <f>Summary!M36</f>
        <v>0</v>
      </c>
      <c r="N4" s="182">
        <f>Summary!N36</f>
        <v>0</v>
      </c>
      <c r="O4" s="182">
        <f>Summary!O36</f>
        <v>318.409386</v>
      </c>
      <c r="P4" s="182">
        <f>Summary!P36</f>
        <v>0</v>
      </c>
      <c r="Q4" s="182">
        <f>Summary!Q36</f>
        <v>0</v>
      </c>
      <c r="R4" s="182">
        <f>Summary!R36</f>
        <v>0</v>
      </c>
      <c r="S4" s="182">
        <f>Summary!S36</f>
        <v>0</v>
      </c>
      <c r="T4" s="182">
        <f>Summary!T36</f>
        <v>0</v>
      </c>
      <c r="U4" s="182">
        <f>Summary!U36</f>
        <v>0</v>
      </c>
      <c r="V4" s="182">
        <f>Summary!V36</f>
        <v>318.409386</v>
      </c>
      <c r="W4" s="182">
        <f>Summary!W36</f>
        <v>0</v>
      </c>
      <c r="X4" s="182">
        <f>Summary!X36</f>
        <v>0</v>
      </c>
      <c r="Y4" s="182">
        <f>Summary!Y36</f>
        <v>0</v>
      </c>
      <c r="Z4" s="182">
        <f>Summary!Z36</f>
        <v>0</v>
      </c>
      <c r="AA4" s="182">
        <f>Summary!AA36</f>
        <v>0</v>
      </c>
      <c r="AB4" s="182">
        <f>Summary!AB36</f>
        <v>0</v>
      </c>
      <c r="AC4" s="182">
        <f>Summary!AC36</f>
        <v>509.450772</v>
      </c>
      <c r="AD4" s="182">
        <f>Summary!AD36</f>
        <v>0</v>
      </c>
      <c r="AE4" s="182" t="str">
        <f t="shared" ref="AE4:AF4" si="1">#REF!</f>
        <v>#REF!</v>
      </c>
      <c r="AF4" s="182" t="str">
        <f t="shared" si="1"/>
        <v>#REF!</v>
      </c>
      <c r="AG4" s="970" t="str">
        <f t="shared" ref="AG4:AG7" si="3">sum(B4:AF4)</f>
        <v>#REF!</v>
      </c>
    </row>
    <row r="5">
      <c r="A5" s="494" t="s">
        <v>2004</v>
      </c>
      <c r="B5" s="971">
        <f>Summary!B40</f>
        <v>0</v>
      </c>
      <c r="C5" s="971">
        <f>Summary!C40</f>
        <v>0</v>
      </c>
      <c r="D5" s="971">
        <f>Summary!D40</f>
        <v>0</v>
      </c>
      <c r="E5" s="971">
        <f>Summary!E40</f>
        <v>0</v>
      </c>
      <c r="F5" s="971">
        <f>Summary!F40</f>
        <v>0</v>
      </c>
      <c r="G5" s="971">
        <f>Summary!G40</f>
        <v>0</v>
      </c>
      <c r="H5" s="182">
        <f>Summary!H40</f>
        <v>0</v>
      </c>
      <c r="I5" s="182">
        <f>Summary!I40</f>
        <v>0</v>
      </c>
      <c r="J5" s="182">
        <f>Summary!J40</f>
        <v>0</v>
      </c>
      <c r="K5" s="182">
        <f>Summary!K40</f>
        <v>0</v>
      </c>
      <c r="L5" s="182">
        <f>Summary!L40</f>
        <v>0</v>
      </c>
      <c r="M5" s="182">
        <f>Summary!M40</f>
        <v>0</v>
      </c>
      <c r="N5" s="182">
        <f>Summary!N40</f>
        <v>0</v>
      </c>
      <c r="O5" s="182">
        <f>Summary!O40</f>
        <v>0</v>
      </c>
      <c r="P5" s="182">
        <f>Summary!P40</f>
        <v>0</v>
      </c>
      <c r="Q5" s="182">
        <f>Summary!Q40</f>
        <v>0</v>
      </c>
      <c r="R5" s="182">
        <f>Summary!R40</f>
        <v>0</v>
      </c>
      <c r="S5" s="182">
        <f>Summary!S40</f>
        <v>0</v>
      </c>
      <c r="T5" s="182">
        <f>Summary!T40</f>
        <v>0</v>
      </c>
      <c r="U5" s="182">
        <f>Summary!U40</f>
        <v>0</v>
      </c>
      <c r="V5" s="182">
        <f>Summary!V40</f>
        <v>0</v>
      </c>
      <c r="W5" s="182">
        <f>Summary!W40</f>
        <v>0</v>
      </c>
      <c r="X5" s="182">
        <f>Summary!X40</f>
        <v>0</v>
      </c>
      <c r="Y5" s="182">
        <f>Summary!Y40</f>
        <v>0</v>
      </c>
      <c r="Z5" s="182">
        <f>Summary!Z40</f>
        <v>0</v>
      </c>
      <c r="AA5" s="182">
        <f>Summary!AA40</f>
        <v>0</v>
      </c>
      <c r="AB5" s="182">
        <f>Summary!AB40</f>
        <v>0</v>
      </c>
      <c r="AC5" s="182">
        <f>Summary!AC40</f>
        <v>0</v>
      </c>
      <c r="AD5" s="182">
        <f>Summary!AD40</f>
        <v>0</v>
      </c>
      <c r="AE5" s="182" t="str">
        <f t="shared" ref="AE5:AF5" si="2">#REF!</f>
        <v>#REF!</v>
      </c>
      <c r="AF5" s="182" t="str">
        <f t="shared" si="2"/>
        <v>#REF!</v>
      </c>
      <c r="AG5" s="970" t="str">
        <f t="shared" si="3"/>
        <v>#REF!</v>
      </c>
    </row>
    <row r="6">
      <c r="A6" s="494" t="s">
        <v>2005</v>
      </c>
      <c r="B6" s="972">
        <f>Summary!B51</f>
        <v>0</v>
      </c>
      <c r="C6" s="972">
        <f>Summary!C52</f>
        <v>299</v>
      </c>
      <c r="D6" s="972">
        <f>Summary!D52</f>
        <v>299</v>
      </c>
      <c r="E6" s="972">
        <f>Summary!E52</f>
        <v>1196</v>
      </c>
      <c r="F6" s="972">
        <f>Summary!F52</f>
        <v>1794</v>
      </c>
      <c r="G6" s="972">
        <f>Summary!G52</f>
        <v>0</v>
      </c>
      <c r="H6" s="972">
        <f>Summary!H52</f>
        <v>299</v>
      </c>
      <c r="I6" s="972">
        <f>Summary!I52</f>
        <v>299</v>
      </c>
      <c r="J6" s="972">
        <f>Summary!J52</f>
        <v>897</v>
      </c>
      <c r="K6" s="972">
        <f>Summary!K52</f>
        <v>299</v>
      </c>
      <c r="L6" s="972">
        <f>Summary!L52</f>
        <v>299</v>
      </c>
      <c r="M6" s="972">
        <f>Summary!M52</f>
        <v>1495</v>
      </c>
      <c r="N6" s="972">
        <f>Summary!N52</f>
        <v>0</v>
      </c>
      <c r="O6" s="972">
        <f>Summary!O52</f>
        <v>0</v>
      </c>
      <c r="P6" s="972">
        <f>Summary!P52</f>
        <v>897</v>
      </c>
      <c r="Q6" s="972">
        <f>Summary!Q52</f>
        <v>598</v>
      </c>
      <c r="R6" s="972">
        <f>Summary!R52</f>
        <v>0</v>
      </c>
      <c r="S6" s="972">
        <f>Summary!S52</f>
        <v>0</v>
      </c>
      <c r="T6" s="972">
        <f>Summary!T52</f>
        <v>0</v>
      </c>
      <c r="U6" s="972">
        <f>Summary!U52</f>
        <v>0</v>
      </c>
      <c r="V6" s="972">
        <f>Summary!V51</f>
        <v>0</v>
      </c>
      <c r="W6" s="972">
        <f>Summary!W51</f>
        <v>1269.4344</v>
      </c>
      <c r="X6" s="972">
        <f>Summary!X51</f>
        <v>0</v>
      </c>
      <c r="Y6" s="972">
        <f>Summary!Y51</f>
        <v>0</v>
      </c>
      <c r="Z6" s="972">
        <f>Summary!Z51</f>
        <v>1014.6984</v>
      </c>
      <c r="AA6" s="972">
        <f>Summary!AA51</f>
        <v>253.6746</v>
      </c>
      <c r="AB6" s="972">
        <f>Summary!AB51</f>
        <v>0</v>
      </c>
      <c r="AC6" s="972">
        <f>Summary!AC51</f>
        <v>253.6746</v>
      </c>
      <c r="AD6" s="972">
        <f>Summary!AD51</f>
        <v>507.3492</v>
      </c>
      <c r="AE6" s="972" t="str">
        <f t="shared" ref="AE6:AF6" si="4">#REF!</f>
        <v>#REF!</v>
      </c>
      <c r="AF6" s="972" t="str">
        <f t="shared" si="4"/>
        <v>#REF!</v>
      </c>
      <c r="AG6" s="970" t="str">
        <f t="shared" si="3"/>
        <v>#REF!</v>
      </c>
    </row>
    <row r="7">
      <c r="A7" s="973" t="s">
        <v>2006</v>
      </c>
      <c r="B7" s="972">
        <f t="shared" ref="B7:AF7" si="5">SUM(B4:B6)</f>
        <v>0</v>
      </c>
      <c r="C7" s="972">
        <f t="shared" si="5"/>
        <v>299</v>
      </c>
      <c r="D7" s="972">
        <f t="shared" si="5"/>
        <v>299</v>
      </c>
      <c r="E7" s="972">
        <f t="shared" si="5"/>
        <v>1196</v>
      </c>
      <c r="F7" s="972">
        <f t="shared" si="5"/>
        <v>1794</v>
      </c>
      <c r="G7" s="972">
        <f t="shared" si="5"/>
        <v>0</v>
      </c>
      <c r="H7" s="972">
        <f t="shared" si="5"/>
        <v>299</v>
      </c>
      <c r="I7" s="972">
        <f t="shared" si="5"/>
        <v>299</v>
      </c>
      <c r="J7" s="972">
        <f t="shared" si="5"/>
        <v>897</v>
      </c>
      <c r="K7" s="972">
        <f t="shared" si="5"/>
        <v>299</v>
      </c>
      <c r="L7" s="972">
        <f t="shared" si="5"/>
        <v>299</v>
      </c>
      <c r="M7" s="972">
        <f t="shared" si="5"/>
        <v>1495</v>
      </c>
      <c r="N7" s="972">
        <f t="shared" si="5"/>
        <v>0</v>
      </c>
      <c r="O7" s="972">
        <f t="shared" si="5"/>
        <v>318.409386</v>
      </c>
      <c r="P7" s="972">
        <f t="shared" si="5"/>
        <v>897</v>
      </c>
      <c r="Q7" s="972">
        <f t="shared" si="5"/>
        <v>598</v>
      </c>
      <c r="R7" s="972">
        <f t="shared" si="5"/>
        <v>0</v>
      </c>
      <c r="S7" s="972">
        <f t="shared" si="5"/>
        <v>0</v>
      </c>
      <c r="T7" s="972">
        <f t="shared" si="5"/>
        <v>0</v>
      </c>
      <c r="U7" s="972">
        <f t="shared" si="5"/>
        <v>0</v>
      </c>
      <c r="V7" s="972">
        <f t="shared" si="5"/>
        <v>318.409386</v>
      </c>
      <c r="W7" s="972">
        <f t="shared" si="5"/>
        <v>1269.4344</v>
      </c>
      <c r="X7" s="972">
        <f t="shared" si="5"/>
        <v>0</v>
      </c>
      <c r="Y7" s="972">
        <f t="shared" si="5"/>
        <v>0</v>
      </c>
      <c r="Z7" s="972">
        <f t="shared" si="5"/>
        <v>1014.6984</v>
      </c>
      <c r="AA7" s="972">
        <f t="shared" si="5"/>
        <v>253.6746</v>
      </c>
      <c r="AB7" s="972">
        <f t="shared" si="5"/>
        <v>0</v>
      </c>
      <c r="AC7" s="972">
        <f t="shared" si="5"/>
        <v>763.125372</v>
      </c>
      <c r="AD7" s="972">
        <f t="shared" si="5"/>
        <v>507.3492</v>
      </c>
      <c r="AE7" s="972" t="str">
        <f t="shared" si="5"/>
        <v>#REF!</v>
      </c>
      <c r="AF7" s="972" t="str">
        <f t="shared" si="5"/>
        <v>#REF!</v>
      </c>
      <c r="AG7" s="970" t="str">
        <f t="shared" si="3"/>
        <v>#REF!</v>
      </c>
    </row>
    <row r="8">
      <c r="A8" s="145"/>
      <c r="B8" s="129"/>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974"/>
    </row>
    <row r="9">
      <c r="A9" s="462" t="s">
        <v>137</v>
      </c>
      <c r="B9" s="129"/>
      <c r="C9" s="129"/>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974"/>
    </row>
    <row r="10">
      <c r="A10" s="975" t="s">
        <v>2007</v>
      </c>
      <c r="B10" s="282">
        <f>Summary!B88</f>
        <v>0</v>
      </c>
      <c r="C10" s="282">
        <f>Summary!C88</f>
        <v>0</v>
      </c>
      <c r="D10" s="282">
        <f>Summary!D88</f>
        <v>0</v>
      </c>
      <c r="E10" s="282">
        <f>Summary!E88</f>
        <v>0</v>
      </c>
      <c r="F10" s="282">
        <f>Summary!F88</f>
        <v>0</v>
      </c>
      <c r="G10" s="282">
        <f>Summary!G88</f>
        <v>0</v>
      </c>
      <c r="H10" s="282">
        <f>Summary!H88</f>
        <v>0</v>
      </c>
      <c r="I10" s="282">
        <f>Summary!I88</f>
        <v>0</v>
      </c>
      <c r="J10" s="282">
        <f>Summary!J88</f>
        <v>0</v>
      </c>
      <c r="K10" s="282">
        <f>Summary!K88</f>
        <v>0</v>
      </c>
      <c r="L10" s="282">
        <f>Summary!L88</f>
        <v>0</v>
      </c>
      <c r="M10" s="282">
        <f>Summary!M88</f>
        <v>0</v>
      </c>
      <c r="N10" s="282">
        <f>Summary!N88</f>
        <v>0</v>
      </c>
      <c r="O10" s="282">
        <f>Summary!O88</f>
        <v>1</v>
      </c>
      <c r="P10" s="282">
        <f>Summary!P88</f>
        <v>0</v>
      </c>
      <c r="Q10" s="282">
        <f>Summary!Q88</f>
        <v>0</v>
      </c>
      <c r="R10" s="282">
        <f>Summary!R88</f>
        <v>0</v>
      </c>
      <c r="S10" s="282">
        <f>Summary!S88</f>
        <v>0</v>
      </c>
      <c r="T10" s="282">
        <f>Summary!T88</f>
        <v>0</v>
      </c>
      <c r="U10" s="282">
        <f>Summary!U88</f>
        <v>0</v>
      </c>
      <c r="V10" s="282">
        <f>Summary!V88</f>
        <v>1</v>
      </c>
      <c r="W10" s="282">
        <f>Summary!W88</f>
        <v>0</v>
      </c>
      <c r="X10" s="282">
        <f>Summary!X88</f>
        <v>0</v>
      </c>
      <c r="Y10" s="282">
        <f>Summary!Y88</f>
        <v>0</v>
      </c>
      <c r="Z10" s="282">
        <f>Summary!Z88</f>
        <v>0</v>
      </c>
      <c r="AA10" s="282">
        <f>Summary!AA88</f>
        <v>0</v>
      </c>
      <c r="AB10" s="282">
        <f>Summary!AB88</f>
        <v>0</v>
      </c>
      <c r="AC10" s="282">
        <f>Summary!AC88</f>
        <v>1</v>
      </c>
      <c r="AD10" s="282">
        <f>Summary!AD88</f>
        <v>0</v>
      </c>
      <c r="AE10" s="282" t="str">
        <f t="shared" ref="AE10:AF10" si="6">#REF!</f>
        <v>#REF!</v>
      </c>
      <c r="AF10" s="282" t="str">
        <f t="shared" si="6"/>
        <v>#REF!</v>
      </c>
      <c r="AG10" s="970" t="str">
        <f t="shared" ref="AG10:AG13" si="8">sum(B10:AF10)</f>
        <v>#REF!</v>
      </c>
    </row>
    <row r="11">
      <c r="A11" s="975" t="s">
        <v>2008</v>
      </c>
      <c r="B11" s="364">
        <f>Summary!B89</f>
        <v>0</v>
      </c>
      <c r="C11" s="364">
        <f>Summary!C89</f>
        <v>0</v>
      </c>
      <c r="D11" s="364">
        <f>Summary!D89</f>
        <v>0</v>
      </c>
      <c r="E11" s="364">
        <f>Summary!E89</f>
        <v>0</v>
      </c>
      <c r="F11" s="364">
        <f>Summary!F89</f>
        <v>0</v>
      </c>
      <c r="G11" s="364">
        <f>Summary!G89</f>
        <v>0</v>
      </c>
      <c r="H11" s="282">
        <f>Summary!H89</f>
        <v>0</v>
      </c>
      <c r="I11" s="282">
        <f>Summary!I89</f>
        <v>0</v>
      </c>
      <c r="J11" s="282">
        <f>Summary!J89</f>
        <v>0</v>
      </c>
      <c r="K11" s="282">
        <f>Summary!K89</f>
        <v>0</v>
      </c>
      <c r="L11" s="282">
        <f>Summary!L89</f>
        <v>0</v>
      </c>
      <c r="M11" s="282">
        <f>Summary!M89</f>
        <v>0</v>
      </c>
      <c r="N11" s="282">
        <f>Summary!N89</f>
        <v>0</v>
      </c>
      <c r="O11" s="282">
        <f>Summary!O89</f>
        <v>0</v>
      </c>
      <c r="P11" s="282">
        <f>Summary!P89</f>
        <v>0</v>
      </c>
      <c r="Q11" s="282">
        <f>Summary!Q89</f>
        <v>0</v>
      </c>
      <c r="R11" s="282">
        <f>Summary!R89</f>
        <v>0</v>
      </c>
      <c r="S11" s="282">
        <f>Summary!S89</f>
        <v>0</v>
      </c>
      <c r="T11" s="282">
        <f>Summary!T89</f>
        <v>0</v>
      </c>
      <c r="U11" s="282">
        <f>Summary!U89</f>
        <v>0</v>
      </c>
      <c r="V11" s="282">
        <f>Summary!V89</f>
        <v>0</v>
      </c>
      <c r="W11" s="282">
        <f>Summary!W89</f>
        <v>0</v>
      </c>
      <c r="X11" s="282">
        <f>Summary!X89</f>
        <v>0</v>
      </c>
      <c r="Y11" s="282">
        <f>Summary!Y89</f>
        <v>0</v>
      </c>
      <c r="Z11" s="282">
        <f>Summary!Z89</f>
        <v>0</v>
      </c>
      <c r="AA11" s="282">
        <f>Summary!AA89</f>
        <v>0</v>
      </c>
      <c r="AB11" s="282">
        <f>Summary!AB89</f>
        <v>0</v>
      </c>
      <c r="AC11" s="282">
        <f>Summary!AC89</f>
        <v>0</v>
      </c>
      <c r="AD11" s="282">
        <f>Summary!AD89</f>
        <v>0</v>
      </c>
      <c r="AE11" s="282" t="str">
        <f t="shared" ref="AE11:AF11" si="7">#REF!</f>
        <v>#REF!</v>
      </c>
      <c r="AF11" s="282" t="str">
        <f t="shared" si="7"/>
        <v>#REF!</v>
      </c>
      <c r="AG11" s="970" t="str">
        <f t="shared" si="8"/>
        <v>#REF!</v>
      </c>
    </row>
    <row r="12">
      <c r="A12" s="975" t="s">
        <v>2009</v>
      </c>
      <c r="B12" s="976">
        <f>Summary!B94</f>
        <v>0</v>
      </c>
      <c r="C12" s="976">
        <f>Summary!C94</f>
        <v>1</v>
      </c>
      <c r="D12" s="976">
        <f>Summary!D94</f>
        <v>1</v>
      </c>
      <c r="E12" s="976">
        <f>Summary!E94</f>
        <v>4</v>
      </c>
      <c r="F12" s="976">
        <f>Summary!F94</f>
        <v>6</v>
      </c>
      <c r="G12" s="976">
        <f>Summary!G94</f>
        <v>0</v>
      </c>
      <c r="H12" s="976">
        <f>Summary!H94</f>
        <v>1</v>
      </c>
      <c r="I12" s="976">
        <f>Summary!I94</f>
        <v>1</v>
      </c>
      <c r="J12" s="976">
        <f>Summary!J94</f>
        <v>3</v>
      </c>
      <c r="K12" s="976">
        <f>Summary!K94</f>
        <v>1</v>
      </c>
      <c r="L12" s="976">
        <f>Summary!L94</f>
        <v>1</v>
      </c>
      <c r="M12" s="976">
        <f>Summary!M94</f>
        <v>5</v>
      </c>
      <c r="N12" s="976">
        <f>Summary!N94</f>
        <v>0</v>
      </c>
      <c r="O12" s="976">
        <f>Summary!O94</f>
        <v>0</v>
      </c>
      <c r="P12" s="976">
        <f>Summary!P94</f>
        <v>3</v>
      </c>
      <c r="Q12" s="976">
        <f>Summary!Q94</f>
        <v>2</v>
      </c>
      <c r="R12" s="976">
        <f>Summary!R94</f>
        <v>0</v>
      </c>
      <c r="S12" s="976">
        <f>Summary!S94</f>
        <v>0</v>
      </c>
      <c r="T12" s="976">
        <f>Summary!T94</f>
        <v>0</v>
      </c>
      <c r="U12" s="976">
        <f>Summary!U94</f>
        <v>0</v>
      </c>
      <c r="V12" s="976">
        <f>Summary!V94</f>
        <v>0</v>
      </c>
      <c r="W12" s="976">
        <f>Summary!W94</f>
        <v>4</v>
      </c>
      <c r="X12" s="976">
        <f>Summary!X94</f>
        <v>0</v>
      </c>
      <c r="Y12" s="976">
        <f>Summary!Y94</f>
        <v>0</v>
      </c>
      <c r="Z12" s="976">
        <f>Summary!Z94</f>
        <v>4</v>
      </c>
      <c r="AA12" s="976">
        <f>Summary!AA94</f>
        <v>1</v>
      </c>
      <c r="AB12" s="976">
        <f>Summary!AB94</f>
        <v>0</v>
      </c>
      <c r="AC12" s="976">
        <f>Summary!AC94</f>
        <v>1</v>
      </c>
      <c r="AD12" s="976">
        <f>Summary!AD94</f>
        <v>2</v>
      </c>
      <c r="AE12" s="976" t="str">
        <f t="shared" ref="AE12:AF12" si="9">#REF!</f>
        <v>#REF!</v>
      </c>
      <c r="AF12" s="976" t="str">
        <f t="shared" si="9"/>
        <v>#REF!</v>
      </c>
      <c r="AG12" s="970" t="str">
        <f t="shared" si="8"/>
        <v>#REF!</v>
      </c>
    </row>
    <row r="13">
      <c r="A13" s="975" t="s">
        <v>2010</v>
      </c>
      <c r="B13" s="976">
        <f t="shared" ref="B13:AF13" si="10">SUM(B10:B12)</f>
        <v>0</v>
      </c>
      <c r="C13" s="976">
        <f t="shared" si="10"/>
        <v>1</v>
      </c>
      <c r="D13" s="976">
        <f t="shared" si="10"/>
        <v>1</v>
      </c>
      <c r="E13" s="976">
        <f t="shared" si="10"/>
        <v>4</v>
      </c>
      <c r="F13" s="976">
        <f t="shared" si="10"/>
        <v>6</v>
      </c>
      <c r="G13" s="976">
        <f t="shared" si="10"/>
        <v>0</v>
      </c>
      <c r="H13" s="976">
        <f t="shared" si="10"/>
        <v>1</v>
      </c>
      <c r="I13" s="976">
        <f t="shared" si="10"/>
        <v>1</v>
      </c>
      <c r="J13" s="976">
        <f t="shared" si="10"/>
        <v>3</v>
      </c>
      <c r="K13" s="976">
        <f t="shared" si="10"/>
        <v>1</v>
      </c>
      <c r="L13" s="976">
        <f t="shared" si="10"/>
        <v>1</v>
      </c>
      <c r="M13" s="976">
        <f t="shared" si="10"/>
        <v>5</v>
      </c>
      <c r="N13" s="976">
        <f t="shared" si="10"/>
        <v>0</v>
      </c>
      <c r="O13" s="976">
        <f t="shared" si="10"/>
        <v>1</v>
      </c>
      <c r="P13" s="976">
        <f t="shared" si="10"/>
        <v>3</v>
      </c>
      <c r="Q13" s="976">
        <f t="shared" si="10"/>
        <v>2</v>
      </c>
      <c r="R13" s="976">
        <f t="shared" si="10"/>
        <v>0</v>
      </c>
      <c r="S13" s="976">
        <f t="shared" si="10"/>
        <v>0</v>
      </c>
      <c r="T13" s="976">
        <f t="shared" si="10"/>
        <v>0</v>
      </c>
      <c r="U13" s="976">
        <f t="shared" si="10"/>
        <v>0</v>
      </c>
      <c r="V13" s="976">
        <f t="shared" si="10"/>
        <v>1</v>
      </c>
      <c r="W13" s="976">
        <f t="shared" si="10"/>
        <v>4</v>
      </c>
      <c r="X13" s="976">
        <f t="shared" si="10"/>
        <v>0</v>
      </c>
      <c r="Y13" s="976">
        <f t="shared" si="10"/>
        <v>0</v>
      </c>
      <c r="Z13" s="976">
        <f t="shared" si="10"/>
        <v>4</v>
      </c>
      <c r="AA13" s="976">
        <f t="shared" si="10"/>
        <v>1</v>
      </c>
      <c r="AB13" s="976">
        <f t="shared" si="10"/>
        <v>0</v>
      </c>
      <c r="AC13" s="976">
        <f t="shared" si="10"/>
        <v>2</v>
      </c>
      <c r="AD13" s="976">
        <f t="shared" si="10"/>
        <v>2</v>
      </c>
      <c r="AE13" s="976" t="str">
        <f t="shared" si="10"/>
        <v>#REF!</v>
      </c>
      <c r="AF13" s="976" t="str">
        <f t="shared" si="10"/>
        <v>#REF!</v>
      </c>
      <c r="AG13" s="970" t="str">
        <f t="shared" si="8"/>
        <v>#REF!</v>
      </c>
    </row>
    <row r="14">
      <c r="A14" s="145"/>
      <c r="B14" s="129"/>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c r="AD14" s="129"/>
      <c r="AE14" s="129"/>
      <c r="AF14" s="129"/>
      <c r="AG14" s="974"/>
    </row>
    <row r="15">
      <c r="A15" s="462" t="s">
        <v>2011</v>
      </c>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974"/>
    </row>
    <row r="16">
      <c r="A16" s="398" t="s">
        <v>2012</v>
      </c>
      <c r="B16" s="195">
        <f>Summary!B36</f>
        <v>0</v>
      </c>
      <c r="C16" s="195">
        <f>Summary!C36</f>
        <v>0</v>
      </c>
      <c r="D16" s="195">
        <f>Summary!D36</f>
        <v>0</v>
      </c>
      <c r="E16" s="195">
        <f>Summary!E36</f>
        <v>0</v>
      </c>
      <c r="F16" s="195">
        <f>Summary!F36</f>
        <v>0</v>
      </c>
      <c r="G16" s="195">
        <f>Summary!G36</f>
        <v>0</v>
      </c>
      <c r="H16" s="195">
        <f>Summary!H36</f>
        <v>0</v>
      </c>
      <c r="I16" s="195">
        <f>Summary!I36</f>
        <v>0</v>
      </c>
      <c r="J16" s="195">
        <f>Summary!J36</f>
        <v>0</v>
      </c>
      <c r="K16" s="195">
        <f>Summary!K36</f>
        <v>0</v>
      </c>
      <c r="L16" s="195">
        <f>Summary!L36</f>
        <v>0</v>
      </c>
      <c r="M16" s="195">
        <f>Summary!M36</f>
        <v>0</v>
      </c>
      <c r="N16" s="195">
        <f>Summary!N36</f>
        <v>0</v>
      </c>
      <c r="O16" s="195">
        <f>Summary!O36</f>
        <v>318.409386</v>
      </c>
      <c r="P16" s="195">
        <f>Summary!P36</f>
        <v>0</v>
      </c>
      <c r="Q16" s="195">
        <f>Summary!Q36</f>
        <v>0</v>
      </c>
      <c r="R16" s="195">
        <f>Summary!R36</f>
        <v>0</v>
      </c>
      <c r="S16" s="195">
        <f>Summary!S36</f>
        <v>0</v>
      </c>
      <c r="T16" s="195">
        <f>Summary!T36</f>
        <v>0</v>
      </c>
      <c r="U16" s="195">
        <f>Summary!U36</f>
        <v>0</v>
      </c>
      <c r="V16" s="195">
        <f>Summary!V36</f>
        <v>318.409386</v>
      </c>
      <c r="W16" s="195">
        <f>Summary!W36</f>
        <v>0</v>
      </c>
      <c r="X16" s="195">
        <f>Summary!X36</f>
        <v>0</v>
      </c>
      <c r="Y16" s="195">
        <f>Summary!Y36</f>
        <v>0</v>
      </c>
      <c r="Z16" s="195">
        <f>Summary!Z36</f>
        <v>0</v>
      </c>
      <c r="AA16" s="195">
        <f>Summary!AA36</f>
        <v>0</v>
      </c>
      <c r="AB16" s="195">
        <f>Summary!AB36</f>
        <v>0</v>
      </c>
      <c r="AC16" s="195">
        <f>Summary!AC36</f>
        <v>509.450772</v>
      </c>
      <c r="AD16" s="195">
        <f>Summary!AD36</f>
        <v>0</v>
      </c>
      <c r="AE16" s="195" t="str">
        <f t="shared" ref="AE16:AF16" si="11">#REF!</f>
        <v>#REF!</v>
      </c>
      <c r="AF16" s="195" t="str">
        <f t="shared" si="11"/>
        <v>#REF!</v>
      </c>
      <c r="AG16" s="977" t="str">
        <f t="shared" ref="AG16:AG20" si="12">SUM(B16:AF16)</f>
        <v>#REF!</v>
      </c>
    </row>
    <row r="17">
      <c r="A17" s="398" t="s">
        <v>2013</v>
      </c>
      <c r="B17" s="195">
        <v>0.0</v>
      </c>
      <c r="C17" s="195">
        <v>0.0</v>
      </c>
      <c r="D17" s="195">
        <v>0.0</v>
      </c>
      <c r="E17" s="195">
        <v>0.0</v>
      </c>
      <c r="F17" s="195">
        <v>0.0</v>
      </c>
      <c r="G17" s="195">
        <v>0.0</v>
      </c>
      <c r="H17" s="195">
        <v>0.0</v>
      </c>
      <c r="I17" s="195">
        <v>0.0</v>
      </c>
      <c r="J17" s="195">
        <v>0.0</v>
      </c>
      <c r="K17" s="195">
        <v>0.0</v>
      </c>
      <c r="L17" s="195">
        <v>0.0</v>
      </c>
      <c r="M17" s="195">
        <v>0.0</v>
      </c>
      <c r="N17" s="195">
        <v>0.0</v>
      </c>
      <c r="O17" s="195">
        <v>0.0</v>
      </c>
      <c r="P17" s="195">
        <v>0.0</v>
      </c>
      <c r="Q17" s="565">
        <v>0.0</v>
      </c>
      <c r="R17" s="195">
        <v>0.0</v>
      </c>
      <c r="S17" s="195">
        <v>0.0</v>
      </c>
      <c r="T17" s="195">
        <v>0.0</v>
      </c>
      <c r="U17" s="565">
        <v>0.0</v>
      </c>
      <c r="V17" s="195">
        <v>0.0</v>
      </c>
      <c r="W17" s="195">
        <v>0.0</v>
      </c>
      <c r="X17" s="195">
        <v>0.0</v>
      </c>
      <c r="Y17" s="195">
        <v>0.0</v>
      </c>
      <c r="Z17" s="195">
        <v>0.0</v>
      </c>
      <c r="AA17" s="195">
        <v>0.0</v>
      </c>
      <c r="AB17" s="195">
        <v>0.0</v>
      </c>
      <c r="AC17" s="195"/>
      <c r="AD17" s="195"/>
      <c r="AE17" s="195"/>
      <c r="AF17" s="195"/>
      <c r="AG17" s="977">
        <f t="shared" si="12"/>
        <v>0</v>
      </c>
    </row>
    <row r="18">
      <c r="A18" s="398" t="s">
        <v>2014</v>
      </c>
      <c r="B18" s="195">
        <v>0.0</v>
      </c>
      <c r="C18" s="195">
        <v>0.0</v>
      </c>
      <c r="D18" s="195">
        <v>0.0</v>
      </c>
      <c r="E18" s="195">
        <v>0.0</v>
      </c>
      <c r="F18" s="195">
        <v>0.0</v>
      </c>
      <c r="G18" s="195">
        <v>0.0</v>
      </c>
      <c r="H18" s="195">
        <v>0.0</v>
      </c>
      <c r="I18" s="195">
        <v>0.0</v>
      </c>
      <c r="J18" s="195">
        <v>0.0</v>
      </c>
      <c r="K18" s="195">
        <v>0.0</v>
      </c>
      <c r="L18" s="195">
        <v>0.0</v>
      </c>
      <c r="M18" s="195">
        <v>0.0</v>
      </c>
      <c r="N18" s="195">
        <v>0.0</v>
      </c>
      <c r="O18" s="195">
        <v>0.0</v>
      </c>
      <c r="P18" s="195">
        <v>0.0</v>
      </c>
      <c r="Q18" s="195">
        <v>0.0</v>
      </c>
      <c r="R18" s="195">
        <v>0.0</v>
      </c>
      <c r="S18" s="195">
        <v>0.0</v>
      </c>
      <c r="T18" s="195">
        <v>0.0</v>
      </c>
      <c r="U18" s="195">
        <v>0.0</v>
      </c>
      <c r="V18" s="195">
        <v>0.0</v>
      </c>
      <c r="W18" s="195">
        <v>0.0</v>
      </c>
      <c r="X18" s="195">
        <v>0.0</v>
      </c>
      <c r="Y18" s="195">
        <v>0.0</v>
      </c>
      <c r="Z18" s="195">
        <v>0.0</v>
      </c>
      <c r="AA18" s="195">
        <v>0.0</v>
      </c>
      <c r="AB18" s="195">
        <v>0.0</v>
      </c>
      <c r="AC18" s="195">
        <v>0.0</v>
      </c>
      <c r="AD18" s="195">
        <v>0.0</v>
      </c>
      <c r="AE18" s="195">
        <v>0.0</v>
      </c>
      <c r="AF18" s="195">
        <v>0.0</v>
      </c>
      <c r="AG18" s="977">
        <f t="shared" si="12"/>
        <v>0</v>
      </c>
    </row>
    <row r="19">
      <c r="A19" s="398" t="s">
        <v>2015</v>
      </c>
      <c r="B19" s="195">
        <v>0.0</v>
      </c>
      <c r="C19" s="195">
        <v>0.0</v>
      </c>
      <c r="D19" s="195">
        <v>0.0</v>
      </c>
      <c r="E19" s="195">
        <v>0.0</v>
      </c>
      <c r="F19" s="195">
        <v>0.0</v>
      </c>
      <c r="G19" s="195">
        <v>0.0</v>
      </c>
      <c r="H19" s="195">
        <v>0.0</v>
      </c>
      <c r="I19" s="195">
        <v>0.0</v>
      </c>
      <c r="J19" s="195">
        <v>0.0</v>
      </c>
      <c r="K19" s="195">
        <v>0.0</v>
      </c>
      <c r="L19" s="195">
        <v>0.0</v>
      </c>
      <c r="M19" s="195">
        <v>0.0</v>
      </c>
      <c r="N19" s="195">
        <v>0.0</v>
      </c>
      <c r="O19" s="195">
        <v>0.0</v>
      </c>
      <c r="P19" s="195">
        <v>0.0</v>
      </c>
      <c r="Q19" s="195">
        <v>0.0</v>
      </c>
      <c r="R19" s="195">
        <v>0.0</v>
      </c>
      <c r="S19" s="195">
        <v>0.0</v>
      </c>
      <c r="T19" s="195">
        <v>0.0</v>
      </c>
      <c r="U19" s="195">
        <v>0.0</v>
      </c>
      <c r="V19" s="195">
        <v>0.0</v>
      </c>
      <c r="W19" s="195">
        <v>0.0</v>
      </c>
      <c r="X19" s="195">
        <v>0.0</v>
      </c>
      <c r="Y19" s="195">
        <v>0.0</v>
      </c>
      <c r="Z19" s="195">
        <v>0.0</v>
      </c>
      <c r="AA19" s="195">
        <v>0.0</v>
      </c>
      <c r="AB19" s="195">
        <v>0.0</v>
      </c>
      <c r="AC19" s="195">
        <v>0.0</v>
      </c>
      <c r="AD19" s="195">
        <v>0.0</v>
      </c>
      <c r="AE19" s="195">
        <v>0.0</v>
      </c>
      <c r="AF19" s="195">
        <v>0.0</v>
      </c>
      <c r="AG19" s="977">
        <f t="shared" si="12"/>
        <v>0</v>
      </c>
    </row>
    <row r="20">
      <c r="A20" s="400" t="s">
        <v>2016</v>
      </c>
      <c r="B20" s="401">
        <f t="shared" ref="B20:AF20" si="13">SUM(B16:B19)</f>
        <v>0</v>
      </c>
      <c r="C20" s="401">
        <f t="shared" si="13"/>
        <v>0</v>
      </c>
      <c r="D20" s="401">
        <f t="shared" si="13"/>
        <v>0</v>
      </c>
      <c r="E20" s="401">
        <f t="shared" si="13"/>
        <v>0</v>
      </c>
      <c r="F20" s="401">
        <f t="shared" si="13"/>
        <v>0</v>
      </c>
      <c r="G20" s="401">
        <f t="shared" si="13"/>
        <v>0</v>
      </c>
      <c r="H20" s="401">
        <f t="shared" si="13"/>
        <v>0</v>
      </c>
      <c r="I20" s="401">
        <f t="shared" si="13"/>
        <v>0</v>
      </c>
      <c r="J20" s="401">
        <f t="shared" si="13"/>
        <v>0</v>
      </c>
      <c r="K20" s="401">
        <f t="shared" si="13"/>
        <v>0</v>
      </c>
      <c r="L20" s="401">
        <f t="shared" si="13"/>
        <v>0</v>
      </c>
      <c r="M20" s="401">
        <f t="shared" si="13"/>
        <v>0</v>
      </c>
      <c r="N20" s="401">
        <f t="shared" si="13"/>
        <v>0</v>
      </c>
      <c r="O20" s="401">
        <f t="shared" si="13"/>
        <v>318.409386</v>
      </c>
      <c r="P20" s="401">
        <f t="shared" si="13"/>
        <v>0</v>
      </c>
      <c r="Q20" s="401">
        <f t="shared" si="13"/>
        <v>0</v>
      </c>
      <c r="R20" s="401">
        <f t="shared" si="13"/>
        <v>0</v>
      </c>
      <c r="S20" s="401">
        <f t="shared" si="13"/>
        <v>0</v>
      </c>
      <c r="T20" s="401">
        <f t="shared" si="13"/>
        <v>0</v>
      </c>
      <c r="U20" s="401">
        <f t="shared" si="13"/>
        <v>0</v>
      </c>
      <c r="V20" s="401">
        <f t="shared" si="13"/>
        <v>318.409386</v>
      </c>
      <c r="W20" s="401">
        <f t="shared" si="13"/>
        <v>0</v>
      </c>
      <c r="X20" s="401">
        <f t="shared" si="13"/>
        <v>0</v>
      </c>
      <c r="Y20" s="401">
        <f t="shared" si="13"/>
        <v>0</v>
      </c>
      <c r="Z20" s="401">
        <f t="shared" si="13"/>
        <v>0</v>
      </c>
      <c r="AA20" s="401">
        <f t="shared" si="13"/>
        <v>0</v>
      </c>
      <c r="AB20" s="401">
        <f t="shared" si="13"/>
        <v>0</v>
      </c>
      <c r="AC20" s="401">
        <f t="shared" si="13"/>
        <v>509.450772</v>
      </c>
      <c r="AD20" s="401">
        <f t="shared" si="13"/>
        <v>0</v>
      </c>
      <c r="AE20" s="401" t="str">
        <f t="shared" si="13"/>
        <v>#REF!</v>
      </c>
      <c r="AF20" s="401" t="str">
        <f t="shared" si="13"/>
        <v>#REF!</v>
      </c>
      <c r="AG20" s="977" t="str">
        <f t="shared" si="12"/>
        <v>#REF!</v>
      </c>
    </row>
    <row r="21">
      <c r="A21" s="145"/>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974"/>
    </row>
    <row r="22">
      <c r="A22" s="462" t="s">
        <v>1404</v>
      </c>
      <c r="B22" s="216"/>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129"/>
      <c r="AG22" s="970"/>
    </row>
    <row r="23">
      <c r="A23" s="404" t="s">
        <v>2017</v>
      </c>
      <c r="B23" s="216">
        <f t="shared" ref="B23:AF23" si="14">B75-B40</f>
        <v>0</v>
      </c>
      <c r="C23" s="216">
        <f t="shared" si="14"/>
        <v>0</v>
      </c>
      <c r="D23" s="216">
        <f t="shared" si="14"/>
        <v>0</v>
      </c>
      <c r="E23" s="216">
        <f t="shared" si="14"/>
        <v>0</v>
      </c>
      <c r="F23" s="216">
        <f t="shared" si="14"/>
        <v>0</v>
      </c>
      <c r="G23" s="216">
        <f t="shared" si="14"/>
        <v>0</v>
      </c>
      <c r="H23" s="216">
        <f t="shared" si="14"/>
        <v>1</v>
      </c>
      <c r="I23" s="282">
        <f t="shared" si="14"/>
        <v>1</v>
      </c>
      <c r="J23" s="282">
        <f t="shared" si="14"/>
        <v>0</v>
      </c>
      <c r="K23" s="282">
        <f t="shared" si="14"/>
        <v>1</v>
      </c>
      <c r="L23" s="282">
        <f t="shared" si="14"/>
        <v>0</v>
      </c>
      <c r="M23" s="282">
        <f t="shared" si="14"/>
        <v>2</v>
      </c>
      <c r="N23" s="282">
        <f t="shared" si="14"/>
        <v>3</v>
      </c>
      <c r="O23" s="189">
        <f t="shared" si="14"/>
        <v>0</v>
      </c>
      <c r="P23" s="189">
        <f t="shared" si="14"/>
        <v>0</v>
      </c>
      <c r="Q23" s="189">
        <f t="shared" si="14"/>
        <v>0</v>
      </c>
      <c r="R23" s="282">
        <f t="shared" si="14"/>
        <v>0</v>
      </c>
      <c r="S23" s="282">
        <f t="shared" si="14"/>
        <v>0</v>
      </c>
      <c r="T23" s="282">
        <f t="shared" si="14"/>
        <v>0</v>
      </c>
      <c r="U23" s="282">
        <f t="shared" si="14"/>
        <v>0</v>
      </c>
      <c r="V23" s="282">
        <f t="shared" si="14"/>
        <v>0</v>
      </c>
      <c r="W23" s="282">
        <f t="shared" si="14"/>
        <v>0</v>
      </c>
      <c r="X23" s="282">
        <f t="shared" si="14"/>
        <v>0</v>
      </c>
      <c r="Y23" s="282">
        <f t="shared" si="14"/>
        <v>0</v>
      </c>
      <c r="Z23" s="189">
        <f t="shared" si="14"/>
        <v>0</v>
      </c>
      <c r="AA23" s="282">
        <f t="shared" si="14"/>
        <v>0</v>
      </c>
      <c r="AB23" s="282">
        <f t="shared" si="14"/>
        <v>0</v>
      </c>
      <c r="AC23" s="189">
        <f t="shared" si="14"/>
        <v>0</v>
      </c>
      <c r="AD23" s="189">
        <f t="shared" si="14"/>
        <v>0</v>
      </c>
      <c r="AE23" s="189">
        <f t="shared" si="14"/>
        <v>0</v>
      </c>
      <c r="AF23" s="189">
        <f t="shared" si="14"/>
        <v>0</v>
      </c>
      <c r="AG23" s="970">
        <f t="shared" ref="AG23:AG27" si="16">sum(B23:AF23)</f>
        <v>8</v>
      </c>
    </row>
    <row r="24">
      <c r="A24" s="404" t="s">
        <v>2018</v>
      </c>
      <c r="B24" s="216">
        <f t="shared" ref="B24:AF24" si="15">B76-B41</f>
        <v>0</v>
      </c>
      <c r="C24" s="216">
        <f t="shared" si="15"/>
        <v>0</v>
      </c>
      <c r="D24" s="216">
        <f t="shared" si="15"/>
        <v>0</v>
      </c>
      <c r="E24" s="216">
        <f t="shared" si="15"/>
        <v>0</v>
      </c>
      <c r="F24" s="216">
        <f t="shared" si="15"/>
        <v>0</v>
      </c>
      <c r="G24" s="216">
        <f t="shared" si="15"/>
        <v>0</v>
      </c>
      <c r="H24" s="216">
        <f t="shared" si="15"/>
        <v>1</v>
      </c>
      <c r="I24" s="282">
        <f t="shared" si="15"/>
        <v>1</v>
      </c>
      <c r="J24" s="282">
        <f t="shared" si="15"/>
        <v>1</v>
      </c>
      <c r="K24" s="282">
        <f t="shared" si="15"/>
        <v>0</v>
      </c>
      <c r="L24" s="282">
        <f t="shared" si="15"/>
        <v>0</v>
      </c>
      <c r="M24" s="282">
        <f t="shared" si="15"/>
        <v>1</v>
      </c>
      <c r="N24" s="282">
        <f t="shared" si="15"/>
        <v>0</v>
      </c>
      <c r="O24" s="189">
        <f t="shared" si="15"/>
        <v>0</v>
      </c>
      <c r="P24" s="189">
        <f t="shared" si="15"/>
        <v>0</v>
      </c>
      <c r="Q24" s="189">
        <f t="shared" si="15"/>
        <v>0</v>
      </c>
      <c r="R24" s="282">
        <f t="shared" si="15"/>
        <v>0</v>
      </c>
      <c r="S24" s="282">
        <f t="shared" si="15"/>
        <v>0</v>
      </c>
      <c r="T24" s="282">
        <f t="shared" si="15"/>
        <v>0</v>
      </c>
      <c r="U24" s="282">
        <f t="shared" si="15"/>
        <v>0</v>
      </c>
      <c r="V24" s="282">
        <f t="shared" si="15"/>
        <v>0</v>
      </c>
      <c r="W24" s="282">
        <f t="shared" si="15"/>
        <v>0</v>
      </c>
      <c r="X24" s="282">
        <f t="shared" si="15"/>
        <v>0</v>
      </c>
      <c r="Y24" s="282">
        <f t="shared" si="15"/>
        <v>0</v>
      </c>
      <c r="Z24" s="189">
        <f t="shared" si="15"/>
        <v>0</v>
      </c>
      <c r="AA24" s="282">
        <f t="shared" si="15"/>
        <v>0</v>
      </c>
      <c r="AB24" s="282">
        <f t="shared" si="15"/>
        <v>0</v>
      </c>
      <c r="AC24" s="189">
        <f t="shared" si="15"/>
        <v>0</v>
      </c>
      <c r="AD24" s="189">
        <f t="shared" si="15"/>
        <v>0</v>
      </c>
      <c r="AE24" s="189">
        <f t="shared" si="15"/>
        <v>0</v>
      </c>
      <c r="AF24" s="189">
        <f t="shared" si="15"/>
        <v>0</v>
      </c>
      <c r="AG24" s="970">
        <f t="shared" si="16"/>
        <v>4</v>
      </c>
    </row>
    <row r="25">
      <c r="A25" s="404" t="s">
        <v>2019</v>
      </c>
      <c r="B25" s="216">
        <f t="shared" ref="B25:AF25" si="17">B77-B42</f>
        <v>3</v>
      </c>
      <c r="C25" s="216">
        <f t="shared" si="17"/>
        <v>0</v>
      </c>
      <c r="D25" s="216">
        <f t="shared" si="17"/>
        <v>2</v>
      </c>
      <c r="E25" s="216">
        <f t="shared" si="17"/>
        <v>1</v>
      </c>
      <c r="F25" s="216">
        <f t="shared" si="17"/>
        <v>1</v>
      </c>
      <c r="G25" s="216">
        <f t="shared" si="17"/>
        <v>0</v>
      </c>
      <c r="H25" s="216">
        <f t="shared" si="17"/>
        <v>0</v>
      </c>
      <c r="I25" s="282">
        <f t="shared" si="17"/>
        <v>2</v>
      </c>
      <c r="J25" s="282">
        <f t="shared" si="17"/>
        <v>2</v>
      </c>
      <c r="K25" s="282">
        <f t="shared" si="17"/>
        <v>2</v>
      </c>
      <c r="L25" s="282">
        <f t="shared" si="17"/>
        <v>4</v>
      </c>
      <c r="M25" s="282">
        <f t="shared" si="17"/>
        <v>64</v>
      </c>
      <c r="N25" s="282">
        <f t="shared" si="17"/>
        <v>14</v>
      </c>
      <c r="O25" s="189">
        <f t="shared" si="17"/>
        <v>0</v>
      </c>
      <c r="P25" s="189">
        <f t="shared" si="17"/>
        <v>0</v>
      </c>
      <c r="Q25" s="189">
        <f t="shared" si="17"/>
        <v>0</v>
      </c>
      <c r="R25" s="282">
        <f t="shared" si="17"/>
        <v>1</v>
      </c>
      <c r="S25" s="282">
        <f t="shared" si="17"/>
        <v>2</v>
      </c>
      <c r="T25" s="282">
        <f t="shared" si="17"/>
        <v>0</v>
      </c>
      <c r="U25" s="282">
        <f t="shared" si="17"/>
        <v>0</v>
      </c>
      <c r="V25" s="282">
        <f t="shared" si="17"/>
        <v>0</v>
      </c>
      <c r="W25" s="282">
        <f t="shared" si="17"/>
        <v>0</v>
      </c>
      <c r="X25" s="282">
        <f t="shared" si="17"/>
        <v>0</v>
      </c>
      <c r="Y25" s="282">
        <f t="shared" si="17"/>
        <v>0</v>
      </c>
      <c r="Z25" s="282">
        <f t="shared" si="17"/>
        <v>0</v>
      </c>
      <c r="AA25" s="282">
        <f t="shared" si="17"/>
        <v>0</v>
      </c>
      <c r="AB25" s="282">
        <f t="shared" si="17"/>
        <v>0</v>
      </c>
      <c r="AC25" s="282">
        <f t="shared" si="17"/>
        <v>0</v>
      </c>
      <c r="AD25" s="282">
        <f t="shared" si="17"/>
        <v>0</v>
      </c>
      <c r="AE25" s="282">
        <f t="shared" si="17"/>
        <v>0</v>
      </c>
      <c r="AF25" s="282">
        <f t="shared" si="17"/>
        <v>0</v>
      </c>
      <c r="AG25" s="970">
        <f t="shared" si="16"/>
        <v>98</v>
      </c>
    </row>
    <row r="26">
      <c r="A26" s="404" t="s">
        <v>2020</v>
      </c>
      <c r="B26" s="216">
        <f t="shared" ref="B26:AF26" si="18">B78-B43</f>
        <v>3</v>
      </c>
      <c r="C26" s="216">
        <f t="shared" si="18"/>
        <v>1</v>
      </c>
      <c r="D26" s="216">
        <f t="shared" si="18"/>
        <v>0</v>
      </c>
      <c r="E26" s="216">
        <f t="shared" si="18"/>
        <v>0</v>
      </c>
      <c r="F26" s="216">
        <f t="shared" si="18"/>
        <v>0</v>
      </c>
      <c r="G26" s="216">
        <f t="shared" si="18"/>
        <v>0</v>
      </c>
      <c r="H26" s="216">
        <f t="shared" si="18"/>
        <v>0</v>
      </c>
      <c r="I26" s="282">
        <f t="shared" si="18"/>
        <v>6</v>
      </c>
      <c r="J26" s="282">
        <f t="shared" si="18"/>
        <v>0</v>
      </c>
      <c r="K26" s="282">
        <f t="shared" si="18"/>
        <v>0</v>
      </c>
      <c r="L26" s="282">
        <f t="shared" si="18"/>
        <v>0</v>
      </c>
      <c r="M26" s="282">
        <f t="shared" si="18"/>
        <v>20</v>
      </c>
      <c r="N26" s="282">
        <f t="shared" si="18"/>
        <v>9</v>
      </c>
      <c r="O26" s="189">
        <f t="shared" si="18"/>
        <v>0</v>
      </c>
      <c r="P26" s="189">
        <f t="shared" si="18"/>
        <v>0</v>
      </c>
      <c r="Q26" s="189">
        <f t="shared" si="18"/>
        <v>0</v>
      </c>
      <c r="R26" s="282">
        <f t="shared" si="18"/>
        <v>1</v>
      </c>
      <c r="S26" s="282">
        <f t="shared" si="18"/>
        <v>0</v>
      </c>
      <c r="T26" s="282">
        <f t="shared" si="18"/>
        <v>0</v>
      </c>
      <c r="U26" s="282">
        <f t="shared" si="18"/>
        <v>0</v>
      </c>
      <c r="V26" s="282">
        <f t="shared" si="18"/>
        <v>0</v>
      </c>
      <c r="W26" s="282">
        <f t="shared" si="18"/>
        <v>0</v>
      </c>
      <c r="X26" s="282">
        <f t="shared" si="18"/>
        <v>0</v>
      </c>
      <c r="Y26" s="282">
        <f t="shared" si="18"/>
        <v>0</v>
      </c>
      <c r="Z26" s="282">
        <f t="shared" si="18"/>
        <v>0</v>
      </c>
      <c r="AA26" s="282">
        <f t="shared" si="18"/>
        <v>0</v>
      </c>
      <c r="AB26" s="282">
        <f t="shared" si="18"/>
        <v>0</v>
      </c>
      <c r="AC26" s="282">
        <f t="shared" si="18"/>
        <v>0</v>
      </c>
      <c r="AD26" s="282">
        <f t="shared" si="18"/>
        <v>0</v>
      </c>
      <c r="AE26" s="282">
        <f t="shared" si="18"/>
        <v>0</v>
      </c>
      <c r="AF26" s="282">
        <f t="shared" si="18"/>
        <v>0</v>
      </c>
      <c r="AG26" s="970">
        <f t="shared" si="16"/>
        <v>40</v>
      </c>
    </row>
    <row r="27">
      <c r="A27" s="978" t="s">
        <v>1175</v>
      </c>
      <c r="B27" s="408">
        <f t="shared" ref="B27:AF27" si="19">SUM(B23:B26)</f>
        <v>6</v>
      </c>
      <c r="C27" s="408">
        <f t="shared" si="19"/>
        <v>1</v>
      </c>
      <c r="D27" s="408">
        <f t="shared" si="19"/>
        <v>2</v>
      </c>
      <c r="E27" s="408">
        <f t="shared" si="19"/>
        <v>1</v>
      </c>
      <c r="F27" s="408">
        <f t="shared" si="19"/>
        <v>1</v>
      </c>
      <c r="G27" s="408">
        <f t="shared" si="19"/>
        <v>0</v>
      </c>
      <c r="H27" s="408">
        <f t="shared" si="19"/>
        <v>2</v>
      </c>
      <c r="I27" s="408">
        <f t="shared" si="19"/>
        <v>10</v>
      </c>
      <c r="J27" s="408">
        <f t="shared" si="19"/>
        <v>3</v>
      </c>
      <c r="K27" s="408">
        <f t="shared" si="19"/>
        <v>3</v>
      </c>
      <c r="L27" s="408">
        <f t="shared" si="19"/>
        <v>4</v>
      </c>
      <c r="M27" s="408">
        <f t="shared" si="19"/>
        <v>87</v>
      </c>
      <c r="N27" s="408">
        <f t="shared" si="19"/>
        <v>26</v>
      </c>
      <c r="O27" s="408">
        <f t="shared" si="19"/>
        <v>0</v>
      </c>
      <c r="P27" s="408">
        <f t="shared" si="19"/>
        <v>0</v>
      </c>
      <c r="Q27" s="408">
        <f t="shared" si="19"/>
        <v>0</v>
      </c>
      <c r="R27" s="408">
        <f t="shared" si="19"/>
        <v>2</v>
      </c>
      <c r="S27" s="408">
        <f t="shared" si="19"/>
        <v>2</v>
      </c>
      <c r="T27" s="408">
        <f t="shared" si="19"/>
        <v>0</v>
      </c>
      <c r="U27" s="408">
        <f t="shared" si="19"/>
        <v>0</v>
      </c>
      <c r="V27" s="408">
        <f t="shared" si="19"/>
        <v>0</v>
      </c>
      <c r="W27" s="408">
        <f t="shared" si="19"/>
        <v>0</v>
      </c>
      <c r="X27" s="408">
        <f t="shared" si="19"/>
        <v>0</v>
      </c>
      <c r="Y27" s="408">
        <f t="shared" si="19"/>
        <v>0</v>
      </c>
      <c r="Z27" s="408">
        <f t="shared" si="19"/>
        <v>0</v>
      </c>
      <c r="AA27" s="408">
        <f t="shared" si="19"/>
        <v>0</v>
      </c>
      <c r="AB27" s="408">
        <f t="shared" si="19"/>
        <v>0</v>
      </c>
      <c r="AC27" s="408">
        <f t="shared" si="19"/>
        <v>0</v>
      </c>
      <c r="AD27" s="408">
        <f t="shared" si="19"/>
        <v>0</v>
      </c>
      <c r="AE27" s="408">
        <f t="shared" si="19"/>
        <v>0</v>
      </c>
      <c r="AF27" s="408">
        <f t="shared" si="19"/>
        <v>0</v>
      </c>
      <c r="AG27" s="970">
        <f t="shared" si="16"/>
        <v>150</v>
      </c>
    </row>
    <row r="28">
      <c r="A28" s="145"/>
      <c r="B28" s="213"/>
      <c r="C28" s="213"/>
      <c r="D28" s="213"/>
      <c r="E28" s="213"/>
      <c r="F28" s="213"/>
      <c r="G28" s="213"/>
      <c r="H28" s="213"/>
      <c r="I28" s="213"/>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c r="AG28" s="979"/>
    </row>
    <row r="29">
      <c r="A29" s="404" t="s">
        <v>176</v>
      </c>
      <c r="B29" s="143"/>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970">
        <f t="shared" ref="AG29:AG37" si="20">sum(B29:AF29)</f>
        <v>0</v>
      </c>
    </row>
    <row r="30">
      <c r="A30" s="404" t="s">
        <v>177</v>
      </c>
      <c r="B30" s="143"/>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970">
        <f t="shared" si="20"/>
        <v>0</v>
      </c>
    </row>
    <row r="31">
      <c r="A31" s="404" t="s">
        <v>2021</v>
      </c>
      <c r="B31" s="143"/>
      <c r="C31" s="143"/>
      <c r="D31" s="143"/>
      <c r="E31" s="143"/>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970">
        <f t="shared" si="20"/>
        <v>0</v>
      </c>
    </row>
    <row r="32">
      <c r="A32" s="404" t="s">
        <v>2022</v>
      </c>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970">
        <f t="shared" si="20"/>
        <v>0</v>
      </c>
    </row>
    <row r="33">
      <c r="A33" s="404" t="s">
        <v>2023</v>
      </c>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970">
        <f t="shared" si="20"/>
        <v>0</v>
      </c>
    </row>
    <row r="34">
      <c r="A34" s="404" t="s">
        <v>2024</v>
      </c>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970">
        <f t="shared" si="20"/>
        <v>0</v>
      </c>
    </row>
    <row r="35">
      <c r="A35" s="404" t="s">
        <v>2025</v>
      </c>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970">
        <f t="shared" si="20"/>
        <v>0</v>
      </c>
    </row>
    <row r="36">
      <c r="A36" s="404" t="s">
        <v>2026</v>
      </c>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970">
        <f t="shared" si="20"/>
        <v>0</v>
      </c>
    </row>
    <row r="37">
      <c r="A37" s="978" t="s">
        <v>156</v>
      </c>
      <c r="B37" s="408">
        <f t="shared" ref="B37:AF37" si="21">SUM(B29:B36)</f>
        <v>0</v>
      </c>
      <c r="C37" s="408">
        <f t="shared" si="21"/>
        <v>0</v>
      </c>
      <c r="D37" s="408">
        <f t="shared" si="21"/>
        <v>0</v>
      </c>
      <c r="E37" s="408">
        <f t="shared" si="21"/>
        <v>0</v>
      </c>
      <c r="F37" s="408">
        <f t="shared" si="21"/>
        <v>0</v>
      </c>
      <c r="G37" s="408">
        <f t="shared" si="21"/>
        <v>0</v>
      </c>
      <c r="H37" s="408">
        <f t="shared" si="21"/>
        <v>0</v>
      </c>
      <c r="I37" s="408">
        <f t="shared" si="21"/>
        <v>0</v>
      </c>
      <c r="J37" s="408">
        <f t="shared" si="21"/>
        <v>0</v>
      </c>
      <c r="K37" s="408">
        <f t="shared" si="21"/>
        <v>0</v>
      </c>
      <c r="L37" s="408">
        <f t="shared" si="21"/>
        <v>0</v>
      </c>
      <c r="M37" s="408">
        <f t="shared" si="21"/>
        <v>0</v>
      </c>
      <c r="N37" s="408">
        <f t="shared" si="21"/>
        <v>0</v>
      </c>
      <c r="O37" s="408">
        <f t="shared" si="21"/>
        <v>0</v>
      </c>
      <c r="P37" s="408">
        <f t="shared" si="21"/>
        <v>0</v>
      </c>
      <c r="Q37" s="408">
        <f t="shared" si="21"/>
        <v>0</v>
      </c>
      <c r="R37" s="408">
        <f t="shared" si="21"/>
        <v>0</v>
      </c>
      <c r="S37" s="408">
        <f t="shared" si="21"/>
        <v>0</v>
      </c>
      <c r="T37" s="408">
        <f t="shared" si="21"/>
        <v>0</v>
      </c>
      <c r="U37" s="408">
        <f t="shared" si="21"/>
        <v>0</v>
      </c>
      <c r="V37" s="408">
        <f t="shared" si="21"/>
        <v>0</v>
      </c>
      <c r="W37" s="408">
        <f t="shared" si="21"/>
        <v>0</v>
      </c>
      <c r="X37" s="408">
        <f t="shared" si="21"/>
        <v>0</v>
      </c>
      <c r="Y37" s="408">
        <f t="shared" si="21"/>
        <v>0</v>
      </c>
      <c r="Z37" s="408">
        <f t="shared" si="21"/>
        <v>0</v>
      </c>
      <c r="AA37" s="408">
        <f t="shared" si="21"/>
        <v>0</v>
      </c>
      <c r="AB37" s="408">
        <f t="shared" si="21"/>
        <v>0</v>
      </c>
      <c r="AC37" s="408">
        <f t="shared" si="21"/>
        <v>0</v>
      </c>
      <c r="AD37" s="408">
        <f t="shared" si="21"/>
        <v>0</v>
      </c>
      <c r="AE37" s="408">
        <f t="shared" si="21"/>
        <v>0</v>
      </c>
      <c r="AF37" s="408">
        <f t="shared" si="21"/>
        <v>0</v>
      </c>
      <c r="AG37" s="970">
        <f t="shared" si="20"/>
        <v>0</v>
      </c>
    </row>
    <row r="38">
      <c r="A38" s="980"/>
      <c r="B38" s="216"/>
      <c r="C38" s="129"/>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c r="AD38" s="129"/>
      <c r="AE38" s="129"/>
      <c r="AF38" s="129"/>
      <c r="AG38" s="970"/>
    </row>
    <row r="39">
      <c r="A39" s="462" t="s">
        <v>1453</v>
      </c>
      <c r="B39" s="216"/>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c r="AD39" s="129"/>
      <c r="AE39" s="129"/>
      <c r="AF39" s="129"/>
      <c r="AG39" s="970"/>
    </row>
    <row r="40">
      <c r="A40" s="404" t="s">
        <v>2027</v>
      </c>
      <c r="B40" s="143"/>
      <c r="C40" s="143"/>
      <c r="D40" s="143"/>
      <c r="E40" s="143"/>
      <c r="F40" s="143"/>
      <c r="G40" s="143"/>
      <c r="H40" s="143"/>
      <c r="I40" s="135"/>
      <c r="J40" s="135"/>
      <c r="K40" s="282">
        <v>1.0</v>
      </c>
      <c r="L40" s="135"/>
      <c r="M40" s="282">
        <v>1.0</v>
      </c>
      <c r="N40" s="135"/>
      <c r="O40" s="952"/>
      <c r="P40" s="952"/>
      <c r="Q40" s="952"/>
      <c r="R40" s="135"/>
      <c r="S40" s="138"/>
      <c r="T40" s="138"/>
      <c r="U40" s="138"/>
      <c r="V40" s="138"/>
      <c r="W40" s="138"/>
      <c r="X40" s="138"/>
      <c r="Y40" s="138"/>
      <c r="Z40" s="953"/>
      <c r="AA40" s="138"/>
      <c r="AB40" s="138"/>
      <c r="AC40" s="953"/>
      <c r="AD40" s="953"/>
      <c r="AE40" s="953"/>
      <c r="AF40" s="953"/>
      <c r="AG40" s="970">
        <f t="shared" ref="AG40:AG44" si="22">sum(B40:AF40)</f>
        <v>2</v>
      </c>
    </row>
    <row r="41">
      <c r="A41" s="404" t="s">
        <v>2028</v>
      </c>
      <c r="B41" s="143"/>
      <c r="C41" s="143"/>
      <c r="D41" s="143"/>
      <c r="E41" s="143"/>
      <c r="F41" s="143"/>
      <c r="G41" s="143"/>
      <c r="H41" s="143"/>
      <c r="I41" s="135"/>
      <c r="J41" s="135"/>
      <c r="K41" s="282">
        <v>0.0</v>
      </c>
      <c r="L41" s="282">
        <v>1.0</v>
      </c>
      <c r="M41" s="282">
        <v>1.0</v>
      </c>
      <c r="N41" s="282">
        <v>2.0</v>
      </c>
      <c r="O41" s="952"/>
      <c r="P41" s="952"/>
      <c r="Q41" s="952"/>
      <c r="R41" s="135"/>
      <c r="S41" s="138"/>
      <c r="T41" s="138"/>
      <c r="U41" s="138"/>
      <c r="V41" s="138"/>
      <c r="W41" s="138"/>
      <c r="X41" s="138"/>
      <c r="Y41" s="138"/>
      <c r="Z41" s="953"/>
      <c r="AA41" s="138"/>
      <c r="AB41" s="138"/>
      <c r="AC41" s="953"/>
      <c r="AD41" s="953"/>
      <c r="AE41" s="953"/>
      <c r="AF41" s="953"/>
      <c r="AG41" s="970">
        <f t="shared" si="22"/>
        <v>4</v>
      </c>
    </row>
    <row r="42">
      <c r="A42" s="404" t="s">
        <v>2029</v>
      </c>
      <c r="B42" s="143"/>
      <c r="C42" s="143"/>
      <c r="D42" s="143"/>
      <c r="E42" s="143"/>
      <c r="F42" s="143"/>
      <c r="G42" s="143"/>
      <c r="H42" s="216">
        <v>3.0</v>
      </c>
      <c r="I42" s="282">
        <v>8.0</v>
      </c>
      <c r="J42" s="135"/>
      <c r="K42" s="135"/>
      <c r="L42" s="135"/>
      <c r="M42" s="282">
        <v>2.0</v>
      </c>
      <c r="N42" s="282">
        <v>1.0</v>
      </c>
      <c r="O42" s="952"/>
      <c r="P42" s="952"/>
      <c r="Q42" s="952"/>
      <c r="R42" s="282">
        <v>1.0</v>
      </c>
      <c r="S42" s="138"/>
      <c r="T42" s="138"/>
      <c r="U42" s="138"/>
      <c r="V42" s="138"/>
      <c r="W42" s="138"/>
      <c r="X42" s="138"/>
      <c r="Y42" s="138"/>
      <c r="Z42" s="954"/>
      <c r="AA42" s="138"/>
      <c r="AB42" s="138"/>
      <c r="AC42" s="138"/>
      <c r="AD42" s="138"/>
      <c r="AE42" s="138"/>
      <c r="AF42" s="138"/>
      <c r="AG42" s="970">
        <f t="shared" si="22"/>
        <v>15</v>
      </c>
    </row>
    <row r="43">
      <c r="A43" s="404" t="s">
        <v>2030</v>
      </c>
      <c r="B43" s="143"/>
      <c r="C43" s="143"/>
      <c r="D43" s="143"/>
      <c r="E43" s="143"/>
      <c r="F43" s="143"/>
      <c r="G43" s="143"/>
      <c r="H43" s="143"/>
      <c r="I43" s="282">
        <v>1.0</v>
      </c>
      <c r="J43" s="135"/>
      <c r="K43" s="135"/>
      <c r="L43" s="135"/>
      <c r="M43" s="282">
        <v>1.0</v>
      </c>
      <c r="N43" s="135"/>
      <c r="O43" s="952"/>
      <c r="P43" s="952"/>
      <c r="Q43" s="952"/>
      <c r="R43" s="135"/>
      <c r="S43" s="138"/>
      <c r="T43" s="138"/>
      <c r="U43" s="138"/>
      <c r="V43" s="138"/>
      <c r="W43" s="138"/>
      <c r="X43" s="138"/>
      <c r="Y43" s="138"/>
      <c r="Z43" s="954"/>
      <c r="AA43" s="138"/>
      <c r="AB43" s="138"/>
      <c r="AC43" s="138"/>
      <c r="AD43" s="138"/>
      <c r="AE43" s="138"/>
      <c r="AF43" s="138"/>
      <c r="AG43" s="970">
        <f t="shared" si="22"/>
        <v>2</v>
      </c>
    </row>
    <row r="44">
      <c r="A44" s="978" t="s">
        <v>1175</v>
      </c>
      <c r="B44" s="408">
        <f t="shared" ref="B44:AF44" si="23">SUM(B40:B43)</f>
        <v>0</v>
      </c>
      <c r="C44" s="408">
        <f t="shared" si="23"/>
        <v>0</v>
      </c>
      <c r="D44" s="408">
        <f t="shared" si="23"/>
        <v>0</v>
      </c>
      <c r="E44" s="408">
        <f t="shared" si="23"/>
        <v>0</v>
      </c>
      <c r="F44" s="408">
        <f t="shared" si="23"/>
        <v>0</v>
      </c>
      <c r="G44" s="408">
        <f t="shared" si="23"/>
        <v>0</v>
      </c>
      <c r="H44" s="408">
        <f t="shared" si="23"/>
        <v>3</v>
      </c>
      <c r="I44" s="408">
        <f t="shared" si="23"/>
        <v>9</v>
      </c>
      <c r="J44" s="408">
        <f t="shared" si="23"/>
        <v>0</v>
      </c>
      <c r="K44" s="408">
        <f t="shared" si="23"/>
        <v>1</v>
      </c>
      <c r="L44" s="408">
        <f t="shared" si="23"/>
        <v>1</v>
      </c>
      <c r="M44" s="408">
        <f t="shared" si="23"/>
        <v>5</v>
      </c>
      <c r="N44" s="408">
        <f t="shared" si="23"/>
        <v>3</v>
      </c>
      <c r="O44" s="408">
        <f t="shared" si="23"/>
        <v>0</v>
      </c>
      <c r="P44" s="408">
        <f t="shared" si="23"/>
        <v>0</v>
      </c>
      <c r="Q44" s="408">
        <f t="shared" si="23"/>
        <v>0</v>
      </c>
      <c r="R44" s="408">
        <f t="shared" si="23"/>
        <v>1</v>
      </c>
      <c r="S44" s="408">
        <f t="shared" si="23"/>
        <v>0</v>
      </c>
      <c r="T44" s="408">
        <f t="shared" si="23"/>
        <v>0</v>
      </c>
      <c r="U44" s="408">
        <f t="shared" si="23"/>
        <v>0</v>
      </c>
      <c r="V44" s="408">
        <f t="shared" si="23"/>
        <v>0</v>
      </c>
      <c r="W44" s="408">
        <f t="shared" si="23"/>
        <v>0</v>
      </c>
      <c r="X44" s="408">
        <f t="shared" si="23"/>
        <v>0</v>
      </c>
      <c r="Y44" s="408">
        <f t="shared" si="23"/>
        <v>0</v>
      </c>
      <c r="Z44" s="408">
        <f t="shared" si="23"/>
        <v>0</v>
      </c>
      <c r="AA44" s="408">
        <f t="shared" si="23"/>
        <v>0</v>
      </c>
      <c r="AB44" s="408">
        <f t="shared" si="23"/>
        <v>0</v>
      </c>
      <c r="AC44" s="408">
        <f t="shared" si="23"/>
        <v>0</v>
      </c>
      <c r="AD44" s="408">
        <f t="shared" si="23"/>
        <v>0</v>
      </c>
      <c r="AE44" s="408">
        <f t="shared" si="23"/>
        <v>0</v>
      </c>
      <c r="AF44" s="408">
        <f t="shared" si="23"/>
        <v>0</v>
      </c>
      <c r="AG44" s="970">
        <f t="shared" si="22"/>
        <v>23</v>
      </c>
    </row>
    <row r="45">
      <c r="A45" s="145"/>
      <c r="B45" s="213"/>
      <c r="C45" s="213"/>
      <c r="D45" s="213"/>
      <c r="E45" s="213"/>
      <c r="F45" s="213"/>
      <c r="G45" s="213"/>
      <c r="H45" s="213"/>
      <c r="I45" s="213"/>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979"/>
    </row>
    <row r="46">
      <c r="A46" s="404" t="s">
        <v>176</v>
      </c>
      <c r="B46" s="143"/>
      <c r="C46" s="143"/>
      <c r="D46" s="143"/>
      <c r="E46" s="143"/>
      <c r="F46" s="143"/>
      <c r="G46" s="143"/>
      <c r="H46" s="143"/>
      <c r="I46" s="143"/>
      <c r="J46" s="143"/>
      <c r="K46" s="143"/>
      <c r="L46" s="143"/>
      <c r="M46" s="135"/>
      <c r="N46" s="135"/>
      <c r="O46" s="135"/>
      <c r="P46" s="135"/>
      <c r="Q46" s="135"/>
      <c r="R46" s="135"/>
      <c r="S46" s="138"/>
      <c r="T46" s="138"/>
      <c r="U46" s="138"/>
      <c r="V46" s="138"/>
      <c r="W46" s="138"/>
      <c r="X46" s="138"/>
      <c r="Y46" s="138"/>
      <c r="Z46" s="955"/>
      <c r="AA46" s="138"/>
      <c r="AB46" s="138"/>
      <c r="AC46" s="955"/>
      <c r="AD46" s="955"/>
      <c r="AE46" s="955"/>
      <c r="AF46" s="955"/>
      <c r="AG46" s="970">
        <f t="shared" ref="AG46:AG54" si="24">sum(B46:AF46)</f>
        <v>0</v>
      </c>
    </row>
    <row r="47">
      <c r="A47" s="404" t="s">
        <v>177</v>
      </c>
      <c r="B47" s="143"/>
      <c r="C47" s="143"/>
      <c r="D47" s="143"/>
      <c r="E47" s="143"/>
      <c r="F47" s="143"/>
      <c r="G47" s="143"/>
      <c r="H47" s="143"/>
      <c r="I47" s="143"/>
      <c r="J47" s="143"/>
      <c r="K47" s="143"/>
      <c r="L47" s="143"/>
      <c r="M47" s="135"/>
      <c r="N47" s="135"/>
      <c r="O47" s="135"/>
      <c r="P47" s="135"/>
      <c r="Q47" s="135"/>
      <c r="R47" s="135"/>
      <c r="S47" s="138"/>
      <c r="T47" s="138"/>
      <c r="U47" s="138"/>
      <c r="V47" s="138"/>
      <c r="W47" s="138"/>
      <c r="X47" s="138"/>
      <c r="Y47" s="138"/>
      <c r="Z47" s="953"/>
      <c r="AA47" s="956"/>
      <c r="AB47" s="138"/>
      <c r="AC47" s="956"/>
      <c r="AD47" s="956"/>
      <c r="AE47" s="956"/>
      <c r="AF47" s="956"/>
      <c r="AG47" s="970">
        <f t="shared" si="24"/>
        <v>0</v>
      </c>
    </row>
    <row r="48">
      <c r="A48" s="404" t="s">
        <v>2031</v>
      </c>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957"/>
      <c r="AA48" s="143"/>
      <c r="AB48" s="143"/>
      <c r="AC48" s="957"/>
      <c r="AD48" s="957"/>
      <c r="AE48" s="957"/>
      <c r="AF48" s="957"/>
      <c r="AG48" s="970">
        <f t="shared" si="24"/>
        <v>0</v>
      </c>
    </row>
    <row r="49">
      <c r="A49" s="404" t="s">
        <v>2032</v>
      </c>
      <c r="B49" s="348"/>
      <c r="C49" s="348"/>
      <c r="D49" s="348"/>
      <c r="E49" s="348"/>
      <c r="F49" s="348"/>
      <c r="G49" s="143"/>
      <c r="H49" s="143"/>
      <c r="I49" s="143"/>
      <c r="J49" s="143"/>
      <c r="K49" s="143"/>
      <c r="L49" s="143"/>
      <c r="M49" s="135"/>
      <c r="N49" s="135"/>
      <c r="O49" s="952"/>
      <c r="P49" s="952"/>
      <c r="Q49" s="952"/>
      <c r="R49" s="952"/>
      <c r="S49" s="138"/>
      <c r="T49" s="138"/>
      <c r="U49" s="138"/>
      <c r="V49" s="143"/>
      <c r="W49" s="143"/>
      <c r="X49" s="143"/>
      <c r="Y49" s="143"/>
      <c r="Z49" s="957"/>
      <c r="AA49" s="143"/>
      <c r="AB49" s="143"/>
      <c r="AC49" s="957"/>
      <c r="AD49" s="957"/>
      <c r="AE49" s="957"/>
      <c r="AF49" s="957"/>
      <c r="AG49" s="970">
        <f t="shared" si="24"/>
        <v>0</v>
      </c>
    </row>
    <row r="50">
      <c r="A50" s="404" t="s">
        <v>2033</v>
      </c>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38"/>
      <c r="AB50" s="143"/>
      <c r="AC50" s="957"/>
      <c r="AD50" s="957"/>
      <c r="AE50" s="957"/>
      <c r="AF50" s="957"/>
      <c r="AG50" s="970">
        <f t="shared" si="24"/>
        <v>0</v>
      </c>
    </row>
    <row r="51">
      <c r="A51" s="404" t="s">
        <v>2034</v>
      </c>
      <c r="B51" s="348"/>
      <c r="C51" s="348"/>
      <c r="D51" s="348"/>
      <c r="E51" s="348"/>
      <c r="F51" s="348"/>
      <c r="G51" s="143"/>
      <c r="H51" s="143"/>
      <c r="I51" s="143"/>
      <c r="J51" s="143"/>
      <c r="K51" s="143"/>
      <c r="L51" s="143"/>
      <c r="M51" s="135"/>
      <c r="N51" s="135"/>
      <c r="O51" s="952"/>
      <c r="P51" s="952"/>
      <c r="Q51" s="952"/>
      <c r="R51" s="952"/>
      <c r="S51" s="138"/>
      <c r="T51" s="138"/>
      <c r="U51" s="138"/>
      <c r="V51" s="143"/>
      <c r="W51" s="143"/>
      <c r="X51" s="143"/>
      <c r="Y51" s="143"/>
      <c r="Z51" s="143"/>
      <c r="AA51" s="138"/>
      <c r="AB51" s="143"/>
      <c r="AC51" s="957"/>
      <c r="AD51" s="957"/>
      <c r="AE51" s="957"/>
      <c r="AF51" s="957"/>
      <c r="AG51" s="970">
        <f t="shared" si="24"/>
        <v>0</v>
      </c>
    </row>
    <row r="52">
      <c r="A52" s="404" t="s">
        <v>2035</v>
      </c>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38"/>
      <c r="AB52" s="143"/>
      <c r="AC52" s="957"/>
      <c r="AD52" s="957"/>
      <c r="AE52" s="957"/>
      <c r="AF52" s="957"/>
      <c r="AG52" s="970">
        <f t="shared" si="24"/>
        <v>0</v>
      </c>
    </row>
    <row r="53">
      <c r="A53" s="404" t="s">
        <v>2036</v>
      </c>
      <c r="B53" s="143"/>
      <c r="C53" s="143"/>
      <c r="D53" s="143"/>
      <c r="E53" s="143"/>
      <c r="F53" s="143"/>
      <c r="G53" s="143"/>
      <c r="H53" s="143"/>
      <c r="I53" s="143"/>
      <c r="J53" s="143"/>
      <c r="K53" s="143"/>
      <c r="L53" s="143"/>
      <c r="M53" s="143"/>
      <c r="N53" s="143"/>
      <c r="O53" s="143"/>
      <c r="P53" s="143"/>
      <c r="Q53" s="143"/>
      <c r="R53" s="143"/>
      <c r="S53" s="138"/>
      <c r="T53" s="138"/>
      <c r="U53" s="138"/>
      <c r="V53" s="143"/>
      <c r="W53" s="143"/>
      <c r="X53" s="143"/>
      <c r="Y53" s="143"/>
      <c r="Z53" s="143"/>
      <c r="AA53" s="138"/>
      <c r="AB53" s="143"/>
      <c r="AC53" s="957"/>
      <c r="AD53" s="957"/>
      <c r="AE53" s="957"/>
      <c r="AF53" s="957"/>
      <c r="AG53" s="970">
        <f t="shared" si="24"/>
        <v>0</v>
      </c>
    </row>
    <row r="54">
      <c r="A54" s="978" t="s">
        <v>156</v>
      </c>
      <c r="B54" s="408">
        <f t="shared" ref="B54:AF54" si="25">SUM(B46:B53)</f>
        <v>0</v>
      </c>
      <c r="C54" s="408">
        <f t="shared" si="25"/>
        <v>0</v>
      </c>
      <c r="D54" s="408">
        <f t="shared" si="25"/>
        <v>0</v>
      </c>
      <c r="E54" s="408">
        <f t="shared" si="25"/>
        <v>0</v>
      </c>
      <c r="F54" s="408">
        <f t="shared" si="25"/>
        <v>0</v>
      </c>
      <c r="G54" s="408">
        <f t="shared" si="25"/>
        <v>0</v>
      </c>
      <c r="H54" s="408">
        <f t="shared" si="25"/>
        <v>0</v>
      </c>
      <c r="I54" s="408">
        <f t="shared" si="25"/>
        <v>0</v>
      </c>
      <c r="J54" s="408">
        <f t="shared" si="25"/>
        <v>0</v>
      </c>
      <c r="K54" s="408">
        <f t="shared" si="25"/>
        <v>0</v>
      </c>
      <c r="L54" s="408">
        <f t="shared" si="25"/>
        <v>0</v>
      </c>
      <c r="M54" s="408">
        <f t="shared" si="25"/>
        <v>0</v>
      </c>
      <c r="N54" s="408">
        <f t="shared" si="25"/>
        <v>0</v>
      </c>
      <c r="O54" s="408">
        <f t="shared" si="25"/>
        <v>0</v>
      </c>
      <c r="P54" s="408">
        <f t="shared" si="25"/>
        <v>0</v>
      </c>
      <c r="Q54" s="408">
        <f t="shared" si="25"/>
        <v>0</v>
      </c>
      <c r="R54" s="408">
        <f t="shared" si="25"/>
        <v>0</v>
      </c>
      <c r="S54" s="408">
        <f t="shared" si="25"/>
        <v>0</v>
      </c>
      <c r="T54" s="408">
        <f t="shared" si="25"/>
        <v>0</v>
      </c>
      <c r="U54" s="408">
        <f t="shared" si="25"/>
        <v>0</v>
      </c>
      <c r="V54" s="408">
        <f t="shared" si="25"/>
        <v>0</v>
      </c>
      <c r="W54" s="408">
        <f t="shared" si="25"/>
        <v>0</v>
      </c>
      <c r="X54" s="408">
        <f t="shared" si="25"/>
        <v>0</v>
      </c>
      <c r="Y54" s="408">
        <f t="shared" si="25"/>
        <v>0</v>
      </c>
      <c r="Z54" s="408">
        <f t="shared" si="25"/>
        <v>0</v>
      </c>
      <c r="AA54" s="408">
        <f t="shared" si="25"/>
        <v>0</v>
      </c>
      <c r="AB54" s="408">
        <f t="shared" si="25"/>
        <v>0</v>
      </c>
      <c r="AC54" s="408">
        <f t="shared" si="25"/>
        <v>0</v>
      </c>
      <c r="AD54" s="408">
        <f t="shared" si="25"/>
        <v>0</v>
      </c>
      <c r="AE54" s="408">
        <f t="shared" si="25"/>
        <v>0</v>
      </c>
      <c r="AF54" s="408">
        <f t="shared" si="25"/>
        <v>0</v>
      </c>
      <c r="AG54" s="970">
        <f t="shared" si="24"/>
        <v>0</v>
      </c>
    </row>
    <row r="55">
      <c r="A55" s="980"/>
      <c r="B55" s="216"/>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c r="AG55" s="970"/>
    </row>
    <row r="56">
      <c r="A56" s="462" t="s">
        <v>2037</v>
      </c>
      <c r="B56" s="216"/>
      <c r="C56" s="129"/>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c r="AD56" s="129"/>
      <c r="AE56" s="129"/>
      <c r="AF56" s="129"/>
      <c r="AG56" s="970"/>
    </row>
    <row r="57">
      <c r="A57" s="404" t="s">
        <v>2038</v>
      </c>
      <c r="B57" s="348"/>
      <c r="C57" s="143"/>
      <c r="D57" s="143"/>
      <c r="E57" s="143"/>
      <c r="F57" s="348"/>
      <c r="G57" s="143"/>
      <c r="H57" s="143"/>
      <c r="I57" s="135"/>
      <c r="J57" s="135"/>
      <c r="K57" s="135"/>
      <c r="L57" s="135"/>
      <c r="M57" s="135"/>
      <c r="N57" s="135"/>
      <c r="O57" s="952"/>
      <c r="P57" s="135"/>
      <c r="Q57" s="135"/>
      <c r="R57" s="135"/>
      <c r="S57" s="138"/>
      <c r="T57" s="138"/>
      <c r="U57" s="138"/>
      <c r="V57" s="138"/>
      <c r="W57" s="138"/>
      <c r="X57" s="138"/>
      <c r="Y57" s="138"/>
      <c r="Z57" s="953"/>
      <c r="AA57" s="138"/>
      <c r="AB57" s="138"/>
      <c r="AC57" s="953"/>
      <c r="AD57" s="953"/>
      <c r="AE57" s="953"/>
      <c r="AF57" s="953"/>
      <c r="AG57" s="981">
        <f t="shared" ref="AG57:AG61" si="26">sum(B57:AF57)</f>
        <v>0</v>
      </c>
    </row>
    <row r="58">
      <c r="A58" s="404" t="s">
        <v>2039</v>
      </c>
      <c r="B58" s="348"/>
      <c r="C58" s="143"/>
      <c r="D58" s="143"/>
      <c r="E58" s="143"/>
      <c r="F58" s="348"/>
      <c r="G58" s="143"/>
      <c r="H58" s="143"/>
      <c r="I58" s="135"/>
      <c r="J58" s="135"/>
      <c r="K58" s="135"/>
      <c r="L58" s="135"/>
      <c r="M58" s="135"/>
      <c r="N58" s="135"/>
      <c r="O58" s="952"/>
      <c r="P58" s="135"/>
      <c r="Q58" s="135"/>
      <c r="R58" s="135"/>
      <c r="S58" s="138"/>
      <c r="T58" s="138"/>
      <c r="U58" s="138"/>
      <c r="V58" s="138"/>
      <c r="W58" s="138"/>
      <c r="X58" s="138"/>
      <c r="Y58" s="138"/>
      <c r="Z58" s="953"/>
      <c r="AA58" s="138"/>
      <c r="AB58" s="138"/>
      <c r="AC58" s="953"/>
      <c r="AD58" s="953"/>
      <c r="AE58" s="953"/>
      <c r="AF58" s="953"/>
      <c r="AG58" s="981">
        <f t="shared" si="26"/>
        <v>0</v>
      </c>
    </row>
    <row r="59">
      <c r="A59" s="404" t="s">
        <v>2040</v>
      </c>
      <c r="B59" s="216">
        <f>Summary!B94</f>
        <v>0</v>
      </c>
      <c r="C59" s="216">
        <f>Summary!C94</f>
        <v>1</v>
      </c>
      <c r="D59" s="216">
        <f>Summary!D94</f>
        <v>1</v>
      </c>
      <c r="E59" s="216">
        <f>Summary!E94</f>
        <v>4</v>
      </c>
      <c r="F59" s="216">
        <f>Summary!F94</f>
        <v>6</v>
      </c>
      <c r="G59" s="216">
        <f>Summary!G94</f>
        <v>0</v>
      </c>
      <c r="H59" s="216">
        <f>Summary!H94</f>
        <v>1</v>
      </c>
      <c r="I59" s="216">
        <f>Summary!I94</f>
        <v>1</v>
      </c>
      <c r="J59" s="216">
        <f>Summary!J94</f>
        <v>3</v>
      </c>
      <c r="K59" s="216">
        <f>Summary!K94</f>
        <v>1</v>
      </c>
      <c r="L59" s="216">
        <f>Summary!L94</f>
        <v>1</v>
      </c>
      <c r="M59" s="216">
        <f>Summary!M94</f>
        <v>5</v>
      </c>
      <c r="N59" s="216">
        <f>Summary!N94</f>
        <v>0</v>
      </c>
      <c r="O59" s="216">
        <f>Summary!O94</f>
        <v>0</v>
      </c>
      <c r="P59" s="216">
        <f>Summary!P94</f>
        <v>3</v>
      </c>
      <c r="Q59" s="216">
        <f>Summary!Q94</f>
        <v>2</v>
      </c>
      <c r="R59" s="216">
        <f>Summary!R94</f>
        <v>0</v>
      </c>
      <c r="S59" s="216">
        <f>Summary!S94</f>
        <v>0</v>
      </c>
      <c r="T59" s="216">
        <f>Summary!T94</f>
        <v>0</v>
      </c>
      <c r="U59" s="216">
        <f>Summary!U94</f>
        <v>0</v>
      </c>
      <c r="V59" s="216">
        <f>Summary!V94</f>
        <v>0</v>
      </c>
      <c r="W59" s="216">
        <f>Summary!W94</f>
        <v>4</v>
      </c>
      <c r="X59" s="216">
        <v>0.0</v>
      </c>
      <c r="Y59" s="216">
        <f>Summary!Y94</f>
        <v>0</v>
      </c>
      <c r="Z59" s="216">
        <f>Summary!Z94</f>
        <v>4</v>
      </c>
      <c r="AA59" s="216">
        <f>Summary!AA94</f>
        <v>1</v>
      </c>
      <c r="AB59" s="216">
        <f>Summary!AB94</f>
        <v>0</v>
      </c>
      <c r="AC59" s="216">
        <f>Summary!AC94</f>
        <v>1</v>
      </c>
      <c r="AD59" s="216">
        <f>Summary!AD94</f>
        <v>2</v>
      </c>
      <c r="AE59" s="216" t="str">
        <f t="shared" ref="AE59:AF59" si="27">#REF!</f>
        <v>#REF!</v>
      </c>
      <c r="AF59" s="216" t="str">
        <f t="shared" si="27"/>
        <v>#REF!</v>
      </c>
      <c r="AG59" s="970" t="str">
        <f t="shared" si="26"/>
        <v>#REF!</v>
      </c>
    </row>
    <row r="60">
      <c r="A60" s="404" t="s">
        <v>2041</v>
      </c>
      <c r="B60" s="348"/>
      <c r="C60" s="143"/>
      <c r="D60" s="143"/>
      <c r="E60" s="143"/>
      <c r="F60" s="143"/>
      <c r="G60" s="143"/>
      <c r="H60" s="143"/>
      <c r="I60" s="135"/>
      <c r="J60" s="135"/>
      <c r="K60" s="135"/>
      <c r="L60" s="135"/>
      <c r="M60" s="135"/>
      <c r="N60" s="135"/>
      <c r="O60" s="952"/>
      <c r="P60" s="135"/>
      <c r="Q60" s="135"/>
      <c r="R60" s="135"/>
      <c r="S60" s="138"/>
      <c r="T60" s="138"/>
      <c r="U60" s="138"/>
      <c r="V60" s="138"/>
      <c r="W60" s="138"/>
      <c r="X60" s="138"/>
      <c r="Y60" s="138"/>
      <c r="Z60" s="954"/>
      <c r="AA60" s="138"/>
      <c r="AB60" s="138"/>
      <c r="AC60" s="138"/>
      <c r="AD60" s="138"/>
      <c r="AE60" s="138"/>
      <c r="AF60" s="138"/>
      <c r="AG60" s="981">
        <f t="shared" si="26"/>
        <v>0</v>
      </c>
    </row>
    <row r="61">
      <c r="A61" s="978" t="s">
        <v>1175</v>
      </c>
      <c r="B61" s="408">
        <f t="shared" ref="B61:AF61" si="28">SUM(B57:B60)</f>
        <v>0</v>
      </c>
      <c r="C61" s="408">
        <f t="shared" si="28"/>
        <v>1</v>
      </c>
      <c r="D61" s="408">
        <f t="shared" si="28"/>
        <v>1</v>
      </c>
      <c r="E61" s="408">
        <f t="shared" si="28"/>
        <v>4</v>
      </c>
      <c r="F61" s="408">
        <f t="shared" si="28"/>
        <v>6</v>
      </c>
      <c r="G61" s="408">
        <f t="shared" si="28"/>
        <v>0</v>
      </c>
      <c r="H61" s="408">
        <f t="shared" si="28"/>
        <v>1</v>
      </c>
      <c r="I61" s="408">
        <f t="shared" si="28"/>
        <v>1</v>
      </c>
      <c r="J61" s="408">
        <f t="shared" si="28"/>
        <v>3</v>
      </c>
      <c r="K61" s="408">
        <f t="shared" si="28"/>
        <v>1</v>
      </c>
      <c r="L61" s="408">
        <f t="shared" si="28"/>
        <v>1</v>
      </c>
      <c r="M61" s="408">
        <f t="shared" si="28"/>
        <v>5</v>
      </c>
      <c r="N61" s="408">
        <f t="shared" si="28"/>
        <v>0</v>
      </c>
      <c r="O61" s="408">
        <f t="shared" si="28"/>
        <v>0</v>
      </c>
      <c r="P61" s="408">
        <f t="shared" si="28"/>
        <v>3</v>
      </c>
      <c r="Q61" s="408">
        <f t="shared" si="28"/>
        <v>2</v>
      </c>
      <c r="R61" s="408">
        <f t="shared" si="28"/>
        <v>0</v>
      </c>
      <c r="S61" s="408">
        <f t="shared" si="28"/>
        <v>0</v>
      </c>
      <c r="T61" s="408">
        <f t="shared" si="28"/>
        <v>0</v>
      </c>
      <c r="U61" s="408">
        <f t="shared" si="28"/>
        <v>0</v>
      </c>
      <c r="V61" s="408">
        <f t="shared" si="28"/>
        <v>0</v>
      </c>
      <c r="W61" s="408">
        <f t="shared" si="28"/>
        <v>4</v>
      </c>
      <c r="X61" s="408">
        <f t="shared" si="28"/>
        <v>0</v>
      </c>
      <c r="Y61" s="408">
        <f t="shared" si="28"/>
        <v>0</v>
      </c>
      <c r="Z61" s="408">
        <f t="shared" si="28"/>
        <v>4</v>
      </c>
      <c r="AA61" s="408">
        <f t="shared" si="28"/>
        <v>1</v>
      </c>
      <c r="AB61" s="408">
        <f t="shared" si="28"/>
        <v>0</v>
      </c>
      <c r="AC61" s="408">
        <f t="shared" si="28"/>
        <v>1</v>
      </c>
      <c r="AD61" s="408">
        <f t="shared" si="28"/>
        <v>2</v>
      </c>
      <c r="AE61" s="408" t="str">
        <f t="shared" si="28"/>
        <v>#REF!</v>
      </c>
      <c r="AF61" s="408" t="str">
        <f t="shared" si="28"/>
        <v>#REF!</v>
      </c>
      <c r="AG61" s="970" t="str">
        <f t="shared" si="26"/>
        <v>#REF!</v>
      </c>
    </row>
    <row r="62">
      <c r="A62" s="145"/>
      <c r="B62" s="213"/>
      <c r="C62" s="213"/>
      <c r="D62" s="213"/>
      <c r="E62" s="213"/>
      <c r="F62" s="213"/>
      <c r="G62" s="213"/>
      <c r="H62" s="213"/>
      <c r="I62" s="213"/>
      <c r="J62" s="129"/>
      <c r="K62" s="129"/>
      <c r="L62" s="129"/>
      <c r="M62" s="129"/>
      <c r="N62" s="129"/>
      <c r="O62" s="129"/>
      <c r="P62" s="129"/>
      <c r="Q62" s="129"/>
      <c r="R62" s="129"/>
      <c r="S62" s="129"/>
      <c r="T62" s="129"/>
      <c r="U62" s="129"/>
      <c r="V62" s="129"/>
      <c r="W62" s="129"/>
      <c r="X62" s="129"/>
      <c r="Y62" s="129"/>
      <c r="Z62" s="129"/>
      <c r="AA62" s="129"/>
      <c r="AB62" s="129"/>
      <c r="AC62" s="129"/>
      <c r="AD62" s="129"/>
      <c r="AE62" s="129"/>
      <c r="AF62" s="129"/>
      <c r="AG62" s="979"/>
    </row>
    <row r="63">
      <c r="A63" s="404" t="s">
        <v>176</v>
      </c>
      <c r="B63" s="143"/>
      <c r="C63" s="143"/>
      <c r="D63" s="143"/>
      <c r="E63" s="143"/>
      <c r="F63" s="143"/>
      <c r="G63" s="143"/>
      <c r="H63" s="143"/>
      <c r="I63" s="135"/>
      <c r="J63" s="135"/>
      <c r="K63" s="135"/>
      <c r="L63" s="135"/>
      <c r="M63" s="135"/>
      <c r="N63" s="135"/>
      <c r="O63" s="135"/>
      <c r="P63" s="135"/>
      <c r="Q63" s="135"/>
      <c r="R63" s="135"/>
      <c r="S63" s="138"/>
      <c r="T63" s="138"/>
      <c r="U63" s="138"/>
      <c r="V63" s="138"/>
      <c r="W63" s="138"/>
      <c r="X63" s="138"/>
      <c r="Y63" s="138"/>
      <c r="Z63" s="955"/>
      <c r="AA63" s="138"/>
      <c r="AB63" s="138"/>
      <c r="AC63" s="955"/>
      <c r="AD63" s="955"/>
      <c r="AE63" s="955"/>
      <c r="AF63" s="955"/>
      <c r="AG63" s="981">
        <f t="shared" ref="AG63:AG71" si="29">sum(B63:AF63)</f>
        <v>0</v>
      </c>
    </row>
    <row r="64">
      <c r="A64" s="404" t="s">
        <v>177</v>
      </c>
      <c r="B64" s="143"/>
      <c r="C64" s="143"/>
      <c r="D64" s="143"/>
      <c r="E64" s="143"/>
      <c r="F64" s="143"/>
      <c r="G64" s="143"/>
      <c r="H64" s="143"/>
      <c r="I64" s="135"/>
      <c r="J64" s="135"/>
      <c r="K64" s="135"/>
      <c r="L64" s="135"/>
      <c r="M64" s="135"/>
      <c r="N64" s="143"/>
      <c r="O64" s="135"/>
      <c r="P64" s="143"/>
      <c r="Q64" s="135"/>
      <c r="R64" s="135"/>
      <c r="S64" s="138"/>
      <c r="T64" s="138"/>
      <c r="U64" s="138"/>
      <c r="V64" s="138"/>
      <c r="W64" s="138"/>
      <c r="X64" s="138"/>
      <c r="Y64" s="138"/>
      <c r="Z64" s="953"/>
      <c r="AA64" s="956"/>
      <c r="AB64" s="138"/>
      <c r="AC64" s="956"/>
      <c r="AD64" s="956"/>
      <c r="AE64" s="956"/>
      <c r="AF64" s="956"/>
      <c r="AG64" s="981">
        <f t="shared" si="29"/>
        <v>0</v>
      </c>
    </row>
    <row r="65">
      <c r="A65" s="404" t="s">
        <v>2042</v>
      </c>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957"/>
      <c r="AA65" s="143"/>
      <c r="AB65" s="143"/>
      <c r="AC65" s="957"/>
      <c r="AD65" s="957"/>
      <c r="AE65" s="957"/>
      <c r="AF65" s="957"/>
      <c r="AG65" s="981">
        <f t="shared" si="29"/>
        <v>0</v>
      </c>
    </row>
    <row r="66">
      <c r="A66" s="404" t="s">
        <v>2043</v>
      </c>
      <c r="B66" s="348"/>
      <c r="C66" s="143"/>
      <c r="D66" s="143"/>
      <c r="E66" s="143"/>
      <c r="F66" s="143"/>
      <c r="G66" s="143"/>
      <c r="H66" s="143"/>
      <c r="I66" s="135"/>
      <c r="J66" s="135"/>
      <c r="K66" s="135"/>
      <c r="L66" s="135"/>
      <c r="M66" s="135"/>
      <c r="N66" s="135"/>
      <c r="O66" s="952"/>
      <c r="P66" s="135"/>
      <c r="Q66" s="135"/>
      <c r="R66" s="135"/>
      <c r="S66" s="138"/>
      <c r="T66" s="138"/>
      <c r="U66" s="143"/>
      <c r="V66" s="143"/>
      <c r="W66" s="143"/>
      <c r="X66" s="143"/>
      <c r="Y66" s="143"/>
      <c r="Z66" s="957"/>
      <c r="AA66" s="143"/>
      <c r="AB66" s="143"/>
      <c r="AC66" s="957"/>
      <c r="AD66" s="957"/>
      <c r="AE66" s="957"/>
      <c r="AF66" s="957"/>
      <c r="AG66" s="981">
        <f t="shared" si="29"/>
        <v>0</v>
      </c>
    </row>
    <row r="67">
      <c r="A67" s="404" t="s">
        <v>2044</v>
      </c>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38"/>
      <c r="AB67" s="143"/>
      <c r="AC67" s="957"/>
      <c r="AD67" s="957"/>
      <c r="AE67" s="957"/>
      <c r="AF67" s="957"/>
      <c r="AG67" s="981">
        <f t="shared" si="29"/>
        <v>0</v>
      </c>
    </row>
    <row r="68">
      <c r="A68" s="404" t="s">
        <v>2045</v>
      </c>
      <c r="B68" s="348"/>
      <c r="C68" s="143"/>
      <c r="D68" s="143"/>
      <c r="E68" s="143"/>
      <c r="F68" s="143"/>
      <c r="G68" s="143"/>
      <c r="H68" s="143"/>
      <c r="I68" s="135"/>
      <c r="J68" s="135"/>
      <c r="K68" s="135"/>
      <c r="L68" s="135"/>
      <c r="M68" s="135"/>
      <c r="N68" s="135"/>
      <c r="O68" s="952"/>
      <c r="P68" s="135"/>
      <c r="Q68" s="135"/>
      <c r="R68" s="135"/>
      <c r="S68" s="138"/>
      <c r="T68" s="138"/>
      <c r="U68" s="143"/>
      <c r="V68" s="143"/>
      <c r="W68" s="143"/>
      <c r="X68" s="143"/>
      <c r="Y68" s="143"/>
      <c r="Z68" s="143"/>
      <c r="AA68" s="138"/>
      <c r="AB68" s="143"/>
      <c r="AC68" s="957"/>
      <c r="AD68" s="957"/>
      <c r="AE68" s="957"/>
      <c r="AF68" s="957"/>
      <c r="AG68" s="981">
        <f t="shared" si="29"/>
        <v>0</v>
      </c>
    </row>
    <row r="69">
      <c r="A69" s="404" t="s">
        <v>2046</v>
      </c>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38"/>
      <c r="AB69" s="143"/>
      <c r="AC69" s="957"/>
      <c r="AD69" s="957"/>
      <c r="AE69" s="957"/>
      <c r="AF69" s="957"/>
      <c r="AG69" s="981">
        <f t="shared" si="29"/>
        <v>0</v>
      </c>
    </row>
    <row r="70">
      <c r="A70" s="404" t="s">
        <v>2047</v>
      </c>
      <c r="B70" s="143"/>
      <c r="C70" s="143"/>
      <c r="D70" s="143"/>
      <c r="E70" s="143"/>
      <c r="F70" s="143"/>
      <c r="G70" s="143"/>
      <c r="H70" s="143"/>
      <c r="I70" s="143"/>
      <c r="J70" s="143"/>
      <c r="K70" s="143"/>
      <c r="L70" s="143"/>
      <c r="M70" s="143"/>
      <c r="N70" s="143"/>
      <c r="O70" s="143"/>
      <c r="P70" s="143"/>
      <c r="Q70" s="143"/>
      <c r="R70" s="143"/>
      <c r="S70" s="138"/>
      <c r="T70" s="138"/>
      <c r="U70" s="143"/>
      <c r="V70" s="143"/>
      <c r="W70" s="143"/>
      <c r="X70" s="143"/>
      <c r="Y70" s="143"/>
      <c r="Z70" s="143"/>
      <c r="AA70" s="138"/>
      <c r="AB70" s="143"/>
      <c r="AC70" s="957"/>
      <c r="AD70" s="957"/>
      <c r="AE70" s="957"/>
      <c r="AF70" s="957"/>
      <c r="AG70" s="981">
        <f t="shared" si="29"/>
        <v>0</v>
      </c>
    </row>
    <row r="71">
      <c r="A71" s="978" t="s">
        <v>156</v>
      </c>
      <c r="B71" s="408">
        <f t="shared" ref="B71:AF71" si="30">SUM(B63:B70)</f>
        <v>0</v>
      </c>
      <c r="C71" s="408">
        <f t="shared" si="30"/>
        <v>0</v>
      </c>
      <c r="D71" s="408">
        <f t="shared" si="30"/>
        <v>0</v>
      </c>
      <c r="E71" s="408">
        <f t="shared" si="30"/>
        <v>0</v>
      </c>
      <c r="F71" s="408">
        <f t="shared" si="30"/>
        <v>0</v>
      </c>
      <c r="G71" s="408">
        <f t="shared" si="30"/>
        <v>0</v>
      </c>
      <c r="H71" s="408">
        <f t="shared" si="30"/>
        <v>0</v>
      </c>
      <c r="I71" s="408">
        <f t="shared" si="30"/>
        <v>0</v>
      </c>
      <c r="J71" s="408">
        <f t="shared" si="30"/>
        <v>0</v>
      </c>
      <c r="K71" s="408">
        <f t="shared" si="30"/>
        <v>0</v>
      </c>
      <c r="L71" s="408">
        <f t="shared" si="30"/>
        <v>0</v>
      </c>
      <c r="M71" s="408">
        <f t="shared" si="30"/>
        <v>0</v>
      </c>
      <c r="N71" s="408">
        <f t="shared" si="30"/>
        <v>0</v>
      </c>
      <c r="O71" s="408">
        <f t="shared" si="30"/>
        <v>0</v>
      </c>
      <c r="P71" s="408">
        <f t="shared" si="30"/>
        <v>0</v>
      </c>
      <c r="Q71" s="408">
        <f t="shared" si="30"/>
        <v>0</v>
      </c>
      <c r="R71" s="408">
        <f t="shared" si="30"/>
        <v>0</v>
      </c>
      <c r="S71" s="408">
        <f t="shared" si="30"/>
        <v>0</v>
      </c>
      <c r="T71" s="408">
        <f t="shared" si="30"/>
        <v>0</v>
      </c>
      <c r="U71" s="408">
        <f t="shared" si="30"/>
        <v>0</v>
      </c>
      <c r="V71" s="408">
        <f t="shared" si="30"/>
        <v>0</v>
      </c>
      <c r="W71" s="408">
        <f t="shared" si="30"/>
        <v>0</v>
      </c>
      <c r="X71" s="408">
        <f t="shared" si="30"/>
        <v>0</v>
      </c>
      <c r="Y71" s="408">
        <f t="shared" si="30"/>
        <v>0</v>
      </c>
      <c r="Z71" s="408">
        <f t="shared" si="30"/>
        <v>0</v>
      </c>
      <c r="AA71" s="408">
        <f t="shared" si="30"/>
        <v>0</v>
      </c>
      <c r="AB71" s="408">
        <f t="shared" si="30"/>
        <v>0</v>
      </c>
      <c r="AC71" s="408">
        <f t="shared" si="30"/>
        <v>0</v>
      </c>
      <c r="AD71" s="408">
        <f t="shared" si="30"/>
        <v>0</v>
      </c>
      <c r="AE71" s="408">
        <f t="shared" si="30"/>
        <v>0</v>
      </c>
      <c r="AF71" s="408">
        <f t="shared" si="30"/>
        <v>0</v>
      </c>
      <c r="AG71" s="970">
        <f t="shared" si="29"/>
        <v>0</v>
      </c>
    </row>
    <row r="72">
      <c r="A72" s="980"/>
      <c r="B72" s="216"/>
      <c r="C72" s="129"/>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c r="AD72" s="129"/>
      <c r="AE72" s="129"/>
      <c r="AF72" s="129"/>
      <c r="AG72" s="970"/>
    </row>
    <row r="73">
      <c r="A73" s="980"/>
      <c r="B73" s="216"/>
      <c r="C73" s="129"/>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c r="AD73" s="129"/>
      <c r="AE73" s="129"/>
      <c r="AF73" s="129"/>
      <c r="AG73" s="970"/>
    </row>
    <row r="74">
      <c r="A74" s="462" t="s">
        <v>2048</v>
      </c>
      <c r="B74" s="216"/>
      <c r="C74" s="129"/>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c r="AD74" s="129"/>
      <c r="AE74" s="129"/>
      <c r="AF74" s="129"/>
      <c r="AG74" s="970"/>
    </row>
    <row r="75" outlineLevel="1">
      <c r="A75" s="558" t="s">
        <v>2049</v>
      </c>
      <c r="B75" s="202">
        <v>0.0</v>
      </c>
      <c r="C75" s="216">
        <v>0.0</v>
      </c>
      <c r="D75" s="216">
        <v>0.0</v>
      </c>
      <c r="E75" s="216">
        <v>0.0</v>
      </c>
      <c r="F75" s="202">
        <v>0.0</v>
      </c>
      <c r="G75" s="216">
        <v>0.0</v>
      </c>
      <c r="H75" s="216">
        <v>1.0</v>
      </c>
      <c r="I75" s="282">
        <v>1.0</v>
      </c>
      <c r="J75" s="282">
        <v>0.0</v>
      </c>
      <c r="K75" s="282">
        <v>2.0</v>
      </c>
      <c r="L75" s="282">
        <v>0.0</v>
      </c>
      <c r="M75" s="282">
        <v>3.0</v>
      </c>
      <c r="N75" s="282">
        <v>3.0</v>
      </c>
      <c r="O75" s="189">
        <v>0.0</v>
      </c>
      <c r="P75" s="282">
        <v>0.0</v>
      </c>
      <c r="Q75" s="282">
        <v>0.0</v>
      </c>
      <c r="R75" s="282">
        <v>0.0</v>
      </c>
      <c r="S75" s="130">
        <v>0.0</v>
      </c>
      <c r="T75" s="130">
        <v>0.0</v>
      </c>
      <c r="U75" s="130">
        <v>0.0</v>
      </c>
      <c r="V75" s="130">
        <v>0.0</v>
      </c>
      <c r="W75" s="130">
        <v>0.0</v>
      </c>
      <c r="X75" s="130">
        <v>0.0</v>
      </c>
      <c r="Y75" s="130">
        <v>0.0</v>
      </c>
      <c r="Z75" s="982">
        <v>0.0</v>
      </c>
      <c r="AA75" s="983">
        <v>0.0</v>
      </c>
      <c r="AB75" s="983">
        <v>0.0</v>
      </c>
      <c r="AC75" s="340"/>
      <c r="AD75" s="340"/>
      <c r="AE75" s="340"/>
      <c r="AF75" s="340"/>
      <c r="AG75" s="970">
        <f t="shared" ref="AG75:AG79" si="31">sum(B75:AF75)</f>
        <v>10</v>
      </c>
    </row>
    <row r="76" outlineLevel="1">
      <c r="A76" s="558" t="s">
        <v>2050</v>
      </c>
      <c r="B76" s="202">
        <v>0.0</v>
      </c>
      <c r="C76" s="216">
        <v>0.0</v>
      </c>
      <c r="D76" s="216">
        <v>0.0</v>
      </c>
      <c r="E76" s="216">
        <v>0.0</v>
      </c>
      <c r="F76" s="202">
        <v>0.0</v>
      </c>
      <c r="G76" s="216">
        <v>0.0</v>
      </c>
      <c r="H76" s="216">
        <v>1.0</v>
      </c>
      <c r="I76" s="282">
        <v>1.0</v>
      </c>
      <c r="J76" s="282">
        <v>1.0</v>
      </c>
      <c r="K76" s="282">
        <v>0.0</v>
      </c>
      <c r="L76" s="282">
        <v>1.0</v>
      </c>
      <c r="M76" s="282">
        <v>2.0</v>
      </c>
      <c r="N76" s="282">
        <v>2.0</v>
      </c>
      <c r="O76" s="189">
        <v>0.0</v>
      </c>
      <c r="P76" s="282">
        <v>0.0</v>
      </c>
      <c r="Q76" s="282">
        <v>0.0</v>
      </c>
      <c r="R76" s="282">
        <v>0.0</v>
      </c>
      <c r="S76" s="130">
        <v>0.0</v>
      </c>
      <c r="T76" s="130">
        <v>0.0</v>
      </c>
      <c r="U76" s="130">
        <v>0.0</v>
      </c>
      <c r="V76" s="130">
        <v>0.0</v>
      </c>
      <c r="W76" s="130">
        <v>0.0</v>
      </c>
      <c r="X76" s="130">
        <v>0.0</v>
      </c>
      <c r="Y76" s="130">
        <v>0.0</v>
      </c>
      <c r="Z76" s="982">
        <v>0.0</v>
      </c>
      <c r="AA76" s="983">
        <v>0.0</v>
      </c>
      <c r="AB76" s="983">
        <v>0.0</v>
      </c>
      <c r="AC76" s="340"/>
      <c r="AD76" s="340"/>
      <c r="AE76" s="340"/>
      <c r="AF76" s="340"/>
      <c r="AG76" s="970">
        <f t="shared" si="31"/>
        <v>8</v>
      </c>
    </row>
    <row r="77" outlineLevel="1">
      <c r="A77" s="558" t="s">
        <v>2051</v>
      </c>
      <c r="B77" s="216">
        <v>3.0</v>
      </c>
      <c r="C77" s="216">
        <v>0.0</v>
      </c>
      <c r="D77" s="216">
        <v>2.0</v>
      </c>
      <c r="E77" s="216">
        <v>1.0</v>
      </c>
      <c r="F77" s="216">
        <v>1.0</v>
      </c>
      <c r="G77" s="216">
        <v>0.0</v>
      </c>
      <c r="H77" s="216">
        <v>3.0</v>
      </c>
      <c r="I77" s="282">
        <v>10.0</v>
      </c>
      <c r="J77" s="282">
        <v>2.0</v>
      </c>
      <c r="K77" s="282">
        <v>2.0</v>
      </c>
      <c r="L77" s="282">
        <v>4.0</v>
      </c>
      <c r="M77" s="282">
        <v>66.0</v>
      </c>
      <c r="N77" s="282">
        <v>15.0</v>
      </c>
      <c r="O77" s="189">
        <v>0.0</v>
      </c>
      <c r="P77" s="282">
        <v>0.0</v>
      </c>
      <c r="Q77" s="282">
        <v>0.0</v>
      </c>
      <c r="R77" s="282">
        <v>2.0</v>
      </c>
      <c r="S77" s="130">
        <v>2.0</v>
      </c>
      <c r="T77" s="130">
        <v>0.0</v>
      </c>
      <c r="U77" s="130">
        <v>0.0</v>
      </c>
      <c r="V77" s="130">
        <v>0.0</v>
      </c>
      <c r="W77" s="130">
        <v>0.0</v>
      </c>
      <c r="X77" s="130">
        <v>0.0</v>
      </c>
      <c r="Y77" s="130">
        <v>0.0</v>
      </c>
      <c r="Z77" s="983">
        <v>0.0</v>
      </c>
      <c r="AA77" s="983">
        <v>0.0</v>
      </c>
      <c r="AB77" s="983">
        <v>0.0</v>
      </c>
      <c r="AC77" s="130"/>
      <c r="AD77" s="130"/>
      <c r="AE77" s="130"/>
      <c r="AF77" s="130"/>
      <c r="AG77" s="970">
        <f t="shared" si="31"/>
        <v>113</v>
      </c>
    </row>
    <row r="78" outlineLevel="1">
      <c r="A78" s="558" t="s">
        <v>2052</v>
      </c>
      <c r="B78" s="202">
        <v>3.0</v>
      </c>
      <c r="C78" s="216">
        <v>1.0</v>
      </c>
      <c r="D78" s="216">
        <v>0.0</v>
      </c>
      <c r="E78" s="216">
        <v>0.0</v>
      </c>
      <c r="F78" s="216">
        <v>0.0</v>
      </c>
      <c r="G78" s="216">
        <v>0.0</v>
      </c>
      <c r="H78" s="216">
        <v>0.0</v>
      </c>
      <c r="I78" s="282">
        <v>7.0</v>
      </c>
      <c r="J78" s="282">
        <v>0.0</v>
      </c>
      <c r="K78" s="282">
        <v>0.0</v>
      </c>
      <c r="L78" s="282">
        <v>0.0</v>
      </c>
      <c r="M78" s="282">
        <v>21.0</v>
      </c>
      <c r="N78" s="282">
        <v>9.0</v>
      </c>
      <c r="O78" s="189">
        <v>0.0</v>
      </c>
      <c r="P78" s="282">
        <v>0.0</v>
      </c>
      <c r="Q78" s="282">
        <v>0.0</v>
      </c>
      <c r="R78" s="282">
        <v>1.0</v>
      </c>
      <c r="S78" s="130">
        <v>0.0</v>
      </c>
      <c r="T78" s="130">
        <v>0.0</v>
      </c>
      <c r="U78" s="130">
        <v>0.0</v>
      </c>
      <c r="V78" s="130">
        <v>0.0</v>
      </c>
      <c r="W78" s="130">
        <v>0.0</v>
      </c>
      <c r="X78" s="130">
        <v>0.0</v>
      </c>
      <c r="Y78" s="130">
        <v>0.0</v>
      </c>
      <c r="Z78" s="983">
        <v>0.0</v>
      </c>
      <c r="AA78" s="983">
        <v>0.0</v>
      </c>
      <c r="AB78" s="983">
        <v>0.0</v>
      </c>
      <c r="AC78" s="130"/>
      <c r="AD78" s="130"/>
      <c r="AE78" s="130"/>
      <c r="AF78" s="130"/>
      <c r="AG78" s="970">
        <f t="shared" si="31"/>
        <v>42</v>
      </c>
    </row>
    <row r="79" outlineLevel="1">
      <c r="A79" s="585" t="s">
        <v>1175</v>
      </c>
      <c r="B79" s="586">
        <f t="shared" ref="B79:AF79" si="32">SUM(B75:B78)</f>
        <v>6</v>
      </c>
      <c r="C79" s="586">
        <f t="shared" si="32"/>
        <v>1</v>
      </c>
      <c r="D79" s="586">
        <f t="shared" si="32"/>
        <v>2</v>
      </c>
      <c r="E79" s="586">
        <f t="shared" si="32"/>
        <v>1</v>
      </c>
      <c r="F79" s="586">
        <f t="shared" si="32"/>
        <v>1</v>
      </c>
      <c r="G79" s="586">
        <f t="shared" si="32"/>
        <v>0</v>
      </c>
      <c r="H79" s="586">
        <f t="shared" si="32"/>
        <v>5</v>
      </c>
      <c r="I79" s="586">
        <f t="shared" si="32"/>
        <v>19</v>
      </c>
      <c r="J79" s="586">
        <f t="shared" si="32"/>
        <v>3</v>
      </c>
      <c r="K79" s="586">
        <f t="shared" si="32"/>
        <v>4</v>
      </c>
      <c r="L79" s="586">
        <f t="shared" si="32"/>
        <v>5</v>
      </c>
      <c r="M79" s="586">
        <f t="shared" si="32"/>
        <v>92</v>
      </c>
      <c r="N79" s="586">
        <f t="shared" si="32"/>
        <v>29</v>
      </c>
      <c r="O79" s="586">
        <f t="shared" si="32"/>
        <v>0</v>
      </c>
      <c r="P79" s="586">
        <f t="shared" si="32"/>
        <v>0</v>
      </c>
      <c r="Q79" s="586">
        <f t="shared" si="32"/>
        <v>0</v>
      </c>
      <c r="R79" s="586">
        <f t="shared" si="32"/>
        <v>3</v>
      </c>
      <c r="S79" s="586">
        <f t="shared" si="32"/>
        <v>2</v>
      </c>
      <c r="T79" s="586">
        <f t="shared" si="32"/>
        <v>0</v>
      </c>
      <c r="U79" s="586">
        <f t="shared" si="32"/>
        <v>0</v>
      </c>
      <c r="V79" s="586">
        <f t="shared" si="32"/>
        <v>0</v>
      </c>
      <c r="W79" s="586">
        <f t="shared" si="32"/>
        <v>0</v>
      </c>
      <c r="X79" s="586">
        <f t="shared" si="32"/>
        <v>0</v>
      </c>
      <c r="Y79" s="586">
        <f t="shared" si="32"/>
        <v>0</v>
      </c>
      <c r="Z79" s="586">
        <f t="shared" si="32"/>
        <v>0</v>
      </c>
      <c r="AA79" s="586">
        <f t="shared" si="32"/>
        <v>0</v>
      </c>
      <c r="AB79" s="586">
        <f t="shared" si="32"/>
        <v>0</v>
      </c>
      <c r="AC79" s="586">
        <f t="shared" si="32"/>
        <v>0</v>
      </c>
      <c r="AD79" s="586">
        <f t="shared" si="32"/>
        <v>0</v>
      </c>
      <c r="AE79" s="586">
        <f t="shared" si="32"/>
        <v>0</v>
      </c>
      <c r="AF79" s="586">
        <f t="shared" si="32"/>
        <v>0</v>
      </c>
      <c r="AG79" s="984">
        <f t="shared" si="31"/>
        <v>173</v>
      </c>
    </row>
    <row r="80" outlineLevel="1">
      <c r="A80" s="145"/>
      <c r="B80" s="213"/>
      <c r="C80" s="213"/>
      <c r="D80" s="213"/>
      <c r="E80" s="213"/>
      <c r="F80" s="213"/>
      <c r="G80" s="213"/>
      <c r="H80" s="213"/>
      <c r="I80" s="213"/>
      <c r="J80" s="129"/>
      <c r="K80" s="129"/>
      <c r="L80" s="129"/>
      <c r="M80" s="129"/>
      <c r="N80" s="129"/>
      <c r="O80" s="129"/>
      <c r="P80" s="129"/>
      <c r="Q80" s="129"/>
      <c r="R80" s="129"/>
      <c r="S80" s="129"/>
      <c r="T80" s="129"/>
      <c r="U80" s="129"/>
      <c r="V80" s="129"/>
      <c r="W80" s="129"/>
      <c r="X80" s="129"/>
      <c r="Y80" s="129"/>
      <c r="Z80" s="129"/>
      <c r="AA80" s="129"/>
      <c r="AB80" s="129"/>
      <c r="AC80" s="129"/>
      <c r="AD80" s="129"/>
      <c r="AE80" s="129"/>
      <c r="AF80" s="129"/>
      <c r="AG80" s="979"/>
    </row>
    <row r="81" outlineLevel="1">
      <c r="A81" s="558" t="s">
        <v>176</v>
      </c>
      <c r="B81" s="216">
        <v>0.0</v>
      </c>
      <c r="C81" s="216">
        <v>0.0</v>
      </c>
      <c r="D81" s="216">
        <v>0.0</v>
      </c>
      <c r="E81" s="216">
        <v>0.0</v>
      </c>
      <c r="F81" s="216">
        <v>0.0</v>
      </c>
      <c r="G81" s="216">
        <v>0.0</v>
      </c>
      <c r="H81" s="216">
        <v>0.0</v>
      </c>
      <c r="I81" s="216">
        <v>0.0</v>
      </c>
      <c r="J81" s="216">
        <v>0.0</v>
      </c>
      <c r="K81" s="216">
        <v>0.0</v>
      </c>
      <c r="L81" s="216">
        <v>0.0</v>
      </c>
      <c r="M81" s="216">
        <v>0.0</v>
      </c>
      <c r="N81" s="216">
        <v>0.0</v>
      </c>
      <c r="O81" s="282">
        <v>0.0</v>
      </c>
      <c r="P81" s="282">
        <v>0.0</v>
      </c>
      <c r="Q81" s="282">
        <v>0.0</v>
      </c>
      <c r="R81" s="282">
        <v>0.0</v>
      </c>
      <c r="S81" s="282">
        <v>0.0</v>
      </c>
      <c r="T81" s="282">
        <v>0.0</v>
      </c>
      <c r="U81" s="282">
        <v>0.0</v>
      </c>
      <c r="V81" s="130">
        <v>0.0</v>
      </c>
      <c r="W81" s="130">
        <v>0.0</v>
      </c>
      <c r="X81" s="130">
        <v>0.0</v>
      </c>
      <c r="Y81" s="130">
        <v>0.0</v>
      </c>
      <c r="Z81" s="130">
        <v>0.0</v>
      </c>
      <c r="AA81" s="130">
        <v>0.0</v>
      </c>
      <c r="AB81" s="130">
        <v>0.0</v>
      </c>
      <c r="AC81" s="343"/>
      <c r="AD81" s="343"/>
      <c r="AE81" s="343"/>
      <c r="AF81" s="343"/>
      <c r="AG81" s="970">
        <f t="shared" ref="AG81:AG89" si="33">sum(B81:AF81)</f>
        <v>0</v>
      </c>
    </row>
    <row r="82" outlineLevel="1">
      <c r="A82" s="558" t="s">
        <v>177</v>
      </c>
      <c r="B82" s="216">
        <v>0.0</v>
      </c>
      <c r="C82" s="216">
        <v>0.0</v>
      </c>
      <c r="D82" s="216">
        <v>0.0</v>
      </c>
      <c r="E82" s="216">
        <v>0.0</v>
      </c>
      <c r="F82" s="216">
        <v>0.0</v>
      </c>
      <c r="G82" s="216">
        <v>0.0</v>
      </c>
      <c r="H82" s="216">
        <v>0.0</v>
      </c>
      <c r="I82" s="216">
        <v>0.0</v>
      </c>
      <c r="J82" s="216">
        <v>0.0</v>
      </c>
      <c r="K82" s="216">
        <v>0.0</v>
      </c>
      <c r="L82" s="216">
        <v>0.0</v>
      </c>
      <c r="M82" s="216">
        <v>0.0</v>
      </c>
      <c r="N82" s="216">
        <v>0.0</v>
      </c>
      <c r="O82" s="282">
        <v>0.0</v>
      </c>
      <c r="P82" s="282">
        <v>0.0</v>
      </c>
      <c r="Q82" s="282">
        <v>0.0</v>
      </c>
      <c r="R82" s="282">
        <v>0.0</v>
      </c>
      <c r="S82" s="282">
        <v>0.0</v>
      </c>
      <c r="T82" s="282">
        <v>0.0</v>
      </c>
      <c r="U82" s="282">
        <v>0.0</v>
      </c>
      <c r="V82" s="130">
        <v>0.0</v>
      </c>
      <c r="W82" s="130">
        <v>0.0</v>
      </c>
      <c r="X82" s="130">
        <v>0.0</v>
      </c>
      <c r="Y82" s="130">
        <v>0.0</v>
      </c>
      <c r="Z82" s="130">
        <v>0.0</v>
      </c>
      <c r="AA82" s="130">
        <v>0.0</v>
      </c>
      <c r="AB82" s="130">
        <v>0.0</v>
      </c>
      <c r="AC82" s="342"/>
      <c r="AD82" s="342"/>
      <c r="AE82" s="342"/>
      <c r="AF82" s="342"/>
      <c r="AG82" s="970">
        <f t="shared" si="33"/>
        <v>0</v>
      </c>
    </row>
    <row r="83" outlineLevel="1">
      <c r="A83" s="558" t="s">
        <v>2053</v>
      </c>
      <c r="B83" s="216">
        <v>0.0</v>
      </c>
      <c r="C83" s="216">
        <v>0.0</v>
      </c>
      <c r="D83" s="216">
        <v>0.0</v>
      </c>
      <c r="E83" s="216">
        <v>0.0</v>
      </c>
      <c r="F83" s="216">
        <v>0.0</v>
      </c>
      <c r="G83" s="216">
        <v>0.0</v>
      </c>
      <c r="H83" s="216">
        <v>0.0</v>
      </c>
      <c r="I83" s="216">
        <v>0.0</v>
      </c>
      <c r="J83" s="216">
        <v>0.0</v>
      </c>
      <c r="K83" s="216">
        <v>0.0</v>
      </c>
      <c r="L83" s="216">
        <v>0.0</v>
      </c>
      <c r="M83" s="216">
        <v>0.0</v>
      </c>
      <c r="N83" s="216">
        <v>0.0</v>
      </c>
      <c r="O83" s="216">
        <v>0.0</v>
      </c>
      <c r="P83" s="216">
        <v>0.0</v>
      </c>
      <c r="Q83" s="216">
        <v>0.0</v>
      </c>
      <c r="R83" s="216">
        <v>0.0</v>
      </c>
      <c r="S83" s="216">
        <v>0.0</v>
      </c>
      <c r="T83" s="216">
        <v>0.0</v>
      </c>
      <c r="U83" s="216">
        <v>0.0</v>
      </c>
      <c r="V83" s="216">
        <v>0.0</v>
      </c>
      <c r="W83" s="216">
        <v>0.0</v>
      </c>
      <c r="X83" s="216">
        <v>0.0</v>
      </c>
      <c r="Y83" s="216">
        <v>0.0</v>
      </c>
      <c r="Z83" s="216">
        <v>0.0</v>
      </c>
      <c r="AA83" s="216">
        <v>0.0</v>
      </c>
      <c r="AB83" s="216">
        <v>0.0</v>
      </c>
      <c r="AC83" s="344"/>
      <c r="AD83" s="344"/>
      <c r="AE83" s="344"/>
      <c r="AF83" s="344"/>
      <c r="AG83" s="970">
        <f t="shared" si="33"/>
        <v>0</v>
      </c>
    </row>
    <row r="84" outlineLevel="1">
      <c r="A84" s="558" t="s">
        <v>2054</v>
      </c>
      <c r="B84" s="202">
        <v>0.0</v>
      </c>
      <c r="C84" s="202">
        <v>0.0</v>
      </c>
      <c r="D84" s="202">
        <v>0.0</v>
      </c>
      <c r="E84" s="202">
        <v>0.0</v>
      </c>
      <c r="F84" s="202">
        <v>0.0</v>
      </c>
      <c r="G84" s="216">
        <v>0.0</v>
      </c>
      <c r="H84" s="216">
        <v>0.0</v>
      </c>
      <c r="I84" s="216">
        <v>0.0</v>
      </c>
      <c r="J84" s="216">
        <v>0.0</v>
      </c>
      <c r="K84" s="216">
        <v>0.0</v>
      </c>
      <c r="L84" s="216">
        <v>0.0</v>
      </c>
      <c r="M84" s="216">
        <v>0.0</v>
      </c>
      <c r="N84" s="216">
        <v>0.0</v>
      </c>
      <c r="O84" s="189">
        <v>0.0</v>
      </c>
      <c r="P84" s="189">
        <v>0.0</v>
      </c>
      <c r="Q84" s="189">
        <v>0.0</v>
      </c>
      <c r="R84" s="189">
        <v>0.0</v>
      </c>
      <c r="S84" s="189">
        <v>0.0</v>
      </c>
      <c r="T84" s="189">
        <v>0.0</v>
      </c>
      <c r="U84" s="189">
        <v>0.0</v>
      </c>
      <c r="V84" s="216">
        <v>0.0</v>
      </c>
      <c r="W84" s="216">
        <v>0.0</v>
      </c>
      <c r="X84" s="216">
        <v>0.0</v>
      </c>
      <c r="Y84" s="216">
        <v>0.0</v>
      </c>
      <c r="Z84" s="216">
        <v>0.0</v>
      </c>
      <c r="AA84" s="216">
        <v>0.0</v>
      </c>
      <c r="AB84" s="216">
        <v>0.0</v>
      </c>
      <c r="AC84" s="344"/>
      <c r="AD84" s="344"/>
      <c r="AE84" s="344"/>
      <c r="AF84" s="344"/>
      <c r="AG84" s="970">
        <f t="shared" si="33"/>
        <v>0</v>
      </c>
    </row>
    <row r="85" outlineLevel="1">
      <c r="A85" s="558" t="s">
        <v>2055</v>
      </c>
      <c r="B85" s="216">
        <v>0.0</v>
      </c>
      <c r="C85" s="216">
        <v>0.0</v>
      </c>
      <c r="D85" s="216">
        <v>0.0</v>
      </c>
      <c r="E85" s="216">
        <v>0.0</v>
      </c>
      <c r="F85" s="216">
        <v>0.0</v>
      </c>
      <c r="G85" s="216">
        <v>0.0</v>
      </c>
      <c r="H85" s="216">
        <v>0.0</v>
      </c>
      <c r="I85" s="216">
        <v>0.0</v>
      </c>
      <c r="J85" s="216">
        <v>0.0</v>
      </c>
      <c r="K85" s="216">
        <v>0.0</v>
      </c>
      <c r="L85" s="216">
        <v>0.0</v>
      </c>
      <c r="M85" s="216">
        <v>0.0</v>
      </c>
      <c r="N85" s="216">
        <v>0.0</v>
      </c>
      <c r="O85" s="216">
        <v>0.0</v>
      </c>
      <c r="P85" s="216">
        <v>0.0</v>
      </c>
      <c r="Q85" s="216">
        <v>0.0</v>
      </c>
      <c r="R85" s="216">
        <v>0.0</v>
      </c>
      <c r="S85" s="216">
        <v>0.0</v>
      </c>
      <c r="T85" s="216">
        <v>0.0</v>
      </c>
      <c r="U85" s="216">
        <v>0.0</v>
      </c>
      <c r="V85" s="216">
        <v>0.0</v>
      </c>
      <c r="W85" s="216">
        <v>0.0</v>
      </c>
      <c r="X85" s="216">
        <v>0.0</v>
      </c>
      <c r="Y85" s="216">
        <v>0.0</v>
      </c>
      <c r="Z85" s="216">
        <v>0.0</v>
      </c>
      <c r="AA85" s="216">
        <v>0.0</v>
      </c>
      <c r="AB85" s="216">
        <v>0.0</v>
      </c>
      <c r="AC85" s="344"/>
      <c r="AD85" s="344"/>
      <c r="AE85" s="344"/>
      <c r="AF85" s="344"/>
      <c r="AG85" s="970">
        <f t="shared" si="33"/>
        <v>0</v>
      </c>
    </row>
    <row r="86" outlineLevel="1">
      <c r="A86" s="558" t="s">
        <v>2056</v>
      </c>
      <c r="B86" s="202">
        <v>0.0</v>
      </c>
      <c r="C86" s="202">
        <v>0.0</v>
      </c>
      <c r="D86" s="202">
        <v>0.0</v>
      </c>
      <c r="E86" s="202">
        <v>0.0</v>
      </c>
      <c r="F86" s="202">
        <v>0.0</v>
      </c>
      <c r="G86" s="216">
        <v>0.0</v>
      </c>
      <c r="H86" s="216">
        <v>0.0</v>
      </c>
      <c r="I86" s="216">
        <v>0.0</v>
      </c>
      <c r="J86" s="216">
        <v>0.0</v>
      </c>
      <c r="K86" s="216">
        <v>0.0</v>
      </c>
      <c r="L86" s="216">
        <v>0.0</v>
      </c>
      <c r="M86" s="216">
        <v>0.0</v>
      </c>
      <c r="N86" s="216">
        <v>0.0</v>
      </c>
      <c r="O86" s="189">
        <v>0.0</v>
      </c>
      <c r="P86" s="189">
        <v>0.0</v>
      </c>
      <c r="Q86" s="189">
        <v>0.0</v>
      </c>
      <c r="R86" s="189">
        <v>0.0</v>
      </c>
      <c r="S86" s="189">
        <v>0.0</v>
      </c>
      <c r="T86" s="189">
        <v>0.0</v>
      </c>
      <c r="U86" s="189">
        <v>0.0</v>
      </c>
      <c r="V86" s="216">
        <v>0.0</v>
      </c>
      <c r="W86" s="216">
        <v>0.0</v>
      </c>
      <c r="X86" s="216">
        <v>0.0</v>
      </c>
      <c r="Y86" s="216">
        <v>0.0</v>
      </c>
      <c r="Z86" s="216">
        <v>0.0</v>
      </c>
      <c r="AA86" s="216">
        <v>0.0</v>
      </c>
      <c r="AB86" s="216">
        <v>0.0</v>
      </c>
      <c r="AC86" s="344"/>
      <c r="AD86" s="344"/>
      <c r="AE86" s="344"/>
      <c r="AF86" s="344"/>
      <c r="AG86" s="970">
        <f t="shared" si="33"/>
        <v>0</v>
      </c>
    </row>
    <row r="87" outlineLevel="1">
      <c r="A87" s="558" t="s">
        <v>2057</v>
      </c>
      <c r="B87" s="216">
        <v>0.0</v>
      </c>
      <c r="C87" s="216">
        <v>0.0</v>
      </c>
      <c r="D87" s="216">
        <v>0.0</v>
      </c>
      <c r="E87" s="216">
        <v>0.0</v>
      </c>
      <c r="F87" s="216">
        <v>0.0</v>
      </c>
      <c r="G87" s="216">
        <v>0.0</v>
      </c>
      <c r="H87" s="216">
        <v>0.0</v>
      </c>
      <c r="I87" s="216">
        <v>0.0</v>
      </c>
      <c r="J87" s="216">
        <v>0.0</v>
      </c>
      <c r="K87" s="216">
        <v>0.0</v>
      </c>
      <c r="L87" s="216">
        <v>0.0</v>
      </c>
      <c r="M87" s="216">
        <v>0.0</v>
      </c>
      <c r="N87" s="216">
        <v>0.0</v>
      </c>
      <c r="O87" s="216">
        <v>0.0</v>
      </c>
      <c r="P87" s="216">
        <v>0.0</v>
      </c>
      <c r="Q87" s="216">
        <v>0.0</v>
      </c>
      <c r="R87" s="216">
        <v>0.0</v>
      </c>
      <c r="S87" s="216">
        <v>0.0</v>
      </c>
      <c r="T87" s="216">
        <v>0.0</v>
      </c>
      <c r="U87" s="216">
        <v>0.0</v>
      </c>
      <c r="V87" s="216">
        <v>0.0</v>
      </c>
      <c r="W87" s="216">
        <v>0.0</v>
      </c>
      <c r="X87" s="216">
        <v>0.0</v>
      </c>
      <c r="Y87" s="216">
        <v>0.0</v>
      </c>
      <c r="Z87" s="216">
        <v>0.0</v>
      </c>
      <c r="AA87" s="216">
        <v>0.0</v>
      </c>
      <c r="AB87" s="216">
        <v>0.0</v>
      </c>
      <c r="AC87" s="344"/>
      <c r="AD87" s="344"/>
      <c r="AE87" s="344"/>
      <c r="AF87" s="344"/>
      <c r="AG87" s="970">
        <f t="shared" si="33"/>
        <v>0</v>
      </c>
    </row>
    <row r="88" outlineLevel="1">
      <c r="A88" s="558" t="s">
        <v>2058</v>
      </c>
      <c r="B88" s="216">
        <v>0.0</v>
      </c>
      <c r="C88" s="216">
        <v>0.0</v>
      </c>
      <c r="D88" s="216">
        <v>0.0</v>
      </c>
      <c r="E88" s="216">
        <v>0.0</v>
      </c>
      <c r="F88" s="216">
        <v>0.0</v>
      </c>
      <c r="G88" s="216">
        <v>0.0</v>
      </c>
      <c r="H88" s="216">
        <v>0.0</v>
      </c>
      <c r="I88" s="216">
        <v>0.0</v>
      </c>
      <c r="J88" s="216">
        <v>0.0</v>
      </c>
      <c r="K88" s="216">
        <v>0.0</v>
      </c>
      <c r="L88" s="216">
        <v>0.0</v>
      </c>
      <c r="M88" s="216">
        <v>0.0</v>
      </c>
      <c r="N88" s="216">
        <v>0.0</v>
      </c>
      <c r="O88" s="216">
        <v>0.0</v>
      </c>
      <c r="P88" s="216">
        <v>0.0</v>
      </c>
      <c r="Q88" s="216">
        <v>0.0</v>
      </c>
      <c r="R88" s="216">
        <v>0.0</v>
      </c>
      <c r="S88" s="216">
        <v>0.0</v>
      </c>
      <c r="T88" s="216">
        <v>0.0</v>
      </c>
      <c r="U88" s="216">
        <v>0.0</v>
      </c>
      <c r="V88" s="216">
        <v>0.0</v>
      </c>
      <c r="W88" s="216">
        <v>0.0</v>
      </c>
      <c r="X88" s="216">
        <v>0.0</v>
      </c>
      <c r="Y88" s="216">
        <v>0.0</v>
      </c>
      <c r="Z88" s="216">
        <v>0.0</v>
      </c>
      <c r="AA88" s="216">
        <v>0.0</v>
      </c>
      <c r="AB88" s="216">
        <v>0.0</v>
      </c>
      <c r="AC88" s="344"/>
      <c r="AD88" s="344"/>
      <c r="AE88" s="344"/>
      <c r="AF88" s="344"/>
      <c r="AG88" s="970">
        <f t="shared" si="33"/>
        <v>0</v>
      </c>
    </row>
    <row r="89" outlineLevel="1">
      <c r="A89" s="585" t="s">
        <v>156</v>
      </c>
      <c r="B89" s="586">
        <f t="shared" ref="B89:AF89" si="34">SUM(B81:B88)</f>
        <v>0</v>
      </c>
      <c r="C89" s="586">
        <f t="shared" si="34"/>
        <v>0</v>
      </c>
      <c r="D89" s="586">
        <f t="shared" si="34"/>
        <v>0</v>
      </c>
      <c r="E89" s="586">
        <f t="shared" si="34"/>
        <v>0</v>
      </c>
      <c r="F89" s="586">
        <f t="shared" si="34"/>
        <v>0</v>
      </c>
      <c r="G89" s="586">
        <f t="shared" si="34"/>
        <v>0</v>
      </c>
      <c r="H89" s="586">
        <f t="shared" si="34"/>
        <v>0</v>
      </c>
      <c r="I89" s="586">
        <f t="shared" si="34"/>
        <v>0</v>
      </c>
      <c r="J89" s="586">
        <f t="shared" si="34"/>
        <v>0</v>
      </c>
      <c r="K89" s="586">
        <f t="shared" si="34"/>
        <v>0</v>
      </c>
      <c r="L89" s="586">
        <f t="shared" si="34"/>
        <v>0</v>
      </c>
      <c r="M89" s="586">
        <f t="shared" si="34"/>
        <v>0</v>
      </c>
      <c r="N89" s="586">
        <f t="shared" si="34"/>
        <v>0</v>
      </c>
      <c r="O89" s="586">
        <f t="shared" si="34"/>
        <v>0</v>
      </c>
      <c r="P89" s="586">
        <f t="shared" si="34"/>
        <v>0</v>
      </c>
      <c r="Q89" s="586">
        <f t="shared" si="34"/>
        <v>0</v>
      </c>
      <c r="R89" s="586">
        <f t="shared" si="34"/>
        <v>0</v>
      </c>
      <c r="S89" s="586">
        <f t="shared" si="34"/>
        <v>0</v>
      </c>
      <c r="T89" s="586">
        <f t="shared" si="34"/>
        <v>0</v>
      </c>
      <c r="U89" s="586">
        <f t="shared" si="34"/>
        <v>0</v>
      </c>
      <c r="V89" s="586">
        <f t="shared" si="34"/>
        <v>0</v>
      </c>
      <c r="W89" s="586">
        <f t="shared" si="34"/>
        <v>0</v>
      </c>
      <c r="X89" s="586">
        <f t="shared" si="34"/>
        <v>0</v>
      </c>
      <c r="Y89" s="586">
        <f t="shared" si="34"/>
        <v>0</v>
      </c>
      <c r="Z89" s="586">
        <f t="shared" si="34"/>
        <v>0</v>
      </c>
      <c r="AA89" s="586">
        <f t="shared" si="34"/>
        <v>0</v>
      </c>
      <c r="AB89" s="586">
        <f t="shared" si="34"/>
        <v>0</v>
      </c>
      <c r="AC89" s="586">
        <f t="shared" si="34"/>
        <v>0</v>
      </c>
      <c r="AD89" s="586">
        <f t="shared" si="34"/>
        <v>0</v>
      </c>
      <c r="AE89" s="586">
        <f t="shared" si="34"/>
        <v>0</v>
      </c>
      <c r="AF89" s="586">
        <f t="shared" si="34"/>
        <v>0</v>
      </c>
      <c r="AG89" s="984">
        <f t="shared" si="33"/>
        <v>0</v>
      </c>
    </row>
    <row r="90">
      <c r="A90" s="980"/>
      <c r="B90" s="216"/>
      <c r="C90" s="129"/>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c r="AD90" s="129"/>
      <c r="AE90" s="129"/>
      <c r="AF90" s="129"/>
      <c r="AG90" s="970"/>
    </row>
    <row r="91">
      <c r="A91" s="980"/>
      <c r="B91" s="216"/>
      <c r="C91" s="129"/>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c r="AD91" s="129"/>
      <c r="AE91" s="129"/>
      <c r="AF91" s="129"/>
      <c r="AG91" s="970"/>
    </row>
    <row r="92">
      <c r="A92" s="462" t="s">
        <v>2059</v>
      </c>
      <c r="B92" s="216"/>
      <c r="C92" s="129"/>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c r="AF92" s="129"/>
      <c r="AG92" s="970"/>
    </row>
    <row r="93">
      <c r="A93" s="404" t="s">
        <v>2060</v>
      </c>
      <c r="B93" s="985">
        <f t="shared" ref="B93:AF93" si="35">(B23+B40)-B110-B138</f>
        <v>0</v>
      </c>
      <c r="C93" s="985">
        <f t="shared" si="35"/>
        <v>0</v>
      </c>
      <c r="D93" s="985">
        <f t="shared" si="35"/>
        <v>0</v>
      </c>
      <c r="E93" s="985">
        <f t="shared" si="35"/>
        <v>0</v>
      </c>
      <c r="F93" s="985">
        <f t="shared" si="35"/>
        <v>0</v>
      </c>
      <c r="G93" s="985">
        <f t="shared" si="35"/>
        <v>-1</v>
      </c>
      <c r="H93" s="985">
        <f t="shared" si="35"/>
        <v>1</v>
      </c>
      <c r="I93" s="985">
        <f t="shared" si="35"/>
        <v>1</v>
      </c>
      <c r="J93" s="985">
        <f t="shared" si="35"/>
        <v>0</v>
      </c>
      <c r="K93" s="985">
        <f t="shared" si="35"/>
        <v>2</v>
      </c>
      <c r="L93" s="985">
        <f t="shared" si="35"/>
        <v>0</v>
      </c>
      <c r="M93" s="985">
        <f t="shared" si="35"/>
        <v>3</v>
      </c>
      <c r="N93" s="985">
        <f t="shared" si="35"/>
        <v>3</v>
      </c>
      <c r="O93" s="986">
        <f t="shared" si="35"/>
        <v>0</v>
      </c>
      <c r="P93" s="986">
        <f t="shared" si="35"/>
        <v>0</v>
      </c>
      <c r="Q93" s="986">
        <f t="shared" si="35"/>
        <v>0</v>
      </c>
      <c r="R93" s="985">
        <f t="shared" si="35"/>
        <v>0</v>
      </c>
      <c r="S93" s="985">
        <f t="shared" si="35"/>
        <v>0</v>
      </c>
      <c r="T93" s="985">
        <f t="shared" si="35"/>
        <v>-1</v>
      </c>
      <c r="U93" s="985">
        <f t="shared" si="35"/>
        <v>0</v>
      </c>
      <c r="V93" s="985">
        <f t="shared" si="35"/>
        <v>0</v>
      </c>
      <c r="W93" s="985">
        <f t="shared" si="35"/>
        <v>0</v>
      </c>
      <c r="X93" s="985">
        <f t="shared" si="35"/>
        <v>0</v>
      </c>
      <c r="Y93" s="985">
        <f t="shared" si="35"/>
        <v>0</v>
      </c>
      <c r="Z93" s="986">
        <f t="shared" si="35"/>
        <v>0</v>
      </c>
      <c r="AA93" s="985">
        <f t="shared" si="35"/>
        <v>0</v>
      </c>
      <c r="AB93" s="985">
        <f t="shared" si="35"/>
        <v>0</v>
      </c>
      <c r="AC93" s="986">
        <f t="shared" si="35"/>
        <v>0</v>
      </c>
      <c r="AD93" s="986">
        <f t="shared" si="35"/>
        <v>0</v>
      </c>
      <c r="AE93" s="986">
        <f t="shared" si="35"/>
        <v>0</v>
      </c>
      <c r="AF93" s="986">
        <f t="shared" si="35"/>
        <v>0</v>
      </c>
      <c r="AG93" s="970">
        <f t="shared" ref="AG93:AG97" si="37">sum(B93:AF93)</f>
        <v>8</v>
      </c>
    </row>
    <row r="94">
      <c r="A94" s="404" t="s">
        <v>2061</v>
      </c>
      <c r="B94" s="985">
        <f t="shared" ref="B94:AF94" si="36">(B24+B41)-B111-B139</f>
        <v>0</v>
      </c>
      <c r="C94" s="985">
        <f t="shared" si="36"/>
        <v>0</v>
      </c>
      <c r="D94" s="985">
        <f t="shared" si="36"/>
        <v>0</v>
      </c>
      <c r="E94" s="985">
        <f t="shared" si="36"/>
        <v>0</v>
      </c>
      <c r="F94" s="985">
        <f t="shared" si="36"/>
        <v>0</v>
      </c>
      <c r="G94" s="985">
        <f t="shared" si="36"/>
        <v>-1</v>
      </c>
      <c r="H94" s="985">
        <f t="shared" si="36"/>
        <v>1</v>
      </c>
      <c r="I94" s="985">
        <f t="shared" si="36"/>
        <v>1</v>
      </c>
      <c r="J94" s="985">
        <f t="shared" si="36"/>
        <v>1</v>
      </c>
      <c r="K94" s="985">
        <f t="shared" si="36"/>
        <v>0</v>
      </c>
      <c r="L94" s="985">
        <f t="shared" si="36"/>
        <v>1</v>
      </c>
      <c r="M94" s="985">
        <f t="shared" si="36"/>
        <v>2</v>
      </c>
      <c r="N94" s="985">
        <f t="shared" si="36"/>
        <v>2</v>
      </c>
      <c r="O94" s="986">
        <f t="shared" si="36"/>
        <v>0</v>
      </c>
      <c r="P94" s="986">
        <f t="shared" si="36"/>
        <v>0</v>
      </c>
      <c r="Q94" s="986">
        <f t="shared" si="36"/>
        <v>0</v>
      </c>
      <c r="R94" s="985">
        <f t="shared" si="36"/>
        <v>0</v>
      </c>
      <c r="S94" s="985">
        <f t="shared" si="36"/>
        <v>0</v>
      </c>
      <c r="T94" s="985">
        <f t="shared" si="36"/>
        <v>0</v>
      </c>
      <c r="U94" s="985">
        <f t="shared" si="36"/>
        <v>0</v>
      </c>
      <c r="V94" s="985">
        <f t="shared" si="36"/>
        <v>0</v>
      </c>
      <c r="W94" s="985">
        <f t="shared" si="36"/>
        <v>0</v>
      </c>
      <c r="X94" s="985">
        <f t="shared" si="36"/>
        <v>0</v>
      </c>
      <c r="Y94" s="985">
        <f t="shared" si="36"/>
        <v>0</v>
      </c>
      <c r="Z94" s="986">
        <f t="shared" si="36"/>
        <v>0</v>
      </c>
      <c r="AA94" s="985">
        <f t="shared" si="36"/>
        <v>0</v>
      </c>
      <c r="AB94" s="985">
        <f t="shared" si="36"/>
        <v>0</v>
      </c>
      <c r="AC94" s="986">
        <f t="shared" si="36"/>
        <v>0</v>
      </c>
      <c r="AD94" s="986">
        <f t="shared" si="36"/>
        <v>0</v>
      </c>
      <c r="AE94" s="986">
        <f t="shared" si="36"/>
        <v>0</v>
      </c>
      <c r="AF94" s="986">
        <f t="shared" si="36"/>
        <v>0</v>
      </c>
      <c r="AG94" s="970">
        <f t="shared" si="37"/>
        <v>7</v>
      </c>
    </row>
    <row r="95">
      <c r="A95" s="404" t="s">
        <v>2062</v>
      </c>
      <c r="B95" s="985">
        <f t="shared" ref="B95:AF95" si="38">(B25+B42)-B112-B140</f>
        <v>3</v>
      </c>
      <c r="C95" s="985">
        <f t="shared" si="38"/>
        <v>0</v>
      </c>
      <c r="D95" s="985">
        <f t="shared" si="38"/>
        <v>2</v>
      </c>
      <c r="E95" s="985">
        <f t="shared" si="38"/>
        <v>1</v>
      </c>
      <c r="F95" s="985">
        <f t="shared" si="38"/>
        <v>1</v>
      </c>
      <c r="G95" s="985">
        <f t="shared" si="38"/>
        <v>-1</v>
      </c>
      <c r="H95" s="985">
        <f t="shared" si="38"/>
        <v>3</v>
      </c>
      <c r="I95" s="985">
        <f t="shared" si="38"/>
        <v>10</v>
      </c>
      <c r="J95" s="985">
        <f t="shared" si="38"/>
        <v>2</v>
      </c>
      <c r="K95" s="985">
        <f t="shared" si="38"/>
        <v>2</v>
      </c>
      <c r="L95" s="985">
        <f t="shared" si="38"/>
        <v>4</v>
      </c>
      <c r="M95" s="985">
        <f t="shared" si="38"/>
        <v>66</v>
      </c>
      <c r="N95" s="985">
        <f t="shared" si="38"/>
        <v>15</v>
      </c>
      <c r="O95" s="986">
        <f t="shared" si="38"/>
        <v>0</v>
      </c>
      <c r="P95" s="986">
        <f t="shared" si="38"/>
        <v>0</v>
      </c>
      <c r="Q95" s="986">
        <f t="shared" si="38"/>
        <v>0</v>
      </c>
      <c r="R95" s="985">
        <f t="shared" si="38"/>
        <v>2</v>
      </c>
      <c r="S95" s="985">
        <f t="shared" si="38"/>
        <v>2</v>
      </c>
      <c r="T95" s="985">
        <f t="shared" si="38"/>
        <v>0</v>
      </c>
      <c r="U95" s="985">
        <f t="shared" si="38"/>
        <v>0</v>
      </c>
      <c r="V95" s="985">
        <f t="shared" si="38"/>
        <v>-1</v>
      </c>
      <c r="W95" s="985">
        <f t="shared" si="38"/>
        <v>0</v>
      </c>
      <c r="X95" s="985">
        <f t="shared" si="38"/>
        <v>0</v>
      </c>
      <c r="Y95" s="985">
        <f t="shared" si="38"/>
        <v>-1</v>
      </c>
      <c r="Z95" s="985">
        <f t="shared" si="38"/>
        <v>0</v>
      </c>
      <c r="AA95" s="985">
        <f t="shared" si="38"/>
        <v>0</v>
      </c>
      <c r="AB95" s="985">
        <f t="shared" si="38"/>
        <v>0</v>
      </c>
      <c r="AC95" s="985">
        <f t="shared" si="38"/>
        <v>0</v>
      </c>
      <c r="AD95" s="985">
        <f t="shared" si="38"/>
        <v>0</v>
      </c>
      <c r="AE95" s="985">
        <f t="shared" si="38"/>
        <v>0</v>
      </c>
      <c r="AF95" s="985">
        <f t="shared" si="38"/>
        <v>0</v>
      </c>
      <c r="AG95" s="970">
        <f t="shared" si="37"/>
        <v>110</v>
      </c>
    </row>
    <row r="96">
      <c r="A96" s="404" t="s">
        <v>2063</v>
      </c>
      <c r="B96" s="985">
        <f t="shared" ref="B96:AF96" si="39">(B26+B43)-B113-B141</f>
        <v>3</v>
      </c>
      <c r="C96" s="985">
        <f t="shared" si="39"/>
        <v>1</v>
      </c>
      <c r="D96" s="985">
        <f t="shared" si="39"/>
        <v>0</v>
      </c>
      <c r="E96" s="985">
        <f t="shared" si="39"/>
        <v>0</v>
      </c>
      <c r="F96" s="985">
        <f t="shared" si="39"/>
        <v>0</v>
      </c>
      <c r="G96" s="985">
        <f t="shared" si="39"/>
        <v>0</v>
      </c>
      <c r="H96" s="985">
        <f t="shared" si="39"/>
        <v>0</v>
      </c>
      <c r="I96" s="985">
        <f t="shared" si="39"/>
        <v>7</v>
      </c>
      <c r="J96" s="985">
        <f t="shared" si="39"/>
        <v>0</v>
      </c>
      <c r="K96" s="985">
        <f t="shared" si="39"/>
        <v>0</v>
      </c>
      <c r="L96" s="985">
        <f t="shared" si="39"/>
        <v>0</v>
      </c>
      <c r="M96" s="985">
        <f t="shared" si="39"/>
        <v>21</v>
      </c>
      <c r="N96" s="985">
        <f t="shared" si="39"/>
        <v>9</v>
      </c>
      <c r="O96" s="986">
        <f t="shared" si="39"/>
        <v>0</v>
      </c>
      <c r="P96" s="986">
        <f t="shared" si="39"/>
        <v>0</v>
      </c>
      <c r="Q96" s="986">
        <f t="shared" si="39"/>
        <v>0</v>
      </c>
      <c r="R96" s="985">
        <f t="shared" si="39"/>
        <v>1</v>
      </c>
      <c r="S96" s="985">
        <f t="shared" si="39"/>
        <v>0</v>
      </c>
      <c r="T96" s="985">
        <f t="shared" si="39"/>
        <v>0</v>
      </c>
      <c r="U96" s="985">
        <f t="shared" si="39"/>
        <v>0</v>
      </c>
      <c r="V96" s="985">
        <f t="shared" si="39"/>
        <v>0</v>
      </c>
      <c r="W96" s="985">
        <f t="shared" si="39"/>
        <v>0</v>
      </c>
      <c r="X96" s="985">
        <f t="shared" si="39"/>
        <v>0</v>
      </c>
      <c r="Y96" s="985">
        <f t="shared" si="39"/>
        <v>0</v>
      </c>
      <c r="Z96" s="985">
        <f t="shared" si="39"/>
        <v>0</v>
      </c>
      <c r="AA96" s="985">
        <f t="shared" si="39"/>
        <v>0</v>
      </c>
      <c r="AB96" s="985">
        <f t="shared" si="39"/>
        <v>0</v>
      </c>
      <c r="AC96" s="985">
        <f t="shared" si="39"/>
        <v>0</v>
      </c>
      <c r="AD96" s="985">
        <f t="shared" si="39"/>
        <v>0</v>
      </c>
      <c r="AE96" s="985">
        <f t="shared" si="39"/>
        <v>0</v>
      </c>
      <c r="AF96" s="985">
        <f t="shared" si="39"/>
        <v>0</v>
      </c>
      <c r="AG96" s="970">
        <f t="shared" si="37"/>
        <v>42</v>
      </c>
    </row>
    <row r="97">
      <c r="A97" s="978" t="s">
        <v>1175</v>
      </c>
      <c r="B97" s="408">
        <f t="shared" ref="B97:AF97" si="40">SUM(B93:B96)</f>
        <v>6</v>
      </c>
      <c r="C97" s="408">
        <f t="shared" si="40"/>
        <v>1</v>
      </c>
      <c r="D97" s="408">
        <f t="shared" si="40"/>
        <v>2</v>
      </c>
      <c r="E97" s="408">
        <f t="shared" si="40"/>
        <v>1</v>
      </c>
      <c r="F97" s="408">
        <f t="shared" si="40"/>
        <v>1</v>
      </c>
      <c r="G97" s="408">
        <f t="shared" si="40"/>
        <v>-3</v>
      </c>
      <c r="H97" s="408">
        <f t="shared" si="40"/>
        <v>5</v>
      </c>
      <c r="I97" s="408">
        <f t="shared" si="40"/>
        <v>19</v>
      </c>
      <c r="J97" s="408">
        <f t="shared" si="40"/>
        <v>3</v>
      </c>
      <c r="K97" s="408">
        <f t="shared" si="40"/>
        <v>4</v>
      </c>
      <c r="L97" s="408">
        <f t="shared" si="40"/>
        <v>5</v>
      </c>
      <c r="M97" s="408">
        <f t="shared" si="40"/>
        <v>92</v>
      </c>
      <c r="N97" s="408">
        <f t="shared" si="40"/>
        <v>29</v>
      </c>
      <c r="O97" s="408">
        <f t="shared" si="40"/>
        <v>0</v>
      </c>
      <c r="P97" s="408">
        <f t="shared" si="40"/>
        <v>0</v>
      </c>
      <c r="Q97" s="408">
        <f t="shared" si="40"/>
        <v>0</v>
      </c>
      <c r="R97" s="408">
        <f t="shared" si="40"/>
        <v>3</v>
      </c>
      <c r="S97" s="408">
        <f t="shared" si="40"/>
        <v>2</v>
      </c>
      <c r="T97" s="408">
        <f t="shared" si="40"/>
        <v>-1</v>
      </c>
      <c r="U97" s="408">
        <f t="shared" si="40"/>
        <v>0</v>
      </c>
      <c r="V97" s="408">
        <f t="shared" si="40"/>
        <v>-1</v>
      </c>
      <c r="W97" s="408">
        <f t="shared" si="40"/>
        <v>0</v>
      </c>
      <c r="X97" s="408">
        <f t="shared" si="40"/>
        <v>0</v>
      </c>
      <c r="Y97" s="408">
        <f t="shared" si="40"/>
        <v>-1</v>
      </c>
      <c r="Z97" s="408">
        <f t="shared" si="40"/>
        <v>0</v>
      </c>
      <c r="AA97" s="408">
        <f t="shared" si="40"/>
        <v>0</v>
      </c>
      <c r="AB97" s="408">
        <f t="shared" si="40"/>
        <v>0</v>
      </c>
      <c r="AC97" s="408">
        <f t="shared" si="40"/>
        <v>0</v>
      </c>
      <c r="AD97" s="408">
        <f t="shared" si="40"/>
        <v>0</v>
      </c>
      <c r="AE97" s="408">
        <f t="shared" si="40"/>
        <v>0</v>
      </c>
      <c r="AF97" s="408">
        <f t="shared" si="40"/>
        <v>0</v>
      </c>
      <c r="AG97" s="970">
        <f t="shared" si="37"/>
        <v>167</v>
      </c>
    </row>
    <row r="98">
      <c r="A98" s="145"/>
      <c r="B98" s="213"/>
      <c r="C98" s="213"/>
      <c r="D98" s="213"/>
      <c r="E98" s="213"/>
      <c r="F98" s="213"/>
      <c r="G98" s="213"/>
      <c r="H98" s="213"/>
      <c r="I98" s="213"/>
      <c r="J98" s="129"/>
      <c r="K98" s="129"/>
      <c r="L98" s="129"/>
      <c r="M98" s="129"/>
      <c r="N98" s="129"/>
      <c r="O98" s="129"/>
      <c r="P98" s="129"/>
      <c r="Q98" s="129"/>
      <c r="R98" s="129"/>
      <c r="S98" s="129"/>
      <c r="T98" s="129"/>
      <c r="U98" s="129"/>
      <c r="V98" s="129"/>
      <c r="W98" s="129"/>
      <c r="X98" s="129"/>
      <c r="Y98" s="129"/>
      <c r="Z98" s="129"/>
      <c r="AA98" s="129"/>
      <c r="AB98" s="129"/>
      <c r="AC98" s="129"/>
      <c r="AD98" s="129"/>
      <c r="AE98" s="129"/>
      <c r="AF98" s="129"/>
      <c r="AG98" s="970"/>
    </row>
    <row r="99">
      <c r="A99" s="404" t="s">
        <v>176</v>
      </c>
      <c r="B99" s="221">
        <f t="shared" ref="B99:AF99" si="41">(B29+B46)-B117-B145</f>
        <v>0</v>
      </c>
      <c r="C99" s="221">
        <f t="shared" si="41"/>
        <v>0</v>
      </c>
      <c r="D99" s="221">
        <f t="shared" si="41"/>
        <v>0</v>
      </c>
      <c r="E99" s="221">
        <f t="shared" si="41"/>
        <v>0</v>
      </c>
      <c r="F99" s="221">
        <f t="shared" si="41"/>
        <v>0</v>
      </c>
      <c r="G99" s="221">
        <f t="shared" si="41"/>
        <v>0</v>
      </c>
      <c r="H99" s="221">
        <f t="shared" si="41"/>
        <v>0</v>
      </c>
      <c r="I99" s="221">
        <f t="shared" si="41"/>
        <v>0</v>
      </c>
      <c r="J99" s="221">
        <f t="shared" si="41"/>
        <v>0</v>
      </c>
      <c r="K99" s="221">
        <f t="shared" si="41"/>
        <v>0</v>
      </c>
      <c r="L99" s="221">
        <f t="shared" si="41"/>
        <v>0</v>
      </c>
      <c r="M99" s="221">
        <f t="shared" si="41"/>
        <v>0</v>
      </c>
      <c r="N99" s="221">
        <f t="shared" si="41"/>
        <v>0</v>
      </c>
      <c r="O99" s="221">
        <f t="shared" si="41"/>
        <v>0</v>
      </c>
      <c r="P99" s="221">
        <f t="shared" si="41"/>
        <v>0</v>
      </c>
      <c r="Q99" s="221">
        <f t="shared" si="41"/>
        <v>0</v>
      </c>
      <c r="R99" s="221">
        <f t="shared" si="41"/>
        <v>0</v>
      </c>
      <c r="S99" s="221">
        <f t="shared" si="41"/>
        <v>0</v>
      </c>
      <c r="T99" s="221">
        <f t="shared" si="41"/>
        <v>-1</v>
      </c>
      <c r="U99" s="221">
        <f t="shared" si="41"/>
        <v>0</v>
      </c>
      <c r="V99" s="221">
        <f t="shared" si="41"/>
        <v>0</v>
      </c>
      <c r="W99" s="221">
        <f t="shared" si="41"/>
        <v>0</v>
      </c>
      <c r="X99" s="221">
        <f t="shared" si="41"/>
        <v>0</v>
      </c>
      <c r="Y99" s="221">
        <f t="shared" si="41"/>
        <v>0</v>
      </c>
      <c r="Z99" s="221">
        <f t="shared" si="41"/>
        <v>0</v>
      </c>
      <c r="AA99" s="221">
        <f t="shared" si="41"/>
        <v>0</v>
      </c>
      <c r="AB99" s="221">
        <f t="shared" si="41"/>
        <v>0</v>
      </c>
      <c r="AC99" s="221">
        <f t="shared" si="41"/>
        <v>0</v>
      </c>
      <c r="AD99" s="221">
        <f t="shared" si="41"/>
        <v>0</v>
      </c>
      <c r="AE99" s="221">
        <f t="shared" si="41"/>
        <v>0</v>
      </c>
      <c r="AF99" s="221">
        <f t="shared" si="41"/>
        <v>0</v>
      </c>
      <c r="AG99" s="970">
        <f t="shared" ref="AG99:AG107" si="43">sum(B99:AF99)</f>
        <v>-1</v>
      </c>
    </row>
    <row r="100">
      <c r="A100" s="404" t="s">
        <v>177</v>
      </c>
      <c r="B100" s="221">
        <f t="shared" ref="B100:AF100" si="42">(B30+B47)-B118-B146</f>
        <v>0</v>
      </c>
      <c r="C100" s="221">
        <f t="shared" si="42"/>
        <v>0</v>
      </c>
      <c r="D100" s="221">
        <f t="shared" si="42"/>
        <v>0</v>
      </c>
      <c r="E100" s="221">
        <f t="shared" si="42"/>
        <v>0</v>
      </c>
      <c r="F100" s="221">
        <f t="shared" si="42"/>
        <v>0</v>
      </c>
      <c r="G100" s="221">
        <f t="shared" si="42"/>
        <v>0</v>
      </c>
      <c r="H100" s="221">
        <f t="shared" si="42"/>
        <v>0</v>
      </c>
      <c r="I100" s="221">
        <f t="shared" si="42"/>
        <v>0</v>
      </c>
      <c r="J100" s="221">
        <f t="shared" si="42"/>
        <v>0</v>
      </c>
      <c r="K100" s="221">
        <f t="shared" si="42"/>
        <v>0</v>
      </c>
      <c r="L100" s="221">
        <f t="shared" si="42"/>
        <v>0</v>
      </c>
      <c r="M100" s="221">
        <f t="shared" si="42"/>
        <v>0</v>
      </c>
      <c r="N100" s="221">
        <f t="shared" si="42"/>
        <v>0</v>
      </c>
      <c r="O100" s="221">
        <f t="shared" si="42"/>
        <v>0</v>
      </c>
      <c r="P100" s="221">
        <f t="shared" si="42"/>
        <v>0</v>
      </c>
      <c r="Q100" s="221">
        <f t="shared" si="42"/>
        <v>0</v>
      </c>
      <c r="R100" s="221">
        <f t="shared" si="42"/>
        <v>0</v>
      </c>
      <c r="S100" s="221">
        <f t="shared" si="42"/>
        <v>0</v>
      </c>
      <c r="T100" s="221">
        <f t="shared" si="42"/>
        <v>-1</v>
      </c>
      <c r="U100" s="221">
        <f t="shared" si="42"/>
        <v>0</v>
      </c>
      <c r="V100" s="221">
        <f t="shared" si="42"/>
        <v>-1</v>
      </c>
      <c r="W100" s="221">
        <f t="shared" si="42"/>
        <v>0</v>
      </c>
      <c r="X100" s="221">
        <f t="shared" si="42"/>
        <v>0</v>
      </c>
      <c r="Y100" s="221">
        <f t="shared" si="42"/>
        <v>0</v>
      </c>
      <c r="Z100" s="221">
        <f t="shared" si="42"/>
        <v>0</v>
      </c>
      <c r="AA100" s="221">
        <f t="shared" si="42"/>
        <v>0</v>
      </c>
      <c r="AB100" s="221">
        <f t="shared" si="42"/>
        <v>0</v>
      </c>
      <c r="AC100" s="221">
        <f t="shared" si="42"/>
        <v>0</v>
      </c>
      <c r="AD100" s="221">
        <f t="shared" si="42"/>
        <v>0</v>
      </c>
      <c r="AE100" s="221">
        <f t="shared" si="42"/>
        <v>0</v>
      </c>
      <c r="AF100" s="221">
        <f t="shared" si="42"/>
        <v>0</v>
      </c>
      <c r="AG100" s="970">
        <f t="shared" si="43"/>
        <v>-2</v>
      </c>
    </row>
    <row r="101">
      <c r="A101" s="404" t="s">
        <v>2064</v>
      </c>
      <c r="B101" s="221">
        <f t="shared" ref="B101:AF101" si="44">(B31+B48)-B119-B147</f>
        <v>0</v>
      </c>
      <c r="C101" s="221">
        <f t="shared" si="44"/>
        <v>0</v>
      </c>
      <c r="D101" s="221">
        <f t="shared" si="44"/>
        <v>0</v>
      </c>
      <c r="E101" s="221">
        <f t="shared" si="44"/>
        <v>0</v>
      </c>
      <c r="F101" s="221">
        <f t="shared" si="44"/>
        <v>0</v>
      </c>
      <c r="G101" s="221">
        <f t="shared" si="44"/>
        <v>0</v>
      </c>
      <c r="H101" s="221">
        <f t="shared" si="44"/>
        <v>0</v>
      </c>
      <c r="I101" s="221">
        <f t="shared" si="44"/>
        <v>0</v>
      </c>
      <c r="J101" s="221">
        <f t="shared" si="44"/>
        <v>0</v>
      </c>
      <c r="K101" s="221">
        <f t="shared" si="44"/>
        <v>0</v>
      </c>
      <c r="L101" s="221">
        <f t="shared" si="44"/>
        <v>0</v>
      </c>
      <c r="M101" s="221">
        <f t="shared" si="44"/>
        <v>0</v>
      </c>
      <c r="N101" s="221">
        <f t="shared" si="44"/>
        <v>0</v>
      </c>
      <c r="O101" s="221">
        <f t="shared" si="44"/>
        <v>0</v>
      </c>
      <c r="P101" s="221">
        <f t="shared" si="44"/>
        <v>0</v>
      </c>
      <c r="Q101" s="221">
        <f t="shared" si="44"/>
        <v>0</v>
      </c>
      <c r="R101" s="221">
        <f t="shared" si="44"/>
        <v>0</v>
      </c>
      <c r="S101" s="221">
        <f t="shared" si="44"/>
        <v>0</v>
      </c>
      <c r="T101" s="221">
        <f t="shared" si="44"/>
        <v>0</v>
      </c>
      <c r="U101" s="221">
        <f t="shared" si="44"/>
        <v>0</v>
      </c>
      <c r="V101" s="221">
        <f t="shared" si="44"/>
        <v>0</v>
      </c>
      <c r="W101" s="221">
        <f t="shared" si="44"/>
        <v>0</v>
      </c>
      <c r="X101" s="221">
        <f t="shared" si="44"/>
        <v>0</v>
      </c>
      <c r="Y101" s="221">
        <f t="shared" si="44"/>
        <v>-1</v>
      </c>
      <c r="Z101" s="221">
        <f t="shared" si="44"/>
        <v>0</v>
      </c>
      <c r="AA101" s="221">
        <f t="shared" si="44"/>
        <v>0</v>
      </c>
      <c r="AB101" s="221">
        <f t="shared" si="44"/>
        <v>0</v>
      </c>
      <c r="AC101" s="221">
        <f t="shared" si="44"/>
        <v>0</v>
      </c>
      <c r="AD101" s="221">
        <f t="shared" si="44"/>
        <v>0</v>
      </c>
      <c r="AE101" s="221">
        <f t="shared" si="44"/>
        <v>0</v>
      </c>
      <c r="AF101" s="221">
        <f t="shared" si="44"/>
        <v>0</v>
      </c>
      <c r="AG101" s="970">
        <f t="shared" si="43"/>
        <v>-1</v>
      </c>
    </row>
    <row r="102">
      <c r="A102" s="404" t="s">
        <v>2065</v>
      </c>
      <c r="B102" s="221">
        <f t="shared" ref="B102:AF102" si="45">(B32-B49)-B120-B148</f>
        <v>0</v>
      </c>
      <c r="C102" s="221">
        <f t="shared" si="45"/>
        <v>0</v>
      </c>
      <c r="D102" s="221">
        <f t="shared" si="45"/>
        <v>0</v>
      </c>
      <c r="E102" s="221">
        <f t="shared" si="45"/>
        <v>0</v>
      </c>
      <c r="F102" s="221">
        <f t="shared" si="45"/>
        <v>0</v>
      </c>
      <c r="G102" s="221">
        <f t="shared" si="45"/>
        <v>0</v>
      </c>
      <c r="H102" s="221">
        <f t="shared" si="45"/>
        <v>0</v>
      </c>
      <c r="I102" s="221">
        <f t="shared" si="45"/>
        <v>0</v>
      </c>
      <c r="J102" s="221">
        <f t="shared" si="45"/>
        <v>0</v>
      </c>
      <c r="K102" s="221">
        <f t="shared" si="45"/>
        <v>0</v>
      </c>
      <c r="L102" s="221">
        <f t="shared" si="45"/>
        <v>0</v>
      </c>
      <c r="M102" s="221">
        <f t="shared" si="45"/>
        <v>0</v>
      </c>
      <c r="N102" s="221">
        <f t="shared" si="45"/>
        <v>0</v>
      </c>
      <c r="O102" s="221">
        <f t="shared" si="45"/>
        <v>0</v>
      </c>
      <c r="P102" s="221">
        <f t="shared" si="45"/>
        <v>0</v>
      </c>
      <c r="Q102" s="221">
        <f t="shared" si="45"/>
        <v>0</v>
      </c>
      <c r="R102" s="221">
        <f t="shared" si="45"/>
        <v>0</v>
      </c>
      <c r="S102" s="221">
        <f t="shared" si="45"/>
        <v>0</v>
      </c>
      <c r="T102" s="221">
        <f t="shared" si="45"/>
        <v>0</v>
      </c>
      <c r="U102" s="221">
        <f t="shared" si="45"/>
        <v>0</v>
      </c>
      <c r="V102" s="221">
        <f t="shared" si="45"/>
        <v>0</v>
      </c>
      <c r="W102" s="221">
        <f t="shared" si="45"/>
        <v>0</v>
      </c>
      <c r="X102" s="221">
        <f t="shared" si="45"/>
        <v>0</v>
      </c>
      <c r="Y102" s="221">
        <f t="shared" si="45"/>
        <v>0</v>
      </c>
      <c r="Z102" s="221">
        <f t="shared" si="45"/>
        <v>0</v>
      </c>
      <c r="AA102" s="221">
        <f t="shared" si="45"/>
        <v>0</v>
      </c>
      <c r="AB102" s="221">
        <f t="shared" si="45"/>
        <v>0</v>
      </c>
      <c r="AC102" s="221">
        <f t="shared" si="45"/>
        <v>0</v>
      </c>
      <c r="AD102" s="221">
        <f t="shared" si="45"/>
        <v>0</v>
      </c>
      <c r="AE102" s="221">
        <f t="shared" si="45"/>
        <v>0</v>
      </c>
      <c r="AF102" s="221">
        <f t="shared" si="45"/>
        <v>0</v>
      </c>
      <c r="AG102" s="970">
        <f t="shared" si="43"/>
        <v>0</v>
      </c>
    </row>
    <row r="103">
      <c r="A103" s="404" t="s">
        <v>2066</v>
      </c>
      <c r="B103" s="221">
        <f t="shared" ref="B103:AF103" si="46">(B33-B50)-B121-B149</f>
        <v>0</v>
      </c>
      <c r="C103" s="221">
        <f t="shared" si="46"/>
        <v>0</v>
      </c>
      <c r="D103" s="221">
        <f t="shared" si="46"/>
        <v>0</v>
      </c>
      <c r="E103" s="221">
        <f t="shared" si="46"/>
        <v>0</v>
      </c>
      <c r="F103" s="221">
        <f t="shared" si="46"/>
        <v>0</v>
      </c>
      <c r="G103" s="221">
        <f t="shared" si="46"/>
        <v>-1</v>
      </c>
      <c r="H103" s="221">
        <f t="shared" si="46"/>
        <v>0</v>
      </c>
      <c r="I103" s="221">
        <f t="shared" si="46"/>
        <v>0</v>
      </c>
      <c r="J103" s="221">
        <f t="shared" si="46"/>
        <v>0</v>
      </c>
      <c r="K103" s="221">
        <f t="shared" si="46"/>
        <v>0</v>
      </c>
      <c r="L103" s="221">
        <f t="shared" si="46"/>
        <v>0</v>
      </c>
      <c r="M103" s="221">
        <f t="shared" si="46"/>
        <v>0</v>
      </c>
      <c r="N103" s="221">
        <f t="shared" si="46"/>
        <v>-1</v>
      </c>
      <c r="O103" s="221">
        <f t="shared" si="46"/>
        <v>0</v>
      </c>
      <c r="P103" s="221">
        <f t="shared" si="46"/>
        <v>0</v>
      </c>
      <c r="Q103" s="221">
        <f t="shared" si="46"/>
        <v>0</v>
      </c>
      <c r="R103" s="221">
        <f t="shared" si="46"/>
        <v>0</v>
      </c>
      <c r="S103" s="221">
        <f t="shared" si="46"/>
        <v>0</v>
      </c>
      <c r="T103" s="221">
        <f t="shared" si="46"/>
        <v>-1</v>
      </c>
      <c r="U103" s="221">
        <f t="shared" si="46"/>
        <v>0</v>
      </c>
      <c r="V103" s="221">
        <f t="shared" si="46"/>
        <v>0</v>
      </c>
      <c r="W103" s="221">
        <f t="shared" si="46"/>
        <v>0</v>
      </c>
      <c r="X103" s="221">
        <f t="shared" si="46"/>
        <v>0</v>
      </c>
      <c r="Y103" s="221">
        <f t="shared" si="46"/>
        <v>0</v>
      </c>
      <c r="Z103" s="221">
        <f t="shared" si="46"/>
        <v>0</v>
      </c>
      <c r="AA103" s="221">
        <f t="shared" si="46"/>
        <v>0</v>
      </c>
      <c r="AB103" s="221">
        <f t="shared" si="46"/>
        <v>0</v>
      </c>
      <c r="AC103" s="221">
        <f t="shared" si="46"/>
        <v>0</v>
      </c>
      <c r="AD103" s="221">
        <f t="shared" si="46"/>
        <v>0</v>
      </c>
      <c r="AE103" s="221">
        <f t="shared" si="46"/>
        <v>0</v>
      </c>
      <c r="AF103" s="221">
        <f t="shared" si="46"/>
        <v>0</v>
      </c>
      <c r="AG103" s="970">
        <f t="shared" si="43"/>
        <v>-3</v>
      </c>
    </row>
    <row r="104">
      <c r="A104" s="404" t="s">
        <v>2067</v>
      </c>
      <c r="B104" s="221">
        <f t="shared" ref="B104:AF104" si="47">(B34-B51)-B122-B150</f>
        <v>0</v>
      </c>
      <c r="C104" s="221">
        <f t="shared" si="47"/>
        <v>0</v>
      </c>
      <c r="D104" s="221">
        <f t="shared" si="47"/>
        <v>0</v>
      </c>
      <c r="E104" s="221">
        <f t="shared" si="47"/>
        <v>0</v>
      </c>
      <c r="F104" s="221">
        <f t="shared" si="47"/>
        <v>0</v>
      </c>
      <c r="G104" s="221">
        <f t="shared" si="47"/>
        <v>0</v>
      </c>
      <c r="H104" s="221">
        <f t="shared" si="47"/>
        <v>0</v>
      </c>
      <c r="I104" s="221">
        <f t="shared" si="47"/>
        <v>0</v>
      </c>
      <c r="J104" s="221">
        <f t="shared" si="47"/>
        <v>0</v>
      </c>
      <c r="K104" s="221">
        <f t="shared" si="47"/>
        <v>0</v>
      </c>
      <c r="L104" s="221">
        <f t="shared" si="47"/>
        <v>0</v>
      </c>
      <c r="M104" s="221">
        <f t="shared" si="47"/>
        <v>0</v>
      </c>
      <c r="N104" s="221">
        <f t="shared" si="47"/>
        <v>0</v>
      </c>
      <c r="O104" s="221">
        <f t="shared" si="47"/>
        <v>0</v>
      </c>
      <c r="P104" s="221">
        <f t="shared" si="47"/>
        <v>0</v>
      </c>
      <c r="Q104" s="221">
        <f t="shared" si="47"/>
        <v>0</v>
      </c>
      <c r="R104" s="221">
        <f t="shared" si="47"/>
        <v>0</v>
      </c>
      <c r="S104" s="221">
        <f t="shared" si="47"/>
        <v>0</v>
      </c>
      <c r="T104" s="221">
        <f t="shared" si="47"/>
        <v>0</v>
      </c>
      <c r="U104" s="221">
        <f t="shared" si="47"/>
        <v>0</v>
      </c>
      <c r="V104" s="221">
        <f t="shared" si="47"/>
        <v>0</v>
      </c>
      <c r="W104" s="221">
        <f t="shared" si="47"/>
        <v>0</v>
      </c>
      <c r="X104" s="221">
        <f t="shared" si="47"/>
        <v>0</v>
      </c>
      <c r="Y104" s="221">
        <f t="shared" si="47"/>
        <v>0</v>
      </c>
      <c r="Z104" s="221">
        <f t="shared" si="47"/>
        <v>0</v>
      </c>
      <c r="AA104" s="221">
        <f t="shared" si="47"/>
        <v>0</v>
      </c>
      <c r="AB104" s="221">
        <f t="shared" si="47"/>
        <v>0</v>
      </c>
      <c r="AC104" s="221">
        <f t="shared" si="47"/>
        <v>0</v>
      </c>
      <c r="AD104" s="221">
        <f t="shared" si="47"/>
        <v>0</v>
      </c>
      <c r="AE104" s="221">
        <f t="shared" si="47"/>
        <v>0</v>
      </c>
      <c r="AF104" s="221">
        <f t="shared" si="47"/>
        <v>0</v>
      </c>
      <c r="AG104" s="970">
        <f t="shared" si="43"/>
        <v>0</v>
      </c>
    </row>
    <row r="105">
      <c r="A105" s="404" t="s">
        <v>2068</v>
      </c>
      <c r="B105" s="221">
        <f t="shared" ref="B105:AF105" si="48">(B35-B52)-B123-B151</f>
        <v>0</v>
      </c>
      <c r="C105" s="221">
        <f t="shared" si="48"/>
        <v>0</v>
      </c>
      <c r="D105" s="221">
        <f t="shared" si="48"/>
        <v>0</v>
      </c>
      <c r="E105" s="221">
        <f t="shared" si="48"/>
        <v>0</v>
      </c>
      <c r="F105" s="221">
        <f t="shared" si="48"/>
        <v>0</v>
      </c>
      <c r="G105" s="221">
        <f t="shared" si="48"/>
        <v>0</v>
      </c>
      <c r="H105" s="221">
        <f t="shared" si="48"/>
        <v>0</v>
      </c>
      <c r="I105" s="221">
        <f t="shared" si="48"/>
        <v>0</v>
      </c>
      <c r="J105" s="221">
        <f t="shared" si="48"/>
        <v>0</v>
      </c>
      <c r="K105" s="221">
        <f t="shared" si="48"/>
        <v>0</v>
      </c>
      <c r="L105" s="221">
        <f t="shared" si="48"/>
        <v>0</v>
      </c>
      <c r="M105" s="221">
        <f t="shared" si="48"/>
        <v>0</v>
      </c>
      <c r="N105" s="221">
        <f t="shared" si="48"/>
        <v>0</v>
      </c>
      <c r="O105" s="221">
        <f t="shared" si="48"/>
        <v>0</v>
      </c>
      <c r="P105" s="221">
        <f t="shared" si="48"/>
        <v>0</v>
      </c>
      <c r="Q105" s="221">
        <f t="shared" si="48"/>
        <v>0</v>
      </c>
      <c r="R105" s="221">
        <f t="shared" si="48"/>
        <v>0</v>
      </c>
      <c r="S105" s="221">
        <f t="shared" si="48"/>
        <v>0</v>
      </c>
      <c r="T105" s="221">
        <f t="shared" si="48"/>
        <v>0</v>
      </c>
      <c r="U105" s="221">
        <f t="shared" si="48"/>
        <v>0</v>
      </c>
      <c r="V105" s="221">
        <f t="shared" si="48"/>
        <v>0</v>
      </c>
      <c r="W105" s="221">
        <f t="shared" si="48"/>
        <v>0</v>
      </c>
      <c r="X105" s="221">
        <f t="shared" si="48"/>
        <v>0</v>
      </c>
      <c r="Y105" s="221">
        <f t="shared" si="48"/>
        <v>0</v>
      </c>
      <c r="Z105" s="221">
        <f t="shared" si="48"/>
        <v>0</v>
      </c>
      <c r="AA105" s="221">
        <f t="shared" si="48"/>
        <v>0</v>
      </c>
      <c r="AB105" s="221">
        <f t="shared" si="48"/>
        <v>0</v>
      </c>
      <c r="AC105" s="221">
        <f t="shared" si="48"/>
        <v>0</v>
      </c>
      <c r="AD105" s="221">
        <f t="shared" si="48"/>
        <v>0</v>
      </c>
      <c r="AE105" s="221">
        <f t="shared" si="48"/>
        <v>0</v>
      </c>
      <c r="AF105" s="221">
        <f t="shared" si="48"/>
        <v>0</v>
      </c>
      <c r="AG105" s="970">
        <f t="shared" si="43"/>
        <v>0</v>
      </c>
    </row>
    <row r="106">
      <c r="A106" s="404" t="s">
        <v>2069</v>
      </c>
      <c r="B106" s="221">
        <f t="shared" ref="B106:AF106" si="49">(B36-B53)-B124-B152</f>
        <v>0</v>
      </c>
      <c r="C106" s="221">
        <f t="shared" si="49"/>
        <v>0</v>
      </c>
      <c r="D106" s="221">
        <f t="shared" si="49"/>
        <v>0</v>
      </c>
      <c r="E106" s="221">
        <f t="shared" si="49"/>
        <v>0</v>
      </c>
      <c r="F106" s="221">
        <f t="shared" si="49"/>
        <v>0</v>
      </c>
      <c r="G106" s="221">
        <f t="shared" si="49"/>
        <v>0</v>
      </c>
      <c r="H106" s="221">
        <f t="shared" si="49"/>
        <v>0</v>
      </c>
      <c r="I106" s="221">
        <f t="shared" si="49"/>
        <v>0</v>
      </c>
      <c r="J106" s="221">
        <f t="shared" si="49"/>
        <v>0</v>
      </c>
      <c r="K106" s="221">
        <f t="shared" si="49"/>
        <v>0</v>
      </c>
      <c r="L106" s="221">
        <f t="shared" si="49"/>
        <v>0</v>
      </c>
      <c r="M106" s="221">
        <f t="shared" si="49"/>
        <v>0</v>
      </c>
      <c r="N106" s="221">
        <f t="shared" si="49"/>
        <v>0</v>
      </c>
      <c r="O106" s="221">
        <f t="shared" si="49"/>
        <v>0</v>
      </c>
      <c r="P106" s="221">
        <f t="shared" si="49"/>
        <v>0</v>
      </c>
      <c r="Q106" s="221">
        <f t="shared" si="49"/>
        <v>0</v>
      </c>
      <c r="R106" s="221">
        <f t="shared" si="49"/>
        <v>0</v>
      </c>
      <c r="S106" s="221">
        <f t="shared" si="49"/>
        <v>0</v>
      </c>
      <c r="T106" s="221">
        <f t="shared" si="49"/>
        <v>0</v>
      </c>
      <c r="U106" s="221">
        <f t="shared" si="49"/>
        <v>0</v>
      </c>
      <c r="V106" s="221">
        <f t="shared" si="49"/>
        <v>0</v>
      </c>
      <c r="W106" s="221">
        <f t="shared" si="49"/>
        <v>0</v>
      </c>
      <c r="X106" s="221">
        <f t="shared" si="49"/>
        <v>0</v>
      </c>
      <c r="Y106" s="221">
        <f t="shared" si="49"/>
        <v>0</v>
      </c>
      <c r="Z106" s="221">
        <f t="shared" si="49"/>
        <v>0</v>
      </c>
      <c r="AA106" s="221">
        <f t="shared" si="49"/>
        <v>0</v>
      </c>
      <c r="AB106" s="221">
        <f t="shared" si="49"/>
        <v>0</v>
      </c>
      <c r="AC106" s="221">
        <f t="shared" si="49"/>
        <v>0</v>
      </c>
      <c r="AD106" s="221">
        <f t="shared" si="49"/>
        <v>0</v>
      </c>
      <c r="AE106" s="221">
        <f t="shared" si="49"/>
        <v>0</v>
      </c>
      <c r="AF106" s="221">
        <f t="shared" si="49"/>
        <v>0</v>
      </c>
      <c r="AG106" s="970">
        <f t="shared" si="43"/>
        <v>0</v>
      </c>
    </row>
    <row r="107">
      <c r="A107" s="978" t="s">
        <v>156</v>
      </c>
      <c r="B107" s="408">
        <f t="shared" ref="B107:AF107" si="50">SUM(B99:B106)</f>
        <v>0</v>
      </c>
      <c r="C107" s="408">
        <f t="shared" si="50"/>
        <v>0</v>
      </c>
      <c r="D107" s="408">
        <f t="shared" si="50"/>
        <v>0</v>
      </c>
      <c r="E107" s="408">
        <f t="shared" si="50"/>
        <v>0</v>
      </c>
      <c r="F107" s="408">
        <f t="shared" si="50"/>
        <v>0</v>
      </c>
      <c r="G107" s="408">
        <f t="shared" si="50"/>
        <v>-1</v>
      </c>
      <c r="H107" s="408">
        <f t="shared" si="50"/>
        <v>0</v>
      </c>
      <c r="I107" s="408">
        <f t="shared" si="50"/>
        <v>0</v>
      </c>
      <c r="J107" s="408">
        <f t="shared" si="50"/>
        <v>0</v>
      </c>
      <c r="K107" s="408">
        <f t="shared" si="50"/>
        <v>0</v>
      </c>
      <c r="L107" s="408">
        <f t="shared" si="50"/>
        <v>0</v>
      </c>
      <c r="M107" s="408">
        <f t="shared" si="50"/>
        <v>0</v>
      </c>
      <c r="N107" s="408">
        <f t="shared" si="50"/>
        <v>-1</v>
      </c>
      <c r="O107" s="408">
        <f t="shared" si="50"/>
        <v>0</v>
      </c>
      <c r="P107" s="408">
        <f t="shared" si="50"/>
        <v>0</v>
      </c>
      <c r="Q107" s="408">
        <f t="shared" si="50"/>
        <v>0</v>
      </c>
      <c r="R107" s="408">
        <f t="shared" si="50"/>
        <v>0</v>
      </c>
      <c r="S107" s="408">
        <f t="shared" si="50"/>
        <v>0</v>
      </c>
      <c r="T107" s="408">
        <f t="shared" si="50"/>
        <v>-3</v>
      </c>
      <c r="U107" s="408">
        <f t="shared" si="50"/>
        <v>0</v>
      </c>
      <c r="V107" s="408">
        <f t="shared" si="50"/>
        <v>-1</v>
      </c>
      <c r="W107" s="408">
        <f t="shared" si="50"/>
        <v>0</v>
      </c>
      <c r="X107" s="408">
        <f t="shared" si="50"/>
        <v>0</v>
      </c>
      <c r="Y107" s="408">
        <f t="shared" si="50"/>
        <v>-1</v>
      </c>
      <c r="Z107" s="408">
        <f t="shared" si="50"/>
        <v>0</v>
      </c>
      <c r="AA107" s="408">
        <f t="shared" si="50"/>
        <v>0</v>
      </c>
      <c r="AB107" s="408">
        <f t="shared" si="50"/>
        <v>0</v>
      </c>
      <c r="AC107" s="408">
        <f t="shared" si="50"/>
        <v>0</v>
      </c>
      <c r="AD107" s="408">
        <f t="shared" si="50"/>
        <v>0</v>
      </c>
      <c r="AE107" s="408">
        <f t="shared" si="50"/>
        <v>0</v>
      </c>
      <c r="AF107" s="408">
        <f t="shared" si="50"/>
        <v>0</v>
      </c>
      <c r="AG107" s="970">
        <f t="shared" si="43"/>
        <v>-7</v>
      </c>
    </row>
    <row r="109">
      <c r="A109" s="462" t="s">
        <v>2070</v>
      </c>
      <c r="B109" s="174"/>
      <c r="C109" s="174"/>
      <c r="D109" s="174"/>
      <c r="E109" s="174"/>
      <c r="F109" s="174"/>
      <c r="G109" s="174"/>
      <c r="H109" s="174"/>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987"/>
    </row>
    <row r="110">
      <c r="A110" s="443" t="s">
        <v>2071</v>
      </c>
      <c r="B110" s="212">
        <v>0.0</v>
      </c>
      <c r="C110" s="212">
        <v>0.0</v>
      </c>
      <c r="D110" s="212">
        <v>0.0</v>
      </c>
      <c r="E110" s="212">
        <v>0.0</v>
      </c>
      <c r="F110" s="212">
        <v>0.0</v>
      </c>
      <c r="G110" s="212">
        <v>0.0</v>
      </c>
      <c r="H110" s="212">
        <v>0.0</v>
      </c>
      <c r="I110" s="212">
        <v>0.0</v>
      </c>
      <c r="J110" s="212">
        <v>0.0</v>
      </c>
      <c r="K110" s="212">
        <v>0.0</v>
      </c>
      <c r="L110" s="212">
        <v>0.0</v>
      </c>
      <c r="M110" s="212">
        <v>0.0</v>
      </c>
      <c r="N110" s="212">
        <v>0.0</v>
      </c>
      <c r="O110" s="212">
        <v>0.0</v>
      </c>
      <c r="P110" s="212">
        <v>0.0</v>
      </c>
      <c r="Q110" s="212">
        <v>0.0</v>
      </c>
      <c r="R110" s="212">
        <v>0.0</v>
      </c>
      <c r="S110" s="212">
        <v>0.0</v>
      </c>
      <c r="T110" s="212">
        <v>0.0</v>
      </c>
      <c r="U110" s="212">
        <v>0.0</v>
      </c>
      <c r="V110" s="212">
        <v>0.0</v>
      </c>
      <c r="W110" s="212">
        <v>0.0</v>
      </c>
      <c r="X110" s="212">
        <v>0.0</v>
      </c>
      <c r="Y110" s="212">
        <v>0.0</v>
      </c>
      <c r="Z110" s="212">
        <v>0.0</v>
      </c>
      <c r="AA110" s="212">
        <v>0.0</v>
      </c>
      <c r="AB110" s="212">
        <v>0.0</v>
      </c>
      <c r="AC110" s="212"/>
      <c r="AD110" s="212"/>
      <c r="AE110" s="212"/>
      <c r="AF110" s="212"/>
      <c r="AG110" s="970">
        <f t="shared" ref="AG110:AG115" si="51">SUM(B110:AF110)</f>
        <v>0</v>
      </c>
    </row>
    <row r="111">
      <c r="A111" s="443" t="s">
        <v>2072</v>
      </c>
      <c r="B111" s="212">
        <v>0.0</v>
      </c>
      <c r="C111" s="212">
        <v>0.0</v>
      </c>
      <c r="D111" s="212">
        <v>0.0</v>
      </c>
      <c r="E111" s="212">
        <v>0.0</v>
      </c>
      <c r="F111" s="212">
        <v>0.0</v>
      </c>
      <c r="G111" s="212">
        <v>0.0</v>
      </c>
      <c r="H111" s="212">
        <v>0.0</v>
      </c>
      <c r="I111" s="212">
        <v>0.0</v>
      </c>
      <c r="J111" s="212">
        <v>0.0</v>
      </c>
      <c r="K111" s="212">
        <v>0.0</v>
      </c>
      <c r="L111" s="212">
        <v>0.0</v>
      </c>
      <c r="M111" s="212">
        <v>0.0</v>
      </c>
      <c r="N111" s="212">
        <v>0.0</v>
      </c>
      <c r="O111" s="212">
        <v>0.0</v>
      </c>
      <c r="P111" s="212">
        <v>0.0</v>
      </c>
      <c r="Q111" s="212">
        <v>0.0</v>
      </c>
      <c r="R111" s="212">
        <v>0.0</v>
      </c>
      <c r="S111" s="212">
        <v>0.0</v>
      </c>
      <c r="T111" s="212">
        <v>0.0</v>
      </c>
      <c r="U111" s="212">
        <v>0.0</v>
      </c>
      <c r="V111" s="212">
        <v>0.0</v>
      </c>
      <c r="W111" s="212">
        <v>0.0</v>
      </c>
      <c r="X111" s="212">
        <v>0.0</v>
      </c>
      <c r="Y111" s="212">
        <v>0.0</v>
      </c>
      <c r="Z111" s="212">
        <v>0.0</v>
      </c>
      <c r="AA111" s="212">
        <v>0.0</v>
      </c>
      <c r="AB111" s="212">
        <v>0.0</v>
      </c>
      <c r="AC111" s="212"/>
      <c r="AD111" s="212"/>
      <c r="AE111" s="212"/>
      <c r="AF111" s="212"/>
      <c r="AG111" s="970">
        <f t="shared" si="51"/>
        <v>0</v>
      </c>
    </row>
    <row r="112">
      <c r="A112" s="443" t="s">
        <v>2073</v>
      </c>
      <c r="B112" s="202">
        <v>0.0</v>
      </c>
      <c r="C112" s="202">
        <v>0.0</v>
      </c>
      <c r="D112" s="202">
        <v>0.0</v>
      </c>
      <c r="E112" s="202">
        <v>0.0</v>
      </c>
      <c r="F112" s="202">
        <v>0.0</v>
      </c>
      <c r="G112" s="212">
        <v>1.0</v>
      </c>
      <c r="H112" s="212">
        <v>0.0</v>
      </c>
      <c r="I112" s="212">
        <v>0.0</v>
      </c>
      <c r="J112" s="212">
        <v>0.0</v>
      </c>
      <c r="K112" s="212">
        <v>0.0</v>
      </c>
      <c r="L112" s="212">
        <v>0.0</v>
      </c>
      <c r="M112" s="212">
        <v>0.0</v>
      </c>
      <c r="N112" s="212">
        <v>0.0</v>
      </c>
      <c r="O112" s="212">
        <v>0.0</v>
      </c>
      <c r="P112" s="212">
        <v>0.0</v>
      </c>
      <c r="Q112" s="212">
        <v>0.0</v>
      </c>
      <c r="R112" s="212">
        <v>0.0</v>
      </c>
      <c r="S112" s="212">
        <v>0.0</v>
      </c>
      <c r="T112" s="212">
        <v>0.0</v>
      </c>
      <c r="U112" s="212">
        <v>0.0</v>
      </c>
      <c r="V112" s="212">
        <v>0.0</v>
      </c>
      <c r="W112" s="212">
        <v>0.0</v>
      </c>
      <c r="X112" s="212">
        <v>0.0</v>
      </c>
      <c r="Y112" s="212">
        <v>0.0</v>
      </c>
      <c r="Z112" s="212">
        <v>0.0</v>
      </c>
      <c r="AA112" s="212">
        <v>0.0</v>
      </c>
      <c r="AB112" s="212">
        <v>0.0</v>
      </c>
      <c r="AC112" s="212"/>
      <c r="AD112" s="212"/>
      <c r="AE112" s="212"/>
      <c r="AF112" s="212"/>
      <c r="AG112" s="970">
        <f t="shared" si="51"/>
        <v>1</v>
      </c>
    </row>
    <row r="113">
      <c r="A113" s="443" t="s">
        <v>2074</v>
      </c>
      <c r="B113" s="202">
        <v>0.0</v>
      </c>
      <c r="C113" s="202">
        <v>0.0</v>
      </c>
      <c r="D113" s="202">
        <v>0.0</v>
      </c>
      <c r="E113" s="202">
        <v>0.0</v>
      </c>
      <c r="F113" s="202">
        <v>0.0</v>
      </c>
      <c r="G113" s="212">
        <v>0.0</v>
      </c>
      <c r="H113" s="212">
        <v>0.0</v>
      </c>
      <c r="I113" s="212">
        <v>0.0</v>
      </c>
      <c r="J113" s="212">
        <v>0.0</v>
      </c>
      <c r="K113" s="212">
        <v>0.0</v>
      </c>
      <c r="L113" s="212">
        <v>0.0</v>
      </c>
      <c r="M113" s="212">
        <v>0.0</v>
      </c>
      <c r="N113" s="212">
        <v>0.0</v>
      </c>
      <c r="O113" s="212">
        <v>0.0</v>
      </c>
      <c r="P113" s="212">
        <v>0.0</v>
      </c>
      <c r="Q113" s="212">
        <v>0.0</v>
      </c>
      <c r="R113" s="212">
        <v>0.0</v>
      </c>
      <c r="S113" s="212">
        <v>0.0</v>
      </c>
      <c r="T113" s="212">
        <v>0.0</v>
      </c>
      <c r="U113" s="212">
        <v>0.0</v>
      </c>
      <c r="V113" s="212">
        <v>0.0</v>
      </c>
      <c r="W113" s="212">
        <v>0.0</v>
      </c>
      <c r="X113" s="212">
        <v>0.0</v>
      </c>
      <c r="Y113" s="212">
        <v>0.0</v>
      </c>
      <c r="Z113" s="212">
        <v>0.0</v>
      </c>
      <c r="AA113" s="212">
        <v>0.0</v>
      </c>
      <c r="AB113" s="212">
        <v>0.0</v>
      </c>
      <c r="AC113" s="212"/>
      <c r="AD113" s="212"/>
      <c r="AE113" s="212"/>
      <c r="AF113" s="212"/>
      <c r="AG113" s="970">
        <f t="shared" si="51"/>
        <v>0</v>
      </c>
    </row>
    <row r="114">
      <c r="A114" s="988" t="s">
        <v>1175</v>
      </c>
      <c r="B114" s="446">
        <f t="shared" ref="B114:AF114" si="52">SUM(B110:B111)</f>
        <v>0</v>
      </c>
      <c r="C114" s="446">
        <f t="shared" si="52"/>
        <v>0</v>
      </c>
      <c r="D114" s="446">
        <f t="shared" si="52"/>
        <v>0</v>
      </c>
      <c r="E114" s="446">
        <f t="shared" si="52"/>
        <v>0</v>
      </c>
      <c r="F114" s="446">
        <f t="shared" si="52"/>
        <v>0</v>
      </c>
      <c r="G114" s="446">
        <f t="shared" si="52"/>
        <v>0</v>
      </c>
      <c r="H114" s="446">
        <f t="shared" si="52"/>
        <v>0</v>
      </c>
      <c r="I114" s="446">
        <f t="shared" si="52"/>
        <v>0</v>
      </c>
      <c r="J114" s="446">
        <f t="shared" si="52"/>
        <v>0</v>
      </c>
      <c r="K114" s="446">
        <f t="shared" si="52"/>
        <v>0</v>
      </c>
      <c r="L114" s="446">
        <f t="shared" si="52"/>
        <v>0</v>
      </c>
      <c r="M114" s="446">
        <f t="shared" si="52"/>
        <v>0</v>
      </c>
      <c r="N114" s="446">
        <f t="shared" si="52"/>
        <v>0</v>
      </c>
      <c r="O114" s="446">
        <f t="shared" si="52"/>
        <v>0</v>
      </c>
      <c r="P114" s="446">
        <f t="shared" si="52"/>
        <v>0</v>
      </c>
      <c r="Q114" s="446">
        <f t="shared" si="52"/>
        <v>0</v>
      </c>
      <c r="R114" s="446">
        <f t="shared" si="52"/>
        <v>0</v>
      </c>
      <c r="S114" s="446">
        <f t="shared" si="52"/>
        <v>0</v>
      </c>
      <c r="T114" s="446">
        <f t="shared" si="52"/>
        <v>0</v>
      </c>
      <c r="U114" s="446">
        <f t="shared" si="52"/>
        <v>0</v>
      </c>
      <c r="V114" s="446">
        <f t="shared" si="52"/>
        <v>0</v>
      </c>
      <c r="W114" s="446">
        <f t="shared" si="52"/>
        <v>0</v>
      </c>
      <c r="X114" s="446">
        <f t="shared" si="52"/>
        <v>0</v>
      </c>
      <c r="Y114" s="446">
        <f t="shared" si="52"/>
        <v>0</v>
      </c>
      <c r="Z114" s="446">
        <f t="shared" si="52"/>
        <v>0</v>
      </c>
      <c r="AA114" s="446">
        <f t="shared" si="52"/>
        <v>0</v>
      </c>
      <c r="AB114" s="446">
        <f t="shared" si="52"/>
        <v>0</v>
      </c>
      <c r="AC114" s="446">
        <f t="shared" si="52"/>
        <v>0</v>
      </c>
      <c r="AD114" s="446">
        <f t="shared" si="52"/>
        <v>0</v>
      </c>
      <c r="AE114" s="446">
        <f t="shared" si="52"/>
        <v>0</v>
      </c>
      <c r="AF114" s="446">
        <f t="shared" si="52"/>
        <v>0</v>
      </c>
      <c r="AG114" s="970">
        <f t="shared" si="51"/>
        <v>0</v>
      </c>
    </row>
    <row r="115">
      <c r="A115" s="988" t="s">
        <v>1176</v>
      </c>
      <c r="B115" s="446">
        <f t="shared" ref="B115:AF115" si="53">SUM(B112:B113)</f>
        <v>0</v>
      </c>
      <c r="C115" s="446">
        <f t="shared" si="53"/>
        <v>0</v>
      </c>
      <c r="D115" s="446">
        <f t="shared" si="53"/>
        <v>0</v>
      </c>
      <c r="E115" s="446">
        <f t="shared" si="53"/>
        <v>0</v>
      </c>
      <c r="F115" s="446">
        <f t="shared" si="53"/>
        <v>0</v>
      </c>
      <c r="G115" s="446">
        <f t="shared" si="53"/>
        <v>1</v>
      </c>
      <c r="H115" s="446">
        <f t="shared" si="53"/>
        <v>0</v>
      </c>
      <c r="I115" s="446">
        <f t="shared" si="53"/>
        <v>0</v>
      </c>
      <c r="J115" s="446">
        <f t="shared" si="53"/>
        <v>0</v>
      </c>
      <c r="K115" s="446">
        <f t="shared" si="53"/>
        <v>0</v>
      </c>
      <c r="L115" s="446">
        <f t="shared" si="53"/>
        <v>0</v>
      </c>
      <c r="M115" s="446">
        <f t="shared" si="53"/>
        <v>0</v>
      </c>
      <c r="N115" s="446">
        <f t="shared" si="53"/>
        <v>0</v>
      </c>
      <c r="O115" s="446">
        <f t="shared" si="53"/>
        <v>0</v>
      </c>
      <c r="P115" s="446">
        <f t="shared" si="53"/>
        <v>0</v>
      </c>
      <c r="Q115" s="446">
        <f t="shared" si="53"/>
        <v>0</v>
      </c>
      <c r="R115" s="446">
        <f t="shared" si="53"/>
        <v>0</v>
      </c>
      <c r="S115" s="446">
        <f t="shared" si="53"/>
        <v>0</v>
      </c>
      <c r="T115" s="446">
        <f t="shared" si="53"/>
        <v>0</v>
      </c>
      <c r="U115" s="446">
        <f t="shared" si="53"/>
        <v>0</v>
      </c>
      <c r="V115" s="446">
        <f t="shared" si="53"/>
        <v>0</v>
      </c>
      <c r="W115" s="446">
        <f t="shared" si="53"/>
        <v>0</v>
      </c>
      <c r="X115" s="446">
        <f t="shared" si="53"/>
        <v>0</v>
      </c>
      <c r="Y115" s="446">
        <f t="shared" si="53"/>
        <v>0</v>
      </c>
      <c r="Z115" s="446">
        <f t="shared" si="53"/>
        <v>0</v>
      </c>
      <c r="AA115" s="446">
        <f t="shared" si="53"/>
        <v>0</v>
      </c>
      <c r="AB115" s="446">
        <f t="shared" si="53"/>
        <v>0</v>
      </c>
      <c r="AC115" s="446">
        <f t="shared" si="53"/>
        <v>0</v>
      </c>
      <c r="AD115" s="446">
        <f t="shared" si="53"/>
        <v>0</v>
      </c>
      <c r="AE115" s="446">
        <f t="shared" si="53"/>
        <v>0</v>
      </c>
      <c r="AF115" s="446">
        <f t="shared" si="53"/>
        <v>0</v>
      </c>
      <c r="AG115" s="970">
        <f t="shared" si="51"/>
        <v>1</v>
      </c>
    </row>
    <row r="116">
      <c r="A116" s="145"/>
      <c r="B116" s="174"/>
      <c r="C116" s="174"/>
      <c r="D116" s="174"/>
      <c r="E116" s="174"/>
      <c r="F116" s="174"/>
      <c r="G116" s="174"/>
      <c r="H116" s="174"/>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c r="AF116" s="129"/>
      <c r="AG116" s="970"/>
    </row>
    <row r="117">
      <c r="A117" s="443" t="s">
        <v>2075</v>
      </c>
      <c r="B117" s="212">
        <v>0.0</v>
      </c>
      <c r="C117" s="212">
        <v>0.0</v>
      </c>
      <c r="D117" s="212">
        <v>0.0</v>
      </c>
      <c r="E117" s="212">
        <v>0.0</v>
      </c>
      <c r="F117" s="212">
        <v>0.0</v>
      </c>
      <c r="G117" s="212">
        <v>0.0</v>
      </c>
      <c r="H117" s="212">
        <v>0.0</v>
      </c>
      <c r="I117" s="212">
        <v>0.0</v>
      </c>
      <c r="J117" s="212">
        <v>0.0</v>
      </c>
      <c r="K117" s="212">
        <v>0.0</v>
      </c>
      <c r="L117" s="212">
        <v>0.0</v>
      </c>
      <c r="M117" s="212">
        <v>0.0</v>
      </c>
      <c r="N117" s="212">
        <v>0.0</v>
      </c>
      <c r="O117" s="212">
        <v>0.0</v>
      </c>
      <c r="P117" s="212">
        <v>0.0</v>
      </c>
      <c r="Q117" s="212">
        <v>0.0</v>
      </c>
      <c r="R117" s="212">
        <v>0.0</v>
      </c>
      <c r="S117" s="212">
        <v>0.0</v>
      </c>
      <c r="T117" s="212">
        <v>0.0</v>
      </c>
      <c r="U117" s="212">
        <v>0.0</v>
      </c>
      <c r="V117" s="212">
        <v>0.0</v>
      </c>
      <c r="W117" s="212">
        <v>0.0</v>
      </c>
      <c r="X117" s="212">
        <v>0.0</v>
      </c>
      <c r="Y117" s="212">
        <v>0.0</v>
      </c>
      <c r="Z117" s="212">
        <v>0.0</v>
      </c>
      <c r="AA117" s="212">
        <v>0.0</v>
      </c>
      <c r="AB117" s="212">
        <v>0.0</v>
      </c>
      <c r="AC117" s="212"/>
      <c r="AD117" s="212"/>
      <c r="AE117" s="212"/>
      <c r="AF117" s="212"/>
      <c r="AG117" s="970">
        <f t="shared" ref="AG117:AG125" si="54">SUM(B117:AF117)</f>
        <v>0</v>
      </c>
    </row>
    <row r="118">
      <c r="A118" s="443" t="s">
        <v>2076</v>
      </c>
      <c r="B118" s="212">
        <v>0.0</v>
      </c>
      <c r="C118" s="212">
        <v>0.0</v>
      </c>
      <c r="D118" s="212">
        <v>0.0</v>
      </c>
      <c r="E118" s="212">
        <v>0.0</v>
      </c>
      <c r="F118" s="212">
        <v>0.0</v>
      </c>
      <c r="G118" s="212">
        <v>0.0</v>
      </c>
      <c r="H118" s="212">
        <v>0.0</v>
      </c>
      <c r="I118" s="212">
        <v>0.0</v>
      </c>
      <c r="J118" s="212">
        <v>0.0</v>
      </c>
      <c r="K118" s="212">
        <v>0.0</v>
      </c>
      <c r="L118" s="212">
        <v>0.0</v>
      </c>
      <c r="M118" s="212">
        <v>0.0</v>
      </c>
      <c r="N118" s="212">
        <v>0.0</v>
      </c>
      <c r="O118" s="212">
        <v>0.0</v>
      </c>
      <c r="P118" s="212">
        <v>0.0</v>
      </c>
      <c r="Q118" s="212">
        <v>0.0</v>
      </c>
      <c r="R118" s="212">
        <v>0.0</v>
      </c>
      <c r="S118" s="212">
        <v>0.0</v>
      </c>
      <c r="T118" s="212">
        <v>0.0</v>
      </c>
      <c r="U118" s="212">
        <v>0.0</v>
      </c>
      <c r="V118" s="212">
        <v>0.0</v>
      </c>
      <c r="W118" s="212">
        <v>0.0</v>
      </c>
      <c r="X118" s="212">
        <v>0.0</v>
      </c>
      <c r="Y118" s="212">
        <v>0.0</v>
      </c>
      <c r="Z118" s="212">
        <v>0.0</v>
      </c>
      <c r="AA118" s="212">
        <v>0.0</v>
      </c>
      <c r="AB118" s="212">
        <v>0.0</v>
      </c>
      <c r="AC118" s="212"/>
      <c r="AD118" s="212"/>
      <c r="AE118" s="212"/>
      <c r="AF118" s="212"/>
      <c r="AG118" s="970">
        <f t="shared" si="54"/>
        <v>0</v>
      </c>
    </row>
    <row r="119">
      <c r="A119" s="443" t="s">
        <v>2077</v>
      </c>
      <c r="B119" s="212">
        <v>0.0</v>
      </c>
      <c r="C119" s="212">
        <v>0.0</v>
      </c>
      <c r="D119" s="212">
        <v>0.0</v>
      </c>
      <c r="E119" s="212">
        <v>0.0</v>
      </c>
      <c r="F119" s="212">
        <v>0.0</v>
      </c>
      <c r="G119" s="212">
        <v>0.0</v>
      </c>
      <c r="H119" s="212">
        <v>0.0</v>
      </c>
      <c r="I119" s="212">
        <v>0.0</v>
      </c>
      <c r="J119" s="212">
        <v>0.0</v>
      </c>
      <c r="K119" s="212">
        <v>0.0</v>
      </c>
      <c r="L119" s="212">
        <v>0.0</v>
      </c>
      <c r="M119" s="212">
        <v>0.0</v>
      </c>
      <c r="N119" s="212">
        <v>0.0</v>
      </c>
      <c r="O119" s="212">
        <v>0.0</v>
      </c>
      <c r="P119" s="212">
        <v>0.0</v>
      </c>
      <c r="Q119" s="212">
        <v>0.0</v>
      </c>
      <c r="R119" s="212">
        <v>0.0</v>
      </c>
      <c r="S119" s="212">
        <v>0.0</v>
      </c>
      <c r="T119" s="212">
        <v>0.0</v>
      </c>
      <c r="U119" s="212">
        <v>0.0</v>
      </c>
      <c r="V119" s="212">
        <v>0.0</v>
      </c>
      <c r="W119" s="212">
        <v>0.0</v>
      </c>
      <c r="X119" s="212">
        <v>0.0</v>
      </c>
      <c r="Y119" s="212">
        <v>0.0</v>
      </c>
      <c r="Z119" s="212">
        <v>0.0</v>
      </c>
      <c r="AA119" s="212">
        <v>0.0</v>
      </c>
      <c r="AB119" s="212">
        <v>0.0</v>
      </c>
      <c r="AC119" s="212"/>
      <c r="AD119" s="212"/>
      <c r="AE119" s="212"/>
      <c r="AF119" s="212"/>
      <c r="AG119" s="970">
        <f t="shared" si="54"/>
        <v>0</v>
      </c>
    </row>
    <row r="120">
      <c r="A120" s="443" t="s">
        <v>2078</v>
      </c>
      <c r="B120" s="212">
        <v>0.0</v>
      </c>
      <c r="C120" s="212">
        <v>0.0</v>
      </c>
      <c r="D120" s="212">
        <v>0.0</v>
      </c>
      <c r="E120" s="212">
        <v>0.0</v>
      </c>
      <c r="F120" s="212">
        <v>0.0</v>
      </c>
      <c r="G120" s="212">
        <v>0.0</v>
      </c>
      <c r="H120" s="212">
        <v>0.0</v>
      </c>
      <c r="I120" s="212">
        <v>0.0</v>
      </c>
      <c r="J120" s="212">
        <v>0.0</v>
      </c>
      <c r="K120" s="212">
        <v>0.0</v>
      </c>
      <c r="L120" s="212">
        <v>0.0</v>
      </c>
      <c r="M120" s="212">
        <v>0.0</v>
      </c>
      <c r="N120" s="212">
        <v>0.0</v>
      </c>
      <c r="O120" s="212">
        <v>0.0</v>
      </c>
      <c r="P120" s="212">
        <v>0.0</v>
      </c>
      <c r="Q120" s="212">
        <v>0.0</v>
      </c>
      <c r="R120" s="212">
        <v>0.0</v>
      </c>
      <c r="S120" s="212">
        <v>0.0</v>
      </c>
      <c r="T120" s="212">
        <v>0.0</v>
      </c>
      <c r="U120" s="212">
        <v>0.0</v>
      </c>
      <c r="V120" s="212">
        <v>0.0</v>
      </c>
      <c r="W120" s="212">
        <v>0.0</v>
      </c>
      <c r="X120" s="212">
        <v>0.0</v>
      </c>
      <c r="Y120" s="212">
        <v>0.0</v>
      </c>
      <c r="Z120" s="212">
        <v>0.0</v>
      </c>
      <c r="AA120" s="212">
        <v>0.0</v>
      </c>
      <c r="AB120" s="212">
        <v>0.0</v>
      </c>
      <c r="AC120" s="212"/>
      <c r="AD120" s="212"/>
      <c r="AE120" s="212"/>
      <c r="AF120" s="212"/>
      <c r="AG120" s="970">
        <f t="shared" si="54"/>
        <v>0</v>
      </c>
    </row>
    <row r="121">
      <c r="A121" s="443" t="s">
        <v>2079</v>
      </c>
      <c r="B121" s="212">
        <v>0.0</v>
      </c>
      <c r="C121" s="212">
        <v>0.0</v>
      </c>
      <c r="D121" s="212">
        <v>0.0</v>
      </c>
      <c r="E121" s="212">
        <v>0.0</v>
      </c>
      <c r="F121" s="212">
        <v>0.0</v>
      </c>
      <c r="G121" s="212">
        <v>0.0</v>
      </c>
      <c r="H121" s="212">
        <v>0.0</v>
      </c>
      <c r="I121" s="212">
        <v>0.0</v>
      </c>
      <c r="J121" s="212">
        <v>0.0</v>
      </c>
      <c r="K121" s="212">
        <v>0.0</v>
      </c>
      <c r="L121" s="212">
        <v>0.0</v>
      </c>
      <c r="M121" s="212">
        <v>0.0</v>
      </c>
      <c r="N121" s="212">
        <v>0.0</v>
      </c>
      <c r="O121" s="212">
        <v>0.0</v>
      </c>
      <c r="P121" s="212">
        <v>0.0</v>
      </c>
      <c r="Q121" s="212">
        <v>0.0</v>
      </c>
      <c r="R121" s="212">
        <v>0.0</v>
      </c>
      <c r="S121" s="212">
        <v>0.0</v>
      </c>
      <c r="T121" s="212">
        <v>0.0</v>
      </c>
      <c r="U121" s="212">
        <v>0.0</v>
      </c>
      <c r="V121" s="212">
        <v>0.0</v>
      </c>
      <c r="W121" s="212">
        <v>0.0</v>
      </c>
      <c r="X121" s="212">
        <v>0.0</v>
      </c>
      <c r="Y121" s="212">
        <v>0.0</v>
      </c>
      <c r="Z121" s="212">
        <v>0.0</v>
      </c>
      <c r="AA121" s="212">
        <v>0.0</v>
      </c>
      <c r="AB121" s="212">
        <v>0.0</v>
      </c>
      <c r="AC121" s="212"/>
      <c r="AD121" s="212"/>
      <c r="AE121" s="212"/>
      <c r="AF121" s="212"/>
      <c r="AG121" s="970">
        <f t="shared" si="54"/>
        <v>0</v>
      </c>
    </row>
    <row r="122">
      <c r="A122" s="443" t="s">
        <v>2080</v>
      </c>
      <c r="B122" s="212">
        <v>0.0</v>
      </c>
      <c r="C122" s="212">
        <v>0.0</v>
      </c>
      <c r="D122" s="212">
        <v>0.0</v>
      </c>
      <c r="E122" s="212">
        <v>0.0</v>
      </c>
      <c r="F122" s="212">
        <v>0.0</v>
      </c>
      <c r="G122" s="212">
        <v>0.0</v>
      </c>
      <c r="H122" s="212">
        <v>0.0</v>
      </c>
      <c r="I122" s="212">
        <v>0.0</v>
      </c>
      <c r="J122" s="212">
        <v>0.0</v>
      </c>
      <c r="K122" s="212">
        <v>0.0</v>
      </c>
      <c r="L122" s="212">
        <v>0.0</v>
      </c>
      <c r="M122" s="212">
        <v>0.0</v>
      </c>
      <c r="N122" s="212">
        <v>0.0</v>
      </c>
      <c r="O122" s="212">
        <v>0.0</v>
      </c>
      <c r="P122" s="212">
        <v>0.0</v>
      </c>
      <c r="Q122" s="212">
        <v>0.0</v>
      </c>
      <c r="R122" s="212">
        <v>0.0</v>
      </c>
      <c r="S122" s="212">
        <v>0.0</v>
      </c>
      <c r="T122" s="212">
        <v>0.0</v>
      </c>
      <c r="U122" s="212">
        <v>0.0</v>
      </c>
      <c r="V122" s="212">
        <v>0.0</v>
      </c>
      <c r="W122" s="212">
        <v>0.0</v>
      </c>
      <c r="X122" s="212">
        <v>0.0</v>
      </c>
      <c r="Y122" s="212">
        <v>0.0</v>
      </c>
      <c r="Z122" s="212">
        <v>0.0</v>
      </c>
      <c r="AA122" s="212">
        <v>0.0</v>
      </c>
      <c r="AB122" s="212">
        <v>0.0</v>
      </c>
      <c r="AC122" s="212"/>
      <c r="AD122" s="212"/>
      <c r="AE122" s="212"/>
      <c r="AF122" s="212"/>
      <c r="AG122" s="970">
        <f t="shared" si="54"/>
        <v>0</v>
      </c>
    </row>
    <row r="123">
      <c r="A123" s="443" t="s">
        <v>2081</v>
      </c>
      <c r="B123" s="212">
        <v>0.0</v>
      </c>
      <c r="C123" s="212">
        <v>0.0</v>
      </c>
      <c r="D123" s="212">
        <v>0.0</v>
      </c>
      <c r="E123" s="212">
        <v>0.0</v>
      </c>
      <c r="F123" s="212">
        <v>0.0</v>
      </c>
      <c r="G123" s="212">
        <v>0.0</v>
      </c>
      <c r="H123" s="212">
        <v>0.0</v>
      </c>
      <c r="I123" s="212">
        <v>0.0</v>
      </c>
      <c r="J123" s="212">
        <v>0.0</v>
      </c>
      <c r="K123" s="212">
        <v>0.0</v>
      </c>
      <c r="L123" s="212">
        <v>0.0</v>
      </c>
      <c r="M123" s="212">
        <v>0.0</v>
      </c>
      <c r="N123" s="212">
        <v>0.0</v>
      </c>
      <c r="O123" s="212">
        <v>0.0</v>
      </c>
      <c r="P123" s="212">
        <v>0.0</v>
      </c>
      <c r="Q123" s="212">
        <v>0.0</v>
      </c>
      <c r="R123" s="212">
        <v>0.0</v>
      </c>
      <c r="S123" s="212">
        <v>0.0</v>
      </c>
      <c r="T123" s="212">
        <v>0.0</v>
      </c>
      <c r="U123" s="212">
        <v>0.0</v>
      </c>
      <c r="V123" s="212">
        <v>0.0</v>
      </c>
      <c r="W123" s="212">
        <v>0.0</v>
      </c>
      <c r="X123" s="212">
        <v>0.0</v>
      </c>
      <c r="Y123" s="212">
        <v>0.0</v>
      </c>
      <c r="Z123" s="212">
        <v>0.0</v>
      </c>
      <c r="AA123" s="212">
        <v>0.0</v>
      </c>
      <c r="AB123" s="212">
        <v>0.0</v>
      </c>
      <c r="AC123" s="212"/>
      <c r="AD123" s="212"/>
      <c r="AE123" s="212"/>
      <c r="AF123" s="212"/>
      <c r="AG123" s="970">
        <f t="shared" si="54"/>
        <v>0</v>
      </c>
    </row>
    <row r="124">
      <c r="A124" s="443" t="s">
        <v>2082</v>
      </c>
      <c r="B124" s="212">
        <v>0.0</v>
      </c>
      <c r="C124" s="212">
        <v>0.0</v>
      </c>
      <c r="D124" s="212">
        <v>0.0</v>
      </c>
      <c r="E124" s="212">
        <v>0.0</v>
      </c>
      <c r="F124" s="212">
        <v>0.0</v>
      </c>
      <c r="G124" s="212">
        <v>0.0</v>
      </c>
      <c r="H124" s="212">
        <v>0.0</v>
      </c>
      <c r="I124" s="212">
        <v>0.0</v>
      </c>
      <c r="J124" s="212">
        <v>0.0</v>
      </c>
      <c r="K124" s="212">
        <v>0.0</v>
      </c>
      <c r="L124" s="212">
        <v>0.0</v>
      </c>
      <c r="M124" s="212">
        <v>0.0</v>
      </c>
      <c r="N124" s="212">
        <v>0.0</v>
      </c>
      <c r="O124" s="212">
        <v>0.0</v>
      </c>
      <c r="P124" s="212">
        <v>0.0</v>
      </c>
      <c r="Q124" s="212">
        <v>0.0</v>
      </c>
      <c r="R124" s="212">
        <v>0.0</v>
      </c>
      <c r="S124" s="212">
        <v>0.0</v>
      </c>
      <c r="T124" s="212">
        <v>0.0</v>
      </c>
      <c r="U124" s="212">
        <v>0.0</v>
      </c>
      <c r="V124" s="212">
        <v>0.0</v>
      </c>
      <c r="W124" s="212">
        <v>0.0</v>
      </c>
      <c r="X124" s="212">
        <v>0.0</v>
      </c>
      <c r="Y124" s="212">
        <v>0.0</v>
      </c>
      <c r="Z124" s="212">
        <v>0.0</v>
      </c>
      <c r="AA124" s="212">
        <v>0.0</v>
      </c>
      <c r="AB124" s="212">
        <v>0.0</v>
      </c>
      <c r="AC124" s="212"/>
      <c r="AD124" s="212"/>
      <c r="AE124" s="212"/>
      <c r="AF124" s="212"/>
      <c r="AG124" s="970">
        <f t="shared" si="54"/>
        <v>0</v>
      </c>
    </row>
    <row r="125">
      <c r="A125" s="989" t="s">
        <v>1317</v>
      </c>
      <c r="B125" s="446">
        <f t="shared" ref="B125:AF125" si="55">SUM(B117:B124)</f>
        <v>0</v>
      </c>
      <c r="C125" s="446">
        <f t="shared" si="55"/>
        <v>0</v>
      </c>
      <c r="D125" s="446">
        <f t="shared" si="55"/>
        <v>0</v>
      </c>
      <c r="E125" s="446">
        <f t="shared" si="55"/>
        <v>0</v>
      </c>
      <c r="F125" s="446">
        <f t="shared" si="55"/>
        <v>0</v>
      </c>
      <c r="G125" s="446">
        <f t="shared" si="55"/>
        <v>0</v>
      </c>
      <c r="H125" s="446">
        <f t="shared" si="55"/>
        <v>0</v>
      </c>
      <c r="I125" s="446">
        <f t="shared" si="55"/>
        <v>0</v>
      </c>
      <c r="J125" s="446">
        <f t="shared" si="55"/>
        <v>0</v>
      </c>
      <c r="K125" s="446">
        <f t="shared" si="55"/>
        <v>0</v>
      </c>
      <c r="L125" s="446">
        <f t="shared" si="55"/>
        <v>0</v>
      </c>
      <c r="M125" s="446">
        <f t="shared" si="55"/>
        <v>0</v>
      </c>
      <c r="N125" s="446">
        <f t="shared" si="55"/>
        <v>0</v>
      </c>
      <c r="O125" s="446">
        <f t="shared" si="55"/>
        <v>0</v>
      </c>
      <c r="P125" s="446">
        <f t="shared" si="55"/>
        <v>0</v>
      </c>
      <c r="Q125" s="446">
        <f t="shared" si="55"/>
        <v>0</v>
      </c>
      <c r="R125" s="446">
        <f t="shared" si="55"/>
        <v>0</v>
      </c>
      <c r="S125" s="446">
        <f t="shared" si="55"/>
        <v>0</v>
      </c>
      <c r="T125" s="446">
        <f t="shared" si="55"/>
        <v>0</v>
      </c>
      <c r="U125" s="446">
        <f t="shared" si="55"/>
        <v>0</v>
      </c>
      <c r="V125" s="446">
        <f t="shared" si="55"/>
        <v>0</v>
      </c>
      <c r="W125" s="446">
        <f t="shared" si="55"/>
        <v>0</v>
      </c>
      <c r="X125" s="446">
        <f t="shared" si="55"/>
        <v>0</v>
      </c>
      <c r="Y125" s="446">
        <f t="shared" si="55"/>
        <v>0</v>
      </c>
      <c r="Z125" s="446">
        <f t="shared" si="55"/>
        <v>0</v>
      </c>
      <c r="AA125" s="446">
        <f t="shared" si="55"/>
        <v>0</v>
      </c>
      <c r="AB125" s="446">
        <f t="shared" si="55"/>
        <v>0</v>
      </c>
      <c r="AC125" s="446">
        <f t="shared" si="55"/>
        <v>0</v>
      </c>
      <c r="AD125" s="446">
        <f t="shared" si="55"/>
        <v>0</v>
      </c>
      <c r="AE125" s="446">
        <f t="shared" si="55"/>
        <v>0</v>
      </c>
      <c r="AF125" s="446">
        <f t="shared" si="55"/>
        <v>0</v>
      </c>
      <c r="AG125" s="970">
        <f t="shared" si="54"/>
        <v>0</v>
      </c>
    </row>
    <row r="126">
      <c r="A126" s="145"/>
      <c r="B126" s="174"/>
      <c r="C126" s="174"/>
      <c r="D126" s="174"/>
      <c r="E126" s="174"/>
      <c r="F126" s="174"/>
      <c r="G126" s="174"/>
      <c r="H126" s="174"/>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970"/>
    </row>
    <row r="127">
      <c r="A127" s="443" t="s">
        <v>2083</v>
      </c>
      <c r="B127" s="212">
        <v>0.0</v>
      </c>
      <c r="C127" s="212">
        <v>0.0</v>
      </c>
      <c r="D127" s="212">
        <v>0.0</v>
      </c>
      <c r="E127" s="212">
        <v>0.0</v>
      </c>
      <c r="F127" s="212">
        <v>0.0</v>
      </c>
      <c r="G127" s="212">
        <v>0.0</v>
      </c>
      <c r="H127" s="212">
        <v>0.0</v>
      </c>
      <c r="I127" s="212">
        <v>0.0</v>
      </c>
      <c r="J127" s="212">
        <v>0.0</v>
      </c>
      <c r="K127" s="212">
        <v>0.0</v>
      </c>
      <c r="L127" s="212">
        <v>0.0</v>
      </c>
      <c r="M127" s="212">
        <v>0.0</v>
      </c>
      <c r="N127" s="212">
        <v>0.0</v>
      </c>
      <c r="O127" s="212">
        <v>0.0</v>
      </c>
      <c r="P127" s="212">
        <v>0.0</v>
      </c>
      <c r="Q127" s="212">
        <v>0.0</v>
      </c>
      <c r="R127" s="212">
        <v>0.0</v>
      </c>
      <c r="S127" s="212">
        <v>0.0</v>
      </c>
      <c r="T127" s="212">
        <v>0.0</v>
      </c>
      <c r="U127" s="212">
        <v>0.0</v>
      </c>
      <c r="V127" s="212">
        <v>0.0</v>
      </c>
      <c r="W127" s="212">
        <v>0.0</v>
      </c>
      <c r="X127" s="212">
        <v>0.0</v>
      </c>
      <c r="Y127" s="212">
        <v>0.0</v>
      </c>
      <c r="Z127" s="212">
        <v>0.0</v>
      </c>
      <c r="AA127" s="212">
        <v>0.0</v>
      </c>
      <c r="AB127" s="212">
        <v>0.0</v>
      </c>
      <c r="AC127" s="212"/>
      <c r="AD127" s="212"/>
      <c r="AE127" s="212"/>
      <c r="AF127" s="212"/>
      <c r="AG127" s="970">
        <f t="shared" ref="AG127:AG135" si="56">SUM(B127:AF127)</f>
        <v>0</v>
      </c>
    </row>
    <row r="128">
      <c r="A128" s="443" t="s">
        <v>2084</v>
      </c>
      <c r="B128" s="212">
        <v>0.0</v>
      </c>
      <c r="C128" s="212">
        <v>0.0</v>
      </c>
      <c r="D128" s="212">
        <v>0.0</v>
      </c>
      <c r="E128" s="212">
        <v>0.0</v>
      </c>
      <c r="F128" s="212">
        <v>0.0</v>
      </c>
      <c r="G128" s="212">
        <v>0.0</v>
      </c>
      <c r="H128" s="212">
        <v>0.0</v>
      </c>
      <c r="I128" s="212">
        <v>0.0</v>
      </c>
      <c r="J128" s="212">
        <v>0.0</v>
      </c>
      <c r="K128" s="212">
        <v>0.0</v>
      </c>
      <c r="L128" s="212">
        <v>0.0</v>
      </c>
      <c r="M128" s="212">
        <v>0.0</v>
      </c>
      <c r="N128" s="212">
        <v>0.0</v>
      </c>
      <c r="O128" s="212">
        <v>0.0</v>
      </c>
      <c r="P128" s="212">
        <v>0.0</v>
      </c>
      <c r="Q128" s="212">
        <v>0.0</v>
      </c>
      <c r="R128" s="212">
        <v>0.0</v>
      </c>
      <c r="S128" s="212">
        <v>0.0</v>
      </c>
      <c r="T128" s="212">
        <v>0.0</v>
      </c>
      <c r="U128" s="212">
        <v>0.0</v>
      </c>
      <c r="V128" s="212">
        <v>0.0</v>
      </c>
      <c r="W128" s="212">
        <v>0.0</v>
      </c>
      <c r="X128" s="212">
        <v>0.0</v>
      </c>
      <c r="Y128" s="212">
        <v>0.0</v>
      </c>
      <c r="Z128" s="212">
        <v>0.0</v>
      </c>
      <c r="AA128" s="212">
        <v>0.0</v>
      </c>
      <c r="AB128" s="212">
        <v>0.0</v>
      </c>
      <c r="AC128" s="212"/>
      <c r="AD128" s="212"/>
      <c r="AE128" s="212"/>
      <c r="AF128" s="212"/>
      <c r="AG128" s="970">
        <f t="shared" si="56"/>
        <v>0</v>
      </c>
    </row>
    <row r="129">
      <c r="A129" s="443" t="s">
        <v>2085</v>
      </c>
      <c r="B129" s="212">
        <v>0.0</v>
      </c>
      <c r="C129" s="212">
        <v>0.0</v>
      </c>
      <c r="D129" s="212">
        <v>0.0</v>
      </c>
      <c r="E129" s="212">
        <v>0.0</v>
      </c>
      <c r="F129" s="212">
        <v>0.0</v>
      </c>
      <c r="G129" s="212">
        <v>0.0</v>
      </c>
      <c r="H129" s="212">
        <v>0.0</v>
      </c>
      <c r="I129" s="212">
        <v>0.0</v>
      </c>
      <c r="J129" s="212">
        <v>0.0</v>
      </c>
      <c r="K129" s="212">
        <v>0.0</v>
      </c>
      <c r="L129" s="212">
        <v>0.0</v>
      </c>
      <c r="M129" s="212">
        <v>0.0</v>
      </c>
      <c r="N129" s="212">
        <v>0.0</v>
      </c>
      <c r="O129" s="212">
        <v>0.0</v>
      </c>
      <c r="P129" s="212">
        <v>0.0</v>
      </c>
      <c r="Q129" s="212">
        <v>0.0</v>
      </c>
      <c r="R129" s="212">
        <v>0.0</v>
      </c>
      <c r="S129" s="212">
        <v>0.0</v>
      </c>
      <c r="T129" s="212">
        <v>0.0</v>
      </c>
      <c r="U129" s="212">
        <v>0.0</v>
      </c>
      <c r="V129" s="212">
        <v>0.0</v>
      </c>
      <c r="W129" s="212">
        <v>0.0</v>
      </c>
      <c r="X129" s="212">
        <v>0.0</v>
      </c>
      <c r="Y129" s="212">
        <v>0.0</v>
      </c>
      <c r="Z129" s="212">
        <v>0.0</v>
      </c>
      <c r="AA129" s="212">
        <v>0.0</v>
      </c>
      <c r="AB129" s="212">
        <v>0.0</v>
      </c>
      <c r="AC129" s="212"/>
      <c r="AD129" s="212"/>
      <c r="AE129" s="212"/>
      <c r="AF129" s="212"/>
      <c r="AG129" s="970">
        <f t="shared" si="56"/>
        <v>0</v>
      </c>
    </row>
    <row r="130">
      <c r="A130" s="443" t="s">
        <v>2086</v>
      </c>
      <c r="B130" s="212">
        <v>0.0</v>
      </c>
      <c r="C130" s="212">
        <v>0.0</v>
      </c>
      <c r="D130" s="212">
        <v>0.0</v>
      </c>
      <c r="E130" s="212">
        <v>0.0</v>
      </c>
      <c r="F130" s="212">
        <v>0.0</v>
      </c>
      <c r="G130" s="212">
        <v>0.0</v>
      </c>
      <c r="H130" s="212">
        <v>0.0</v>
      </c>
      <c r="I130" s="212">
        <v>0.0</v>
      </c>
      <c r="J130" s="212">
        <v>0.0</v>
      </c>
      <c r="K130" s="212">
        <v>0.0</v>
      </c>
      <c r="L130" s="212">
        <v>0.0</v>
      </c>
      <c r="M130" s="212">
        <v>0.0</v>
      </c>
      <c r="N130" s="212">
        <v>0.0</v>
      </c>
      <c r="O130" s="212">
        <v>0.0</v>
      </c>
      <c r="P130" s="212">
        <v>0.0</v>
      </c>
      <c r="Q130" s="212">
        <v>0.0</v>
      </c>
      <c r="R130" s="212">
        <v>0.0</v>
      </c>
      <c r="S130" s="212">
        <v>0.0</v>
      </c>
      <c r="T130" s="212">
        <v>0.0</v>
      </c>
      <c r="U130" s="212">
        <v>0.0</v>
      </c>
      <c r="V130" s="212">
        <v>0.0</v>
      </c>
      <c r="W130" s="212">
        <v>0.0</v>
      </c>
      <c r="X130" s="212">
        <v>0.0</v>
      </c>
      <c r="Y130" s="212">
        <v>0.0</v>
      </c>
      <c r="Z130" s="212">
        <v>0.0</v>
      </c>
      <c r="AA130" s="212">
        <v>0.0</v>
      </c>
      <c r="AB130" s="212">
        <v>0.0</v>
      </c>
      <c r="AC130" s="212"/>
      <c r="AD130" s="212"/>
      <c r="AE130" s="212"/>
      <c r="AF130" s="212"/>
      <c r="AG130" s="970">
        <f t="shared" si="56"/>
        <v>0</v>
      </c>
    </row>
    <row r="131">
      <c r="A131" s="443" t="s">
        <v>2087</v>
      </c>
      <c r="B131" s="212">
        <v>0.0</v>
      </c>
      <c r="C131" s="212">
        <v>0.0</v>
      </c>
      <c r="D131" s="212">
        <v>0.0</v>
      </c>
      <c r="E131" s="212">
        <v>0.0</v>
      </c>
      <c r="F131" s="212">
        <v>0.0</v>
      </c>
      <c r="G131" s="212">
        <v>0.0</v>
      </c>
      <c r="H131" s="212">
        <v>0.0</v>
      </c>
      <c r="I131" s="212">
        <v>0.0</v>
      </c>
      <c r="J131" s="212">
        <v>0.0</v>
      </c>
      <c r="K131" s="212">
        <v>0.0</v>
      </c>
      <c r="L131" s="212">
        <v>0.0</v>
      </c>
      <c r="M131" s="212">
        <v>0.0</v>
      </c>
      <c r="N131" s="212">
        <v>0.0</v>
      </c>
      <c r="O131" s="212">
        <v>0.0</v>
      </c>
      <c r="P131" s="212">
        <v>0.0</v>
      </c>
      <c r="Q131" s="212">
        <v>0.0</v>
      </c>
      <c r="R131" s="212">
        <v>0.0</v>
      </c>
      <c r="S131" s="212">
        <v>0.0</v>
      </c>
      <c r="T131" s="212">
        <v>0.0</v>
      </c>
      <c r="U131" s="212">
        <v>0.0</v>
      </c>
      <c r="V131" s="212">
        <v>0.0</v>
      </c>
      <c r="W131" s="212">
        <v>0.0</v>
      </c>
      <c r="X131" s="212">
        <v>0.0</v>
      </c>
      <c r="Y131" s="212">
        <v>0.0</v>
      </c>
      <c r="Z131" s="212">
        <v>0.0</v>
      </c>
      <c r="AA131" s="212">
        <v>0.0</v>
      </c>
      <c r="AB131" s="212">
        <v>0.0</v>
      </c>
      <c r="AC131" s="212"/>
      <c r="AD131" s="212"/>
      <c r="AE131" s="212"/>
      <c r="AF131" s="212"/>
      <c r="AG131" s="970">
        <f t="shared" si="56"/>
        <v>0</v>
      </c>
    </row>
    <row r="132">
      <c r="A132" s="443" t="s">
        <v>2088</v>
      </c>
      <c r="B132" s="212">
        <v>0.0</v>
      </c>
      <c r="C132" s="212">
        <v>0.0</v>
      </c>
      <c r="D132" s="212">
        <v>0.0</v>
      </c>
      <c r="E132" s="212">
        <v>0.0</v>
      </c>
      <c r="F132" s="212">
        <v>0.0</v>
      </c>
      <c r="G132" s="212">
        <v>0.0</v>
      </c>
      <c r="H132" s="212">
        <v>0.0</v>
      </c>
      <c r="I132" s="212">
        <v>0.0</v>
      </c>
      <c r="J132" s="212">
        <v>0.0</v>
      </c>
      <c r="K132" s="212">
        <v>0.0</v>
      </c>
      <c r="L132" s="212">
        <v>0.0</v>
      </c>
      <c r="M132" s="212">
        <v>0.0</v>
      </c>
      <c r="N132" s="212">
        <v>0.0</v>
      </c>
      <c r="O132" s="212">
        <v>0.0</v>
      </c>
      <c r="P132" s="212">
        <v>0.0</v>
      </c>
      <c r="Q132" s="212">
        <v>0.0</v>
      </c>
      <c r="R132" s="212">
        <v>0.0</v>
      </c>
      <c r="S132" s="212">
        <v>0.0</v>
      </c>
      <c r="T132" s="212">
        <v>0.0</v>
      </c>
      <c r="U132" s="212">
        <v>0.0</v>
      </c>
      <c r="V132" s="212">
        <v>0.0</v>
      </c>
      <c r="W132" s="212">
        <v>0.0</v>
      </c>
      <c r="X132" s="212">
        <v>0.0</v>
      </c>
      <c r="Y132" s="212">
        <v>0.0</v>
      </c>
      <c r="Z132" s="212">
        <v>0.0</v>
      </c>
      <c r="AA132" s="212">
        <v>0.0</v>
      </c>
      <c r="AB132" s="212">
        <v>0.0</v>
      </c>
      <c r="AC132" s="212"/>
      <c r="AD132" s="212"/>
      <c r="AE132" s="212"/>
      <c r="AF132" s="212"/>
      <c r="AG132" s="970">
        <f t="shared" si="56"/>
        <v>0</v>
      </c>
    </row>
    <row r="133">
      <c r="A133" s="443" t="s">
        <v>2089</v>
      </c>
      <c r="B133" s="212">
        <v>0.0</v>
      </c>
      <c r="C133" s="212">
        <v>0.0</v>
      </c>
      <c r="D133" s="212">
        <v>0.0</v>
      </c>
      <c r="E133" s="212">
        <v>0.0</v>
      </c>
      <c r="F133" s="212">
        <v>0.0</v>
      </c>
      <c r="G133" s="212">
        <v>0.0</v>
      </c>
      <c r="H133" s="212">
        <v>0.0</v>
      </c>
      <c r="I133" s="212">
        <v>0.0</v>
      </c>
      <c r="J133" s="212">
        <v>0.0</v>
      </c>
      <c r="K133" s="212">
        <v>0.0</v>
      </c>
      <c r="L133" s="212">
        <v>0.0</v>
      </c>
      <c r="M133" s="212">
        <v>0.0</v>
      </c>
      <c r="N133" s="212">
        <v>0.0</v>
      </c>
      <c r="O133" s="212">
        <v>0.0</v>
      </c>
      <c r="P133" s="212">
        <v>0.0</v>
      </c>
      <c r="Q133" s="212">
        <v>0.0</v>
      </c>
      <c r="R133" s="212">
        <v>0.0</v>
      </c>
      <c r="S133" s="212">
        <v>0.0</v>
      </c>
      <c r="T133" s="212">
        <v>0.0</v>
      </c>
      <c r="U133" s="212">
        <v>0.0</v>
      </c>
      <c r="V133" s="212">
        <v>0.0</v>
      </c>
      <c r="W133" s="212">
        <v>0.0</v>
      </c>
      <c r="X133" s="212">
        <v>0.0</v>
      </c>
      <c r="Y133" s="212">
        <v>0.0</v>
      </c>
      <c r="Z133" s="212">
        <v>0.0</v>
      </c>
      <c r="AA133" s="212">
        <v>0.0</v>
      </c>
      <c r="AB133" s="212">
        <v>0.0</v>
      </c>
      <c r="AC133" s="212"/>
      <c r="AD133" s="212"/>
      <c r="AE133" s="212"/>
      <c r="AF133" s="212"/>
      <c r="AG133" s="970">
        <f t="shared" si="56"/>
        <v>0</v>
      </c>
    </row>
    <row r="134">
      <c r="A134" s="443" t="s">
        <v>2090</v>
      </c>
      <c r="B134" s="212">
        <v>0.0</v>
      </c>
      <c r="C134" s="212">
        <v>0.0</v>
      </c>
      <c r="D134" s="212">
        <v>0.0</v>
      </c>
      <c r="E134" s="212">
        <v>0.0</v>
      </c>
      <c r="F134" s="212">
        <v>0.0</v>
      </c>
      <c r="G134" s="212">
        <v>0.0</v>
      </c>
      <c r="H134" s="212">
        <v>0.0</v>
      </c>
      <c r="I134" s="212">
        <v>0.0</v>
      </c>
      <c r="J134" s="212">
        <v>0.0</v>
      </c>
      <c r="K134" s="212">
        <v>0.0</v>
      </c>
      <c r="L134" s="212">
        <v>0.0</v>
      </c>
      <c r="M134" s="212">
        <v>0.0</v>
      </c>
      <c r="N134" s="212">
        <v>0.0</v>
      </c>
      <c r="O134" s="212">
        <v>0.0</v>
      </c>
      <c r="P134" s="212">
        <v>0.0</v>
      </c>
      <c r="Q134" s="212">
        <v>0.0</v>
      </c>
      <c r="R134" s="212">
        <v>0.0</v>
      </c>
      <c r="S134" s="212">
        <v>0.0</v>
      </c>
      <c r="T134" s="212">
        <v>0.0</v>
      </c>
      <c r="U134" s="212">
        <v>0.0</v>
      </c>
      <c r="V134" s="212">
        <v>0.0</v>
      </c>
      <c r="W134" s="212">
        <v>0.0</v>
      </c>
      <c r="X134" s="212">
        <v>0.0</v>
      </c>
      <c r="Y134" s="212">
        <v>0.0</v>
      </c>
      <c r="Z134" s="212">
        <v>0.0</v>
      </c>
      <c r="AA134" s="212">
        <v>0.0</v>
      </c>
      <c r="AB134" s="212">
        <v>0.0</v>
      </c>
      <c r="AC134" s="212"/>
      <c r="AD134" s="212"/>
      <c r="AE134" s="212"/>
      <c r="AF134" s="212"/>
      <c r="AG134" s="970">
        <f t="shared" si="56"/>
        <v>0</v>
      </c>
    </row>
    <row r="135">
      <c r="A135" s="989" t="s">
        <v>2091</v>
      </c>
      <c r="B135" s="446">
        <f t="shared" ref="B135:AF135" si="57">SUM(B127:B134)</f>
        <v>0</v>
      </c>
      <c r="C135" s="446">
        <f t="shared" si="57"/>
        <v>0</v>
      </c>
      <c r="D135" s="446">
        <f t="shared" si="57"/>
        <v>0</v>
      </c>
      <c r="E135" s="446">
        <f t="shared" si="57"/>
        <v>0</v>
      </c>
      <c r="F135" s="446">
        <f t="shared" si="57"/>
        <v>0</v>
      </c>
      <c r="G135" s="446">
        <f t="shared" si="57"/>
        <v>0</v>
      </c>
      <c r="H135" s="446">
        <f t="shared" si="57"/>
        <v>0</v>
      </c>
      <c r="I135" s="446">
        <f t="shared" si="57"/>
        <v>0</v>
      </c>
      <c r="J135" s="446">
        <f t="shared" si="57"/>
        <v>0</v>
      </c>
      <c r="K135" s="446">
        <f t="shared" si="57"/>
        <v>0</v>
      </c>
      <c r="L135" s="446">
        <f t="shared" si="57"/>
        <v>0</v>
      </c>
      <c r="M135" s="446">
        <f t="shared" si="57"/>
        <v>0</v>
      </c>
      <c r="N135" s="446">
        <f t="shared" si="57"/>
        <v>0</v>
      </c>
      <c r="O135" s="446">
        <f t="shared" si="57"/>
        <v>0</v>
      </c>
      <c r="P135" s="446">
        <f t="shared" si="57"/>
        <v>0</v>
      </c>
      <c r="Q135" s="446">
        <f t="shared" si="57"/>
        <v>0</v>
      </c>
      <c r="R135" s="446">
        <f t="shared" si="57"/>
        <v>0</v>
      </c>
      <c r="S135" s="446">
        <f t="shared" si="57"/>
        <v>0</v>
      </c>
      <c r="T135" s="446">
        <f t="shared" si="57"/>
        <v>0</v>
      </c>
      <c r="U135" s="446">
        <f t="shared" si="57"/>
        <v>0</v>
      </c>
      <c r="V135" s="446">
        <f t="shared" si="57"/>
        <v>0</v>
      </c>
      <c r="W135" s="446">
        <f t="shared" si="57"/>
        <v>0</v>
      </c>
      <c r="X135" s="446">
        <f t="shared" si="57"/>
        <v>0</v>
      </c>
      <c r="Y135" s="446">
        <f t="shared" si="57"/>
        <v>0</v>
      </c>
      <c r="Z135" s="446">
        <f t="shared" si="57"/>
        <v>0</v>
      </c>
      <c r="AA135" s="446">
        <f t="shared" si="57"/>
        <v>0</v>
      </c>
      <c r="AB135" s="446">
        <f t="shared" si="57"/>
        <v>0</v>
      </c>
      <c r="AC135" s="446">
        <f t="shared" si="57"/>
        <v>0</v>
      </c>
      <c r="AD135" s="446">
        <f t="shared" si="57"/>
        <v>0</v>
      </c>
      <c r="AE135" s="446">
        <f t="shared" si="57"/>
        <v>0</v>
      </c>
      <c r="AF135" s="446">
        <f t="shared" si="57"/>
        <v>0</v>
      </c>
      <c r="AG135" s="970">
        <f t="shared" si="56"/>
        <v>0</v>
      </c>
    </row>
    <row r="136">
      <c r="A136" s="145"/>
      <c r="B136" s="174"/>
      <c r="C136" s="174"/>
      <c r="D136" s="174"/>
      <c r="E136" s="174"/>
      <c r="F136" s="174"/>
      <c r="G136" s="174"/>
      <c r="H136" s="174"/>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970"/>
    </row>
    <row r="137">
      <c r="A137" s="462" t="s">
        <v>2092</v>
      </c>
      <c r="T137" s="225"/>
      <c r="U137" s="225"/>
      <c r="V137" s="225"/>
      <c r="W137" s="225"/>
      <c r="X137" s="225"/>
      <c r="Y137" s="225"/>
      <c r="Z137" s="225"/>
      <c r="AA137" s="225"/>
      <c r="AB137" s="225"/>
      <c r="AC137" s="225"/>
      <c r="AD137" s="225"/>
      <c r="AE137" s="225"/>
      <c r="AF137" s="225"/>
      <c r="AG137" s="987"/>
    </row>
    <row r="138">
      <c r="A138" s="443" t="s">
        <v>2093</v>
      </c>
      <c r="B138" s="212">
        <v>0.0</v>
      </c>
      <c r="C138" s="212">
        <v>0.0</v>
      </c>
      <c r="D138" s="212">
        <v>0.0</v>
      </c>
      <c r="E138" s="212">
        <v>0.0</v>
      </c>
      <c r="F138" s="212">
        <v>0.0</v>
      </c>
      <c r="G138" s="212">
        <v>1.0</v>
      </c>
      <c r="H138" s="212">
        <v>0.0</v>
      </c>
      <c r="I138" s="212">
        <v>0.0</v>
      </c>
      <c r="J138" s="212">
        <v>0.0</v>
      </c>
      <c r="K138" s="212">
        <v>0.0</v>
      </c>
      <c r="L138" s="212">
        <v>0.0</v>
      </c>
      <c r="M138" s="212">
        <v>0.0</v>
      </c>
      <c r="N138" s="212">
        <v>0.0</v>
      </c>
      <c r="O138" s="212">
        <v>0.0</v>
      </c>
      <c r="P138" s="212">
        <v>0.0</v>
      </c>
      <c r="Q138" s="212">
        <v>0.0</v>
      </c>
      <c r="R138" s="212">
        <v>0.0</v>
      </c>
      <c r="S138" s="212">
        <v>0.0</v>
      </c>
      <c r="T138" s="212">
        <v>1.0</v>
      </c>
      <c r="U138" s="212">
        <v>0.0</v>
      </c>
      <c r="V138" s="212">
        <v>0.0</v>
      </c>
      <c r="W138" s="212">
        <v>0.0</v>
      </c>
      <c r="X138" s="212">
        <v>0.0</v>
      </c>
      <c r="Y138" s="212">
        <v>0.0</v>
      </c>
      <c r="Z138" s="212">
        <v>0.0</v>
      </c>
      <c r="AA138" s="212">
        <v>0.0</v>
      </c>
      <c r="AB138" s="212">
        <v>0.0</v>
      </c>
      <c r="AC138" s="212"/>
      <c r="AD138" s="212"/>
      <c r="AE138" s="212"/>
      <c r="AF138" s="212"/>
      <c r="AG138" s="970">
        <f t="shared" ref="AG138:AG143" si="58">SUM(B138:AF138)</f>
        <v>2</v>
      </c>
    </row>
    <row r="139">
      <c r="A139" s="443" t="s">
        <v>2094</v>
      </c>
      <c r="B139" s="212">
        <v>0.0</v>
      </c>
      <c r="C139" s="212">
        <v>0.0</v>
      </c>
      <c r="D139" s="212">
        <v>0.0</v>
      </c>
      <c r="E139" s="212">
        <v>0.0</v>
      </c>
      <c r="F139" s="212">
        <v>0.0</v>
      </c>
      <c r="G139" s="212">
        <v>1.0</v>
      </c>
      <c r="H139" s="212">
        <v>0.0</v>
      </c>
      <c r="I139" s="212">
        <v>0.0</v>
      </c>
      <c r="J139" s="212">
        <v>0.0</v>
      </c>
      <c r="K139" s="212">
        <v>0.0</v>
      </c>
      <c r="L139" s="212">
        <v>0.0</v>
      </c>
      <c r="M139" s="212">
        <v>0.0</v>
      </c>
      <c r="N139" s="212">
        <v>0.0</v>
      </c>
      <c r="O139" s="212">
        <v>0.0</v>
      </c>
      <c r="P139" s="212">
        <v>0.0</v>
      </c>
      <c r="Q139" s="212">
        <v>0.0</v>
      </c>
      <c r="R139" s="212">
        <v>0.0</v>
      </c>
      <c r="S139" s="212">
        <v>0.0</v>
      </c>
      <c r="T139" s="212">
        <v>0.0</v>
      </c>
      <c r="U139" s="212">
        <v>0.0</v>
      </c>
      <c r="V139" s="212">
        <v>0.0</v>
      </c>
      <c r="W139" s="212">
        <v>0.0</v>
      </c>
      <c r="X139" s="212">
        <v>0.0</v>
      </c>
      <c r="Y139" s="212">
        <v>0.0</v>
      </c>
      <c r="Z139" s="212">
        <v>0.0</v>
      </c>
      <c r="AA139" s="212">
        <v>0.0</v>
      </c>
      <c r="AB139" s="212">
        <v>0.0</v>
      </c>
      <c r="AC139" s="212"/>
      <c r="AD139" s="212"/>
      <c r="AE139" s="212"/>
      <c r="AF139" s="212"/>
      <c r="AG139" s="970">
        <f t="shared" si="58"/>
        <v>1</v>
      </c>
    </row>
    <row r="140">
      <c r="A140" s="443" t="s">
        <v>2095</v>
      </c>
      <c r="B140" s="212">
        <v>0.0</v>
      </c>
      <c r="C140" s="212">
        <v>0.0</v>
      </c>
      <c r="D140" s="212">
        <v>0.0</v>
      </c>
      <c r="E140" s="212">
        <v>0.0</v>
      </c>
      <c r="F140" s="212">
        <v>0.0</v>
      </c>
      <c r="G140" s="212">
        <v>0.0</v>
      </c>
      <c r="H140" s="212">
        <v>0.0</v>
      </c>
      <c r="I140" s="212">
        <v>0.0</v>
      </c>
      <c r="J140" s="212">
        <v>0.0</v>
      </c>
      <c r="K140" s="212">
        <v>0.0</v>
      </c>
      <c r="L140" s="212">
        <v>0.0</v>
      </c>
      <c r="M140" s="212">
        <v>0.0</v>
      </c>
      <c r="N140" s="212">
        <v>0.0</v>
      </c>
      <c r="O140" s="212">
        <v>0.0</v>
      </c>
      <c r="P140" s="212">
        <v>0.0</v>
      </c>
      <c r="Q140" s="212">
        <v>0.0</v>
      </c>
      <c r="R140" s="212">
        <v>0.0</v>
      </c>
      <c r="S140" s="212">
        <v>0.0</v>
      </c>
      <c r="T140" s="212">
        <v>0.0</v>
      </c>
      <c r="U140" s="212">
        <v>0.0</v>
      </c>
      <c r="V140" s="212">
        <v>1.0</v>
      </c>
      <c r="W140" s="212">
        <v>0.0</v>
      </c>
      <c r="X140" s="212">
        <v>0.0</v>
      </c>
      <c r="Y140" s="212">
        <v>1.0</v>
      </c>
      <c r="Z140" s="212">
        <v>0.0</v>
      </c>
      <c r="AA140" s="212">
        <v>0.0</v>
      </c>
      <c r="AB140" s="212">
        <v>0.0</v>
      </c>
      <c r="AC140" s="212"/>
      <c r="AD140" s="212"/>
      <c r="AE140" s="212"/>
      <c r="AF140" s="212"/>
      <c r="AG140" s="970">
        <f t="shared" si="58"/>
        <v>2</v>
      </c>
    </row>
    <row r="141">
      <c r="A141" s="443" t="s">
        <v>2096</v>
      </c>
      <c r="B141" s="212">
        <v>0.0</v>
      </c>
      <c r="C141" s="212">
        <v>0.0</v>
      </c>
      <c r="D141" s="212">
        <v>0.0</v>
      </c>
      <c r="E141" s="212">
        <v>0.0</v>
      </c>
      <c r="F141" s="212">
        <v>0.0</v>
      </c>
      <c r="G141" s="212">
        <v>0.0</v>
      </c>
      <c r="H141" s="212">
        <v>0.0</v>
      </c>
      <c r="I141" s="212">
        <v>0.0</v>
      </c>
      <c r="J141" s="212">
        <v>0.0</v>
      </c>
      <c r="K141" s="212">
        <v>0.0</v>
      </c>
      <c r="L141" s="212">
        <v>0.0</v>
      </c>
      <c r="M141" s="212">
        <v>0.0</v>
      </c>
      <c r="N141" s="212">
        <v>0.0</v>
      </c>
      <c r="O141" s="212">
        <v>0.0</v>
      </c>
      <c r="P141" s="212">
        <v>0.0</v>
      </c>
      <c r="Q141" s="212">
        <v>0.0</v>
      </c>
      <c r="R141" s="212">
        <v>0.0</v>
      </c>
      <c r="S141" s="212">
        <v>0.0</v>
      </c>
      <c r="T141" s="212">
        <v>0.0</v>
      </c>
      <c r="U141" s="212">
        <v>0.0</v>
      </c>
      <c r="V141" s="212">
        <v>0.0</v>
      </c>
      <c r="W141" s="212">
        <v>0.0</v>
      </c>
      <c r="X141" s="212">
        <v>0.0</v>
      </c>
      <c r="Y141" s="212">
        <v>0.0</v>
      </c>
      <c r="Z141" s="212">
        <v>0.0</v>
      </c>
      <c r="AA141" s="212">
        <v>0.0</v>
      </c>
      <c r="AB141" s="212">
        <v>0.0</v>
      </c>
      <c r="AC141" s="212"/>
      <c r="AD141" s="212"/>
      <c r="AE141" s="212"/>
      <c r="AF141" s="212"/>
      <c r="AG141" s="970">
        <f t="shared" si="58"/>
        <v>0</v>
      </c>
    </row>
    <row r="142">
      <c r="A142" s="988" t="s">
        <v>1175</v>
      </c>
      <c r="B142" s="446">
        <f t="shared" ref="B142:AF142" si="59">SUM(B138:B139)</f>
        <v>0</v>
      </c>
      <c r="C142" s="446">
        <f t="shared" si="59"/>
        <v>0</v>
      </c>
      <c r="D142" s="446">
        <f t="shared" si="59"/>
        <v>0</v>
      </c>
      <c r="E142" s="446">
        <f t="shared" si="59"/>
        <v>0</v>
      </c>
      <c r="F142" s="446">
        <f t="shared" si="59"/>
        <v>0</v>
      </c>
      <c r="G142" s="446">
        <f t="shared" si="59"/>
        <v>2</v>
      </c>
      <c r="H142" s="446">
        <f t="shared" si="59"/>
        <v>0</v>
      </c>
      <c r="I142" s="446">
        <f t="shared" si="59"/>
        <v>0</v>
      </c>
      <c r="J142" s="446">
        <f t="shared" si="59"/>
        <v>0</v>
      </c>
      <c r="K142" s="446">
        <f t="shared" si="59"/>
        <v>0</v>
      </c>
      <c r="L142" s="446">
        <f t="shared" si="59"/>
        <v>0</v>
      </c>
      <c r="M142" s="446">
        <f t="shared" si="59"/>
        <v>0</v>
      </c>
      <c r="N142" s="446">
        <f t="shared" si="59"/>
        <v>0</v>
      </c>
      <c r="O142" s="446">
        <f t="shared" si="59"/>
        <v>0</v>
      </c>
      <c r="P142" s="446">
        <f t="shared" si="59"/>
        <v>0</v>
      </c>
      <c r="Q142" s="446">
        <f t="shared" si="59"/>
        <v>0</v>
      </c>
      <c r="R142" s="446">
        <f t="shared" si="59"/>
        <v>0</v>
      </c>
      <c r="S142" s="446">
        <f t="shared" si="59"/>
        <v>0</v>
      </c>
      <c r="T142" s="446">
        <f t="shared" si="59"/>
        <v>1</v>
      </c>
      <c r="U142" s="446">
        <f t="shared" si="59"/>
        <v>0</v>
      </c>
      <c r="V142" s="446">
        <f t="shared" si="59"/>
        <v>0</v>
      </c>
      <c r="W142" s="446">
        <f t="shared" si="59"/>
        <v>0</v>
      </c>
      <c r="X142" s="446">
        <f t="shared" si="59"/>
        <v>0</v>
      </c>
      <c r="Y142" s="446">
        <f t="shared" si="59"/>
        <v>0</v>
      </c>
      <c r="Z142" s="446">
        <f t="shared" si="59"/>
        <v>0</v>
      </c>
      <c r="AA142" s="446">
        <f t="shared" si="59"/>
        <v>0</v>
      </c>
      <c r="AB142" s="446">
        <f t="shared" si="59"/>
        <v>0</v>
      </c>
      <c r="AC142" s="446">
        <f t="shared" si="59"/>
        <v>0</v>
      </c>
      <c r="AD142" s="446">
        <f t="shared" si="59"/>
        <v>0</v>
      </c>
      <c r="AE142" s="446">
        <f t="shared" si="59"/>
        <v>0</v>
      </c>
      <c r="AF142" s="446">
        <f t="shared" si="59"/>
        <v>0</v>
      </c>
      <c r="AG142" s="970">
        <f t="shared" si="58"/>
        <v>3</v>
      </c>
    </row>
    <row r="143">
      <c r="A143" s="988" t="s">
        <v>1176</v>
      </c>
      <c r="B143" s="446">
        <f t="shared" ref="B143:AF143" si="60">SUM(B140:B141)</f>
        <v>0</v>
      </c>
      <c r="C143" s="446">
        <f t="shared" si="60"/>
        <v>0</v>
      </c>
      <c r="D143" s="446">
        <f t="shared" si="60"/>
        <v>0</v>
      </c>
      <c r="E143" s="446">
        <f t="shared" si="60"/>
        <v>0</v>
      </c>
      <c r="F143" s="446">
        <f t="shared" si="60"/>
        <v>0</v>
      </c>
      <c r="G143" s="446">
        <f t="shared" si="60"/>
        <v>0</v>
      </c>
      <c r="H143" s="446">
        <f t="shared" si="60"/>
        <v>0</v>
      </c>
      <c r="I143" s="446">
        <f t="shared" si="60"/>
        <v>0</v>
      </c>
      <c r="J143" s="446">
        <f t="shared" si="60"/>
        <v>0</v>
      </c>
      <c r="K143" s="446">
        <f t="shared" si="60"/>
        <v>0</v>
      </c>
      <c r="L143" s="446">
        <f t="shared" si="60"/>
        <v>0</v>
      </c>
      <c r="M143" s="446">
        <f t="shared" si="60"/>
        <v>0</v>
      </c>
      <c r="N143" s="446">
        <f t="shared" si="60"/>
        <v>0</v>
      </c>
      <c r="O143" s="446">
        <f t="shared" si="60"/>
        <v>0</v>
      </c>
      <c r="P143" s="446">
        <f t="shared" si="60"/>
        <v>0</v>
      </c>
      <c r="Q143" s="446">
        <f t="shared" si="60"/>
        <v>0</v>
      </c>
      <c r="R143" s="446">
        <f t="shared" si="60"/>
        <v>0</v>
      </c>
      <c r="S143" s="446">
        <f t="shared" si="60"/>
        <v>0</v>
      </c>
      <c r="T143" s="446">
        <f t="shared" si="60"/>
        <v>0</v>
      </c>
      <c r="U143" s="446">
        <f t="shared" si="60"/>
        <v>0</v>
      </c>
      <c r="V143" s="446">
        <f t="shared" si="60"/>
        <v>1</v>
      </c>
      <c r="W143" s="446">
        <f t="shared" si="60"/>
        <v>0</v>
      </c>
      <c r="X143" s="446">
        <f t="shared" si="60"/>
        <v>0</v>
      </c>
      <c r="Y143" s="446">
        <f t="shared" si="60"/>
        <v>1</v>
      </c>
      <c r="Z143" s="446">
        <f t="shared" si="60"/>
        <v>0</v>
      </c>
      <c r="AA143" s="446">
        <f t="shared" si="60"/>
        <v>0</v>
      </c>
      <c r="AB143" s="446">
        <f t="shared" si="60"/>
        <v>0</v>
      </c>
      <c r="AC143" s="446">
        <f t="shared" si="60"/>
        <v>0</v>
      </c>
      <c r="AD143" s="446">
        <f t="shared" si="60"/>
        <v>0</v>
      </c>
      <c r="AE143" s="446">
        <f t="shared" si="60"/>
        <v>0</v>
      </c>
      <c r="AF143" s="446">
        <f t="shared" si="60"/>
        <v>0</v>
      </c>
      <c r="AG143" s="970">
        <f t="shared" si="58"/>
        <v>2</v>
      </c>
    </row>
    <row r="144">
      <c r="A144" s="14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225"/>
      <c r="AD144" s="225"/>
      <c r="AE144" s="225"/>
      <c r="AF144" s="225"/>
      <c r="AG144" s="987"/>
    </row>
    <row r="145">
      <c r="A145" s="443" t="s">
        <v>2075</v>
      </c>
      <c r="B145" s="212">
        <v>0.0</v>
      </c>
      <c r="C145" s="212">
        <v>0.0</v>
      </c>
      <c r="D145" s="212">
        <v>0.0</v>
      </c>
      <c r="E145" s="212">
        <v>0.0</v>
      </c>
      <c r="F145" s="212">
        <v>0.0</v>
      </c>
      <c r="G145" s="212">
        <v>0.0</v>
      </c>
      <c r="H145" s="212">
        <v>0.0</v>
      </c>
      <c r="I145" s="212">
        <v>0.0</v>
      </c>
      <c r="J145" s="212">
        <v>0.0</v>
      </c>
      <c r="K145" s="212">
        <v>0.0</v>
      </c>
      <c r="L145" s="212">
        <v>0.0</v>
      </c>
      <c r="M145" s="212">
        <v>0.0</v>
      </c>
      <c r="N145" s="212">
        <v>0.0</v>
      </c>
      <c r="O145" s="212">
        <v>0.0</v>
      </c>
      <c r="P145" s="212">
        <v>0.0</v>
      </c>
      <c r="Q145" s="212">
        <v>0.0</v>
      </c>
      <c r="R145" s="212">
        <v>0.0</v>
      </c>
      <c r="S145" s="212">
        <v>0.0</v>
      </c>
      <c r="T145" s="212">
        <v>1.0</v>
      </c>
      <c r="U145" s="212">
        <v>0.0</v>
      </c>
      <c r="V145" s="212">
        <v>0.0</v>
      </c>
      <c r="W145" s="212">
        <v>0.0</v>
      </c>
      <c r="X145" s="212">
        <v>0.0</v>
      </c>
      <c r="Y145" s="212">
        <v>0.0</v>
      </c>
      <c r="Z145" s="212">
        <v>0.0</v>
      </c>
      <c r="AA145" s="212">
        <v>0.0</v>
      </c>
      <c r="AB145" s="212">
        <v>0.0</v>
      </c>
      <c r="AC145" s="212"/>
      <c r="AD145" s="212"/>
      <c r="AE145" s="212"/>
      <c r="AF145" s="212"/>
      <c r="AG145" s="970">
        <f t="shared" ref="AG145:AG153" si="61">SUM(B145:AF145)</f>
        <v>1</v>
      </c>
    </row>
    <row r="146">
      <c r="A146" s="443" t="s">
        <v>2076</v>
      </c>
      <c r="B146" s="212">
        <v>0.0</v>
      </c>
      <c r="C146" s="212">
        <v>0.0</v>
      </c>
      <c r="D146" s="212">
        <v>0.0</v>
      </c>
      <c r="E146" s="212">
        <v>0.0</v>
      </c>
      <c r="F146" s="212">
        <v>0.0</v>
      </c>
      <c r="G146" s="212">
        <v>0.0</v>
      </c>
      <c r="H146" s="212">
        <v>0.0</v>
      </c>
      <c r="I146" s="212">
        <v>0.0</v>
      </c>
      <c r="J146" s="212">
        <v>0.0</v>
      </c>
      <c r="K146" s="212">
        <v>0.0</v>
      </c>
      <c r="L146" s="212">
        <v>0.0</v>
      </c>
      <c r="M146" s="212">
        <v>0.0</v>
      </c>
      <c r="N146" s="212">
        <v>0.0</v>
      </c>
      <c r="O146" s="212">
        <v>0.0</v>
      </c>
      <c r="P146" s="212">
        <v>0.0</v>
      </c>
      <c r="Q146" s="212">
        <v>0.0</v>
      </c>
      <c r="R146" s="212">
        <v>0.0</v>
      </c>
      <c r="S146" s="212">
        <v>0.0</v>
      </c>
      <c r="T146" s="212">
        <v>1.0</v>
      </c>
      <c r="U146" s="212">
        <v>0.0</v>
      </c>
      <c r="V146" s="212">
        <v>1.0</v>
      </c>
      <c r="W146" s="212">
        <v>0.0</v>
      </c>
      <c r="X146" s="212">
        <v>0.0</v>
      </c>
      <c r="Y146" s="212">
        <v>0.0</v>
      </c>
      <c r="Z146" s="212">
        <v>0.0</v>
      </c>
      <c r="AA146" s="212">
        <v>0.0</v>
      </c>
      <c r="AB146" s="212">
        <v>0.0</v>
      </c>
      <c r="AC146" s="212"/>
      <c r="AD146" s="212"/>
      <c r="AE146" s="212"/>
      <c r="AF146" s="212"/>
      <c r="AG146" s="970">
        <f t="shared" si="61"/>
        <v>2</v>
      </c>
    </row>
    <row r="147">
      <c r="A147" s="443" t="s">
        <v>2097</v>
      </c>
      <c r="B147" s="212">
        <v>0.0</v>
      </c>
      <c r="C147" s="212">
        <v>0.0</v>
      </c>
      <c r="D147" s="212">
        <v>0.0</v>
      </c>
      <c r="E147" s="212">
        <v>0.0</v>
      </c>
      <c r="F147" s="212">
        <v>0.0</v>
      </c>
      <c r="G147" s="212">
        <v>0.0</v>
      </c>
      <c r="H147" s="212">
        <v>0.0</v>
      </c>
      <c r="I147" s="212">
        <v>0.0</v>
      </c>
      <c r="J147" s="212">
        <v>0.0</v>
      </c>
      <c r="K147" s="212">
        <v>0.0</v>
      </c>
      <c r="L147" s="212">
        <v>0.0</v>
      </c>
      <c r="M147" s="212">
        <v>0.0</v>
      </c>
      <c r="N147" s="212">
        <v>0.0</v>
      </c>
      <c r="O147" s="212">
        <v>0.0</v>
      </c>
      <c r="P147" s="212">
        <v>0.0</v>
      </c>
      <c r="Q147" s="212">
        <v>0.0</v>
      </c>
      <c r="R147" s="212">
        <v>0.0</v>
      </c>
      <c r="S147" s="212">
        <v>0.0</v>
      </c>
      <c r="T147" s="212">
        <v>0.0</v>
      </c>
      <c r="U147" s="212">
        <v>0.0</v>
      </c>
      <c r="V147" s="212">
        <v>0.0</v>
      </c>
      <c r="W147" s="212">
        <v>0.0</v>
      </c>
      <c r="X147" s="212">
        <v>0.0</v>
      </c>
      <c r="Y147" s="212">
        <v>1.0</v>
      </c>
      <c r="Z147" s="212">
        <v>0.0</v>
      </c>
      <c r="AA147" s="212">
        <v>0.0</v>
      </c>
      <c r="AB147" s="212">
        <v>0.0</v>
      </c>
      <c r="AC147" s="212"/>
      <c r="AD147" s="212"/>
      <c r="AE147" s="212"/>
      <c r="AF147" s="212"/>
      <c r="AG147" s="970">
        <f t="shared" si="61"/>
        <v>1</v>
      </c>
    </row>
    <row r="148">
      <c r="A148" s="443" t="s">
        <v>2098</v>
      </c>
      <c r="B148" s="212">
        <v>0.0</v>
      </c>
      <c r="C148" s="212">
        <v>0.0</v>
      </c>
      <c r="D148" s="212">
        <v>0.0</v>
      </c>
      <c r="E148" s="212">
        <v>0.0</v>
      </c>
      <c r="F148" s="212">
        <v>0.0</v>
      </c>
      <c r="G148" s="212">
        <v>0.0</v>
      </c>
      <c r="H148" s="212">
        <v>0.0</v>
      </c>
      <c r="I148" s="212">
        <v>0.0</v>
      </c>
      <c r="J148" s="212">
        <v>0.0</v>
      </c>
      <c r="K148" s="212">
        <v>0.0</v>
      </c>
      <c r="L148" s="212">
        <v>0.0</v>
      </c>
      <c r="M148" s="212">
        <v>0.0</v>
      </c>
      <c r="N148" s="212">
        <v>0.0</v>
      </c>
      <c r="O148" s="212">
        <v>0.0</v>
      </c>
      <c r="P148" s="212">
        <v>0.0</v>
      </c>
      <c r="Q148" s="212">
        <v>0.0</v>
      </c>
      <c r="R148" s="212">
        <v>0.0</v>
      </c>
      <c r="S148" s="212">
        <v>0.0</v>
      </c>
      <c r="T148" s="212">
        <v>0.0</v>
      </c>
      <c r="U148" s="212">
        <v>0.0</v>
      </c>
      <c r="V148" s="212">
        <v>0.0</v>
      </c>
      <c r="W148" s="212">
        <v>0.0</v>
      </c>
      <c r="X148" s="212">
        <v>0.0</v>
      </c>
      <c r="Y148" s="212">
        <v>0.0</v>
      </c>
      <c r="Z148" s="212">
        <v>0.0</v>
      </c>
      <c r="AA148" s="212">
        <v>0.0</v>
      </c>
      <c r="AB148" s="212">
        <v>0.0</v>
      </c>
      <c r="AC148" s="212"/>
      <c r="AD148" s="212"/>
      <c r="AE148" s="212"/>
      <c r="AF148" s="212"/>
      <c r="AG148" s="970">
        <f t="shared" si="61"/>
        <v>0</v>
      </c>
    </row>
    <row r="149">
      <c r="A149" s="443" t="s">
        <v>2099</v>
      </c>
      <c r="B149" s="212">
        <v>0.0</v>
      </c>
      <c r="C149" s="212">
        <v>0.0</v>
      </c>
      <c r="D149" s="212">
        <v>0.0</v>
      </c>
      <c r="E149" s="212">
        <v>0.0</v>
      </c>
      <c r="F149" s="212">
        <v>0.0</v>
      </c>
      <c r="G149" s="212">
        <v>1.0</v>
      </c>
      <c r="H149" s="212">
        <v>0.0</v>
      </c>
      <c r="I149" s="212">
        <v>0.0</v>
      </c>
      <c r="J149" s="212">
        <v>0.0</v>
      </c>
      <c r="K149" s="212">
        <v>0.0</v>
      </c>
      <c r="L149" s="212">
        <v>0.0</v>
      </c>
      <c r="M149" s="212">
        <v>0.0</v>
      </c>
      <c r="N149" s="212">
        <v>1.0</v>
      </c>
      <c r="O149" s="212">
        <v>0.0</v>
      </c>
      <c r="P149" s="212">
        <v>0.0</v>
      </c>
      <c r="Q149" s="212">
        <v>0.0</v>
      </c>
      <c r="R149" s="212">
        <v>0.0</v>
      </c>
      <c r="S149" s="212">
        <v>0.0</v>
      </c>
      <c r="T149" s="212">
        <v>1.0</v>
      </c>
      <c r="U149" s="212">
        <v>0.0</v>
      </c>
      <c r="V149" s="212">
        <v>0.0</v>
      </c>
      <c r="W149" s="212">
        <v>0.0</v>
      </c>
      <c r="X149" s="212">
        <v>0.0</v>
      </c>
      <c r="Y149" s="212">
        <v>0.0</v>
      </c>
      <c r="Z149" s="212">
        <v>0.0</v>
      </c>
      <c r="AA149" s="212">
        <v>0.0</v>
      </c>
      <c r="AB149" s="212">
        <v>0.0</v>
      </c>
      <c r="AC149" s="212"/>
      <c r="AD149" s="212"/>
      <c r="AE149" s="212"/>
      <c r="AF149" s="212"/>
      <c r="AG149" s="970">
        <f t="shared" si="61"/>
        <v>3</v>
      </c>
    </row>
    <row r="150">
      <c r="A150" s="443" t="s">
        <v>2100</v>
      </c>
      <c r="B150" s="212">
        <v>0.0</v>
      </c>
      <c r="C150" s="212">
        <v>0.0</v>
      </c>
      <c r="D150" s="212">
        <v>0.0</v>
      </c>
      <c r="E150" s="212">
        <v>0.0</v>
      </c>
      <c r="F150" s="212">
        <v>0.0</v>
      </c>
      <c r="G150" s="212">
        <v>0.0</v>
      </c>
      <c r="H150" s="212">
        <v>0.0</v>
      </c>
      <c r="I150" s="212">
        <v>0.0</v>
      </c>
      <c r="J150" s="212">
        <v>0.0</v>
      </c>
      <c r="K150" s="212">
        <v>0.0</v>
      </c>
      <c r="L150" s="212">
        <v>0.0</v>
      </c>
      <c r="M150" s="212">
        <v>0.0</v>
      </c>
      <c r="N150" s="212">
        <v>0.0</v>
      </c>
      <c r="O150" s="212">
        <v>0.0</v>
      </c>
      <c r="P150" s="212">
        <v>0.0</v>
      </c>
      <c r="Q150" s="212">
        <v>0.0</v>
      </c>
      <c r="R150" s="212">
        <v>0.0</v>
      </c>
      <c r="S150" s="212">
        <v>0.0</v>
      </c>
      <c r="T150" s="212">
        <v>0.0</v>
      </c>
      <c r="U150" s="212">
        <v>0.0</v>
      </c>
      <c r="V150" s="212">
        <v>0.0</v>
      </c>
      <c r="W150" s="212">
        <v>0.0</v>
      </c>
      <c r="X150" s="212">
        <v>0.0</v>
      </c>
      <c r="Y150" s="212">
        <v>0.0</v>
      </c>
      <c r="Z150" s="212">
        <v>0.0</v>
      </c>
      <c r="AA150" s="212">
        <v>0.0</v>
      </c>
      <c r="AB150" s="212">
        <v>0.0</v>
      </c>
      <c r="AC150" s="212"/>
      <c r="AD150" s="212"/>
      <c r="AE150" s="212"/>
      <c r="AF150" s="212"/>
      <c r="AG150" s="970">
        <f t="shared" si="61"/>
        <v>0</v>
      </c>
    </row>
    <row r="151">
      <c r="A151" s="443" t="s">
        <v>2101</v>
      </c>
      <c r="B151" s="212">
        <v>0.0</v>
      </c>
      <c r="C151" s="212">
        <v>0.0</v>
      </c>
      <c r="D151" s="212">
        <v>0.0</v>
      </c>
      <c r="E151" s="212">
        <v>0.0</v>
      </c>
      <c r="F151" s="212">
        <v>0.0</v>
      </c>
      <c r="G151" s="212">
        <v>0.0</v>
      </c>
      <c r="H151" s="212">
        <v>0.0</v>
      </c>
      <c r="I151" s="212">
        <v>0.0</v>
      </c>
      <c r="J151" s="212">
        <v>0.0</v>
      </c>
      <c r="K151" s="212">
        <v>0.0</v>
      </c>
      <c r="L151" s="212">
        <v>0.0</v>
      </c>
      <c r="M151" s="212">
        <v>0.0</v>
      </c>
      <c r="N151" s="212">
        <v>0.0</v>
      </c>
      <c r="O151" s="212">
        <v>0.0</v>
      </c>
      <c r="P151" s="212">
        <v>0.0</v>
      </c>
      <c r="Q151" s="212">
        <v>0.0</v>
      </c>
      <c r="R151" s="212">
        <v>0.0</v>
      </c>
      <c r="S151" s="212">
        <v>0.0</v>
      </c>
      <c r="T151" s="212">
        <v>0.0</v>
      </c>
      <c r="U151" s="212">
        <v>0.0</v>
      </c>
      <c r="V151" s="212">
        <v>0.0</v>
      </c>
      <c r="W151" s="212">
        <v>0.0</v>
      </c>
      <c r="X151" s="212">
        <v>0.0</v>
      </c>
      <c r="Y151" s="212">
        <v>0.0</v>
      </c>
      <c r="Z151" s="212">
        <v>0.0</v>
      </c>
      <c r="AA151" s="212">
        <v>0.0</v>
      </c>
      <c r="AB151" s="212">
        <v>0.0</v>
      </c>
      <c r="AC151" s="212"/>
      <c r="AD151" s="212"/>
      <c r="AE151" s="212"/>
      <c r="AF151" s="212"/>
      <c r="AG151" s="970">
        <f t="shared" si="61"/>
        <v>0</v>
      </c>
    </row>
    <row r="152">
      <c r="A152" s="443" t="s">
        <v>2102</v>
      </c>
      <c r="B152" s="212">
        <v>0.0</v>
      </c>
      <c r="C152" s="212">
        <v>0.0</v>
      </c>
      <c r="D152" s="212">
        <v>0.0</v>
      </c>
      <c r="E152" s="212">
        <v>0.0</v>
      </c>
      <c r="F152" s="212">
        <v>0.0</v>
      </c>
      <c r="G152" s="212">
        <v>0.0</v>
      </c>
      <c r="H152" s="212">
        <v>0.0</v>
      </c>
      <c r="I152" s="212">
        <v>0.0</v>
      </c>
      <c r="J152" s="212">
        <v>0.0</v>
      </c>
      <c r="K152" s="212">
        <v>0.0</v>
      </c>
      <c r="L152" s="212">
        <v>0.0</v>
      </c>
      <c r="M152" s="212">
        <v>0.0</v>
      </c>
      <c r="N152" s="212">
        <v>0.0</v>
      </c>
      <c r="O152" s="212">
        <v>0.0</v>
      </c>
      <c r="P152" s="212">
        <v>0.0</v>
      </c>
      <c r="Q152" s="212">
        <v>0.0</v>
      </c>
      <c r="R152" s="212">
        <v>0.0</v>
      </c>
      <c r="S152" s="212">
        <v>0.0</v>
      </c>
      <c r="T152" s="212">
        <v>0.0</v>
      </c>
      <c r="U152" s="212">
        <v>0.0</v>
      </c>
      <c r="V152" s="212">
        <v>0.0</v>
      </c>
      <c r="W152" s="212">
        <v>0.0</v>
      </c>
      <c r="X152" s="212">
        <v>0.0</v>
      </c>
      <c r="Y152" s="212">
        <v>0.0</v>
      </c>
      <c r="Z152" s="212">
        <v>0.0</v>
      </c>
      <c r="AA152" s="212">
        <v>0.0</v>
      </c>
      <c r="AB152" s="212">
        <v>0.0</v>
      </c>
      <c r="AC152" s="212"/>
      <c r="AD152" s="212"/>
      <c r="AE152" s="212"/>
      <c r="AF152" s="212"/>
      <c r="AG152" s="970">
        <f t="shared" si="61"/>
        <v>0</v>
      </c>
    </row>
    <row r="153">
      <c r="A153" s="989" t="s">
        <v>1317</v>
      </c>
      <c r="B153" s="446">
        <f t="shared" ref="B153:AF153" si="62">SUM(B145:B152)</f>
        <v>0</v>
      </c>
      <c r="C153" s="446">
        <f t="shared" si="62"/>
        <v>0</v>
      </c>
      <c r="D153" s="446">
        <f t="shared" si="62"/>
        <v>0</v>
      </c>
      <c r="E153" s="446">
        <f t="shared" si="62"/>
        <v>0</v>
      </c>
      <c r="F153" s="446">
        <f t="shared" si="62"/>
        <v>0</v>
      </c>
      <c r="G153" s="446">
        <f t="shared" si="62"/>
        <v>1</v>
      </c>
      <c r="H153" s="446">
        <f t="shared" si="62"/>
        <v>0</v>
      </c>
      <c r="I153" s="446">
        <f t="shared" si="62"/>
        <v>0</v>
      </c>
      <c r="J153" s="446">
        <f t="shared" si="62"/>
        <v>0</v>
      </c>
      <c r="K153" s="446">
        <f t="shared" si="62"/>
        <v>0</v>
      </c>
      <c r="L153" s="446">
        <f t="shared" si="62"/>
        <v>0</v>
      </c>
      <c r="M153" s="446">
        <f t="shared" si="62"/>
        <v>0</v>
      </c>
      <c r="N153" s="446">
        <f t="shared" si="62"/>
        <v>1</v>
      </c>
      <c r="O153" s="446">
        <f t="shared" si="62"/>
        <v>0</v>
      </c>
      <c r="P153" s="446">
        <f t="shared" si="62"/>
        <v>0</v>
      </c>
      <c r="Q153" s="446">
        <f t="shared" si="62"/>
        <v>0</v>
      </c>
      <c r="R153" s="446">
        <f t="shared" si="62"/>
        <v>0</v>
      </c>
      <c r="S153" s="446">
        <f t="shared" si="62"/>
        <v>0</v>
      </c>
      <c r="T153" s="446">
        <f t="shared" si="62"/>
        <v>3</v>
      </c>
      <c r="U153" s="446">
        <f t="shared" si="62"/>
        <v>0</v>
      </c>
      <c r="V153" s="446">
        <f t="shared" si="62"/>
        <v>1</v>
      </c>
      <c r="W153" s="446">
        <f t="shared" si="62"/>
        <v>0</v>
      </c>
      <c r="X153" s="446">
        <f t="shared" si="62"/>
        <v>0</v>
      </c>
      <c r="Y153" s="446">
        <f t="shared" si="62"/>
        <v>1</v>
      </c>
      <c r="Z153" s="446">
        <f t="shared" si="62"/>
        <v>0</v>
      </c>
      <c r="AA153" s="446">
        <f t="shared" si="62"/>
        <v>0</v>
      </c>
      <c r="AB153" s="446">
        <f t="shared" si="62"/>
        <v>0</v>
      </c>
      <c r="AC153" s="446">
        <f t="shared" si="62"/>
        <v>0</v>
      </c>
      <c r="AD153" s="446">
        <f t="shared" si="62"/>
        <v>0</v>
      </c>
      <c r="AE153" s="446">
        <f t="shared" si="62"/>
        <v>0</v>
      </c>
      <c r="AF153" s="446">
        <f t="shared" si="62"/>
        <v>0</v>
      </c>
      <c r="AG153" s="970">
        <f t="shared" si="61"/>
        <v>7</v>
      </c>
    </row>
    <row r="154">
      <c r="A154" s="415"/>
      <c r="B154" s="225"/>
      <c r="C154" s="225"/>
      <c r="D154" s="225"/>
      <c r="E154" s="225"/>
      <c r="F154" s="225"/>
      <c r="G154" s="225"/>
      <c r="H154" s="225"/>
      <c r="I154" s="225"/>
      <c r="J154" s="225"/>
      <c r="K154" s="225"/>
      <c r="L154" s="225"/>
      <c r="M154" s="202"/>
      <c r="N154" s="225"/>
      <c r="O154" s="225"/>
      <c r="P154" s="225"/>
      <c r="Q154" s="225"/>
      <c r="R154" s="225"/>
      <c r="S154" s="225"/>
      <c r="T154" s="225"/>
      <c r="U154" s="225"/>
      <c r="V154" s="225"/>
      <c r="W154" s="225"/>
      <c r="X154" s="225"/>
      <c r="Y154" s="225"/>
      <c r="Z154" s="225"/>
      <c r="AA154" s="225"/>
      <c r="AB154" s="225"/>
      <c r="AC154" s="225"/>
      <c r="AD154" s="225"/>
      <c r="AE154" s="225"/>
      <c r="AF154" s="225"/>
      <c r="AG154" s="970"/>
    </row>
    <row r="155">
      <c r="A155" s="443" t="s">
        <v>2083</v>
      </c>
      <c r="B155" s="212">
        <v>0.0</v>
      </c>
      <c r="C155" s="212">
        <v>0.0</v>
      </c>
      <c r="D155" s="212">
        <v>0.0</v>
      </c>
      <c r="E155" s="212">
        <v>0.0</v>
      </c>
      <c r="F155" s="212">
        <v>0.0</v>
      </c>
      <c r="G155" s="212">
        <v>0.0</v>
      </c>
      <c r="H155" s="212">
        <v>0.0</v>
      </c>
      <c r="I155" s="212">
        <v>0.0</v>
      </c>
      <c r="J155" s="212">
        <v>0.0</v>
      </c>
      <c r="K155" s="212">
        <v>0.0</v>
      </c>
      <c r="L155" s="212">
        <v>0.0</v>
      </c>
      <c r="M155" s="212">
        <v>0.0</v>
      </c>
      <c r="N155" s="212">
        <v>0.0</v>
      </c>
      <c r="O155" s="212">
        <v>0.0</v>
      </c>
      <c r="P155" s="212">
        <v>0.0</v>
      </c>
      <c r="Q155" s="212">
        <v>0.0</v>
      </c>
      <c r="R155" s="212">
        <v>0.0</v>
      </c>
      <c r="S155" s="212">
        <v>0.0</v>
      </c>
      <c r="T155" s="212">
        <v>0.0</v>
      </c>
      <c r="U155" s="212">
        <v>0.0</v>
      </c>
      <c r="V155" s="212">
        <v>0.0</v>
      </c>
      <c r="W155" s="212">
        <v>0.0</v>
      </c>
      <c r="X155" s="212">
        <v>0.0</v>
      </c>
      <c r="Y155" s="212">
        <v>0.0</v>
      </c>
      <c r="Z155" s="212">
        <v>0.0</v>
      </c>
      <c r="AA155" s="212">
        <v>0.0</v>
      </c>
      <c r="AB155" s="212">
        <v>0.0</v>
      </c>
      <c r="AC155" s="212"/>
      <c r="AD155" s="212"/>
      <c r="AE155" s="212"/>
      <c r="AF155" s="212"/>
      <c r="AG155" s="970">
        <f t="shared" ref="AG155:AG163" si="63">SUM(B155:AF155)</f>
        <v>0</v>
      </c>
    </row>
    <row r="156">
      <c r="A156" s="443" t="s">
        <v>2084</v>
      </c>
      <c r="B156" s="212">
        <v>0.0</v>
      </c>
      <c r="C156" s="212">
        <v>0.0</v>
      </c>
      <c r="D156" s="212">
        <v>0.0</v>
      </c>
      <c r="E156" s="212">
        <v>0.0</v>
      </c>
      <c r="F156" s="212">
        <v>0.0</v>
      </c>
      <c r="G156" s="212">
        <v>0.0</v>
      </c>
      <c r="H156" s="212">
        <v>0.0</v>
      </c>
      <c r="I156" s="212">
        <v>0.0</v>
      </c>
      <c r="J156" s="212">
        <v>0.0</v>
      </c>
      <c r="K156" s="212">
        <v>0.0</v>
      </c>
      <c r="L156" s="212">
        <v>0.0</v>
      </c>
      <c r="M156" s="212">
        <v>0.0</v>
      </c>
      <c r="N156" s="212">
        <v>0.0</v>
      </c>
      <c r="O156" s="212">
        <v>0.0</v>
      </c>
      <c r="P156" s="212">
        <v>0.0</v>
      </c>
      <c r="Q156" s="212">
        <v>0.0</v>
      </c>
      <c r="R156" s="212">
        <v>0.0</v>
      </c>
      <c r="S156" s="212">
        <v>0.0</v>
      </c>
      <c r="T156" s="212">
        <v>0.0</v>
      </c>
      <c r="U156" s="212">
        <v>0.0</v>
      </c>
      <c r="V156" s="212">
        <v>0.0</v>
      </c>
      <c r="W156" s="212">
        <v>0.0</v>
      </c>
      <c r="X156" s="212">
        <v>0.0</v>
      </c>
      <c r="Y156" s="212">
        <v>0.0</v>
      </c>
      <c r="Z156" s="212">
        <v>0.0</v>
      </c>
      <c r="AA156" s="212">
        <v>0.0</v>
      </c>
      <c r="AB156" s="212">
        <v>0.0</v>
      </c>
      <c r="AC156" s="212"/>
      <c r="AD156" s="212"/>
      <c r="AE156" s="212"/>
      <c r="AF156" s="212"/>
      <c r="AG156" s="970">
        <f t="shared" si="63"/>
        <v>0</v>
      </c>
    </row>
    <row r="157">
      <c r="A157" s="443" t="s">
        <v>2103</v>
      </c>
      <c r="B157" s="212">
        <v>0.0</v>
      </c>
      <c r="C157" s="212">
        <v>0.0</v>
      </c>
      <c r="D157" s="212">
        <v>0.0</v>
      </c>
      <c r="E157" s="212">
        <v>0.0</v>
      </c>
      <c r="F157" s="212">
        <v>0.0</v>
      </c>
      <c r="G157" s="212">
        <v>0.0</v>
      </c>
      <c r="H157" s="212">
        <v>0.0</v>
      </c>
      <c r="I157" s="212">
        <v>0.0</v>
      </c>
      <c r="J157" s="212">
        <v>0.0</v>
      </c>
      <c r="K157" s="212">
        <v>0.0</v>
      </c>
      <c r="L157" s="212">
        <v>0.0</v>
      </c>
      <c r="M157" s="212">
        <v>0.0</v>
      </c>
      <c r="N157" s="212">
        <v>0.0</v>
      </c>
      <c r="O157" s="212">
        <v>0.0</v>
      </c>
      <c r="P157" s="212">
        <v>0.0</v>
      </c>
      <c r="Q157" s="212">
        <v>0.0</v>
      </c>
      <c r="R157" s="212">
        <v>0.0</v>
      </c>
      <c r="S157" s="212">
        <v>0.0</v>
      </c>
      <c r="T157" s="212">
        <v>0.0</v>
      </c>
      <c r="U157" s="212">
        <v>0.0</v>
      </c>
      <c r="V157" s="212">
        <v>0.0</v>
      </c>
      <c r="W157" s="212">
        <v>0.0</v>
      </c>
      <c r="X157" s="212">
        <v>0.0</v>
      </c>
      <c r="Y157" s="212">
        <v>0.0</v>
      </c>
      <c r="Z157" s="212">
        <v>0.0</v>
      </c>
      <c r="AA157" s="212">
        <v>0.0</v>
      </c>
      <c r="AB157" s="212">
        <v>0.0</v>
      </c>
      <c r="AC157" s="212"/>
      <c r="AD157" s="212"/>
      <c r="AE157" s="212"/>
      <c r="AF157" s="212"/>
      <c r="AG157" s="970">
        <f t="shared" si="63"/>
        <v>0</v>
      </c>
    </row>
    <row r="158">
      <c r="A158" s="443" t="s">
        <v>2104</v>
      </c>
      <c r="B158" s="212">
        <v>0.0</v>
      </c>
      <c r="C158" s="212">
        <v>0.0</v>
      </c>
      <c r="D158" s="212">
        <v>0.0</v>
      </c>
      <c r="E158" s="212">
        <v>0.0</v>
      </c>
      <c r="F158" s="212">
        <v>0.0</v>
      </c>
      <c r="G158" s="212">
        <v>0.0</v>
      </c>
      <c r="H158" s="212">
        <v>0.0</v>
      </c>
      <c r="I158" s="212">
        <v>0.0</v>
      </c>
      <c r="J158" s="212">
        <v>0.0</v>
      </c>
      <c r="K158" s="212">
        <v>0.0</v>
      </c>
      <c r="L158" s="212">
        <v>0.0</v>
      </c>
      <c r="M158" s="212">
        <v>0.0</v>
      </c>
      <c r="N158" s="212">
        <v>0.0</v>
      </c>
      <c r="O158" s="212">
        <v>0.0</v>
      </c>
      <c r="P158" s="212">
        <v>0.0</v>
      </c>
      <c r="Q158" s="212">
        <v>0.0</v>
      </c>
      <c r="R158" s="212">
        <v>0.0</v>
      </c>
      <c r="S158" s="212">
        <v>0.0</v>
      </c>
      <c r="T158" s="212">
        <v>0.0</v>
      </c>
      <c r="U158" s="212">
        <v>0.0</v>
      </c>
      <c r="V158" s="212">
        <v>0.0</v>
      </c>
      <c r="W158" s="212">
        <v>0.0</v>
      </c>
      <c r="X158" s="212">
        <v>0.0</v>
      </c>
      <c r="Y158" s="212">
        <v>0.0</v>
      </c>
      <c r="Z158" s="212">
        <v>0.0</v>
      </c>
      <c r="AA158" s="212">
        <v>0.0</v>
      </c>
      <c r="AB158" s="212">
        <v>0.0</v>
      </c>
      <c r="AC158" s="212"/>
      <c r="AD158" s="212"/>
      <c r="AE158" s="212"/>
      <c r="AF158" s="212"/>
      <c r="AG158" s="970">
        <f t="shared" si="63"/>
        <v>0</v>
      </c>
    </row>
    <row r="159">
      <c r="A159" s="443" t="s">
        <v>2105</v>
      </c>
      <c r="B159" s="212">
        <v>0.0</v>
      </c>
      <c r="C159" s="212">
        <v>0.0</v>
      </c>
      <c r="D159" s="212">
        <v>0.0</v>
      </c>
      <c r="E159" s="212">
        <v>0.0</v>
      </c>
      <c r="F159" s="212">
        <v>0.0</v>
      </c>
      <c r="G159" s="212">
        <v>0.0</v>
      </c>
      <c r="H159" s="212">
        <v>0.0</v>
      </c>
      <c r="I159" s="212">
        <v>0.0</v>
      </c>
      <c r="J159" s="212">
        <v>0.0</v>
      </c>
      <c r="K159" s="212">
        <v>0.0</v>
      </c>
      <c r="L159" s="212">
        <v>0.0</v>
      </c>
      <c r="M159" s="212">
        <v>0.0</v>
      </c>
      <c r="N159" s="212">
        <v>0.0</v>
      </c>
      <c r="O159" s="212">
        <v>1.0</v>
      </c>
      <c r="P159" s="212">
        <v>1.0</v>
      </c>
      <c r="Q159" s="212">
        <v>1.0</v>
      </c>
      <c r="R159" s="212">
        <v>0.0</v>
      </c>
      <c r="S159" s="212">
        <v>0.0</v>
      </c>
      <c r="T159" s="212">
        <v>0.0</v>
      </c>
      <c r="U159" s="212">
        <v>0.0</v>
      </c>
      <c r="V159" s="212">
        <v>0.0</v>
      </c>
      <c r="W159" s="212">
        <v>0.0</v>
      </c>
      <c r="X159" s="212">
        <v>0.0</v>
      </c>
      <c r="Y159" s="212">
        <v>0.0</v>
      </c>
      <c r="Z159" s="212">
        <v>0.0</v>
      </c>
      <c r="AA159" s="212">
        <v>0.0</v>
      </c>
      <c r="AB159" s="212">
        <v>0.0</v>
      </c>
      <c r="AC159" s="212"/>
      <c r="AD159" s="212"/>
      <c r="AE159" s="212"/>
      <c r="AF159" s="212"/>
      <c r="AG159" s="970">
        <f t="shared" si="63"/>
        <v>3</v>
      </c>
    </row>
    <row r="160">
      <c r="A160" s="443" t="s">
        <v>2106</v>
      </c>
      <c r="B160" s="212">
        <v>0.0</v>
      </c>
      <c r="C160" s="212">
        <v>0.0</v>
      </c>
      <c r="D160" s="212">
        <v>0.0</v>
      </c>
      <c r="E160" s="212">
        <v>0.0</v>
      </c>
      <c r="F160" s="212">
        <v>0.0</v>
      </c>
      <c r="G160" s="212">
        <v>0.0</v>
      </c>
      <c r="H160" s="212">
        <v>0.0</v>
      </c>
      <c r="I160" s="212">
        <v>0.0</v>
      </c>
      <c r="J160" s="212">
        <v>0.0</v>
      </c>
      <c r="K160" s="212">
        <v>0.0</v>
      </c>
      <c r="L160" s="212">
        <v>0.0</v>
      </c>
      <c r="M160" s="212">
        <v>0.0</v>
      </c>
      <c r="N160" s="212">
        <v>0.0</v>
      </c>
      <c r="O160" s="212">
        <v>0.0</v>
      </c>
      <c r="P160" s="212">
        <v>0.0</v>
      </c>
      <c r="Q160" s="212">
        <v>0.0</v>
      </c>
      <c r="R160" s="212">
        <v>0.0</v>
      </c>
      <c r="S160" s="212">
        <v>0.0</v>
      </c>
      <c r="T160" s="212">
        <v>0.0</v>
      </c>
      <c r="U160" s="212">
        <v>0.0</v>
      </c>
      <c r="V160" s="212">
        <v>0.0</v>
      </c>
      <c r="W160" s="212">
        <v>0.0</v>
      </c>
      <c r="X160" s="212">
        <v>0.0</v>
      </c>
      <c r="Y160" s="212">
        <v>0.0</v>
      </c>
      <c r="Z160" s="212">
        <v>0.0</v>
      </c>
      <c r="AA160" s="212">
        <v>0.0</v>
      </c>
      <c r="AB160" s="212">
        <v>0.0</v>
      </c>
      <c r="AC160" s="212"/>
      <c r="AD160" s="212"/>
      <c r="AE160" s="212"/>
      <c r="AF160" s="212"/>
      <c r="AG160" s="970">
        <f t="shared" si="63"/>
        <v>0</v>
      </c>
    </row>
    <row r="161">
      <c r="A161" s="443" t="s">
        <v>2107</v>
      </c>
      <c r="B161" s="212">
        <v>0.0</v>
      </c>
      <c r="C161" s="212">
        <v>0.0</v>
      </c>
      <c r="D161" s="212">
        <v>0.0</v>
      </c>
      <c r="E161" s="212">
        <v>0.0</v>
      </c>
      <c r="F161" s="212">
        <v>0.0</v>
      </c>
      <c r="G161" s="212">
        <v>0.0</v>
      </c>
      <c r="H161" s="212">
        <v>0.0</v>
      </c>
      <c r="I161" s="212">
        <v>0.0</v>
      </c>
      <c r="J161" s="212">
        <v>0.0</v>
      </c>
      <c r="K161" s="212">
        <v>0.0</v>
      </c>
      <c r="L161" s="212">
        <v>0.0</v>
      </c>
      <c r="M161" s="212">
        <v>0.0</v>
      </c>
      <c r="N161" s="212">
        <v>0.0</v>
      </c>
      <c r="O161" s="212">
        <v>0.0</v>
      </c>
      <c r="P161" s="212">
        <v>0.0</v>
      </c>
      <c r="Q161" s="212">
        <v>0.0</v>
      </c>
      <c r="R161" s="212">
        <v>0.0</v>
      </c>
      <c r="S161" s="212">
        <v>0.0</v>
      </c>
      <c r="T161" s="212">
        <v>0.0</v>
      </c>
      <c r="U161" s="212">
        <v>0.0</v>
      </c>
      <c r="V161" s="212">
        <v>0.0</v>
      </c>
      <c r="W161" s="212">
        <v>0.0</v>
      </c>
      <c r="X161" s="212">
        <v>0.0</v>
      </c>
      <c r="Y161" s="212">
        <v>0.0</v>
      </c>
      <c r="Z161" s="212">
        <v>0.0</v>
      </c>
      <c r="AA161" s="212">
        <v>0.0</v>
      </c>
      <c r="AB161" s="212">
        <v>0.0</v>
      </c>
      <c r="AC161" s="212"/>
      <c r="AD161" s="212"/>
      <c r="AE161" s="212"/>
      <c r="AF161" s="212"/>
      <c r="AG161" s="970">
        <f t="shared" si="63"/>
        <v>0</v>
      </c>
    </row>
    <row r="162">
      <c r="A162" s="443" t="s">
        <v>2108</v>
      </c>
      <c r="B162" s="212">
        <v>0.0</v>
      </c>
      <c r="C162" s="212">
        <v>0.0</v>
      </c>
      <c r="D162" s="212">
        <v>0.0</v>
      </c>
      <c r="E162" s="212">
        <v>0.0</v>
      </c>
      <c r="F162" s="212">
        <v>0.0</v>
      </c>
      <c r="G162" s="212">
        <v>0.0</v>
      </c>
      <c r="H162" s="212">
        <v>0.0</v>
      </c>
      <c r="I162" s="212">
        <v>0.0</v>
      </c>
      <c r="J162" s="212">
        <v>0.0</v>
      </c>
      <c r="K162" s="212">
        <v>0.0</v>
      </c>
      <c r="L162" s="212">
        <v>0.0</v>
      </c>
      <c r="M162" s="212">
        <v>0.0</v>
      </c>
      <c r="N162" s="212">
        <v>0.0</v>
      </c>
      <c r="O162" s="212">
        <v>0.0</v>
      </c>
      <c r="P162" s="212">
        <v>0.0</v>
      </c>
      <c r="Q162" s="212">
        <v>0.0</v>
      </c>
      <c r="R162" s="212">
        <v>0.0</v>
      </c>
      <c r="S162" s="212">
        <v>0.0</v>
      </c>
      <c r="T162" s="212">
        <v>0.0</v>
      </c>
      <c r="U162" s="212">
        <v>0.0</v>
      </c>
      <c r="V162" s="212">
        <v>0.0</v>
      </c>
      <c r="W162" s="212">
        <v>0.0</v>
      </c>
      <c r="X162" s="212">
        <v>0.0</v>
      </c>
      <c r="Y162" s="212">
        <v>0.0</v>
      </c>
      <c r="Z162" s="212">
        <v>0.0</v>
      </c>
      <c r="AA162" s="212">
        <v>0.0</v>
      </c>
      <c r="AB162" s="212">
        <v>0.0</v>
      </c>
      <c r="AC162" s="212"/>
      <c r="AD162" s="212"/>
      <c r="AE162" s="212"/>
      <c r="AF162" s="212"/>
      <c r="AG162" s="970">
        <f t="shared" si="63"/>
        <v>0</v>
      </c>
    </row>
    <row r="163">
      <c r="A163" s="989" t="s">
        <v>2091</v>
      </c>
      <c r="B163" s="446">
        <f t="shared" ref="B163:AF163" si="64">SUM(B155:B162)</f>
        <v>0</v>
      </c>
      <c r="C163" s="446">
        <f t="shared" si="64"/>
        <v>0</v>
      </c>
      <c r="D163" s="446">
        <f t="shared" si="64"/>
        <v>0</v>
      </c>
      <c r="E163" s="446">
        <f t="shared" si="64"/>
        <v>0</v>
      </c>
      <c r="F163" s="446">
        <f t="shared" si="64"/>
        <v>0</v>
      </c>
      <c r="G163" s="446">
        <f t="shared" si="64"/>
        <v>0</v>
      </c>
      <c r="H163" s="446">
        <f t="shared" si="64"/>
        <v>0</v>
      </c>
      <c r="I163" s="446">
        <f t="shared" si="64"/>
        <v>0</v>
      </c>
      <c r="J163" s="446">
        <f t="shared" si="64"/>
        <v>0</v>
      </c>
      <c r="K163" s="446">
        <f t="shared" si="64"/>
        <v>0</v>
      </c>
      <c r="L163" s="446">
        <f t="shared" si="64"/>
        <v>0</v>
      </c>
      <c r="M163" s="446">
        <f t="shared" si="64"/>
        <v>0</v>
      </c>
      <c r="N163" s="446">
        <f t="shared" si="64"/>
        <v>0</v>
      </c>
      <c r="O163" s="446">
        <f t="shared" si="64"/>
        <v>1</v>
      </c>
      <c r="P163" s="446">
        <f t="shared" si="64"/>
        <v>1</v>
      </c>
      <c r="Q163" s="446">
        <f t="shared" si="64"/>
        <v>1</v>
      </c>
      <c r="R163" s="446">
        <f t="shared" si="64"/>
        <v>0</v>
      </c>
      <c r="S163" s="446">
        <f t="shared" si="64"/>
        <v>0</v>
      </c>
      <c r="T163" s="446">
        <f t="shared" si="64"/>
        <v>0</v>
      </c>
      <c r="U163" s="446">
        <f t="shared" si="64"/>
        <v>0</v>
      </c>
      <c r="V163" s="446">
        <f t="shared" si="64"/>
        <v>0</v>
      </c>
      <c r="W163" s="446">
        <f t="shared" si="64"/>
        <v>0</v>
      </c>
      <c r="X163" s="446">
        <f t="shared" si="64"/>
        <v>0</v>
      </c>
      <c r="Y163" s="446">
        <f t="shared" si="64"/>
        <v>0</v>
      </c>
      <c r="Z163" s="446">
        <f t="shared" si="64"/>
        <v>0</v>
      </c>
      <c r="AA163" s="446">
        <f t="shared" si="64"/>
        <v>0</v>
      </c>
      <c r="AB163" s="446">
        <f t="shared" si="64"/>
        <v>0</v>
      </c>
      <c r="AC163" s="446">
        <f t="shared" si="64"/>
        <v>0</v>
      </c>
      <c r="AD163" s="446">
        <f t="shared" si="64"/>
        <v>0</v>
      </c>
      <c r="AE163" s="446">
        <f t="shared" si="64"/>
        <v>0</v>
      </c>
      <c r="AF163" s="446">
        <f t="shared" si="64"/>
        <v>0</v>
      </c>
      <c r="AG163" s="970">
        <f t="shared" si="63"/>
        <v>3</v>
      </c>
    </row>
    <row r="164">
      <c r="A164" s="415"/>
      <c r="B164" s="225"/>
      <c r="C164" s="225"/>
      <c r="D164" s="225"/>
      <c r="E164" s="225"/>
      <c r="F164" s="225"/>
      <c r="G164" s="225"/>
      <c r="H164" s="225"/>
      <c r="I164" s="225"/>
      <c r="J164" s="225"/>
      <c r="K164" s="225"/>
      <c r="L164" s="225"/>
      <c r="M164" s="202"/>
      <c r="N164" s="225"/>
      <c r="O164" s="225"/>
      <c r="P164" s="225"/>
      <c r="Q164" s="225"/>
      <c r="R164" s="225"/>
      <c r="S164" s="225"/>
      <c r="T164" s="225"/>
      <c r="U164" s="225"/>
      <c r="V164" s="225"/>
      <c r="W164" s="225"/>
      <c r="X164" s="225"/>
      <c r="Y164" s="225"/>
      <c r="Z164" s="225"/>
      <c r="AA164" s="225"/>
      <c r="AB164" s="225"/>
      <c r="AC164" s="225"/>
      <c r="AD164" s="225"/>
      <c r="AE164" s="225"/>
      <c r="AF164" s="225"/>
      <c r="AG164" s="970"/>
    </row>
    <row r="165">
      <c r="A165" s="415"/>
      <c r="B165" s="225"/>
      <c r="C165" s="225"/>
      <c r="D165" s="225"/>
      <c r="E165" s="225"/>
      <c r="F165" s="225"/>
      <c r="G165" s="225"/>
      <c r="H165" s="225"/>
      <c r="I165" s="225"/>
      <c r="J165" s="225"/>
      <c r="K165" s="225"/>
      <c r="L165" s="225"/>
      <c r="M165" s="202"/>
      <c r="N165" s="225"/>
      <c r="O165" s="225"/>
      <c r="P165" s="225"/>
      <c r="Q165" s="225"/>
      <c r="R165" s="225"/>
      <c r="S165" s="225"/>
      <c r="T165" s="225"/>
      <c r="U165" s="225"/>
      <c r="V165" s="225"/>
      <c r="W165" s="225"/>
      <c r="X165" s="225"/>
      <c r="Y165" s="225"/>
      <c r="Z165" s="225"/>
      <c r="AA165" s="225"/>
      <c r="AB165" s="225"/>
      <c r="AC165" s="225"/>
      <c r="AD165" s="225"/>
      <c r="AE165" s="225"/>
      <c r="AF165" s="225"/>
      <c r="AG165" s="970"/>
    </row>
    <row r="166">
      <c r="A166" s="443" t="s">
        <v>2109</v>
      </c>
      <c r="B166" s="212">
        <v>0.0</v>
      </c>
      <c r="C166" s="212">
        <v>0.0</v>
      </c>
      <c r="D166" s="212">
        <v>0.0</v>
      </c>
      <c r="E166" s="212">
        <v>0.0</v>
      </c>
      <c r="F166" s="212">
        <v>0.0</v>
      </c>
      <c r="G166" s="212">
        <v>2.0</v>
      </c>
      <c r="H166" s="212">
        <v>0.0</v>
      </c>
      <c r="I166" s="212">
        <v>0.0</v>
      </c>
      <c r="J166" s="212">
        <v>0.0</v>
      </c>
      <c r="K166" s="212">
        <v>0.0</v>
      </c>
      <c r="L166" s="212">
        <v>0.0</v>
      </c>
      <c r="M166" s="212">
        <v>0.0</v>
      </c>
      <c r="N166" s="212">
        <v>1.0</v>
      </c>
      <c r="O166" s="212">
        <v>0.0</v>
      </c>
      <c r="P166" s="212">
        <v>0.0</v>
      </c>
      <c r="Q166" s="212">
        <v>0.0</v>
      </c>
      <c r="R166" s="212">
        <v>0.0</v>
      </c>
      <c r="S166" s="212">
        <v>0.0</v>
      </c>
      <c r="T166" s="212">
        <v>2.0</v>
      </c>
      <c r="U166" s="212">
        <v>0.0</v>
      </c>
      <c r="V166" s="212">
        <v>1.0</v>
      </c>
      <c r="W166" s="212">
        <v>0.0</v>
      </c>
      <c r="X166" s="212">
        <v>0.0</v>
      </c>
      <c r="Y166" s="212">
        <v>1.0</v>
      </c>
      <c r="Z166" s="212">
        <v>0.0</v>
      </c>
      <c r="AA166" s="212">
        <v>0.0</v>
      </c>
      <c r="AB166" s="212">
        <v>0.0</v>
      </c>
      <c r="AC166" s="212"/>
      <c r="AD166" s="212"/>
      <c r="AE166" s="212"/>
      <c r="AF166" s="212"/>
      <c r="AG166" s="970">
        <f t="shared" ref="AG166:AG167" si="66">SUM(B166:AF166)</f>
        <v>7</v>
      </c>
    </row>
    <row r="167">
      <c r="A167" s="989" t="s">
        <v>1280</v>
      </c>
      <c r="B167" s="446">
        <f t="shared" ref="B167:AF167" si="65">SUM(B166)</f>
        <v>0</v>
      </c>
      <c r="C167" s="446">
        <f t="shared" si="65"/>
        <v>0</v>
      </c>
      <c r="D167" s="446">
        <f t="shared" si="65"/>
        <v>0</v>
      </c>
      <c r="E167" s="446">
        <f t="shared" si="65"/>
        <v>0</v>
      </c>
      <c r="F167" s="446">
        <f t="shared" si="65"/>
        <v>0</v>
      </c>
      <c r="G167" s="446">
        <f t="shared" si="65"/>
        <v>2</v>
      </c>
      <c r="H167" s="446">
        <f t="shared" si="65"/>
        <v>0</v>
      </c>
      <c r="I167" s="446">
        <f t="shared" si="65"/>
        <v>0</v>
      </c>
      <c r="J167" s="446">
        <f t="shared" si="65"/>
        <v>0</v>
      </c>
      <c r="K167" s="446">
        <f t="shared" si="65"/>
        <v>0</v>
      </c>
      <c r="L167" s="446">
        <f t="shared" si="65"/>
        <v>0</v>
      </c>
      <c r="M167" s="446">
        <f t="shared" si="65"/>
        <v>0</v>
      </c>
      <c r="N167" s="446">
        <f t="shared" si="65"/>
        <v>1</v>
      </c>
      <c r="O167" s="446">
        <f t="shared" si="65"/>
        <v>0</v>
      </c>
      <c r="P167" s="446">
        <f t="shared" si="65"/>
        <v>0</v>
      </c>
      <c r="Q167" s="446">
        <f t="shared" si="65"/>
        <v>0</v>
      </c>
      <c r="R167" s="446">
        <f t="shared" si="65"/>
        <v>0</v>
      </c>
      <c r="S167" s="446">
        <f t="shared" si="65"/>
        <v>0</v>
      </c>
      <c r="T167" s="446">
        <f t="shared" si="65"/>
        <v>2</v>
      </c>
      <c r="U167" s="446">
        <f t="shared" si="65"/>
        <v>0</v>
      </c>
      <c r="V167" s="446">
        <f t="shared" si="65"/>
        <v>1</v>
      </c>
      <c r="W167" s="446">
        <f t="shared" si="65"/>
        <v>0</v>
      </c>
      <c r="X167" s="446">
        <f t="shared" si="65"/>
        <v>0</v>
      </c>
      <c r="Y167" s="446">
        <f t="shared" si="65"/>
        <v>1</v>
      </c>
      <c r="Z167" s="446">
        <f t="shared" si="65"/>
        <v>0</v>
      </c>
      <c r="AA167" s="446">
        <f t="shared" si="65"/>
        <v>0</v>
      </c>
      <c r="AB167" s="446">
        <f t="shared" si="65"/>
        <v>0</v>
      </c>
      <c r="AC167" s="446">
        <f t="shared" si="65"/>
        <v>0</v>
      </c>
      <c r="AD167" s="446">
        <f t="shared" si="65"/>
        <v>0</v>
      </c>
      <c r="AE167" s="446">
        <f t="shared" si="65"/>
        <v>0</v>
      </c>
      <c r="AF167" s="446">
        <f t="shared" si="65"/>
        <v>0</v>
      </c>
      <c r="AG167" s="970">
        <f t="shared" si="66"/>
        <v>7</v>
      </c>
    </row>
    <row r="168">
      <c r="A168" s="415"/>
      <c r="B168" s="277"/>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c r="AC168" s="225"/>
      <c r="AD168" s="225"/>
      <c r="AE168" s="225"/>
      <c r="AF168" s="225"/>
      <c r="AG168" s="987"/>
    </row>
    <row r="169">
      <c r="A169" s="462" t="s">
        <v>2110</v>
      </c>
      <c r="B169" s="174"/>
      <c r="C169" s="174"/>
      <c r="D169" s="174"/>
      <c r="E169" s="174"/>
      <c r="F169" s="174"/>
      <c r="G169" s="247"/>
      <c r="H169" s="174"/>
      <c r="I169" s="129"/>
      <c r="J169" s="129"/>
      <c r="K169" s="129"/>
      <c r="L169" s="129"/>
      <c r="M169" s="129"/>
      <c r="N169" s="129"/>
      <c r="O169" s="129"/>
      <c r="P169" s="129"/>
      <c r="Q169" s="129"/>
      <c r="R169" s="129"/>
      <c r="S169" s="129"/>
      <c r="T169" s="129"/>
      <c r="U169" s="129"/>
      <c r="V169" s="129"/>
      <c r="W169" s="129"/>
      <c r="X169" s="129"/>
      <c r="Y169" s="129"/>
      <c r="Z169" s="129"/>
      <c r="AA169" s="129"/>
      <c r="AB169" s="129"/>
      <c r="AC169" s="129"/>
      <c r="AD169" s="129"/>
      <c r="AE169" s="129"/>
      <c r="AF169" s="129"/>
      <c r="AG169" s="987"/>
    </row>
    <row r="170">
      <c r="A170" s="443" t="s">
        <v>2111</v>
      </c>
      <c r="B170" s="247">
        <v>0.0</v>
      </c>
      <c r="C170" s="247">
        <v>0.0</v>
      </c>
      <c r="D170" s="247">
        <v>0.0</v>
      </c>
      <c r="E170" s="247">
        <v>0.0</v>
      </c>
      <c r="F170" s="247">
        <v>0.0</v>
      </c>
      <c r="G170" s="247">
        <v>299.99</v>
      </c>
      <c r="H170" s="247">
        <v>0.0</v>
      </c>
      <c r="I170" s="247">
        <v>0.0</v>
      </c>
      <c r="J170" s="247">
        <v>0.0</v>
      </c>
      <c r="K170" s="247">
        <v>0.0</v>
      </c>
      <c r="L170" s="247">
        <v>0.0</v>
      </c>
      <c r="M170" s="247">
        <v>0.0</v>
      </c>
      <c r="N170" s="247">
        <v>0.0</v>
      </c>
      <c r="O170" s="247">
        <v>0.0</v>
      </c>
      <c r="P170" s="247">
        <v>0.0</v>
      </c>
      <c r="Q170" s="247">
        <v>0.0</v>
      </c>
      <c r="R170" s="247">
        <v>0.0</v>
      </c>
      <c r="S170" s="247">
        <v>0.0</v>
      </c>
      <c r="T170" s="247">
        <v>0.0</v>
      </c>
      <c r="U170" s="247">
        <v>0.0</v>
      </c>
      <c r="V170" s="247">
        <v>306.34</v>
      </c>
      <c r="W170" s="247">
        <v>0.0</v>
      </c>
      <c r="X170" s="247">
        <v>0.0</v>
      </c>
      <c r="Y170" s="247">
        <v>0.0</v>
      </c>
      <c r="Z170" s="247">
        <v>0.0</v>
      </c>
      <c r="AA170" s="247">
        <v>0.0</v>
      </c>
      <c r="AB170" s="247">
        <v>0.0</v>
      </c>
      <c r="AC170" s="247"/>
      <c r="AD170" s="247"/>
      <c r="AE170" s="247"/>
      <c r="AF170" s="247"/>
      <c r="AG170" s="990">
        <f t="shared" ref="AG170:AG173" si="67">SUM(B170:AF170)</f>
        <v>606.33</v>
      </c>
    </row>
    <row r="171">
      <c r="A171" s="443" t="s">
        <v>2112</v>
      </c>
      <c r="B171" s="161"/>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c r="AA171" s="161"/>
      <c r="AB171" s="161"/>
      <c r="AC171" s="161"/>
      <c r="AD171" s="161"/>
      <c r="AE171" s="161"/>
      <c r="AF171" s="161"/>
      <c r="AG171" s="990">
        <f t="shared" si="67"/>
        <v>0</v>
      </c>
    </row>
    <row r="172">
      <c r="A172" s="443" t="s">
        <v>2113</v>
      </c>
      <c r="B172" s="161"/>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c r="Y172" s="161"/>
      <c r="Z172" s="161"/>
      <c r="AA172" s="161"/>
      <c r="AB172" s="161"/>
      <c r="AC172" s="161"/>
      <c r="AD172" s="161"/>
      <c r="AE172" s="161"/>
      <c r="AF172" s="161"/>
      <c r="AG172" s="990">
        <f t="shared" si="67"/>
        <v>0</v>
      </c>
    </row>
    <row r="173">
      <c r="A173" s="467" t="s">
        <v>1317</v>
      </c>
      <c r="B173" s="455">
        <f t="shared" ref="B173:AF173" si="68">SUM(B170:B172)</f>
        <v>0</v>
      </c>
      <c r="C173" s="455">
        <f t="shared" si="68"/>
        <v>0</v>
      </c>
      <c r="D173" s="455">
        <f t="shared" si="68"/>
        <v>0</v>
      </c>
      <c r="E173" s="455">
        <f t="shared" si="68"/>
        <v>0</v>
      </c>
      <c r="F173" s="455">
        <f t="shared" si="68"/>
        <v>0</v>
      </c>
      <c r="G173" s="455">
        <f t="shared" si="68"/>
        <v>299.99</v>
      </c>
      <c r="H173" s="455">
        <f t="shared" si="68"/>
        <v>0</v>
      </c>
      <c r="I173" s="455">
        <f t="shared" si="68"/>
        <v>0</v>
      </c>
      <c r="J173" s="455">
        <f t="shared" si="68"/>
        <v>0</v>
      </c>
      <c r="K173" s="455">
        <f t="shared" si="68"/>
        <v>0</v>
      </c>
      <c r="L173" s="455">
        <f t="shared" si="68"/>
        <v>0</v>
      </c>
      <c r="M173" s="455">
        <f t="shared" si="68"/>
        <v>0</v>
      </c>
      <c r="N173" s="455">
        <f t="shared" si="68"/>
        <v>0</v>
      </c>
      <c r="O173" s="455">
        <f t="shared" si="68"/>
        <v>0</v>
      </c>
      <c r="P173" s="455">
        <f t="shared" si="68"/>
        <v>0</v>
      </c>
      <c r="Q173" s="455">
        <f t="shared" si="68"/>
        <v>0</v>
      </c>
      <c r="R173" s="455">
        <f t="shared" si="68"/>
        <v>0</v>
      </c>
      <c r="S173" s="455">
        <f t="shared" si="68"/>
        <v>0</v>
      </c>
      <c r="T173" s="455">
        <f t="shared" si="68"/>
        <v>0</v>
      </c>
      <c r="U173" s="455">
        <f t="shared" si="68"/>
        <v>0</v>
      </c>
      <c r="V173" s="455">
        <f t="shared" si="68"/>
        <v>306.34</v>
      </c>
      <c r="W173" s="455">
        <f t="shared" si="68"/>
        <v>0</v>
      </c>
      <c r="X173" s="455">
        <f t="shared" si="68"/>
        <v>0</v>
      </c>
      <c r="Y173" s="455">
        <f t="shared" si="68"/>
        <v>0</v>
      </c>
      <c r="Z173" s="455">
        <f t="shared" si="68"/>
        <v>0</v>
      </c>
      <c r="AA173" s="455">
        <f t="shared" si="68"/>
        <v>0</v>
      </c>
      <c r="AB173" s="455">
        <f t="shared" si="68"/>
        <v>0</v>
      </c>
      <c r="AC173" s="455">
        <f t="shared" si="68"/>
        <v>0</v>
      </c>
      <c r="AD173" s="455">
        <f t="shared" si="68"/>
        <v>0</v>
      </c>
      <c r="AE173" s="455">
        <f t="shared" si="68"/>
        <v>0</v>
      </c>
      <c r="AF173" s="455">
        <f t="shared" si="68"/>
        <v>0</v>
      </c>
      <c r="AG173" s="990">
        <f t="shared" si="67"/>
        <v>606.33</v>
      </c>
    </row>
    <row r="174">
      <c r="A174" s="41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c r="AC174" s="225"/>
      <c r="AD174" s="225"/>
      <c r="AE174" s="225"/>
      <c r="AF174" s="225"/>
      <c r="AG174" s="990"/>
    </row>
    <row r="175">
      <c r="A175" s="462" t="s">
        <v>2114</v>
      </c>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225"/>
      <c r="AD175" s="225"/>
      <c r="AE175" s="225"/>
      <c r="AF175" s="225"/>
      <c r="AG175" s="987"/>
    </row>
    <row r="176">
      <c r="A176" s="443" t="s">
        <v>2111</v>
      </c>
      <c r="B176" s="247">
        <v>0.0</v>
      </c>
      <c r="C176" s="247">
        <v>0.0</v>
      </c>
      <c r="D176" s="247">
        <v>0.0</v>
      </c>
      <c r="E176" s="355">
        <v>0.0</v>
      </c>
      <c r="F176" s="355">
        <v>0.0</v>
      </c>
      <c r="G176" s="355">
        <v>441.1</v>
      </c>
      <c r="H176" s="355">
        <v>0.0</v>
      </c>
      <c r="I176" s="355">
        <v>0.0</v>
      </c>
      <c r="J176" s="355">
        <v>0.0</v>
      </c>
      <c r="K176" s="355">
        <v>0.0</v>
      </c>
      <c r="L176" s="247">
        <v>0.0</v>
      </c>
      <c r="M176" s="355">
        <v>0.0</v>
      </c>
      <c r="N176" s="355">
        <v>56.0</v>
      </c>
      <c r="O176" s="355">
        <v>0.0</v>
      </c>
      <c r="P176" s="355">
        <v>0.0</v>
      </c>
      <c r="Q176" s="355">
        <v>0.0</v>
      </c>
      <c r="R176" s="355">
        <v>0.0</v>
      </c>
      <c r="S176" s="355">
        <v>0.0</v>
      </c>
      <c r="T176" s="355">
        <v>326.0</v>
      </c>
      <c r="U176" s="355">
        <v>0.0</v>
      </c>
      <c r="V176" s="355">
        <v>0.0</v>
      </c>
      <c r="W176" s="355">
        <v>0.0</v>
      </c>
      <c r="X176" s="247">
        <v>0.0</v>
      </c>
      <c r="Y176" s="355">
        <v>338.54</v>
      </c>
      <c r="Z176" s="355">
        <v>0.0</v>
      </c>
      <c r="AA176" s="355">
        <v>0.0</v>
      </c>
      <c r="AB176" s="355">
        <v>0.0</v>
      </c>
      <c r="AC176" s="355"/>
      <c r="AD176" s="247"/>
      <c r="AE176" s="355"/>
      <c r="AF176" s="355"/>
      <c r="AG176" s="990">
        <f t="shared" ref="AG176:AG179" si="69">SUM(B176:AF176)</f>
        <v>1161.64</v>
      </c>
    </row>
    <row r="177">
      <c r="A177" s="443" t="s">
        <v>2112</v>
      </c>
      <c r="B177" s="144"/>
      <c r="C177" s="144"/>
      <c r="D177" s="144"/>
      <c r="E177" s="144"/>
      <c r="F177" s="144"/>
      <c r="G177" s="428"/>
      <c r="H177" s="428"/>
      <c r="I177" s="428"/>
      <c r="J177" s="428"/>
      <c r="K177" s="144"/>
      <c r="L177" s="428"/>
      <c r="M177" s="428"/>
      <c r="N177" s="428"/>
      <c r="O177" s="428"/>
      <c r="P177" s="428"/>
      <c r="Q177" s="428"/>
      <c r="R177" s="428"/>
      <c r="S177" s="428"/>
      <c r="T177" s="428"/>
      <c r="U177" s="428"/>
      <c r="V177" s="428"/>
      <c r="W177" s="428"/>
      <c r="X177" s="428"/>
      <c r="Y177" s="428"/>
      <c r="Z177" s="428"/>
      <c r="AA177" s="428"/>
      <c r="AB177" s="428"/>
      <c r="AC177" s="428"/>
      <c r="AD177" s="428"/>
      <c r="AE177" s="428"/>
      <c r="AF177" s="428"/>
      <c r="AG177" s="990">
        <f t="shared" si="69"/>
        <v>0</v>
      </c>
    </row>
    <row r="178">
      <c r="A178" s="443" t="s">
        <v>2113</v>
      </c>
      <c r="B178" s="144"/>
      <c r="C178" s="144"/>
      <c r="D178" s="144"/>
      <c r="E178" s="144"/>
      <c r="F178" s="144"/>
      <c r="G178" s="428"/>
      <c r="H178" s="428"/>
      <c r="I178" s="428"/>
      <c r="J178" s="428"/>
      <c r="K178" s="144"/>
      <c r="L178" s="428"/>
      <c r="M178" s="428"/>
      <c r="N178" s="428"/>
      <c r="O178" s="428"/>
      <c r="P178" s="428"/>
      <c r="Q178" s="428"/>
      <c r="R178" s="428"/>
      <c r="S178" s="428"/>
      <c r="T178" s="428"/>
      <c r="U178" s="428"/>
      <c r="V178" s="428"/>
      <c r="W178" s="428"/>
      <c r="X178" s="428"/>
      <c r="Y178" s="428"/>
      <c r="Z178" s="428"/>
      <c r="AA178" s="428"/>
      <c r="AB178" s="428"/>
      <c r="AC178" s="428"/>
      <c r="AD178" s="428"/>
      <c r="AE178" s="428"/>
      <c r="AF178" s="428"/>
      <c r="AG178" s="990">
        <f t="shared" si="69"/>
        <v>0</v>
      </c>
    </row>
    <row r="179">
      <c r="A179" s="467" t="s">
        <v>1317</v>
      </c>
      <c r="B179" s="460">
        <f t="shared" ref="B179:AF179" si="70">sum(B176:B178)</f>
        <v>0</v>
      </c>
      <c r="C179" s="460">
        <f t="shared" si="70"/>
        <v>0</v>
      </c>
      <c r="D179" s="460">
        <f t="shared" si="70"/>
        <v>0</v>
      </c>
      <c r="E179" s="460">
        <f t="shared" si="70"/>
        <v>0</v>
      </c>
      <c r="F179" s="460">
        <f t="shared" si="70"/>
        <v>0</v>
      </c>
      <c r="G179" s="460">
        <f t="shared" si="70"/>
        <v>441.1</v>
      </c>
      <c r="H179" s="460">
        <f t="shared" si="70"/>
        <v>0</v>
      </c>
      <c r="I179" s="460">
        <f t="shared" si="70"/>
        <v>0</v>
      </c>
      <c r="J179" s="460">
        <f t="shared" si="70"/>
        <v>0</v>
      </c>
      <c r="K179" s="460">
        <f t="shared" si="70"/>
        <v>0</v>
      </c>
      <c r="L179" s="460">
        <f t="shared" si="70"/>
        <v>0</v>
      </c>
      <c r="M179" s="460">
        <f t="shared" si="70"/>
        <v>0</v>
      </c>
      <c r="N179" s="460">
        <f t="shared" si="70"/>
        <v>56</v>
      </c>
      <c r="O179" s="460">
        <f t="shared" si="70"/>
        <v>0</v>
      </c>
      <c r="P179" s="460">
        <f t="shared" si="70"/>
        <v>0</v>
      </c>
      <c r="Q179" s="460">
        <f t="shared" si="70"/>
        <v>0</v>
      </c>
      <c r="R179" s="460">
        <f t="shared" si="70"/>
        <v>0</v>
      </c>
      <c r="S179" s="460">
        <f t="shared" si="70"/>
        <v>0</v>
      </c>
      <c r="T179" s="460">
        <f t="shared" si="70"/>
        <v>326</v>
      </c>
      <c r="U179" s="460">
        <f t="shared" si="70"/>
        <v>0</v>
      </c>
      <c r="V179" s="460">
        <f t="shared" si="70"/>
        <v>0</v>
      </c>
      <c r="W179" s="460">
        <f t="shared" si="70"/>
        <v>0</v>
      </c>
      <c r="X179" s="460">
        <f t="shared" si="70"/>
        <v>0</v>
      </c>
      <c r="Y179" s="460">
        <f t="shared" si="70"/>
        <v>338.54</v>
      </c>
      <c r="Z179" s="460">
        <f t="shared" si="70"/>
        <v>0</v>
      </c>
      <c r="AA179" s="460">
        <f t="shared" si="70"/>
        <v>0</v>
      </c>
      <c r="AB179" s="460">
        <f t="shared" si="70"/>
        <v>0</v>
      </c>
      <c r="AC179" s="460">
        <f t="shared" si="70"/>
        <v>0</v>
      </c>
      <c r="AD179" s="460">
        <f t="shared" si="70"/>
        <v>0</v>
      </c>
      <c r="AE179" s="460">
        <f t="shared" si="70"/>
        <v>0</v>
      </c>
      <c r="AF179" s="460">
        <f t="shared" si="70"/>
        <v>0</v>
      </c>
      <c r="AG179" s="990">
        <f t="shared" si="69"/>
        <v>1161.64</v>
      </c>
    </row>
    <row r="180">
      <c r="A180" s="415"/>
      <c r="B180" s="279"/>
      <c r="C180" s="279"/>
      <c r="D180" s="279"/>
      <c r="E180" s="279"/>
      <c r="F180" s="279"/>
      <c r="G180" s="279"/>
      <c r="H180" s="279"/>
      <c r="I180" s="279"/>
      <c r="J180" s="279"/>
      <c r="K180" s="279"/>
      <c r="L180" s="279"/>
      <c r="M180" s="279"/>
      <c r="N180" s="279"/>
      <c r="O180" s="279"/>
      <c r="P180" s="279"/>
      <c r="Q180" s="279"/>
      <c r="R180" s="279"/>
      <c r="S180" s="279"/>
      <c r="T180" s="279"/>
      <c r="U180" s="279"/>
      <c r="V180" s="279"/>
      <c r="W180" s="279"/>
      <c r="X180" s="279"/>
      <c r="Y180" s="279"/>
      <c r="Z180" s="279"/>
      <c r="AA180" s="279"/>
      <c r="AB180" s="279"/>
      <c r="AC180" s="279"/>
      <c r="AD180" s="279"/>
      <c r="AE180" s="279"/>
      <c r="AF180" s="279"/>
      <c r="AG180" s="987"/>
    </row>
    <row r="181">
      <c r="A181" s="415"/>
      <c r="B181" s="279"/>
      <c r="C181" s="279"/>
      <c r="D181" s="279"/>
      <c r="E181" s="279"/>
      <c r="F181" s="279"/>
      <c r="G181" s="279"/>
      <c r="H181" s="279"/>
      <c r="I181" s="279"/>
      <c r="J181" s="279"/>
      <c r="K181" s="279"/>
      <c r="L181" s="279"/>
      <c r="M181" s="279"/>
      <c r="N181" s="279"/>
      <c r="O181" s="279"/>
      <c r="P181" s="279"/>
      <c r="Q181" s="279"/>
      <c r="R181" s="279"/>
      <c r="S181" s="279"/>
      <c r="T181" s="279"/>
      <c r="U181" s="279"/>
      <c r="V181" s="279"/>
      <c r="W181" s="279"/>
      <c r="X181" s="279"/>
      <c r="Y181" s="279"/>
      <c r="Z181" s="279"/>
      <c r="AA181" s="279"/>
      <c r="AB181" s="279"/>
      <c r="AC181" s="279"/>
      <c r="AD181" s="279"/>
      <c r="AE181" s="279"/>
      <c r="AF181" s="279"/>
      <c r="AG181" s="987"/>
    </row>
    <row r="182">
      <c r="A182" s="391" t="s">
        <v>2115</v>
      </c>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c r="AG182" s="987"/>
    </row>
    <row r="183">
      <c r="A183" s="392" t="s">
        <v>489</v>
      </c>
      <c r="B183" s="182">
        <f>Summary!B117</f>
        <v>0</v>
      </c>
      <c r="C183" s="182">
        <f>Summary!C117</f>
        <v>0</v>
      </c>
      <c r="D183" s="182">
        <f>Summary!D117</f>
        <v>0</v>
      </c>
      <c r="E183" s="182">
        <f>Summary!E117</f>
        <v>0</v>
      </c>
      <c r="F183" s="182">
        <f>Summary!F117</f>
        <v>0</v>
      </c>
      <c r="G183" s="182">
        <f>Summary!G117</f>
        <v>0</v>
      </c>
      <c r="H183" s="182">
        <f>Summary!H117</f>
        <v>0</v>
      </c>
      <c r="I183" s="182">
        <f>Summary!I117</f>
        <v>0</v>
      </c>
      <c r="J183" s="182">
        <f>Summary!J117</f>
        <v>0</v>
      </c>
      <c r="K183" s="182">
        <f>Summary!K117</f>
        <v>0</v>
      </c>
      <c r="L183" s="182">
        <f>Summary!L117</f>
        <v>0</v>
      </c>
      <c r="M183" s="182">
        <f>Summary!M117</f>
        <v>0</v>
      </c>
      <c r="N183" s="182">
        <f>Summary!N117</f>
        <v>0</v>
      </c>
      <c r="O183" s="182">
        <f>Summary!O117</f>
        <v>63.6818772</v>
      </c>
      <c r="P183" s="182">
        <f>Summary!P117</f>
        <v>0</v>
      </c>
      <c r="Q183" s="182">
        <f>Summary!Q117</f>
        <v>0</v>
      </c>
      <c r="R183" s="182">
        <f>Summary!R117</f>
        <v>0</v>
      </c>
      <c r="S183" s="182">
        <f>Summary!S117</f>
        <v>0</v>
      </c>
      <c r="T183" s="182">
        <f>Summary!T117</f>
        <v>0</v>
      </c>
      <c r="U183" s="182">
        <f>Summary!U117</f>
        <v>0</v>
      </c>
      <c r="V183" s="182">
        <f>Summary!V117</f>
        <v>63.6818772</v>
      </c>
      <c r="W183" s="182">
        <f>Summary!W117</f>
        <v>0</v>
      </c>
      <c r="X183" s="182">
        <f>Summary!X117</f>
        <v>0</v>
      </c>
      <c r="Y183" s="182">
        <f>Summary!Y117</f>
        <v>0</v>
      </c>
      <c r="Z183" s="182">
        <f>Summary!Z117</f>
        <v>0</v>
      </c>
      <c r="AA183" s="182">
        <f>Summary!AA117</f>
        <v>0</v>
      </c>
      <c r="AB183" s="182">
        <f>Summary!AB117</f>
        <v>0</v>
      </c>
      <c r="AC183" s="182">
        <f>Summary!AC117</f>
        <v>101.8901544</v>
      </c>
      <c r="AD183" s="182">
        <f>Summary!AD117</f>
        <v>0</v>
      </c>
      <c r="AE183" s="182" t="str">
        <f t="shared" ref="AE183:AF183" si="71">#REF!</f>
        <v>#REF!</v>
      </c>
      <c r="AF183" s="182" t="str">
        <f t="shared" si="71"/>
        <v>#REF!</v>
      </c>
      <c r="AG183" s="977" t="str">
        <f t="shared" ref="AG183:AG201" si="72">SUM(B183:AF183)</f>
        <v>#REF!</v>
      </c>
    </row>
    <row r="184">
      <c r="A184" s="469" t="s">
        <v>2116</v>
      </c>
      <c r="B184" s="182">
        <f>(B93+B94)*'Data - P&amp;L'!$C$3</f>
        <v>0</v>
      </c>
      <c r="C184" s="182">
        <f>(C93+C94)*'Data - P&amp;L'!$C$3</f>
        <v>0</v>
      </c>
      <c r="D184" s="182">
        <f>(D93+D94)*'Data - P&amp;L'!$C$3</f>
        <v>0</v>
      </c>
      <c r="E184" s="182">
        <f>(E93+E94)*'Data - P&amp;L'!$C$3</f>
        <v>0</v>
      </c>
      <c r="F184" s="182">
        <f>(F93+F94)*'Data - P&amp;L'!$C$3</f>
        <v>0</v>
      </c>
      <c r="G184" s="182">
        <f>(G93+G94)*'Data - P&amp;L'!$C$3</f>
        <v>-167.74</v>
      </c>
      <c r="H184" s="182">
        <f>(H93+H94)*'Data - P&amp;L'!$C$3</f>
        <v>167.74</v>
      </c>
      <c r="I184" s="182">
        <f>(I93+I94)*'Data - P&amp;L'!$C$3</f>
        <v>167.74</v>
      </c>
      <c r="J184" s="182">
        <f>(J93+J94)*'Data - P&amp;L'!$C$3</f>
        <v>83.87</v>
      </c>
      <c r="K184" s="182">
        <f>(K93+K94)*'Data - P&amp;L'!$C$3</f>
        <v>167.74</v>
      </c>
      <c r="L184" s="182">
        <f>(L93+L94)*'Data - P&amp;L'!$C$3</f>
        <v>83.87</v>
      </c>
      <c r="M184" s="182">
        <f>(M93+M94)*'Data - P&amp;L'!$C$3</f>
        <v>419.35</v>
      </c>
      <c r="N184" s="182">
        <f>(N93+N94)*'Data - P&amp;L'!$C$3</f>
        <v>419.35</v>
      </c>
      <c r="O184" s="182">
        <f>(O93+O94)*'Data - P&amp;L'!$C$3</f>
        <v>0</v>
      </c>
      <c r="P184" s="182">
        <f>(P93+P94)*'Data - P&amp;L'!$C$3</f>
        <v>0</v>
      </c>
      <c r="Q184" s="182">
        <f>(Q93+Q94)*'Data - P&amp;L'!$C$3</f>
        <v>0</v>
      </c>
      <c r="R184" s="182">
        <f>(R93+R94)*'Data - P&amp;L'!$C$3</f>
        <v>0</v>
      </c>
      <c r="S184" s="182">
        <f>(S93+S94)*'Data - P&amp;L'!$C$3</f>
        <v>0</v>
      </c>
      <c r="T184" s="182">
        <f>(T93+T94)*'Data - P&amp;L'!$C$3</f>
        <v>-83.87</v>
      </c>
      <c r="U184" s="182">
        <f>(U93+U94)*'Data - P&amp;L'!$C$3</f>
        <v>0</v>
      </c>
      <c r="V184" s="182">
        <f>(V93+V94)*'Data - P&amp;L'!$C$3</f>
        <v>0</v>
      </c>
      <c r="W184" s="182">
        <f>(W93+W94)*'Data - P&amp;L'!$C$3</f>
        <v>0</v>
      </c>
      <c r="X184" s="182">
        <f>(X93+X94)*'Data - P&amp;L'!$C$3</f>
        <v>0</v>
      </c>
      <c r="Y184" s="182">
        <f>(Y93+Y94)*'Data - P&amp;L'!$C$3</f>
        <v>0</v>
      </c>
      <c r="Z184" s="182">
        <f>(Z93+Z94)*'Data - P&amp;L'!$C$3</f>
        <v>0</v>
      </c>
      <c r="AA184" s="182">
        <f>(AA93+AA94)*'Data - P&amp;L'!$C$3</f>
        <v>0</v>
      </c>
      <c r="AB184" s="182">
        <f>(AB93+AB94)*'Data - P&amp;L'!$C$3</f>
        <v>0</v>
      </c>
      <c r="AC184" s="182">
        <f>(AC93+AC94)*'Data - P&amp;L'!$C$3</f>
        <v>0</v>
      </c>
      <c r="AD184" s="182">
        <f>(AD93+AD94)*'Data - P&amp;L'!$C$3</f>
        <v>0</v>
      </c>
      <c r="AE184" s="182">
        <f>(AE93+AE94)*'Data - P&amp;L'!$C$3</f>
        <v>0</v>
      </c>
      <c r="AF184" s="182">
        <f>(AF93+AF94)*'Data - P&amp;L'!$C$3</f>
        <v>0</v>
      </c>
      <c r="AG184" s="977">
        <f t="shared" si="72"/>
        <v>1258.05</v>
      </c>
    </row>
    <row r="185">
      <c r="A185" s="991" t="s">
        <v>2117</v>
      </c>
      <c r="B185" s="182">
        <f>(B184)*'Data - P&amp;L'!$L$5</f>
        <v>0</v>
      </c>
      <c r="C185" s="182">
        <f>(C184)*'Data - P&amp;L'!$L$5</f>
        <v>0</v>
      </c>
      <c r="D185" s="182">
        <f>(D184)*'Data - P&amp;L'!$L$5</f>
        <v>0</v>
      </c>
      <c r="E185" s="182">
        <f>(E184)*'Data - P&amp;L'!$L$5</f>
        <v>0</v>
      </c>
      <c r="F185" s="182">
        <f>(F184)*'Data - P&amp;L'!$L$5</f>
        <v>0</v>
      </c>
      <c r="G185" s="182">
        <f>(G184)*'Data - P&amp;L'!$L$5</f>
        <v>-12.5805</v>
      </c>
      <c r="H185" s="182">
        <f>(H184)*'Data - P&amp;L'!$L$5</f>
        <v>12.5805</v>
      </c>
      <c r="I185" s="182">
        <f>(I184)*'Data - P&amp;L'!$L$5</f>
        <v>12.5805</v>
      </c>
      <c r="J185" s="182">
        <f>(J184)*'Data - P&amp;L'!$L$5</f>
        <v>6.29025</v>
      </c>
      <c r="K185" s="182">
        <f>(K184)*'Data - P&amp;L'!$L$5</f>
        <v>12.5805</v>
      </c>
      <c r="L185" s="182">
        <f>(L184)*'Data - P&amp;L'!$L$5</f>
        <v>6.29025</v>
      </c>
      <c r="M185" s="182">
        <f>(M184)*'Data - P&amp;L'!$L$5</f>
        <v>31.45125</v>
      </c>
      <c r="N185" s="182">
        <f>(N184)*'Data - P&amp;L'!$L$5</f>
        <v>31.45125</v>
      </c>
      <c r="O185" s="182">
        <f>(O184)*'Data - P&amp;L'!$L$5</f>
        <v>0</v>
      </c>
      <c r="P185" s="182">
        <f>(P184)*'Data - P&amp;L'!$L$5</f>
        <v>0</v>
      </c>
      <c r="Q185" s="182">
        <f>(Q184)*'Data - P&amp;L'!$L$5</f>
        <v>0</v>
      </c>
      <c r="R185" s="182">
        <f>(R184)*'Data - P&amp;L'!$L$5</f>
        <v>0</v>
      </c>
      <c r="S185" s="182">
        <f>(S184)*'Data - P&amp;L'!$L$5</f>
        <v>0</v>
      </c>
      <c r="T185" s="182">
        <f>(T184)*'Data - P&amp;L'!$L$5</f>
        <v>-6.29025</v>
      </c>
      <c r="U185" s="182">
        <f>(U184)*'Data - P&amp;L'!$L$5</f>
        <v>0</v>
      </c>
      <c r="V185" s="182">
        <f>(V184)*'Data - P&amp;L'!$L$5</f>
        <v>0</v>
      </c>
      <c r="W185" s="182">
        <f>(W184)*'Data - P&amp;L'!$L$5</f>
        <v>0</v>
      </c>
      <c r="X185" s="182">
        <f>(X184)*'Data - P&amp;L'!$L$5</f>
        <v>0</v>
      </c>
      <c r="Y185" s="182">
        <f>(Y184)*'Data - P&amp;L'!$L$5</f>
        <v>0</v>
      </c>
      <c r="Z185" s="182">
        <f>(Z184)*'Data - P&amp;L'!$L$5</f>
        <v>0</v>
      </c>
      <c r="AA185" s="182">
        <f>(AA184)*'Data - P&amp;L'!$L$5</f>
        <v>0</v>
      </c>
      <c r="AB185" s="182">
        <f>(AB184)*'Data - P&amp;L'!$L$5</f>
        <v>0</v>
      </c>
      <c r="AC185" s="182">
        <f>(AC184)*'Data - P&amp;L'!$L$5</f>
        <v>0</v>
      </c>
      <c r="AD185" s="182">
        <f>(AD184)*'Data - P&amp;L'!$L$5</f>
        <v>0</v>
      </c>
      <c r="AE185" s="182">
        <f>(AE184)*'Data - P&amp;L'!$L$5</f>
        <v>0</v>
      </c>
      <c r="AF185" s="182">
        <f>(AF184)*'Data - P&amp;L'!$L$5</f>
        <v>0</v>
      </c>
      <c r="AG185" s="977">
        <f t="shared" si="72"/>
        <v>94.35375</v>
      </c>
    </row>
    <row r="186">
      <c r="A186" s="469" t="s">
        <v>2118</v>
      </c>
      <c r="B186" s="182">
        <f>(B95+B96)*'Data - P&amp;L'!$C$4</f>
        <v>573.48</v>
      </c>
      <c r="C186" s="182">
        <f>(C95+C96)*'Data - P&amp;L'!$C$4</f>
        <v>95.58</v>
      </c>
      <c r="D186" s="182">
        <f>(D95+D96)*'Data - P&amp;L'!$C$4</f>
        <v>191.16</v>
      </c>
      <c r="E186" s="182">
        <f>(E95+E96)*'Data - P&amp;L'!$C$4</f>
        <v>95.58</v>
      </c>
      <c r="F186" s="182">
        <f>(F95+F96)*'Data - P&amp;L'!$C$4</f>
        <v>95.58</v>
      </c>
      <c r="G186" s="182">
        <f>(G95+G96)*'Data - P&amp;L'!$C$4</f>
        <v>-95.58</v>
      </c>
      <c r="H186" s="182">
        <f>(H95+H96)*'Data - P&amp;L'!$C$4</f>
        <v>286.74</v>
      </c>
      <c r="I186" s="182">
        <f>(I95+I96)*'Data - P&amp;L'!$C$4</f>
        <v>1624.86</v>
      </c>
      <c r="J186" s="182">
        <f>(J95+J96)*'Data - P&amp;L'!$C$4</f>
        <v>191.16</v>
      </c>
      <c r="K186" s="182">
        <f>(K95+K96)*'Data - P&amp;L'!$C$4</f>
        <v>191.16</v>
      </c>
      <c r="L186" s="182">
        <f>(L95+L96)*'Data - P&amp;L'!$C$4</f>
        <v>382.32</v>
      </c>
      <c r="M186" s="182">
        <f>(M95+M96)*'Data - P&amp;L'!$C$4</f>
        <v>8315.46</v>
      </c>
      <c r="N186" s="182">
        <f>(N95+N96)*'Data - P&amp;L'!$C$4</f>
        <v>2293.92</v>
      </c>
      <c r="O186" s="182">
        <f>(O95+O96)*'Data - P&amp;L'!$C$4</f>
        <v>0</v>
      </c>
      <c r="P186" s="182">
        <f>(P95+P96)*'Data - P&amp;L'!$C$4</f>
        <v>0</v>
      </c>
      <c r="Q186" s="182">
        <f>(Q95+Q96)*'Data - P&amp;L'!$C$4</f>
        <v>0</v>
      </c>
      <c r="R186" s="182">
        <f>(R95+R96)*'Data - P&amp;L'!$C$4</f>
        <v>286.74</v>
      </c>
      <c r="S186" s="182">
        <f>(S95+S96)*'Data - P&amp;L'!$C$4</f>
        <v>191.16</v>
      </c>
      <c r="T186" s="182">
        <f>(T95+T96)*'Data - P&amp;L'!$C$4</f>
        <v>0</v>
      </c>
      <c r="U186" s="182">
        <f>(U95+U96)*'Data - P&amp;L'!$C$4</f>
        <v>0</v>
      </c>
      <c r="V186" s="182">
        <f>(V95+V96)*'Data - P&amp;L'!$C$4</f>
        <v>-95.58</v>
      </c>
      <c r="W186" s="182">
        <f>(W95+W96)*'Data - P&amp;L'!$C$4</f>
        <v>0</v>
      </c>
      <c r="X186" s="182">
        <f>(X95+X96)*'Data - P&amp;L'!$C$4</f>
        <v>0</v>
      </c>
      <c r="Y186" s="182">
        <f>(Y95+Y96)*'Data - P&amp;L'!$C$4</f>
        <v>-95.58</v>
      </c>
      <c r="Z186" s="182">
        <f>(Z95+Z96)*'Data - P&amp;L'!$C$4</f>
        <v>0</v>
      </c>
      <c r="AA186" s="182">
        <f>(AA95+AA96)*'Data - P&amp;L'!$C$4</f>
        <v>0</v>
      </c>
      <c r="AB186" s="182">
        <f>(AB95+AB96)*'Data - P&amp;L'!$C$4</f>
        <v>0</v>
      </c>
      <c r="AC186" s="182">
        <f>(AC95+AC96)*'Data - P&amp;L'!$C$4</f>
        <v>0</v>
      </c>
      <c r="AD186" s="182">
        <f>(AD95+AD96)*'Data - P&amp;L'!$C$4</f>
        <v>0</v>
      </c>
      <c r="AE186" s="182">
        <f>(AE95+AE96)*'Data - P&amp;L'!$C$4</f>
        <v>0</v>
      </c>
      <c r="AF186" s="182">
        <f>(AF95+AF96)*'Data - P&amp;L'!$C$4</f>
        <v>0</v>
      </c>
      <c r="AG186" s="977">
        <f t="shared" si="72"/>
        <v>14528.16</v>
      </c>
    </row>
    <row r="187">
      <c r="A187" s="991" t="s">
        <v>2119</v>
      </c>
      <c r="B187" s="182">
        <f>(B186)*'Data - P&amp;L'!$L$5</f>
        <v>43.011</v>
      </c>
      <c r="C187" s="182">
        <f>(C186)*'Data - P&amp;L'!$L$5</f>
        <v>7.1685</v>
      </c>
      <c r="D187" s="182">
        <f>(D186)*'Data - P&amp;L'!$L$5</f>
        <v>14.337</v>
      </c>
      <c r="E187" s="182">
        <f>(E186)*'Data - P&amp;L'!$L$5</f>
        <v>7.1685</v>
      </c>
      <c r="F187" s="182">
        <f>(F186)*'Data - P&amp;L'!$L$5</f>
        <v>7.1685</v>
      </c>
      <c r="G187" s="182">
        <f>(G186)*'Data - P&amp;L'!$L$5</f>
        <v>-7.1685</v>
      </c>
      <c r="H187" s="182">
        <f>(H186)*'Data - P&amp;L'!$L$5</f>
        <v>21.5055</v>
      </c>
      <c r="I187" s="182">
        <f>(I186)*'Data - P&amp;L'!$L$5</f>
        <v>121.8645</v>
      </c>
      <c r="J187" s="182">
        <f>(J186)*'Data - P&amp;L'!$L$5</f>
        <v>14.337</v>
      </c>
      <c r="K187" s="182">
        <f>(K186)*'Data - P&amp;L'!$L$5</f>
        <v>14.337</v>
      </c>
      <c r="L187" s="182">
        <f>(L186)*'Data - P&amp;L'!$L$5</f>
        <v>28.674</v>
      </c>
      <c r="M187" s="182">
        <f>(M186)*'Data - P&amp;L'!$L$5</f>
        <v>623.6595</v>
      </c>
      <c r="N187" s="182">
        <f>(N186)*'Data - P&amp;L'!$L$5</f>
        <v>172.044</v>
      </c>
      <c r="O187" s="182">
        <f>(O186)*'Data - P&amp;L'!$L$5</f>
        <v>0</v>
      </c>
      <c r="P187" s="182">
        <f>(P186)*'Data - P&amp;L'!$L$5</f>
        <v>0</v>
      </c>
      <c r="Q187" s="182">
        <f>(Q186)*'Data - P&amp;L'!$L$5</f>
        <v>0</v>
      </c>
      <c r="R187" s="182">
        <f>(R186)*'Data - P&amp;L'!$L$5</f>
        <v>21.5055</v>
      </c>
      <c r="S187" s="182">
        <f>(S186)*'Data - P&amp;L'!$L$5</f>
        <v>14.337</v>
      </c>
      <c r="T187" s="182">
        <f>(T186)*'Data - P&amp;L'!$L$5</f>
        <v>0</v>
      </c>
      <c r="U187" s="182">
        <f>(U186)*'Data - P&amp;L'!$L$5</f>
        <v>0</v>
      </c>
      <c r="V187" s="182">
        <f>(V186)*'Data - P&amp;L'!$L$5</f>
        <v>-7.1685</v>
      </c>
      <c r="W187" s="182">
        <f>(W186)*'Data - P&amp;L'!$L$5</f>
        <v>0</v>
      </c>
      <c r="X187" s="182">
        <f>(X186)*'Data - P&amp;L'!$L$5</f>
        <v>0</v>
      </c>
      <c r="Y187" s="182">
        <f>(Y186)*'Data - P&amp;L'!$L$5</f>
        <v>-7.1685</v>
      </c>
      <c r="Z187" s="182">
        <f>(Z186)*'Data - P&amp;L'!$L$5</f>
        <v>0</v>
      </c>
      <c r="AA187" s="182">
        <f>(AA186)*'Data - P&amp;L'!$L$5</f>
        <v>0</v>
      </c>
      <c r="AB187" s="182">
        <f>(AB186)*'Data - P&amp;L'!$L$5</f>
        <v>0</v>
      </c>
      <c r="AC187" s="182">
        <f>(AC186)*'Data - P&amp;L'!$L$5</f>
        <v>0</v>
      </c>
      <c r="AD187" s="182">
        <f>(AD186)*'Data - P&amp;L'!$L$5</f>
        <v>0</v>
      </c>
      <c r="AE187" s="182">
        <f>(AE186)*'Data - P&amp;L'!$L$5</f>
        <v>0</v>
      </c>
      <c r="AF187" s="182">
        <f>(AF186)*'Data - P&amp;L'!$L$5</f>
        <v>0</v>
      </c>
      <c r="AG187" s="977">
        <f t="shared" si="72"/>
        <v>1089.612</v>
      </c>
    </row>
    <row r="188">
      <c r="A188" s="469" t="s">
        <v>2120</v>
      </c>
      <c r="B188" s="182">
        <f>B99*'Data - P&amp;L'!$C$6</f>
        <v>0</v>
      </c>
      <c r="C188" s="182">
        <f>C99*'Data - P&amp;L'!$C$6</f>
        <v>0</v>
      </c>
      <c r="D188" s="182">
        <f>D99*'Data - P&amp;L'!$C$6</f>
        <v>0</v>
      </c>
      <c r="E188" s="182">
        <f>E99*'Data - P&amp;L'!$C$6</f>
        <v>0</v>
      </c>
      <c r="F188" s="182">
        <f>F99*'Data - P&amp;L'!$C$6</f>
        <v>0</v>
      </c>
      <c r="G188" s="182">
        <f>G99*'Data - P&amp;L'!$C$6</f>
        <v>0</v>
      </c>
      <c r="H188" s="182">
        <f>H99*'Data - P&amp;L'!$C$6</f>
        <v>0</v>
      </c>
      <c r="I188" s="182">
        <f>I99*'Data - P&amp;L'!$C$6</f>
        <v>0</v>
      </c>
      <c r="J188" s="182">
        <f>J99*'Data - P&amp;L'!$C$6</f>
        <v>0</v>
      </c>
      <c r="K188" s="182">
        <f>K99*'Data - P&amp;L'!$C$6</f>
        <v>0</v>
      </c>
      <c r="L188" s="182">
        <f>L99*'Data - P&amp;L'!$C$6</f>
        <v>0</v>
      </c>
      <c r="M188" s="182">
        <f>M99*'Data - P&amp;L'!$C$6</f>
        <v>0</v>
      </c>
      <c r="N188" s="182">
        <f>N99*'Data - P&amp;L'!$C$6</f>
        <v>0</v>
      </c>
      <c r="O188" s="182">
        <f>O99*'Data - P&amp;L'!$C$6</f>
        <v>0</v>
      </c>
      <c r="P188" s="182">
        <f>P99*'Data - P&amp;L'!$C$6</f>
        <v>0</v>
      </c>
      <c r="Q188" s="182">
        <f>Q99*'Data - P&amp;L'!$C$6</f>
        <v>0</v>
      </c>
      <c r="R188" s="182">
        <f>R99*'Data - P&amp;L'!$C$6</f>
        <v>0</v>
      </c>
      <c r="S188" s="182">
        <f>S99*'Data - P&amp;L'!$C$6</f>
        <v>0</v>
      </c>
      <c r="T188" s="182">
        <f>T99*'Data - P&amp;L'!$C$6</f>
        <v>-4.93</v>
      </c>
      <c r="U188" s="182">
        <f>U99*'Data - P&amp;L'!$C$6</f>
        <v>0</v>
      </c>
      <c r="V188" s="182">
        <f>V99*'Data - P&amp;L'!$C$6</f>
        <v>0</v>
      </c>
      <c r="W188" s="182">
        <f>W99*'Data - P&amp;L'!$C$6</f>
        <v>0</v>
      </c>
      <c r="X188" s="182">
        <f>X99*'Data - P&amp;L'!$C$6</f>
        <v>0</v>
      </c>
      <c r="Y188" s="182">
        <f>Y99*'Data - P&amp;L'!$C$6</f>
        <v>0</v>
      </c>
      <c r="Z188" s="182">
        <f>Z99*'Data - P&amp;L'!$C$6</f>
        <v>0</v>
      </c>
      <c r="AA188" s="182">
        <f>AA99*'Data - P&amp;L'!$C$6</f>
        <v>0</v>
      </c>
      <c r="AB188" s="182">
        <f>AB99*'Data - P&amp;L'!$C$6</f>
        <v>0</v>
      </c>
      <c r="AC188" s="182">
        <f>AC99*'Data - P&amp;L'!$C$6</f>
        <v>0</v>
      </c>
      <c r="AD188" s="182">
        <f>AD99*'Data - P&amp;L'!$C$6</f>
        <v>0</v>
      </c>
      <c r="AE188" s="182">
        <f>AE99*'Data - P&amp;L'!$C$6</f>
        <v>0</v>
      </c>
      <c r="AF188" s="182">
        <f>AF99*'Data - P&amp;L'!$C$6</f>
        <v>0</v>
      </c>
      <c r="AG188" s="977">
        <f t="shared" si="72"/>
        <v>-4.93</v>
      </c>
    </row>
    <row r="189">
      <c r="A189" s="991" t="s">
        <v>2121</v>
      </c>
      <c r="B189" s="182">
        <f>B188*'Data - P&amp;L'!$L$5</f>
        <v>0</v>
      </c>
      <c r="C189" s="182">
        <f>C188*'Data - P&amp;L'!$L$5</f>
        <v>0</v>
      </c>
      <c r="D189" s="182">
        <f>D188*'Data - P&amp;L'!$L$5</f>
        <v>0</v>
      </c>
      <c r="E189" s="182">
        <f>E188*'Data - P&amp;L'!$L$5</f>
        <v>0</v>
      </c>
      <c r="F189" s="182">
        <f>F188*'Data - P&amp;L'!$L$5</f>
        <v>0</v>
      </c>
      <c r="G189" s="182">
        <f>G188*'Data - P&amp;L'!$L$5</f>
        <v>0</v>
      </c>
      <c r="H189" s="182">
        <f>H188*'Data - P&amp;L'!$L$5</f>
        <v>0</v>
      </c>
      <c r="I189" s="182">
        <f>I188*'Data - P&amp;L'!$L$5</f>
        <v>0</v>
      </c>
      <c r="J189" s="182">
        <f>J188*'Data - P&amp;L'!$L$5</f>
        <v>0</v>
      </c>
      <c r="K189" s="182">
        <f>K188*'Data - P&amp;L'!$L$5</f>
        <v>0</v>
      </c>
      <c r="L189" s="182">
        <f>L188*'Data - P&amp;L'!$L$5</f>
        <v>0</v>
      </c>
      <c r="M189" s="182">
        <f>M188*'Data - P&amp;L'!$L$5</f>
        <v>0</v>
      </c>
      <c r="N189" s="182">
        <f>N188*'Data - P&amp;L'!$L$5</f>
        <v>0</v>
      </c>
      <c r="O189" s="182">
        <f>O188*'Data - P&amp;L'!$L$5</f>
        <v>0</v>
      </c>
      <c r="P189" s="182">
        <f>P188*'Data - P&amp;L'!$L$5</f>
        <v>0</v>
      </c>
      <c r="Q189" s="182">
        <f>Q188*'Data - P&amp;L'!$L$5</f>
        <v>0</v>
      </c>
      <c r="R189" s="182">
        <f>R188*'Data - P&amp;L'!$L$5</f>
        <v>0</v>
      </c>
      <c r="S189" s="182">
        <f>S188*'Data - P&amp;L'!$L$5</f>
        <v>0</v>
      </c>
      <c r="T189" s="182">
        <f>T188*'Data - P&amp;L'!$L$5</f>
        <v>-0.36975</v>
      </c>
      <c r="U189" s="182">
        <f>U188*'Data - P&amp;L'!$L$5</f>
        <v>0</v>
      </c>
      <c r="V189" s="182">
        <f>V188*'Data - P&amp;L'!$L$5</f>
        <v>0</v>
      </c>
      <c r="W189" s="182">
        <f>W188*'Data - P&amp;L'!$L$5</f>
        <v>0</v>
      </c>
      <c r="X189" s="182">
        <f>X188*'Data - P&amp;L'!$L$5</f>
        <v>0</v>
      </c>
      <c r="Y189" s="182">
        <f>Y188*'Data - P&amp;L'!$L$5</f>
        <v>0</v>
      </c>
      <c r="Z189" s="182">
        <f>Z188*'Data - P&amp;L'!$L$5</f>
        <v>0</v>
      </c>
      <c r="AA189" s="182">
        <f>AA188*'Data - P&amp;L'!$L$5</f>
        <v>0</v>
      </c>
      <c r="AB189" s="182">
        <f>AB188*'Data - P&amp;L'!$L$5</f>
        <v>0</v>
      </c>
      <c r="AC189" s="182">
        <f>AC188*'Data - P&amp;L'!$L$5</f>
        <v>0</v>
      </c>
      <c r="AD189" s="182">
        <f>AD188*'Data - P&amp;L'!$L$5</f>
        <v>0</v>
      </c>
      <c r="AE189" s="182">
        <f>AE188*'Data - P&amp;L'!$L$5</f>
        <v>0</v>
      </c>
      <c r="AF189" s="182">
        <f>AF188*'Data - P&amp;L'!$L$5</f>
        <v>0</v>
      </c>
      <c r="AG189" s="977">
        <f t="shared" si="72"/>
        <v>-0.36975</v>
      </c>
    </row>
    <row r="190">
      <c r="A190" s="991" t="s">
        <v>2122</v>
      </c>
      <c r="B190" s="182">
        <f>B188*'Data - P&amp;L'!$L$4</f>
        <v>0</v>
      </c>
      <c r="C190" s="182">
        <f>C188*'Data - P&amp;L'!$L$4</f>
        <v>0</v>
      </c>
      <c r="D190" s="182">
        <f>D188*'Data - P&amp;L'!$L$4</f>
        <v>0</v>
      </c>
      <c r="E190" s="182">
        <f>E188*'Data - P&amp;L'!$L$4</f>
        <v>0</v>
      </c>
      <c r="F190" s="182">
        <f>F188*'Data - P&amp;L'!$L$4</f>
        <v>0</v>
      </c>
      <c r="G190" s="182">
        <f>G188*'Data - P&amp;L'!$L$4</f>
        <v>0</v>
      </c>
      <c r="H190" s="182">
        <f>H188*'Data - P&amp;L'!$L$4</f>
        <v>0</v>
      </c>
      <c r="I190" s="182">
        <f>I188*'Data - P&amp;L'!$L$4</f>
        <v>0</v>
      </c>
      <c r="J190" s="182">
        <f>J188*'Data - P&amp;L'!$L$4</f>
        <v>0</v>
      </c>
      <c r="K190" s="182">
        <f>K188*'Data - P&amp;L'!$L$4</f>
        <v>0</v>
      </c>
      <c r="L190" s="182">
        <f>L188*'Data - P&amp;L'!$L$4</f>
        <v>0</v>
      </c>
      <c r="M190" s="182">
        <f>M188*'Data - P&amp;L'!$L$4</f>
        <v>0</v>
      </c>
      <c r="N190" s="182">
        <f>N188*'Data - P&amp;L'!$L$4</f>
        <v>0</v>
      </c>
      <c r="O190" s="182">
        <f>O188*'Data - P&amp;L'!$L$4</f>
        <v>0</v>
      </c>
      <c r="P190" s="182">
        <f>P188*'Data - P&amp;L'!$L$4</f>
        <v>0</v>
      </c>
      <c r="Q190" s="182">
        <f>Q188*'Data - P&amp;L'!$L$4</f>
        <v>0</v>
      </c>
      <c r="R190" s="182">
        <f>R188*'Data - P&amp;L'!$L$4</f>
        <v>0</v>
      </c>
      <c r="S190" s="182">
        <f>S188*'Data - P&amp;L'!$L$4</f>
        <v>0</v>
      </c>
      <c r="T190" s="182">
        <f>T188*'Data - P&amp;L'!$L$4</f>
        <v>-0.16762</v>
      </c>
      <c r="U190" s="182">
        <f>U188*'Data - P&amp;L'!$L$4</f>
        <v>0</v>
      </c>
      <c r="V190" s="182">
        <f>V188*'Data - P&amp;L'!$L$4</f>
        <v>0</v>
      </c>
      <c r="W190" s="182">
        <f>W188*'Data - P&amp;L'!$L$4</f>
        <v>0</v>
      </c>
      <c r="X190" s="182">
        <f>X188*'Data - P&amp;L'!$L$4</f>
        <v>0</v>
      </c>
      <c r="Y190" s="182">
        <f>Y188*'Data - P&amp;L'!$L$4</f>
        <v>0</v>
      </c>
      <c r="Z190" s="182">
        <f>Z188*'Data - P&amp;L'!$L$4</f>
        <v>0</v>
      </c>
      <c r="AA190" s="182">
        <f>AA188*'Data - P&amp;L'!$L$4</f>
        <v>0</v>
      </c>
      <c r="AB190" s="182">
        <f>AB188*'Data - P&amp;L'!$L$4</f>
        <v>0</v>
      </c>
      <c r="AC190" s="182">
        <f>AC188*'Data - P&amp;L'!$L$4</f>
        <v>0</v>
      </c>
      <c r="AD190" s="182">
        <f>AD188*'Data - P&amp;L'!$L$4</f>
        <v>0</v>
      </c>
      <c r="AE190" s="182">
        <f>AE188*'Data - P&amp;L'!$L$4</f>
        <v>0</v>
      </c>
      <c r="AF190" s="182">
        <f>AF188*'Data - P&amp;L'!$L$4</f>
        <v>0</v>
      </c>
      <c r="AG190" s="977">
        <f t="shared" si="72"/>
        <v>-0.16762</v>
      </c>
    </row>
    <row r="191">
      <c r="A191" s="469" t="s">
        <v>2123</v>
      </c>
      <c r="B191" s="182">
        <f>B100*'Data - P&amp;L'!$C$8</f>
        <v>0</v>
      </c>
      <c r="C191" s="182">
        <f>C100*'Data - P&amp;L'!$C$8</f>
        <v>0</v>
      </c>
      <c r="D191" s="182">
        <f>D100*'Data - P&amp;L'!$C$8</f>
        <v>0</v>
      </c>
      <c r="E191" s="182">
        <f>E100*'Data - P&amp;L'!$C$8</f>
        <v>0</v>
      </c>
      <c r="F191" s="182">
        <f>F100*'Data - P&amp;L'!$C$8</f>
        <v>0</v>
      </c>
      <c r="G191" s="182">
        <f>G100*'Data - P&amp;L'!$C$8</f>
        <v>0</v>
      </c>
      <c r="H191" s="182">
        <f>H100*'Data - P&amp;L'!$C$8</f>
        <v>0</v>
      </c>
      <c r="I191" s="182">
        <f>I100*'Data - P&amp;L'!$C$8</f>
        <v>0</v>
      </c>
      <c r="J191" s="182">
        <f>J100*'Data - P&amp;L'!$C$8</f>
        <v>0</v>
      </c>
      <c r="K191" s="182">
        <f>K100*'Data - P&amp;L'!$C$8</f>
        <v>0</v>
      </c>
      <c r="L191" s="182">
        <f>L100*'Data - P&amp;L'!$C$8</f>
        <v>0</v>
      </c>
      <c r="M191" s="182">
        <f>M100*'Data - P&amp;L'!$C$8</f>
        <v>0</v>
      </c>
      <c r="N191" s="182">
        <f>N100*'Data - P&amp;L'!$C$8</f>
        <v>0</v>
      </c>
      <c r="O191" s="182">
        <f>O100*'Data - P&amp;L'!$C$8</f>
        <v>0</v>
      </c>
      <c r="P191" s="182">
        <f>P100*'Data - P&amp;L'!$C$8</f>
        <v>0</v>
      </c>
      <c r="Q191" s="182">
        <f>Q100*'Data - P&amp;L'!$C$8</f>
        <v>0</v>
      </c>
      <c r="R191" s="182">
        <f>R100*'Data - P&amp;L'!$C$8</f>
        <v>0</v>
      </c>
      <c r="S191" s="182">
        <f>S100*'Data - P&amp;L'!$C$8</f>
        <v>0</v>
      </c>
      <c r="T191" s="182">
        <f>T100*'Data - P&amp;L'!$C$8</f>
        <v>-1.07</v>
      </c>
      <c r="U191" s="182">
        <f>U100*'Data - P&amp;L'!$C$8</f>
        <v>0</v>
      </c>
      <c r="V191" s="182">
        <f>V100*'Data - P&amp;L'!$C$8</f>
        <v>-1.07</v>
      </c>
      <c r="W191" s="182">
        <f>W100*'Data - P&amp;L'!$C$8</f>
        <v>0</v>
      </c>
      <c r="X191" s="182">
        <f>X100*'Data - P&amp;L'!$C$8</f>
        <v>0</v>
      </c>
      <c r="Y191" s="182">
        <f>Y100*'Data - P&amp;L'!$C$8</f>
        <v>0</v>
      </c>
      <c r="Z191" s="182">
        <f>Z100*'Data - P&amp;L'!$C$8</f>
        <v>0</v>
      </c>
      <c r="AA191" s="182">
        <f>AA100*'Data - P&amp;L'!$C$8</f>
        <v>0</v>
      </c>
      <c r="AB191" s="182">
        <f>AB100*'Data - P&amp;L'!$C$8</f>
        <v>0</v>
      </c>
      <c r="AC191" s="182">
        <f>AC100*'Data - P&amp;L'!$C$8</f>
        <v>0</v>
      </c>
      <c r="AD191" s="182">
        <f>AD100*'Data - P&amp;L'!$C$8</f>
        <v>0</v>
      </c>
      <c r="AE191" s="182">
        <f>AE100*'Data - P&amp;L'!$C$8</f>
        <v>0</v>
      </c>
      <c r="AF191" s="182">
        <f>AF100*'Data - P&amp;L'!$C$8</f>
        <v>0</v>
      </c>
      <c r="AG191" s="977">
        <f t="shared" si="72"/>
        <v>-2.14</v>
      </c>
    </row>
    <row r="192">
      <c r="A192" s="991" t="s">
        <v>2124</v>
      </c>
      <c r="B192" s="182">
        <f>B191*'Data - P&amp;L'!$L$5</f>
        <v>0</v>
      </c>
      <c r="C192" s="182">
        <f>C191*'Data - P&amp;L'!$L$5</f>
        <v>0</v>
      </c>
      <c r="D192" s="182">
        <f>D191*'Data - P&amp;L'!$L$5</f>
        <v>0</v>
      </c>
      <c r="E192" s="182">
        <f>E191*'Data - P&amp;L'!$L$5</f>
        <v>0</v>
      </c>
      <c r="F192" s="182">
        <f>F191*'Data - P&amp;L'!$L$5</f>
        <v>0</v>
      </c>
      <c r="G192" s="182">
        <f>G191*'Data - P&amp;L'!$L$5</f>
        <v>0</v>
      </c>
      <c r="H192" s="182">
        <f>H191*'Data - P&amp;L'!$L$5</f>
        <v>0</v>
      </c>
      <c r="I192" s="182">
        <f>I191*'Data - P&amp;L'!$L$5</f>
        <v>0</v>
      </c>
      <c r="J192" s="182">
        <f>J191*'Data - P&amp;L'!$L$5</f>
        <v>0</v>
      </c>
      <c r="K192" s="182">
        <f>K191*'Data - P&amp;L'!$L$5</f>
        <v>0</v>
      </c>
      <c r="L192" s="182">
        <f>L191*'Data - P&amp;L'!$L$5</f>
        <v>0</v>
      </c>
      <c r="M192" s="182">
        <f>M191*'Data - P&amp;L'!$L$5</f>
        <v>0</v>
      </c>
      <c r="N192" s="182">
        <f>N191*'Data - P&amp;L'!$L$5</f>
        <v>0</v>
      </c>
      <c r="O192" s="182">
        <f>O191*'Data - P&amp;L'!$L$5</f>
        <v>0</v>
      </c>
      <c r="P192" s="182">
        <f>P191*'Data - P&amp;L'!$L$5</f>
        <v>0</v>
      </c>
      <c r="Q192" s="182">
        <f>Q191*'Data - P&amp;L'!$L$5</f>
        <v>0</v>
      </c>
      <c r="R192" s="182">
        <f>R191*'Data - P&amp;L'!$L$5</f>
        <v>0</v>
      </c>
      <c r="S192" s="182">
        <f>S191*'Data - P&amp;L'!$L$5</f>
        <v>0</v>
      </c>
      <c r="T192" s="182">
        <f>T191*'Data - P&amp;L'!$L$5</f>
        <v>-0.08025</v>
      </c>
      <c r="U192" s="182">
        <f>U191*'Data - P&amp;L'!$L$5</f>
        <v>0</v>
      </c>
      <c r="V192" s="182">
        <f>V191*'Data - P&amp;L'!$L$5</f>
        <v>-0.08025</v>
      </c>
      <c r="W192" s="182">
        <f>W191*'Data - P&amp;L'!$L$5</f>
        <v>0</v>
      </c>
      <c r="X192" s="182">
        <f>X191*'Data - P&amp;L'!$L$5</f>
        <v>0</v>
      </c>
      <c r="Y192" s="182">
        <f>Y191*'Data - P&amp;L'!$L$5</f>
        <v>0</v>
      </c>
      <c r="Z192" s="182">
        <f>Z191*'Data - P&amp;L'!$L$5</f>
        <v>0</v>
      </c>
      <c r="AA192" s="182">
        <f>AA191*'Data - P&amp;L'!$L$5</f>
        <v>0</v>
      </c>
      <c r="AB192" s="182">
        <f>AB191*'Data - P&amp;L'!$L$5</f>
        <v>0</v>
      </c>
      <c r="AC192" s="182">
        <f>AC191*'Data - P&amp;L'!$L$5</f>
        <v>0</v>
      </c>
      <c r="AD192" s="182">
        <f>AD191*'Data - P&amp;L'!$L$5</f>
        <v>0</v>
      </c>
      <c r="AE192" s="182">
        <f>AE191*'Data - P&amp;L'!$L$5</f>
        <v>0</v>
      </c>
      <c r="AF192" s="182">
        <f>AF191*'Data - P&amp;L'!$L$5</f>
        <v>0</v>
      </c>
      <c r="AG192" s="977">
        <f t="shared" si="72"/>
        <v>-0.1605</v>
      </c>
    </row>
    <row r="193">
      <c r="A193" s="991" t="s">
        <v>2125</v>
      </c>
      <c r="B193" s="182">
        <f>B191*'Data - P&amp;L'!$L$4</f>
        <v>0</v>
      </c>
      <c r="C193" s="182">
        <f>C191*'Data - P&amp;L'!$L$4</f>
        <v>0</v>
      </c>
      <c r="D193" s="182">
        <f>D191*'Data - P&amp;L'!$L$4</f>
        <v>0</v>
      </c>
      <c r="E193" s="182">
        <f>E191*'Data - P&amp;L'!$L$4</f>
        <v>0</v>
      </c>
      <c r="F193" s="182">
        <f>F191*'Data - P&amp;L'!$L$4</f>
        <v>0</v>
      </c>
      <c r="G193" s="182">
        <f>G191*'Data - P&amp;L'!$L$4</f>
        <v>0</v>
      </c>
      <c r="H193" s="182">
        <f>H191*'Data - P&amp;L'!$L$4</f>
        <v>0</v>
      </c>
      <c r="I193" s="182">
        <f>I191*'Data - P&amp;L'!$L$4</f>
        <v>0</v>
      </c>
      <c r="J193" s="182">
        <f>J191*'Data - P&amp;L'!$L$4</f>
        <v>0</v>
      </c>
      <c r="K193" s="182">
        <f>K191*'Data - P&amp;L'!$L$4</f>
        <v>0</v>
      </c>
      <c r="L193" s="182">
        <f>L191*'Data - P&amp;L'!$L$4</f>
        <v>0</v>
      </c>
      <c r="M193" s="182">
        <f>M191*'Data - P&amp;L'!$L$4</f>
        <v>0</v>
      </c>
      <c r="N193" s="182">
        <f>N191*'Data - P&amp;L'!$L$4</f>
        <v>0</v>
      </c>
      <c r="O193" s="182">
        <f>O191*'Data - P&amp;L'!$L$4</f>
        <v>0</v>
      </c>
      <c r="P193" s="182">
        <f>P191*'Data - P&amp;L'!$L$4</f>
        <v>0</v>
      </c>
      <c r="Q193" s="182">
        <f>Q191*'Data - P&amp;L'!$L$4</f>
        <v>0</v>
      </c>
      <c r="R193" s="182">
        <f>R191*'Data - P&amp;L'!$L$4</f>
        <v>0</v>
      </c>
      <c r="S193" s="182">
        <f>S191*'Data - P&amp;L'!$L$4</f>
        <v>0</v>
      </c>
      <c r="T193" s="182">
        <f>T191*'Data - P&amp;L'!$L$4</f>
        <v>-0.03638</v>
      </c>
      <c r="U193" s="182">
        <f>U191*'Data - P&amp;L'!$L$4</f>
        <v>0</v>
      </c>
      <c r="V193" s="182">
        <f>V191*'Data - P&amp;L'!$L$4</f>
        <v>-0.03638</v>
      </c>
      <c r="W193" s="182">
        <f>W191*'Data - P&amp;L'!$L$4</f>
        <v>0</v>
      </c>
      <c r="X193" s="182">
        <f>X191*'Data - P&amp;L'!$L$4</f>
        <v>0</v>
      </c>
      <c r="Y193" s="182">
        <f>Y191*'Data - P&amp;L'!$L$4</f>
        <v>0</v>
      </c>
      <c r="Z193" s="182">
        <f>Z191*'Data - P&amp;L'!$L$4</f>
        <v>0</v>
      </c>
      <c r="AA193" s="182">
        <f>AA191*'Data - P&amp;L'!$L$4</f>
        <v>0</v>
      </c>
      <c r="AB193" s="182">
        <f>AB191*'Data - P&amp;L'!$L$4</f>
        <v>0</v>
      </c>
      <c r="AC193" s="182">
        <f>AC191*'Data - P&amp;L'!$L$4</f>
        <v>0</v>
      </c>
      <c r="AD193" s="182">
        <f>AD191*'Data - P&amp;L'!$L$4</f>
        <v>0</v>
      </c>
      <c r="AE193" s="182">
        <f>AE191*'Data - P&amp;L'!$L$4</f>
        <v>0</v>
      </c>
      <c r="AF193" s="182">
        <f>AF191*'Data - P&amp;L'!$L$4</f>
        <v>0</v>
      </c>
      <c r="AG193" s="977">
        <f t="shared" si="72"/>
        <v>-0.07276</v>
      </c>
    </row>
    <row r="194">
      <c r="A194" s="469" t="s">
        <v>2126</v>
      </c>
      <c r="B194" s="182">
        <f>(B101+B102)*'Data - P&amp;L'!$C$9</f>
        <v>0</v>
      </c>
      <c r="C194" s="182">
        <f>(C101+C102)*'Data - P&amp;L'!$C$9</f>
        <v>0</v>
      </c>
      <c r="D194" s="182">
        <f>(D101+D102)*'Data - P&amp;L'!$C$9</f>
        <v>0</v>
      </c>
      <c r="E194" s="182">
        <f>(E101+E102)*'Data - P&amp;L'!$C$9</f>
        <v>0</v>
      </c>
      <c r="F194" s="182">
        <f>(F101+F102)*'Data - P&amp;L'!$C$9</f>
        <v>0</v>
      </c>
      <c r="G194" s="182">
        <f>(G101+G102)*'Data - P&amp;L'!$C$9</f>
        <v>0</v>
      </c>
      <c r="H194" s="182">
        <f>(H101+H102)*'Data - P&amp;L'!$C$9</f>
        <v>0</v>
      </c>
      <c r="I194" s="182">
        <f>(I101+I102)*'Data - P&amp;L'!$C$9</f>
        <v>0</v>
      </c>
      <c r="J194" s="182">
        <f>(J101+J102)*'Data - P&amp;L'!$C$9</f>
        <v>0</v>
      </c>
      <c r="K194" s="182">
        <f>(K101+K102)*'Data - P&amp;L'!$C$9</f>
        <v>0</v>
      </c>
      <c r="L194" s="182">
        <f>(L101+L102)*'Data - P&amp;L'!$C$9</f>
        <v>0</v>
      </c>
      <c r="M194" s="182">
        <f>(M101+M102)*'Data - P&amp;L'!$C$9</f>
        <v>0</v>
      </c>
      <c r="N194" s="182">
        <f>(N101+N102)*'Data - P&amp;L'!$C$9</f>
        <v>0</v>
      </c>
      <c r="O194" s="182">
        <f>(O101+O102)*'Data - P&amp;L'!$C$9</f>
        <v>0</v>
      </c>
      <c r="P194" s="182">
        <f>(P101+P102)*'Data - P&amp;L'!$C$9</f>
        <v>0</v>
      </c>
      <c r="Q194" s="182">
        <f>(Q101+Q102)*'Data - P&amp;L'!$C$9</f>
        <v>0</v>
      </c>
      <c r="R194" s="182">
        <f>(R101+R102)*'Data - P&amp;L'!$C$9</f>
        <v>0</v>
      </c>
      <c r="S194" s="182">
        <f>(S101+S102)*'Data - P&amp;L'!$C$9</f>
        <v>0</v>
      </c>
      <c r="T194" s="182">
        <f>(T101+T102)*'Data - P&amp;L'!$C$9</f>
        <v>0</v>
      </c>
      <c r="U194" s="182">
        <f>(U101+U102)*'Data - P&amp;L'!$C$9</f>
        <v>0</v>
      </c>
      <c r="V194" s="182">
        <f>(V101+V102)*'Data - P&amp;L'!$C$9</f>
        <v>0</v>
      </c>
      <c r="W194" s="182">
        <f>(W101+W102)*'Data - P&amp;L'!$C$9</f>
        <v>0</v>
      </c>
      <c r="X194" s="182">
        <f>(X101+X102)*'Data - P&amp;L'!$C$9</f>
        <v>0</v>
      </c>
      <c r="Y194" s="182">
        <f>(Y101+Y102)*'Data - P&amp;L'!$C$9</f>
        <v>-5.98</v>
      </c>
      <c r="Z194" s="182">
        <f>(Z101+Z102)*'Data - P&amp;L'!$C$9</f>
        <v>0</v>
      </c>
      <c r="AA194" s="182">
        <f>(AA101+AA102)*'Data - P&amp;L'!$C$9</f>
        <v>0</v>
      </c>
      <c r="AB194" s="182">
        <f>(AB101+AB102)*'Data - P&amp;L'!$C$9</f>
        <v>0</v>
      </c>
      <c r="AC194" s="182">
        <f>(AC101+AC102)*'Data - P&amp;L'!$C$9</f>
        <v>0</v>
      </c>
      <c r="AD194" s="182">
        <f>(AD101+AD102)*'Data - P&amp;L'!$C$9</f>
        <v>0</v>
      </c>
      <c r="AE194" s="182">
        <f>(AE101+AE102)*'Data - P&amp;L'!$C$9</f>
        <v>0</v>
      </c>
      <c r="AF194" s="182">
        <f>(AF101+AF102)*'Data - P&amp;L'!$C$9</f>
        <v>0</v>
      </c>
      <c r="AG194" s="977">
        <f t="shared" si="72"/>
        <v>-5.98</v>
      </c>
    </row>
    <row r="195">
      <c r="A195" s="991" t="s">
        <v>2127</v>
      </c>
      <c r="B195" s="182">
        <f>B194*'Data - P&amp;L'!$L$5</f>
        <v>0</v>
      </c>
      <c r="C195" s="182">
        <f>C194*'Data - P&amp;L'!$L$5</f>
        <v>0</v>
      </c>
      <c r="D195" s="182">
        <f>D194*'Data - P&amp;L'!$L$5</f>
        <v>0</v>
      </c>
      <c r="E195" s="182">
        <f>E194*'Data - P&amp;L'!$L$5</f>
        <v>0</v>
      </c>
      <c r="F195" s="182">
        <f>F194*'Data - P&amp;L'!$L$5</f>
        <v>0</v>
      </c>
      <c r="G195" s="182">
        <f>G194*'Data - P&amp;L'!$L$5</f>
        <v>0</v>
      </c>
      <c r="H195" s="182">
        <f>H194*'Data - P&amp;L'!$L$5</f>
        <v>0</v>
      </c>
      <c r="I195" s="182">
        <f>I194*'Data - P&amp;L'!$L$5</f>
        <v>0</v>
      </c>
      <c r="J195" s="182">
        <f>J194*'Data - P&amp;L'!$L$5</f>
        <v>0</v>
      </c>
      <c r="K195" s="182">
        <f>K194*'Data - P&amp;L'!$L$5</f>
        <v>0</v>
      </c>
      <c r="L195" s="182">
        <f>L194*'Data - P&amp;L'!$L$5</f>
        <v>0</v>
      </c>
      <c r="M195" s="182">
        <f>M194*'Data - P&amp;L'!$L$5</f>
        <v>0</v>
      </c>
      <c r="N195" s="182">
        <f>N194*'Data - P&amp;L'!$L$5</f>
        <v>0</v>
      </c>
      <c r="O195" s="182">
        <f>O194*'Data - P&amp;L'!$L$5</f>
        <v>0</v>
      </c>
      <c r="P195" s="182">
        <f>P194*'Data - P&amp;L'!$L$5</f>
        <v>0</v>
      </c>
      <c r="Q195" s="182">
        <f>Q194*'Data - P&amp;L'!$L$5</f>
        <v>0</v>
      </c>
      <c r="R195" s="182">
        <f>R194*'Data - P&amp;L'!$L$5</f>
        <v>0</v>
      </c>
      <c r="S195" s="182">
        <f>S194*'Data - P&amp;L'!$L$5</f>
        <v>0</v>
      </c>
      <c r="T195" s="182">
        <f>T194*'Data - P&amp;L'!$L$5</f>
        <v>0</v>
      </c>
      <c r="U195" s="182">
        <f>U194*'Data - P&amp;L'!$L$5</f>
        <v>0</v>
      </c>
      <c r="V195" s="182">
        <f>V194*'Data - P&amp;L'!$L$5</f>
        <v>0</v>
      </c>
      <c r="W195" s="182">
        <f>W194*'Data - P&amp;L'!$L$5</f>
        <v>0</v>
      </c>
      <c r="X195" s="182">
        <f>X194*'Data - P&amp;L'!$L$5</f>
        <v>0</v>
      </c>
      <c r="Y195" s="182">
        <f>Y194*'Data - P&amp;L'!$L$5</f>
        <v>-0.4485</v>
      </c>
      <c r="Z195" s="182">
        <f>Z194*'Data - P&amp;L'!$L$5</f>
        <v>0</v>
      </c>
      <c r="AA195" s="182">
        <f>AA194*'Data - P&amp;L'!$L$5</f>
        <v>0</v>
      </c>
      <c r="AB195" s="182">
        <f>AB194*'Data - P&amp;L'!$L$5</f>
        <v>0</v>
      </c>
      <c r="AC195" s="182">
        <f>AC194*'Data - P&amp;L'!$L$5</f>
        <v>0</v>
      </c>
      <c r="AD195" s="182">
        <f>AD194*'Data - P&amp;L'!$L$5</f>
        <v>0</v>
      </c>
      <c r="AE195" s="182">
        <f>AE194*'Data - P&amp;L'!$L$5</f>
        <v>0</v>
      </c>
      <c r="AF195" s="182">
        <f>AF194*'Data - P&amp;L'!$L$5</f>
        <v>0</v>
      </c>
      <c r="AG195" s="977">
        <f t="shared" si="72"/>
        <v>-0.4485</v>
      </c>
    </row>
    <row r="196">
      <c r="A196" s="991" t="s">
        <v>2128</v>
      </c>
      <c r="B196" s="182">
        <f>B194*'Data - P&amp;L'!$L$4</f>
        <v>0</v>
      </c>
      <c r="C196" s="182">
        <f>C194*'Data - P&amp;L'!$L$4</f>
        <v>0</v>
      </c>
      <c r="D196" s="182">
        <f>D194*'Data - P&amp;L'!$L$4</f>
        <v>0</v>
      </c>
      <c r="E196" s="182">
        <f>E194*'Data - P&amp;L'!$L$4</f>
        <v>0</v>
      </c>
      <c r="F196" s="182">
        <f>F194*'Data - P&amp;L'!$L$4</f>
        <v>0</v>
      </c>
      <c r="G196" s="182">
        <f>G194*'Data - P&amp;L'!$L$4</f>
        <v>0</v>
      </c>
      <c r="H196" s="182">
        <f>H194*'Data - P&amp;L'!$L$4</f>
        <v>0</v>
      </c>
      <c r="I196" s="182">
        <f>I194*'Data - P&amp;L'!$L$4</f>
        <v>0</v>
      </c>
      <c r="J196" s="182">
        <f>J194*'Data - P&amp;L'!$L$4</f>
        <v>0</v>
      </c>
      <c r="K196" s="182">
        <f>K194*'Data - P&amp;L'!$L$4</f>
        <v>0</v>
      </c>
      <c r="L196" s="182">
        <f>L194*'Data - P&amp;L'!$L$4</f>
        <v>0</v>
      </c>
      <c r="M196" s="182">
        <f>M194*'Data - P&amp;L'!$L$4</f>
        <v>0</v>
      </c>
      <c r="N196" s="182">
        <f>N194*'Data - P&amp;L'!$L$4</f>
        <v>0</v>
      </c>
      <c r="O196" s="182">
        <f>O194*'Data - P&amp;L'!$L$4</f>
        <v>0</v>
      </c>
      <c r="P196" s="182">
        <f>P194*'Data - P&amp;L'!$L$4</f>
        <v>0</v>
      </c>
      <c r="Q196" s="182">
        <f>Q194*'Data - P&amp;L'!$L$4</f>
        <v>0</v>
      </c>
      <c r="R196" s="182">
        <f>R194*'Data - P&amp;L'!$L$4</f>
        <v>0</v>
      </c>
      <c r="S196" s="182">
        <f>S194*'Data - P&amp;L'!$L$4</f>
        <v>0</v>
      </c>
      <c r="T196" s="182">
        <f>T194*'Data - P&amp;L'!$L$4</f>
        <v>0</v>
      </c>
      <c r="U196" s="182">
        <f>U194*'Data - P&amp;L'!$L$4</f>
        <v>0</v>
      </c>
      <c r="V196" s="182">
        <f>V194*'Data - P&amp;L'!$L$4</f>
        <v>0</v>
      </c>
      <c r="W196" s="182">
        <f>W194*'Data - P&amp;L'!$L$4</f>
        <v>0</v>
      </c>
      <c r="X196" s="182">
        <f>X194*'Data - P&amp;L'!$L$4</f>
        <v>0</v>
      </c>
      <c r="Y196" s="182">
        <f>Y194*'Data - P&amp;L'!$L$4</f>
        <v>-0.20332</v>
      </c>
      <c r="Z196" s="182">
        <f>Z194*'Data - P&amp;L'!$L$4</f>
        <v>0</v>
      </c>
      <c r="AA196" s="182">
        <f>AA194*'Data - P&amp;L'!$L$4</f>
        <v>0</v>
      </c>
      <c r="AB196" s="182">
        <f>AB194*'Data - P&amp;L'!$L$4</f>
        <v>0</v>
      </c>
      <c r="AC196" s="182">
        <f>AC194*'Data - P&amp;L'!$L$4</f>
        <v>0</v>
      </c>
      <c r="AD196" s="182">
        <f>AD194*'Data - P&amp;L'!$L$4</f>
        <v>0</v>
      </c>
      <c r="AE196" s="182">
        <f>AE194*'Data - P&amp;L'!$L$4</f>
        <v>0</v>
      </c>
      <c r="AF196" s="182">
        <f>AF194*'Data - P&amp;L'!$L$4</f>
        <v>0</v>
      </c>
      <c r="AG196" s="977">
        <f t="shared" si="72"/>
        <v>-0.20332</v>
      </c>
    </row>
    <row r="197">
      <c r="A197" s="469" t="s">
        <v>2129</v>
      </c>
      <c r="B197" s="182">
        <f>(B103+B104)*'Data - P&amp;L'!$C$5</f>
        <v>0</v>
      </c>
      <c r="C197" s="182">
        <f>(C103+C104)*'Data - P&amp;L'!$C$5</f>
        <v>0</v>
      </c>
      <c r="D197" s="182">
        <f>(D103+D104)*'Data - P&amp;L'!$C$5</f>
        <v>0</v>
      </c>
      <c r="E197" s="182">
        <f>(E103+E104)*'Data - P&amp;L'!$C$5</f>
        <v>0</v>
      </c>
      <c r="F197" s="182">
        <f>(F103+F104)*'Data - P&amp;L'!$C$5</f>
        <v>0</v>
      </c>
      <c r="G197" s="182">
        <f>(G103+G104)*'Data - P&amp;L'!$C$5</f>
        <v>-10.49</v>
      </c>
      <c r="H197" s="182">
        <f>(H103+H104)*'Data - P&amp;L'!$C$5</f>
        <v>0</v>
      </c>
      <c r="I197" s="182">
        <f>(I103+I104)*'Data - P&amp;L'!$C$5</f>
        <v>0</v>
      </c>
      <c r="J197" s="182">
        <f>(J103+J104)*'Data - P&amp;L'!$C$5</f>
        <v>0</v>
      </c>
      <c r="K197" s="182">
        <f>(K103+K104)*'Data - P&amp;L'!$C$5</f>
        <v>0</v>
      </c>
      <c r="L197" s="182">
        <f>(L103+L104)*'Data - P&amp;L'!$C$5</f>
        <v>0</v>
      </c>
      <c r="M197" s="182">
        <f>(M103+M104)*'Data - P&amp;L'!$C$5</f>
        <v>0</v>
      </c>
      <c r="N197" s="182">
        <f>(N103+N104)*'Data - P&amp;L'!$C$5</f>
        <v>-10.49</v>
      </c>
      <c r="O197" s="182">
        <f>(O103+O104)*'Data - P&amp;L'!$C$5</f>
        <v>0</v>
      </c>
      <c r="P197" s="182">
        <f>(P103+P104)*'Data - P&amp;L'!$C$5</f>
        <v>0</v>
      </c>
      <c r="Q197" s="182">
        <f>(Q103+Q104)*'Data - P&amp;L'!$C$5</f>
        <v>0</v>
      </c>
      <c r="R197" s="182">
        <f>(R103+R104)*'Data - P&amp;L'!$C$5</f>
        <v>0</v>
      </c>
      <c r="S197" s="182">
        <f>(S103+S104)*'Data - P&amp;L'!$C$5</f>
        <v>0</v>
      </c>
      <c r="T197" s="182">
        <f>(T103+T104)*'Data - P&amp;L'!$C$5</f>
        <v>-10.49</v>
      </c>
      <c r="U197" s="182">
        <f>(U103+U104)*'Data - P&amp;L'!$C$5</f>
        <v>0</v>
      </c>
      <c r="V197" s="182">
        <f>(V103+V104)*'Data - P&amp;L'!$C$5</f>
        <v>0</v>
      </c>
      <c r="W197" s="182">
        <f>(W103+W104)*'Data - P&amp;L'!$C$5</f>
        <v>0</v>
      </c>
      <c r="X197" s="182">
        <f>(X103+X104)*'Data - P&amp;L'!$C$5</f>
        <v>0</v>
      </c>
      <c r="Y197" s="182">
        <f>(Y103+Y104)*'Data - P&amp;L'!$C$5</f>
        <v>0</v>
      </c>
      <c r="Z197" s="182">
        <f>(Z103+Z104)*'Data - P&amp;L'!$C$5</f>
        <v>0</v>
      </c>
      <c r="AA197" s="182">
        <f>(AA103+AA104)*'Data - P&amp;L'!$C$5</f>
        <v>0</v>
      </c>
      <c r="AB197" s="182">
        <f>(AB103+AB104)*'Data - P&amp;L'!$C$5</f>
        <v>0</v>
      </c>
      <c r="AC197" s="182">
        <f>(AC103+AC104)*'Data - P&amp;L'!$C$5</f>
        <v>0</v>
      </c>
      <c r="AD197" s="182">
        <f>(AD103+AD104)*'Data - P&amp;L'!$C$5</f>
        <v>0</v>
      </c>
      <c r="AE197" s="182">
        <f>(AE103+AE104)*'Data - P&amp;L'!$C$5</f>
        <v>0</v>
      </c>
      <c r="AF197" s="182">
        <f>(AF103+AF104)*'Data - P&amp;L'!$C$5</f>
        <v>0</v>
      </c>
      <c r="AG197" s="977">
        <f t="shared" si="72"/>
        <v>-31.47</v>
      </c>
    </row>
    <row r="198">
      <c r="A198" s="991" t="s">
        <v>2130</v>
      </c>
      <c r="B198" s="182">
        <f>B197*'Data - P&amp;L'!$L$8</f>
        <v>0</v>
      </c>
      <c r="C198" s="182">
        <f>C197*'Data - P&amp;L'!$L$8</f>
        <v>0</v>
      </c>
      <c r="D198" s="182">
        <f>D197*'Data - P&amp;L'!$L$8</f>
        <v>0</v>
      </c>
      <c r="E198" s="182">
        <f>E197*'Data - P&amp;L'!$L$8</f>
        <v>0</v>
      </c>
      <c r="F198" s="182">
        <f>F197*'Data - P&amp;L'!$L$8</f>
        <v>0</v>
      </c>
      <c r="G198" s="182">
        <f>G197*'Data - P&amp;L'!$L$8</f>
        <v>-0.78675</v>
      </c>
      <c r="H198" s="182">
        <f>H197*'Data - P&amp;L'!$L$8</f>
        <v>0</v>
      </c>
      <c r="I198" s="182">
        <f>I197*'Data - P&amp;L'!$L$8</f>
        <v>0</v>
      </c>
      <c r="J198" s="182">
        <f>J197*'Data - P&amp;L'!$L$8</f>
        <v>0</v>
      </c>
      <c r="K198" s="182">
        <f>K197*'Data - P&amp;L'!$L$8</f>
        <v>0</v>
      </c>
      <c r="L198" s="182">
        <f>L197*'Data - P&amp;L'!$L$8</f>
        <v>0</v>
      </c>
      <c r="M198" s="182">
        <f>M197*'Data - P&amp;L'!$L$8</f>
        <v>0</v>
      </c>
      <c r="N198" s="182">
        <f>N197*'Data - P&amp;L'!$L$8</f>
        <v>-0.78675</v>
      </c>
      <c r="O198" s="182">
        <f>O197*'Data - P&amp;L'!$L$8</f>
        <v>0</v>
      </c>
      <c r="P198" s="182">
        <f>P197*'Data - P&amp;L'!$L$8</f>
        <v>0</v>
      </c>
      <c r="Q198" s="182">
        <f>Q197*'Data - P&amp;L'!$L$8</f>
        <v>0</v>
      </c>
      <c r="R198" s="182">
        <f>R197*'Data - P&amp;L'!$L$8</f>
        <v>0</v>
      </c>
      <c r="S198" s="182">
        <f>S197*'Data - P&amp;L'!$L$8</f>
        <v>0</v>
      </c>
      <c r="T198" s="182">
        <f>T197*'Data - P&amp;L'!$L$8</f>
        <v>-0.78675</v>
      </c>
      <c r="U198" s="182">
        <f>U197*'Data - P&amp;L'!$L$8</f>
        <v>0</v>
      </c>
      <c r="V198" s="182">
        <f>V197*'Data - P&amp;L'!$L$8</f>
        <v>0</v>
      </c>
      <c r="W198" s="182">
        <f>W197*'Data - P&amp;L'!$L$8</f>
        <v>0</v>
      </c>
      <c r="X198" s="182">
        <f>X197*'Data - P&amp;L'!$L$8</f>
        <v>0</v>
      </c>
      <c r="Y198" s="182">
        <f>Y197*'Data - P&amp;L'!$L$8</f>
        <v>0</v>
      </c>
      <c r="Z198" s="182">
        <f>Z197*'Data - P&amp;L'!$L$8</f>
        <v>0</v>
      </c>
      <c r="AA198" s="182">
        <f>AA197*'Data - P&amp;L'!$L$8</f>
        <v>0</v>
      </c>
      <c r="AB198" s="182">
        <f>AB197*'Data - P&amp;L'!$L$8</f>
        <v>0</v>
      </c>
      <c r="AC198" s="182">
        <f>AC197*'Data - P&amp;L'!$L$8</f>
        <v>0</v>
      </c>
      <c r="AD198" s="182">
        <f>AD197*'Data - P&amp;L'!$L$8</f>
        <v>0</v>
      </c>
      <c r="AE198" s="182">
        <f>AE197*'Data - P&amp;L'!$L$8</f>
        <v>0</v>
      </c>
      <c r="AF198" s="182">
        <f>AF197*'Data - P&amp;L'!$L$8</f>
        <v>0</v>
      </c>
      <c r="AG198" s="977">
        <f t="shared" si="72"/>
        <v>-2.36025</v>
      </c>
    </row>
    <row r="199">
      <c r="A199" s="991" t="s">
        <v>2131</v>
      </c>
      <c r="B199" s="182">
        <f>B197*'Data - P&amp;L'!$L$9</f>
        <v>0</v>
      </c>
      <c r="C199" s="182">
        <f>C197*'Data - P&amp;L'!$L$9</f>
        <v>0</v>
      </c>
      <c r="D199" s="182">
        <f>D197*'Data - P&amp;L'!$L$9</f>
        <v>0</v>
      </c>
      <c r="E199" s="182">
        <f>E197*'Data - P&amp;L'!$L$9</f>
        <v>0</v>
      </c>
      <c r="F199" s="182">
        <f>F197*'Data - P&amp;L'!$L$9</f>
        <v>0</v>
      </c>
      <c r="G199" s="182">
        <f>G197*'Data - P&amp;L'!$L$9</f>
        <v>-0.26225</v>
      </c>
      <c r="H199" s="182">
        <f>H197*'Data - P&amp;L'!$L$9</f>
        <v>0</v>
      </c>
      <c r="I199" s="182">
        <f>I197*'Data - P&amp;L'!$L$9</f>
        <v>0</v>
      </c>
      <c r="J199" s="182">
        <f>J197*'Data - P&amp;L'!$L$9</f>
        <v>0</v>
      </c>
      <c r="K199" s="182">
        <f>K197*'Data - P&amp;L'!$L$9</f>
        <v>0</v>
      </c>
      <c r="L199" s="182">
        <f>L197*'Data - P&amp;L'!$L$9</f>
        <v>0</v>
      </c>
      <c r="M199" s="182">
        <f>M197*'Data - P&amp;L'!$L$9</f>
        <v>0</v>
      </c>
      <c r="N199" s="182">
        <f>N197*'Data - P&amp;L'!$L$9</f>
        <v>-0.26225</v>
      </c>
      <c r="O199" s="182">
        <f>O197*'Data - P&amp;L'!$L$9</f>
        <v>0</v>
      </c>
      <c r="P199" s="182">
        <f>P197*'Data - P&amp;L'!$L$9</f>
        <v>0</v>
      </c>
      <c r="Q199" s="182">
        <f>Q197*'Data - P&amp;L'!$L$9</f>
        <v>0</v>
      </c>
      <c r="R199" s="182">
        <f>R197*'Data - P&amp;L'!$L$9</f>
        <v>0</v>
      </c>
      <c r="S199" s="182">
        <f>S197*'Data - P&amp;L'!$L$9</f>
        <v>0</v>
      </c>
      <c r="T199" s="182">
        <f>T197*'Data - P&amp;L'!$L$9</f>
        <v>-0.26225</v>
      </c>
      <c r="U199" s="182">
        <f>U197*'Data - P&amp;L'!$L$9</f>
        <v>0</v>
      </c>
      <c r="V199" s="182">
        <f>V197*'Data - P&amp;L'!$L$9</f>
        <v>0</v>
      </c>
      <c r="W199" s="182">
        <f>W197*'Data - P&amp;L'!$L$9</f>
        <v>0</v>
      </c>
      <c r="X199" s="182">
        <f>X197*'Data - P&amp;L'!$L$9</f>
        <v>0</v>
      </c>
      <c r="Y199" s="182">
        <f>Y197*'Data - P&amp;L'!$L$9</f>
        <v>0</v>
      </c>
      <c r="Z199" s="182">
        <f>Z197*'Data - P&amp;L'!$L$9</f>
        <v>0</v>
      </c>
      <c r="AA199" s="182">
        <f>AA197*'Data - P&amp;L'!$L$9</f>
        <v>0</v>
      </c>
      <c r="AB199" s="182">
        <f>AB197*'Data - P&amp;L'!$L$9</f>
        <v>0</v>
      </c>
      <c r="AC199" s="182">
        <f>AC197*'Data - P&amp;L'!$L$9</f>
        <v>0</v>
      </c>
      <c r="AD199" s="182">
        <f>AD197*'Data - P&amp;L'!$L$9</f>
        <v>0</v>
      </c>
      <c r="AE199" s="182">
        <f>AE197*'Data - P&amp;L'!$L$9</f>
        <v>0</v>
      </c>
      <c r="AF199" s="182">
        <f>AF197*'Data - P&amp;L'!$L$9</f>
        <v>0</v>
      </c>
      <c r="AG199" s="977">
        <f t="shared" si="72"/>
        <v>-0.78675</v>
      </c>
    </row>
    <row r="200">
      <c r="A200" s="469" t="s">
        <v>2132</v>
      </c>
      <c r="B200" s="470">
        <f>(B105+B106)*'Data - P&amp;L'!$C$10</f>
        <v>0</v>
      </c>
      <c r="C200" s="470">
        <f>(C105+C106)*'Data - P&amp;L'!$C$10</f>
        <v>0</v>
      </c>
      <c r="D200" s="470">
        <f>(D105+D106)*'Data - P&amp;L'!$C$10</f>
        <v>0</v>
      </c>
      <c r="E200" s="470">
        <f>(E105+E106)*'Data - P&amp;L'!$C$10</f>
        <v>0</v>
      </c>
      <c r="F200" s="470">
        <f>(F105+F106)*'Data - P&amp;L'!$C$10</f>
        <v>0</v>
      </c>
      <c r="G200" s="470">
        <f>(G105+G106)*'Data - P&amp;L'!$C$10</f>
        <v>0</v>
      </c>
      <c r="H200" s="470">
        <f>(H105+H106)*'Data - P&amp;L'!$C$10</f>
        <v>0</v>
      </c>
      <c r="I200" s="470">
        <f>(I105+I106)*'Data - P&amp;L'!$C$10</f>
        <v>0</v>
      </c>
      <c r="J200" s="470">
        <f>(J105+J106)*'Data - P&amp;L'!$C$10</f>
        <v>0</v>
      </c>
      <c r="K200" s="470">
        <f>(K105+K106)*'Data - P&amp;L'!$C$10</f>
        <v>0</v>
      </c>
      <c r="L200" s="470">
        <f>(L105+L106)*'Data - P&amp;L'!$C$10</f>
        <v>0</v>
      </c>
      <c r="M200" s="470">
        <f>(M105+M106)*'Data - P&amp;L'!$C$10</f>
        <v>0</v>
      </c>
      <c r="N200" s="470">
        <f>(N105+N106)*'Data - P&amp;L'!$C$10</f>
        <v>0</v>
      </c>
      <c r="O200" s="470">
        <f>(O105+O106)*'Data - P&amp;L'!$C$10</f>
        <v>0</v>
      </c>
      <c r="P200" s="470">
        <f>(P105+P106)*'Data - P&amp;L'!$C$10</f>
        <v>0</v>
      </c>
      <c r="Q200" s="470">
        <f>(Q105+Q106)*'Data - P&amp;L'!$C$10</f>
        <v>0</v>
      </c>
      <c r="R200" s="470">
        <f>(R105+R106)*'Data - P&amp;L'!$C$10</f>
        <v>0</v>
      </c>
      <c r="S200" s="470">
        <f>(S105+S106)*'Data - P&amp;L'!$C$10</f>
        <v>0</v>
      </c>
      <c r="T200" s="470">
        <f>(T105+T106)*'Data - P&amp;L'!$C$10</f>
        <v>0</v>
      </c>
      <c r="U200" s="470">
        <f>(U105+U106)*'Data - P&amp;L'!$C$10</f>
        <v>0</v>
      </c>
      <c r="V200" s="470">
        <f>(V105+V106)*'Data - P&amp;L'!$C$10</f>
        <v>0</v>
      </c>
      <c r="W200" s="470">
        <f>(W105+W106)*'Data - P&amp;L'!$C$10</f>
        <v>0</v>
      </c>
      <c r="X200" s="470">
        <f>(X105+X106)*'Data - P&amp;L'!$C$10</f>
        <v>0</v>
      </c>
      <c r="Y200" s="470">
        <f>(Y105+Y106)*'Data - P&amp;L'!$C$10</f>
        <v>0</v>
      </c>
      <c r="Z200" s="470">
        <f>(Z105+Z106)*'Data - P&amp;L'!$C$10</f>
        <v>0</v>
      </c>
      <c r="AA200" s="470">
        <f>(AA105+AA106)*'Data - P&amp;L'!$C$10</f>
        <v>0</v>
      </c>
      <c r="AB200" s="470">
        <f>(AB105+AB106)*'Data - P&amp;L'!$C$10</f>
        <v>0</v>
      </c>
      <c r="AC200" s="470">
        <f>(AC105+AC106)*'Data - P&amp;L'!$C$10</f>
        <v>0</v>
      </c>
      <c r="AD200" s="470">
        <f>(AD105+AD106)*'Data - P&amp;L'!$C$10</f>
        <v>0</v>
      </c>
      <c r="AE200" s="470">
        <f>(AE105+AE106)*'Data - P&amp;L'!$C$10</f>
        <v>0</v>
      </c>
      <c r="AF200" s="470">
        <f>(AF105+AF106)*'Data - P&amp;L'!$C$10</f>
        <v>0</v>
      </c>
      <c r="AG200" s="977">
        <f t="shared" si="72"/>
        <v>0</v>
      </c>
    </row>
    <row r="201">
      <c r="A201" s="991" t="s">
        <v>2133</v>
      </c>
      <c r="B201" s="470">
        <f>(B184+B186+B188+B191+B194+B197+B200)*'Data - P&amp;L'!$L$6</f>
        <v>0.71685</v>
      </c>
      <c r="C201" s="470">
        <f>(C184+C186+C188+C191+C194+C197+C200)*'Data - P&amp;L'!$L$6</f>
        <v>0.119475</v>
      </c>
      <c r="D201" s="470">
        <f>(D184+D186+D188+D191+D194+D197+D200)*'Data - P&amp;L'!$L$6</f>
        <v>0.23895</v>
      </c>
      <c r="E201" s="470">
        <f>(E184+E186+E188+E191+E194+E197+E200)*'Data - P&amp;L'!$L$6</f>
        <v>0.119475</v>
      </c>
      <c r="F201" s="470">
        <f>(F184+F186+F188+F191+F194+F197+F200)*'Data - P&amp;L'!$L$6</f>
        <v>0.119475</v>
      </c>
      <c r="G201" s="470">
        <f>(G184+G186+G188+G191+G194+G197+G200)*'Data - P&amp;L'!$L$6</f>
        <v>-0.3422625</v>
      </c>
      <c r="H201" s="470">
        <f>(H184+H186+H188+H191+H194+H197+H200)*'Data - P&amp;L'!$L$6</f>
        <v>0.5681</v>
      </c>
      <c r="I201" s="470">
        <f>(I184+I186+I188+I191+I194+I197+I200)*'Data - P&amp;L'!$L$6</f>
        <v>2.24075</v>
      </c>
      <c r="J201" s="470">
        <f>(J184+J186+J188+J191+J194+J197+J200)*'Data - P&amp;L'!$L$6</f>
        <v>0.3437875</v>
      </c>
      <c r="K201" s="470">
        <f>(K184+K186+K188+K191+K194+K197+K200)*'Data - P&amp;L'!$L$6</f>
        <v>0.448625</v>
      </c>
      <c r="L201" s="470">
        <f>(L184+L186+L188+L191+L194+L197+L200)*'Data - P&amp;L'!$L$6</f>
        <v>0.5827375</v>
      </c>
      <c r="M201" s="470">
        <f>(M184+M186+M188+M191+M194+M197+M200)*'Data - P&amp;L'!$L$6</f>
        <v>10.9185125</v>
      </c>
      <c r="N201" s="470">
        <f>(N184+N186+N188+N191+N194+N197+N200)*'Data - P&amp;L'!$L$6</f>
        <v>3.378475</v>
      </c>
      <c r="O201" s="470">
        <f>(O184+O186+O188+O191+O194+O197+O200)*'Data - P&amp;L'!$L$6</f>
        <v>0</v>
      </c>
      <c r="P201" s="470">
        <f>(P184+P186+P188+P191+P194+P197+P200)*'Data - P&amp;L'!$L$6</f>
        <v>0</v>
      </c>
      <c r="Q201" s="470">
        <f>(Q184+Q186+Q188+Q191+Q194+Q197+Q200)*'Data - P&amp;L'!$L$6</f>
        <v>0</v>
      </c>
      <c r="R201" s="470">
        <f>(R184+R186+R188+R191+R194+R197+R200)*'Data - P&amp;L'!$L$6</f>
        <v>0.358425</v>
      </c>
      <c r="S201" s="470">
        <f>(S184+S186+S188+S191+S194+S197+S200)*'Data - P&amp;L'!$L$6</f>
        <v>0.23895</v>
      </c>
      <c r="T201" s="470">
        <f>(T184+T186+T188+T191+T194+T197+T200)*'Data - P&amp;L'!$L$6</f>
        <v>-0.12545</v>
      </c>
      <c r="U201" s="470">
        <f>(U184+U186+U188+U191+U194+U197+U200)*'Data - P&amp;L'!$L$6</f>
        <v>0</v>
      </c>
      <c r="V201" s="470">
        <f>(V184+V186+V188+V191+V194+V197+V200)*'Data - P&amp;L'!$L$6</f>
        <v>-0.1208125</v>
      </c>
      <c r="W201" s="470">
        <f>(W184+W186+W188+W191+W194+W197+W200)*'Data - P&amp;L'!$L$6</f>
        <v>0</v>
      </c>
      <c r="X201" s="470">
        <f>(X184+X186+X188+X191+X194+X197+X200)*'Data - P&amp;L'!$L$6</f>
        <v>0</v>
      </c>
      <c r="Y201" s="470">
        <f>(Y184+Y186+Y188+Y191+Y194+Y197+Y200)*'Data - P&amp;L'!$L$6</f>
        <v>-0.12695</v>
      </c>
      <c r="Z201" s="470">
        <f>(Z184+Z186+Z188+Z191+Z194+Z197+Z200)*'Data - P&amp;L'!$L$6</f>
        <v>0</v>
      </c>
      <c r="AA201" s="470">
        <f>(AA184+AA186+AA188+AA191+AA194+AA197+AA200)*'Data - P&amp;L'!$L$6</f>
        <v>0</v>
      </c>
      <c r="AB201" s="470">
        <f>(AB184+AB186+AB188+AB191+AB194+AB197+AB200)*'Data - P&amp;L'!$L$6</f>
        <v>0</v>
      </c>
      <c r="AC201" s="470">
        <f>(AC184+AC186+AC188+AC191+AC194+AC197+AC200)*'Data - P&amp;L'!$L$6</f>
        <v>0</v>
      </c>
      <c r="AD201" s="470">
        <f>(AD184+AD186+AD188+AD191+AD194+AD197+AD200)*'Data - P&amp;L'!$L$6</f>
        <v>0</v>
      </c>
      <c r="AE201" s="470">
        <f>(AE184+AE186+AE188+AE191+AE194+AE197+AE200)*'Data - P&amp;L'!$L$6</f>
        <v>0</v>
      </c>
      <c r="AF201" s="470">
        <f>(AF184+AF186+AF188+AF191+AF194+AF197+AF200)*'Data - P&amp;L'!$L$6</f>
        <v>0</v>
      </c>
      <c r="AG201" s="977">
        <f t="shared" si="72"/>
        <v>19.6771125</v>
      </c>
    </row>
    <row r="202">
      <c r="A202" s="991" t="s">
        <v>2134</v>
      </c>
      <c r="B202" s="470">
        <f t="shared" ref="B202:AF202" si="73">$AG202/31</f>
        <v>17.36774194</v>
      </c>
      <c r="C202" s="470">
        <f t="shared" si="73"/>
        <v>17.36774194</v>
      </c>
      <c r="D202" s="470">
        <f t="shared" si="73"/>
        <v>17.36774194</v>
      </c>
      <c r="E202" s="470">
        <f t="shared" si="73"/>
        <v>17.36774194</v>
      </c>
      <c r="F202" s="470">
        <f t="shared" si="73"/>
        <v>17.36774194</v>
      </c>
      <c r="G202" s="470">
        <f t="shared" si="73"/>
        <v>17.36774194</v>
      </c>
      <c r="H202" s="470">
        <f t="shared" si="73"/>
        <v>17.36774194</v>
      </c>
      <c r="I202" s="470">
        <f t="shared" si="73"/>
        <v>17.36774194</v>
      </c>
      <c r="J202" s="470">
        <f t="shared" si="73"/>
        <v>17.36774194</v>
      </c>
      <c r="K202" s="470">
        <f t="shared" si="73"/>
        <v>17.36774194</v>
      </c>
      <c r="L202" s="470">
        <f t="shared" si="73"/>
        <v>17.36774194</v>
      </c>
      <c r="M202" s="470">
        <f t="shared" si="73"/>
        <v>17.36774194</v>
      </c>
      <c r="N202" s="470">
        <f t="shared" si="73"/>
        <v>17.36774194</v>
      </c>
      <c r="O202" s="470">
        <f t="shared" si="73"/>
        <v>17.36774194</v>
      </c>
      <c r="P202" s="470">
        <f t="shared" si="73"/>
        <v>17.36774194</v>
      </c>
      <c r="Q202" s="470">
        <f t="shared" si="73"/>
        <v>17.36774194</v>
      </c>
      <c r="R202" s="470">
        <f t="shared" si="73"/>
        <v>17.36774194</v>
      </c>
      <c r="S202" s="470">
        <f t="shared" si="73"/>
        <v>17.36774194</v>
      </c>
      <c r="T202" s="470">
        <f t="shared" si="73"/>
        <v>17.36774194</v>
      </c>
      <c r="U202" s="470">
        <f t="shared" si="73"/>
        <v>17.36774194</v>
      </c>
      <c r="V202" s="470">
        <f t="shared" si="73"/>
        <v>17.36774194</v>
      </c>
      <c r="W202" s="470">
        <f t="shared" si="73"/>
        <v>17.36774194</v>
      </c>
      <c r="X202" s="470">
        <f t="shared" si="73"/>
        <v>17.36774194</v>
      </c>
      <c r="Y202" s="470">
        <f t="shared" si="73"/>
        <v>17.36774194</v>
      </c>
      <c r="Z202" s="470">
        <f t="shared" si="73"/>
        <v>17.36774194</v>
      </c>
      <c r="AA202" s="470">
        <f t="shared" si="73"/>
        <v>17.36774194</v>
      </c>
      <c r="AB202" s="470">
        <f t="shared" si="73"/>
        <v>17.36774194</v>
      </c>
      <c r="AC202" s="470">
        <f t="shared" si="73"/>
        <v>17.36774194</v>
      </c>
      <c r="AD202" s="470">
        <f t="shared" si="73"/>
        <v>17.36774194</v>
      </c>
      <c r="AE202" s="470">
        <f t="shared" si="73"/>
        <v>17.36774194</v>
      </c>
      <c r="AF202" s="470">
        <f t="shared" si="73"/>
        <v>17.36774194</v>
      </c>
      <c r="AG202" s="992">
        <v>538.4</v>
      </c>
    </row>
    <row r="203">
      <c r="A203" s="471" t="s">
        <v>2135</v>
      </c>
      <c r="B203" s="182">
        <f>((B97+B61)*'Data - P&amp;L'!$C$38)</f>
        <v>71.64</v>
      </c>
      <c r="C203" s="182">
        <f>((C97+C61)*'Data - P&amp;L'!$C$38)</f>
        <v>23.88</v>
      </c>
      <c r="D203" s="182">
        <f>((D97+D61)*'Data - P&amp;L'!$C$38)</f>
        <v>35.82</v>
      </c>
      <c r="E203" s="182">
        <f>((E97+E61)*'Data - P&amp;L'!$C$38)</f>
        <v>59.7</v>
      </c>
      <c r="F203" s="182">
        <f>((F97+F61)*'Data - P&amp;L'!$C$38)</f>
        <v>83.58</v>
      </c>
      <c r="G203" s="182">
        <f>((G97+G61)*'Data - P&amp;L'!$C$38)</f>
        <v>-35.82</v>
      </c>
      <c r="H203" s="182">
        <f>((H97+H61)*'Data - P&amp;L'!$C$38)</f>
        <v>71.64</v>
      </c>
      <c r="I203" s="182">
        <f>((I97+I61)*'Data - P&amp;L'!$C$38)</f>
        <v>238.8</v>
      </c>
      <c r="J203" s="182">
        <f>((J97+J61)*'Data - P&amp;L'!$C$38)</f>
        <v>71.64</v>
      </c>
      <c r="K203" s="182">
        <f>((K97+K61)*'Data - P&amp;L'!$C$38)</f>
        <v>59.7</v>
      </c>
      <c r="L203" s="182">
        <f>((L97+L61)*'Data - P&amp;L'!$C$38)</f>
        <v>71.64</v>
      </c>
      <c r="M203" s="182">
        <f>((M97+M61)*'Data - P&amp;L'!$C$38)</f>
        <v>1158.18</v>
      </c>
      <c r="N203" s="182">
        <f>((N97+N61)*'Data - P&amp;L'!$C$38)</f>
        <v>346.26</v>
      </c>
      <c r="O203" s="182">
        <f>((O97+O61)*'Data - P&amp;L'!$C$38)</f>
        <v>0</v>
      </c>
      <c r="P203" s="182">
        <f>((P97+P61)*'Data - P&amp;L'!$C$38)</f>
        <v>35.82</v>
      </c>
      <c r="Q203" s="182">
        <f>((Q97+Q61)*'Data - P&amp;L'!$C$38)</f>
        <v>23.88</v>
      </c>
      <c r="R203" s="182">
        <f>((R97+R61)*'Data - P&amp;L'!$C$38)</f>
        <v>35.82</v>
      </c>
      <c r="S203" s="182">
        <f>((S97+S61)*'Data - P&amp;L'!$C$38)</f>
        <v>23.88</v>
      </c>
      <c r="T203" s="182">
        <f>((T97+T61)*'Data - P&amp;L'!$C$38)</f>
        <v>-11.94</v>
      </c>
      <c r="U203" s="182">
        <f>((U97+U61)*'Data - P&amp;L'!$C$38)</f>
        <v>0</v>
      </c>
      <c r="V203" s="182">
        <f>((V97+V61)*'Data - P&amp;L'!$C$38)</f>
        <v>-11.94</v>
      </c>
      <c r="W203" s="182">
        <f>((W97+W61)*'Data - P&amp;L'!$C$38)</f>
        <v>47.76</v>
      </c>
      <c r="X203" s="182">
        <f>((X97+X61)*'Data - P&amp;L'!$C$38)</f>
        <v>0</v>
      </c>
      <c r="Y203" s="182">
        <f>((Y97+Y61)*'Data - P&amp;L'!$C$38)</f>
        <v>-11.94</v>
      </c>
      <c r="Z203" s="182">
        <f>((Z97+Z61)*'Data - P&amp;L'!$C$38)</f>
        <v>47.76</v>
      </c>
      <c r="AA203" s="182">
        <f>((AA97+AA61)*'Data - P&amp;L'!$C$38)</f>
        <v>11.94</v>
      </c>
      <c r="AB203" s="182">
        <f>((AB97+AB61)*'Data - P&amp;L'!$C$38)</f>
        <v>0</v>
      </c>
      <c r="AC203" s="182">
        <f>((AC97+AC61)*'Data - P&amp;L'!$C$38)</f>
        <v>11.94</v>
      </c>
      <c r="AD203" s="182">
        <f>((AD97+AD61)*'Data - P&amp;L'!$C$38)</f>
        <v>23.88</v>
      </c>
      <c r="AE203" s="182" t="str">
        <f>((AE97+AE61)*'Data - P&amp;L'!$C$38)</f>
        <v>#REF!</v>
      </c>
      <c r="AF203" s="182" t="str">
        <f>((AF97+AF61)*'Data - P&amp;L'!$C$38)</f>
        <v>#REF!</v>
      </c>
      <c r="AG203" s="977" t="str">
        <f t="shared" ref="AG203:AG228" si="74">SUM(B203:AF203)</f>
        <v>#REF!</v>
      </c>
    </row>
    <row r="204">
      <c r="A204" s="472" t="s">
        <v>2136</v>
      </c>
      <c r="B204" s="470">
        <f>((B97)*'Data - P&amp;L'!$C$34)</f>
        <v>71.64</v>
      </c>
      <c r="C204" s="470">
        <f>((C97)*'Data - P&amp;L'!$C$34)</f>
        <v>11.94</v>
      </c>
      <c r="D204" s="470">
        <f>((D97)*'Data - P&amp;L'!$C$34)</f>
        <v>23.88</v>
      </c>
      <c r="E204" s="470">
        <f>((E97)*'Data - P&amp;L'!$C$34)</f>
        <v>11.94</v>
      </c>
      <c r="F204" s="470">
        <f>((F97)*'Data - P&amp;L'!$C$34)</f>
        <v>11.94</v>
      </c>
      <c r="G204" s="470">
        <f>((G97)*'Data - P&amp;L'!$C$34)</f>
        <v>-35.82</v>
      </c>
      <c r="H204" s="470">
        <f>((H97)*'Data - P&amp;L'!$C$34)</f>
        <v>59.7</v>
      </c>
      <c r="I204" s="470">
        <f>((I97)*'Data - P&amp;L'!$C$34)</f>
        <v>226.86</v>
      </c>
      <c r="J204" s="470">
        <f>((J97)*'Data - P&amp;L'!$C$34)</f>
        <v>35.82</v>
      </c>
      <c r="K204" s="470">
        <f>((K97)*'Data - P&amp;L'!$C$34)</f>
        <v>47.76</v>
      </c>
      <c r="L204" s="470">
        <f>((L97)*'Data - P&amp;L'!$C$34)</f>
        <v>59.7</v>
      </c>
      <c r="M204" s="470">
        <f>((M97)*'Data - P&amp;L'!$C$34)</f>
        <v>1098.48</v>
      </c>
      <c r="N204" s="470">
        <f>((N97)*'Data - P&amp;L'!$C$34)</f>
        <v>346.26</v>
      </c>
      <c r="O204" s="470">
        <f>((O97)*'Data - P&amp;L'!$C$34)</f>
        <v>0</v>
      </c>
      <c r="P204" s="470">
        <f>((P97)*'Data - P&amp;L'!$C$34)</f>
        <v>0</v>
      </c>
      <c r="Q204" s="470">
        <f>((Q97)*'Data - P&amp;L'!$C$34)</f>
        <v>0</v>
      </c>
      <c r="R204" s="470">
        <f>((R97)*'Data - P&amp;L'!$C$34)</f>
        <v>35.82</v>
      </c>
      <c r="S204" s="470">
        <f>((S97)*'Data - P&amp;L'!$C$34)</f>
        <v>23.88</v>
      </c>
      <c r="T204" s="470">
        <f>((T97)*'Data - P&amp;L'!$C$34)</f>
        <v>-11.94</v>
      </c>
      <c r="U204" s="470">
        <f>((U97)*'Data - P&amp;L'!$C$34)</f>
        <v>0</v>
      </c>
      <c r="V204" s="470">
        <f>((V97)*'Data - P&amp;L'!$C$34)</f>
        <v>-11.94</v>
      </c>
      <c r="W204" s="470">
        <f>((W97)*'Data - P&amp;L'!$C$34)</f>
        <v>0</v>
      </c>
      <c r="X204" s="470">
        <f>((X97)*'Data - P&amp;L'!$C$34)</f>
        <v>0</v>
      </c>
      <c r="Y204" s="470">
        <f>((Y97)*'Data - P&amp;L'!$C$34)</f>
        <v>-11.94</v>
      </c>
      <c r="Z204" s="470">
        <f>((Z97)*'Data - P&amp;L'!$C$34)</f>
        <v>0</v>
      </c>
      <c r="AA204" s="470">
        <f>((AA97)*'Data - P&amp;L'!$C$34)</f>
        <v>0</v>
      </c>
      <c r="AB204" s="470">
        <f>((AB97)*'Data - P&amp;L'!$C$34)</f>
        <v>0</v>
      </c>
      <c r="AC204" s="470">
        <f>((AC97)*'Data - P&amp;L'!$C$34)</f>
        <v>0</v>
      </c>
      <c r="AD204" s="470">
        <f>((AD97)*'Data - P&amp;L'!$C$34)</f>
        <v>0</v>
      </c>
      <c r="AE204" s="470">
        <f>((AE97)*'Data - P&amp;L'!$C$34)</f>
        <v>0</v>
      </c>
      <c r="AF204" s="470">
        <f>((AF97)*'Data - P&amp;L'!$C$34)</f>
        <v>0</v>
      </c>
      <c r="AG204" s="977">
        <f t="shared" si="74"/>
        <v>1993.98</v>
      </c>
    </row>
    <row r="205">
      <c r="A205" s="472" t="s">
        <v>2137</v>
      </c>
      <c r="B205" s="336">
        <f>(B107*'Data - P&amp;L'!$D$38)</f>
        <v>0</v>
      </c>
      <c r="C205" s="336">
        <f>(C107*'Data - P&amp;L'!$D$38)</f>
        <v>0</v>
      </c>
      <c r="D205" s="336">
        <f>(D107*'Data - P&amp;L'!$D$38)</f>
        <v>0</v>
      </c>
      <c r="E205" s="336">
        <f>(E107*'Data - P&amp;L'!$D$38)</f>
        <v>0</v>
      </c>
      <c r="F205" s="336">
        <f>(F107*'Data - P&amp;L'!$D$38)</f>
        <v>0</v>
      </c>
      <c r="G205" s="336">
        <f>(G107*'Data - P&amp;L'!$D$38)</f>
        <v>-1.435</v>
      </c>
      <c r="H205" s="336">
        <f>(H107*'Data - P&amp;L'!$D$38)</f>
        <v>0</v>
      </c>
      <c r="I205" s="336">
        <f>(I107*'Data - P&amp;L'!$D$38)</f>
        <v>0</v>
      </c>
      <c r="J205" s="336">
        <f>(J107*'Data - P&amp;L'!$D$38)</f>
        <v>0</v>
      </c>
      <c r="K205" s="336">
        <f>(K107*'Data - P&amp;L'!$D$38)</f>
        <v>0</v>
      </c>
      <c r="L205" s="336">
        <f>(L107*'Data - P&amp;L'!$D$38)</f>
        <v>0</v>
      </c>
      <c r="M205" s="336">
        <f>(M107*'Data - P&amp;L'!$D$38)</f>
        <v>0</v>
      </c>
      <c r="N205" s="336">
        <f>(N107*'Data - P&amp;L'!$D$38)</f>
        <v>-1.435</v>
      </c>
      <c r="O205" s="336">
        <f>(O107*'Data - P&amp;L'!$D$38)</f>
        <v>0</v>
      </c>
      <c r="P205" s="336">
        <f>(P107*'Data - P&amp;L'!$D$38)</f>
        <v>0</v>
      </c>
      <c r="Q205" s="336">
        <f>(Q107*'Data - P&amp;L'!$D$38)</f>
        <v>0</v>
      </c>
      <c r="R205" s="336">
        <f>(R107*'Data - P&amp;L'!$D$38)</f>
        <v>0</v>
      </c>
      <c r="S205" s="336">
        <f>(S107*'Data - P&amp;L'!$D$38)</f>
        <v>0</v>
      </c>
      <c r="T205" s="336">
        <f>(T107*'Data - P&amp;L'!$D$38)</f>
        <v>-4.305</v>
      </c>
      <c r="U205" s="336">
        <f>(U107*'Data - P&amp;L'!$D$38)</f>
        <v>0</v>
      </c>
      <c r="V205" s="336">
        <f>(V107*'Data - P&amp;L'!$D$38)</f>
        <v>-1.435</v>
      </c>
      <c r="W205" s="336">
        <f>(W107*'Data - P&amp;L'!$D$38)</f>
        <v>0</v>
      </c>
      <c r="X205" s="336">
        <f>(X107*'Data - P&amp;L'!$D$38)</f>
        <v>0</v>
      </c>
      <c r="Y205" s="336">
        <f>(Y107*'Data - P&amp;L'!$D$38)</f>
        <v>-1.435</v>
      </c>
      <c r="Z205" s="336">
        <f>(Z107*'Data - P&amp;L'!$D$38)</f>
        <v>0</v>
      </c>
      <c r="AA205" s="336">
        <f>(AA107*'Data - P&amp;L'!$D$38)</f>
        <v>0</v>
      </c>
      <c r="AB205" s="336">
        <f>(AB107*'Data - P&amp;L'!$D$38)</f>
        <v>0</v>
      </c>
      <c r="AC205" s="336">
        <f>(AC107*'Data - P&amp;L'!$D$38)</f>
        <v>0</v>
      </c>
      <c r="AD205" s="336">
        <f>(AD107*'Data - P&amp;L'!$D$38)</f>
        <v>0</v>
      </c>
      <c r="AE205" s="336">
        <f>(AE107*'Data - P&amp;L'!$D$38)</f>
        <v>0</v>
      </c>
      <c r="AF205" s="336">
        <f>(AF107*'Data - P&amp;L'!$D$38)</f>
        <v>0</v>
      </c>
      <c r="AG205" s="977">
        <f t="shared" si="74"/>
        <v>-10.045</v>
      </c>
    </row>
    <row r="206">
      <c r="A206" s="472" t="s">
        <v>2138</v>
      </c>
      <c r="B206" s="336">
        <f>(B107*'Data - P&amp;L'!$D$34)</f>
        <v>0</v>
      </c>
      <c r="C206" s="336">
        <f>(C107*'Data - P&amp;L'!$D$34)</f>
        <v>0</v>
      </c>
      <c r="D206" s="336">
        <f>(D107*'Data - P&amp;L'!$D$34)</f>
        <v>0</v>
      </c>
      <c r="E206" s="336">
        <f>(E107*'Data - P&amp;L'!$D$34)</f>
        <v>0</v>
      </c>
      <c r="F206" s="336">
        <f>(F107*'Data - P&amp;L'!$D$34)</f>
        <v>0</v>
      </c>
      <c r="G206" s="336">
        <f>(G107*'Data - P&amp;L'!$D$34)</f>
        <v>-6.155</v>
      </c>
      <c r="H206" s="336">
        <f>(H107*'Data - P&amp;L'!$D$34)</f>
        <v>0</v>
      </c>
      <c r="I206" s="336">
        <f>(I107*'Data - P&amp;L'!$D$34)</f>
        <v>0</v>
      </c>
      <c r="J206" s="336">
        <f>(J107*'Data - P&amp;L'!$D$34)</f>
        <v>0</v>
      </c>
      <c r="K206" s="336">
        <f>(K107*'Data - P&amp;L'!$D$34)</f>
        <v>0</v>
      </c>
      <c r="L206" s="336">
        <f>(L107*'Data - P&amp;L'!$D$34)</f>
        <v>0</v>
      </c>
      <c r="M206" s="336">
        <f>(M107*'Data - P&amp;L'!$D$34)</f>
        <v>0</v>
      </c>
      <c r="N206" s="336">
        <f>(N107*'Data - P&amp;L'!$D$34)</f>
        <v>-6.155</v>
      </c>
      <c r="O206" s="336">
        <f>(O107*'Data - P&amp;L'!$D$34)</f>
        <v>0</v>
      </c>
      <c r="P206" s="336">
        <f>(P107*'Data - P&amp;L'!$D$34)</f>
        <v>0</v>
      </c>
      <c r="Q206" s="336">
        <f>(Q107*'Data - P&amp;L'!$D$34)</f>
        <v>0</v>
      </c>
      <c r="R206" s="336">
        <f>(R107*'Data - P&amp;L'!$D$34)</f>
        <v>0</v>
      </c>
      <c r="S206" s="336">
        <f>(S107*'Data - P&amp;L'!$D$34)</f>
        <v>0</v>
      </c>
      <c r="T206" s="336">
        <f>(T107*'Data - P&amp;L'!$D$34)</f>
        <v>-18.465</v>
      </c>
      <c r="U206" s="336">
        <f>(U107*'Data - P&amp;L'!$D$34)</f>
        <v>0</v>
      </c>
      <c r="V206" s="336">
        <f>(V107*'Data - P&amp;L'!$D$34)</f>
        <v>-6.155</v>
      </c>
      <c r="W206" s="336">
        <f>(W107*'Data - P&amp;L'!$D$34)</f>
        <v>0</v>
      </c>
      <c r="X206" s="336">
        <f>(X107*'Data - P&amp;L'!$D$34)</f>
        <v>0</v>
      </c>
      <c r="Y206" s="336">
        <f>(Y107*'Data - P&amp;L'!$D$34)</f>
        <v>-6.155</v>
      </c>
      <c r="Z206" s="336">
        <f>(Z107*'Data - P&amp;L'!$D$34)</f>
        <v>0</v>
      </c>
      <c r="AA206" s="336">
        <f>(AA107*'Data - P&amp;L'!$D$34)</f>
        <v>0</v>
      </c>
      <c r="AB206" s="336">
        <f>(AB107*'Data - P&amp;L'!$D$34)</f>
        <v>0</v>
      </c>
      <c r="AC206" s="336">
        <f>(AC107*'Data - P&amp;L'!$D$34)</f>
        <v>0</v>
      </c>
      <c r="AD206" s="336">
        <f>(AD107*'Data - P&amp;L'!$D$34)</f>
        <v>0</v>
      </c>
      <c r="AE206" s="336">
        <f>(AE107*'Data - P&amp;L'!$D$34)</f>
        <v>0</v>
      </c>
      <c r="AF206" s="336">
        <f>(AF107*'Data - P&amp;L'!$D$34)</f>
        <v>0</v>
      </c>
      <c r="AG206" s="977">
        <f t="shared" si="74"/>
        <v>-43.085</v>
      </c>
    </row>
    <row r="207">
      <c r="A207" s="473" t="s">
        <v>2139</v>
      </c>
      <c r="B207" s="336">
        <f t="shared" ref="B207:AF207" si="75">B20*0.06</f>
        <v>0</v>
      </c>
      <c r="C207" s="336">
        <f t="shared" si="75"/>
        <v>0</v>
      </c>
      <c r="D207" s="336">
        <f t="shared" si="75"/>
        <v>0</v>
      </c>
      <c r="E207" s="336">
        <f t="shared" si="75"/>
        <v>0</v>
      </c>
      <c r="F207" s="336">
        <f t="shared" si="75"/>
        <v>0</v>
      </c>
      <c r="G207" s="336">
        <f t="shared" si="75"/>
        <v>0</v>
      </c>
      <c r="H207" s="336">
        <f t="shared" si="75"/>
        <v>0</v>
      </c>
      <c r="I207" s="336">
        <f t="shared" si="75"/>
        <v>0</v>
      </c>
      <c r="J207" s="336">
        <f t="shared" si="75"/>
        <v>0</v>
      </c>
      <c r="K207" s="336">
        <f t="shared" si="75"/>
        <v>0</v>
      </c>
      <c r="L207" s="336">
        <f t="shared" si="75"/>
        <v>0</v>
      </c>
      <c r="M207" s="336">
        <f t="shared" si="75"/>
        <v>0</v>
      </c>
      <c r="N207" s="336">
        <f t="shared" si="75"/>
        <v>0</v>
      </c>
      <c r="O207" s="336">
        <f t="shared" si="75"/>
        <v>19.10456316</v>
      </c>
      <c r="P207" s="336">
        <f t="shared" si="75"/>
        <v>0</v>
      </c>
      <c r="Q207" s="336">
        <f t="shared" si="75"/>
        <v>0</v>
      </c>
      <c r="R207" s="336">
        <f t="shared" si="75"/>
        <v>0</v>
      </c>
      <c r="S207" s="336">
        <f t="shared" si="75"/>
        <v>0</v>
      </c>
      <c r="T207" s="336">
        <f t="shared" si="75"/>
        <v>0</v>
      </c>
      <c r="U207" s="336">
        <f t="shared" si="75"/>
        <v>0</v>
      </c>
      <c r="V207" s="336">
        <f t="shared" si="75"/>
        <v>19.10456316</v>
      </c>
      <c r="W207" s="336">
        <f t="shared" si="75"/>
        <v>0</v>
      </c>
      <c r="X207" s="336">
        <f t="shared" si="75"/>
        <v>0</v>
      </c>
      <c r="Y207" s="336">
        <f t="shared" si="75"/>
        <v>0</v>
      </c>
      <c r="Z207" s="336">
        <f t="shared" si="75"/>
        <v>0</v>
      </c>
      <c r="AA207" s="336">
        <f t="shared" si="75"/>
        <v>0</v>
      </c>
      <c r="AB207" s="336">
        <f t="shared" si="75"/>
        <v>0</v>
      </c>
      <c r="AC207" s="336">
        <f t="shared" si="75"/>
        <v>30.56704632</v>
      </c>
      <c r="AD207" s="336">
        <f t="shared" si="75"/>
        <v>0</v>
      </c>
      <c r="AE207" s="336" t="str">
        <f t="shared" si="75"/>
        <v>#REF!</v>
      </c>
      <c r="AF207" s="336" t="str">
        <f t="shared" si="75"/>
        <v>#REF!</v>
      </c>
      <c r="AG207" s="977" t="str">
        <f t="shared" si="74"/>
        <v>#REF!</v>
      </c>
    </row>
    <row r="208" collapsed="1">
      <c r="A208" s="480" t="s">
        <v>1281</v>
      </c>
      <c r="B208" s="321" t="str">
        <f t="shared" ref="B208:AF208" si="76">iferror(B209+B210+B211+B212+B213,"")</f>
        <v/>
      </c>
      <c r="C208" s="321" t="str">
        <f t="shared" si="76"/>
        <v/>
      </c>
      <c r="D208" s="321" t="str">
        <f t="shared" si="76"/>
        <v/>
      </c>
      <c r="E208" s="321" t="str">
        <f t="shared" si="76"/>
        <v/>
      </c>
      <c r="F208" s="321" t="str">
        <f t="shared" si="76"/>
        <v/>
      </c>
      <c r="G208" s="321" t="str">
        <f t="shared" si="76"/>
        <v/>
      </c>
      <c r="H208" s="321" t="str">
        <f t="shared" si="76"/>
        <v/>
      </c>
      <c r="I208" s="321" t="str">
        <f t="shared" si="76"/>
        <v/>
      </c>
      <c r="J208" s="321" t="str">
        <f t="shared" si="76"/>
        <v/>
      </c>
      <c r="K208" s="321" t="str">
        <f t="shared" si="76"/>
        <v/>
      </c>
      <c r="L208" s="321" t="str">
        <f t="shared" si="76"/>
        <v/>
      </c>
      <c r="M208" s="321" t="str">
        <f t="shared" si="76"/>
        <v/>
      </c>
      <c r="N208" s="321" t="str">
        <f t="shared" si="76"/>
        <v/>
      </c>
      <c r="O208" s="321" t="str">
        <f t="shared" si="76"/>
        <v/>
      </c>
      <c r="P208" s="321" t="str">
        <f t="shared" si="76"/>
        <v/>
      </c>
      <c r="Q208" s="321" t="str">
        <f t="shared" si="76"/>
        <v/>
      </c>
      <c r="R208" s="321" t="str">
        <f t="shared" si="76"/>
        <v/>
      </c>
      <c r="S208" s="321" t="str">
        <f t="shared" si="76"/>
        <v/>
      </c>
      <c r="T208" s="321" t="str">
        <f t="shared" si="76"/>
        <v/>
      </c>
      <c r="U208" s="321" t="str">
        <f t="shared" si="76"/>
        <v/>
      </c>
      <c r="V208" s="321" t="str">
        <f t="shared" si="76"/>
        <v/>
      </c>
      <c r="W208" s="321" t="str">
        <f t="shared" si="76"/>
        <v/>
      </c>
      <c r="X208" s="321" t="str">
        <f t="shared" si="76"/>
        <v/>
      </c>
      <c r="Y208" s="321" t="str">
        <f t="shared" si="76"/>
        <v/>
      </c>
      <c r="Z208" s="321" t="str">
        <f t="shared" si="76"/>
        <v/>
      </c>
      <c r="AA208" s="321" t="str">
        <f t="shared" si="76"/>
        <v/>
      </c>
      <c r="AB208" s="321" t="str">
        <f t="shared" si="76"/>
        <v/>
      </c>
      <c r="AC208" s="321" t="str">
        <f t="shared" si="76"/>
        <v/>
      </c>
      <c r="AD208" s="321" t="str">
        <f t="shared" si="76"/>
        <v/>
      </c>
      <c r="AE208" s="321" t="str">
        <f t="shared" si="76"/>
        <v/>
      </c>
      <c r="AF208" s="321" t="str">
        <f t="shared" si="76"/>
        <v/>
      </c>
      <c r="AG208" s="977">
        <f t="shared" si="74"/>
        <v>0</v>
      </c>
    </row>
    <row r="209" hidden="1" outlineLevel="1">
      <c r="A209" s="443" t="s">
        <v>2140</v>
      </c>
      <c r="B209" s="310">
        <f t="shared" ref="B209:AF209" si="77">B4+B16+B21</f>
        <v>0</v>
      </c>
      <c r="C209" s="310">
        <f t="shared" si="77"/>
        <v>0</v>
      </c>
      <c r="D209" s="310">
        <f t="shared" si="77"/>
        <v>0</v>
      </c>
      <c r="E209" s="310">
        <f t="shared" si="77"/>
        <v>0</v>
      </c>
      <c r="F209" s="310">
        <f t="shared" si="77"/>
        <v>0</v>
      </c>
      <c r="G209" s="310">
        <f t="shared" si="77"/>
        <v>0</v>
      </c>
      <c r="H209" s="310">
        <f t="shared" si="77"/>
        <v>0</v>
      </c>
      <c r="I209" s="310">
        <f t="shared" si="77"/>
        <v>0</v>
      </c>
      <c r="J209" s="310">
        <f t="shared" si="77"/>
        <v>0</v>
      </c>
      <c r="K209" s="310">
        <f t="shared" si="77"/>
        <v>0</v>
      </c>
      <c r="L209" s="310">
        <f t="shared" si="77"/>
        <v>0</v>
      </c>
      <c r="M209" s="310">
        <f t="shared" si="77"/>
        <v>0</v>
      </c>
      <c r="N209" s="310">
        <f t="shared" si="77"/>
        <v>0</v>
      </c>
      <c r="O209" s="310">
        <f t="shared" si="77"/>
        <v>636.818772</v>
      </c>
      <c r="P209" s="310">
        <f t="shared" si="77"/>
        <v>0</v>
      </c>
      <c r="Q209" s="310">
        <f t="shared" si="77"/>
        <v>0</v>
      </c>
      <c r="R209" s="310">
        <f t="shared" si="77"/>
        <v>0</v>
      </c>
      <c r="S209" s="310">
        <f t="shared" si="77"/>
        <v>0</v>
      </c>
      <c r="T209" s="310">
        <f t="shared" si="77"/>
        <v>0</v>
      </c>
      <c r="U209" s="310">
        <f t="shared" si="77"/>
        <v>0</v>
      </c>
      <c r="V209" s="310">
        <f t="shared" si="77"/>
        <v>636.818772</v>
      </c>
      <c r="W209" s="310">
        <f t="shared" si="77"/>
        <v>0</v>
      </c>
      <c r="X209" s="310">
        <f t="shared" si="77"/>
        <v>0</v>
      </c>
      <c r="Y209" s="310">
        <f t="shared" si="77"/>
        <v>0</v>
      </c>
      <c r="Z209" s="310">
        <f t="shared" si="77"/>
        <v>0</v>
      </c>
      <c r="AA209" s="310">
        <f t="shared" si="77"/>
        <v>0</v>
      </c>
      <c r="AB209" s="310">
        <f t="shared" si="77"/>
        <v>0</v>
      </c>
      <c r="AC209" s="310">
        <f t="shared" si="77"/>
        <v>1018.901544</v>
      </c>
      <c r="AD209" s="310">
        <f t="shared" si="77"/>
        <v>0</v>
      </c>
      <c r="AE209" s="310" t="str">
        <f t="shared" si="77"/>
        <v>#REF!</v>
      </c>
      <c r="AF209" s="310" t="str">
        <f t="shared" si="77"/>
        <v>#REF!</v>
      </c>
      <c r="AG209" s="977" t="str">
        <f t="shared" si="74"/>
        <v>#REF!</v>
      </c>
    </row>
    <row r="210" hidden="1" outlineLevel="1">
      <c r="A210" s="443" t="s">
        <v>2141</v>
      </c>
      <c r="B210" s="470">
        <f t="shared" ref="B210:AF210" si="78">(B23+B28+B32)</f>
        <v>0</v>
      </c>
      <c r="C210" s="470">
        <f t="shared" si="78"/>
        <v>0</v>
      </c>
      <c r="D210" s="470">
        <f t="shared" si="78"/>
        <v>0</v>
      </c>
      <c r="E210" s="470">
        <f t="shared" si="78"/>
        <v>0</v>
      </c>
      <c r="F210" s="470">
        <f t="shared" si="78"/>
        <v>0</v>
      </c>
      <c r="G210" s="470">
        <f t="shared" si="78"/>
        <v>0</v>
      </c>
      <c r="H210" s="470">
        <f t="shared" si="78"/>
        <v>1</v>
      </c>
      <c r="I210" s="470">
        <f t="shared" si="78"/>
        <v>1</v>
      </c>
      <c r="J210" s="470">
        <f t="shared" si="78"/>
        <v>0</v>
      </c>
      <c r="K210" s="470">
        <f t="shared" si="78"/>
        <v>1</v>
      </c>
      <c r="L210" s="470">
        <f t="shared" si="78"/>
        <v>0</v>
      </c>
      <c r="M210" s="470">
        <f t="shared" si="78"/>
        <v>2</v>
      </c>
      <c r="N210" s="470">
        <f t="shared" si="78"/>
        <v>3</v>
      </c>
      <c r="O210" s="470">
        <f t="shared" si="78"/>
        <v>0</v>
      </c>
      <c r="P210" s="470">
        <f t="shared" si="78"/>
        <v>0</v>
      </c>
      <c r="Q210" s="470">
        <f t="shared" si="78"/>
        <v>0</v>
      </c>
      <c r="R210" s="470">
        <f t="shared" si="78"/>
        <v>0</v>
      </c>
      <c r="S210" s="470">
        <f t="shared" si="78"/>
        <v>0</v>
      </c>
      <c r="T210" s="470">
        <f t="shared" si="78"/>
        <v>0</v>
      </c>
      <c r="U210" s="470">
        <f t="shared" si="78"/>
        <v>0</v>
      </c>
      <c r="V210" s="470">
        <f t="shared" si="78"/>
        <v>0</v>
      </c>
      <c r="W210" s="470">
        <f t="shared" si="78"/>
        <v>0</v>
      </c>
      <c r="X210" s="470">
        <f t="shared" si="78"/>
        <v>0</v>
      </c>
      <c r="Y210" s="470">
        <f t="shared" si="78"/>
        <v>0</v>
      </c>
      <c r="Z210" s="470">
        <f t="shared" si="78"/>
        <v>0</v>
      </c>
      <c r="AA210" s="470">
        <f t="shared" si="78"/>
        <v>0</v>
      </c>
      <c r="AB210" s="470">
        <f t="shared" si="78"/>
        <v>0</v>
      </c>
      <c r="AC210" s="470">
        <f t="shared" si="78"/>
        <v>0</v>
      </c>
      <c r="AD210" s="470">
        <f t="shared" si="78"/>
        <v>0</v>
      </c>
      <c r="AE210" s="470">
        <f t="shared" si="78"/>
        <v>0</v>
      </c>
      <c r="AF210" s="470">
        <f t="shared" si="78"/>
        <v>0</v>
      </c>
      <c r="AG210" s="977">
        <f t="shared" si="74"/>
        <v>8</v>
      </c>
    </row>
    <row r="211" hidden="1" outlineLevel="1">
      <c r="A211" s="993" t="s">
        <v>2142</v>
      </c>
      <c r="B211" s="470" t="str">
        <f>(#REF!*'Data - P&amp;L'!$R$3)+(#REF!*'Data - P&amp;L'!$R$4)+(#REF!*'Data - P&amp;L'!$R$5)</f>
        <v>#REF!</v>
      </c>
      <c r="C211" s="470" t="str">
        <f>(#REF!*'Data - P&amp;L'!$R$3)+(#REF!*'Data - P&amp;L'!$R$4)+(#REF!*'Data - P&amp;L'!$R$5)</f>
        <v>#REF!</v>
      </c>
      <c r="D211" s="470" t="str">
        <f>(#REF!*'Data - P&amp;L'!$R$3)+(#REF!*'Data - P&amp;L'!$R$4)+(#REF!*'Data - P&amp;L'!$R$5)</f>
        <v>#REF!</v>
      </c>
      <c r="E211" s="470" t="str">
        <f>(#REF!*'Data - P&amp;L'!$R$3)+(#REF!*'Data - P&amp;L'!$R$4)+(#REF!*'Data - P&amp;L'!$R$5)</f>
        <v>#REF!</v>
      </c>
      <c r="F211" s="470" t="str">
        <f>(#REF!*'Data - P&amp;L'!$R$3)+(#REF!*'Data - P&amp;L'!$R$4)+(#REF!*'Data - P&amp;L'!$R$5)</f>
        <v>#REF!</v>
      </c>
      <c r="G211" s="470" t="str">
        <f>(#REF!*'Data - P&amp;L'!$R$3)+(#REF!*'Data - P&amp;L'!$R$4)+(#REF!*'Data - P&amp;L'!$R$5)</f>
        <v>#REF!</v>
      </c>
      <c r="H211" s="470" t="str">
        <f>(#REF!*'Data - P&amp;L'!$R$3)+(#REF!*'Data - P&amp;L'!$R$4)+(#REF!*'Data - P&amp;L'!$R$5)</f>
        <v>#REF!</v>
      </c>
      <c r="I211" s="470" t="str">
        <f>(#REF!*'Data - P&amp;L'!$R$3)+(#REF!*'Data - P&amp;L'!$R$4)+(#REF!*'Data - P&amp;L'!$R$5)</f>
        <v>#REF!</v>
      </c>
      <c r="J211" s="470" t="str">
        <f>(#REF!*'Data - P&amp;L'!$R$3)+(#REF!*'Data - P&amp;L'!$R$4)+(#REF!*'Data - P&amp;L'!$R$5)</f>
        <v>#REF!</v>
      </c>
      <c r="K211" s="470" t="str">
        <f>(#REF!*'Data - P&amp;L'!$R$3)+(#REF!*'Data - P&amp;L'!$R$4)+(#REF!*'Data - P&amp;L'!$R$5)</f>
        <v>#REF!</v>
      </c>
      <c r="L211" s="470" t="str">
        <f>(#REF!*'Data - P&amp;L'!$R$3)+(#REF!*'Data - P&amp;L'!$R$4)+(#REF!*'Data - P&amp;L'!$R$5)</f>
        <v>#REF!</v>
      </c>
      <c r="M211" s="470" t="str">
        <f>(#REF!*'Data - P&amp;L'!$R$3)+(#REF!*'Data - P&amp;L'!$R$4)+(#REF!*'Data - P&amp;L'!$R$5)</f>
        <v>#REF!</v>
      </c>
      <c r="N211" s="470" t="str">
        <f>(#REF!*'Data - P&amp;L'!$R$3)+(#REF!*'Data - P&amp;L'!$R$4)+(#REF!*'Data - P&amp;L'!$R$5)</f>
        <v>#REF!</v>
      </c>
      <c r="O211" s="470" t="str">
        <f>(#REF!*'Data - P&amp;L'!$R$3)+(#REF!*'Data - P&amp;L'!$R$4)+(#REF!*'Data - P&amp;L'!$R$5)</f>
        <v>#REF!</v>
      </c>
      <c r="P211" s="470" t="str">
        <f>(#REF!*'Data - P&amp;L'!$R$3)+(#REF!*'Data - P&amp;L'!$R$4)+(#REF!*'Data - P&amp;L'!$R$5)</f>
        <v>#REF!</v>
      </c>
      <c r="Q211" s="470" t="str">
        <f>(#REF!*'Data - P&amp;L'!$R$3)+(#REF!*'Data - P&amp;L'!$R$4)+(#REF!*'Data - P&amp;L'!$R$5)</f>
        <v>#REF!</v>
      </c>
      <c r="R211" s="470" t="str">
        <f>(#REF!*'Data - P&amp;L'!$R$3)+(#REF!*'Data - P&amp;L'!$R$4)+(#REF!*'Data - P&amp;L'!$R$5)</f>
        <v>#REF!</v>
      </c>
      <c r="S211" s="470" t="str">
        <f>(#REF!*'Data - P&amp;L'!$R$3)+(#REF!*'Data - P&amp;L'!$R$4)+(#REF!*'Data - P&amp;L'!$R$5)</f>
        <v>#REF!</v>
      </c>
      <c r="T211" s="470" t="str">
        <f>(#REF!*'Data - P&amp;L'!$R$3)+(#REF!*'Data - P&amp;L'!$R$4)+(#REF!*'Data - P&amp;L'!$R$5)</f>
        <v>#REF!</v>
      </c>
      <c r="U211" s="470" t="str">
        <f>(#REF!*'Data - P&amp;L'!$R$3)+(#REF!*'Data - P&amp;L'!$R$4)+(#REF!*'Data - P&amp;L'!$R$5)</f>
        <v>#REF!</v>
      </c>
      <c r="V211" s="470" t="str">
        <f>(#REF!*'Data - P&amp;L'!$R$3)+(#REF!*'Data - P&amp;L'!$R$4)+(#REF!*'Data - P&amp;L'!$R$5)</f>
        <v>#REF!</v>
      </c>
      <c r="W211" s="470" t="str">
        <f>(#REF!*'Data - P&amp;L'!$R$3)+(#REF!*'Data - P&amp;L'!$R$4)+(#REF!*'Data - P&amp;L'!$R$5)</f>
        <v>#REF!</v>
      </c>
      <c r="X211" s="470" t="str">
        <f>(#REF!*'Data - P&amp;L'!$R$3)+(#REF!*'Data - P&amp;L'!$R$4)+(#REF!*'Data - P&amp;L'!$R$5)</f>
        <v>#REF!</v>
      </c>
      <c r="Y211" s="470" t="str">
        <f>(#REF!*'Data - P&amp;L'!$R$3)+(#REF!*'Data - P&amp;L'!$R$4)+(#REF!*'Data - P&amp;L'!$R$5)</f>
        <v>#REF!</v>
      </c>
      <c r="Z211" s="470" t="str">
        <f>(#REF!*'Data - P&amp;L'!$R$3)+(#REF!*'Data - P&amp;L'!$R$4)+(#REF!*'Data - P&amp;L'!$R$5)</f>
        <v>#REF!</v>
      </c>
      <c r="AA211" s="470" t="str">
        <f>(#REF!*'Data - P&amp;L'!$R$3)+(#REF!*'Data - P&amp;L'!$R$4)+(#REF!*'Data - P&amp;L'!$R$5)</f>
        <v>#REF!</v>
      </c>
      <c r="AB211" s="470" t="str">
        <f>(#REF!*'Data - P&amp;L'!$R$3)+(#REF!*'Data - P&amp;L'!$R$4)+(#REF!*'Data - P&amp;L'!$R$5)</f>
        <v>#REF!</v>
      </c>
      <c r="AC211" s="470" t="str">
        <f>(#REF!*'Data - P&amp;L'!$R$3)+(#REF!*'Data - P&amp;L'!$R$4)+(#REF!*'Data - P&amp;L'!$R$5)</f>
        <v>#REF!</v>
      </c>
      <c r="AD211" s="470" t="str">
        <f>(#REF!*'Data - P&amp;L'!$R$3)+(#REF!*'Data - P&amp;L'!$R$4)+(#REF!*'Data - P&amp;L'!$R$5)</f>
        <v>#REF!</v>
      </c>
      <c r="AE211" s="470" t="str">
        <f>(#REF!*'Data - P&amp;L'!$R$3)+(#REF!*'Data - P&amp;L'!$R$4)+(#REF!*'Data - P&amp;L'!$R$5)</f>
        <v>#REF!</v>
      </c>
      <c r="AF211" s="470" t="str">
        <f>(#REF!*'Data - P&amp;L'!$R$3)+(#REF!*'Data - P&amp;L'!$R$4)+(#REF!*'Data - P&amp;L'!$R$5)</f>
        <v>#REF!</v>
      </c>
      <c r="AG211" s="977" t="str">
        <f t="shared" si="74"/>
        <v>#REF!</v>
      </c>
    </row>
    <row r="212" hidden="1" outlineLevel="1">
      <c r="A212" s="443" t="s">
        <v>485</v>
      </c>
      <c r="B212" s="994">
        <v>0.0</v>
      </c>
      <c r="C212" s="994">
        <v>0.0</v>
      </c>
      <c r="D212" s="994">
        <v>0.0</v>
      </c>
      <c r="E212" s="995">
        <v>0.0</v>
      </c>
      <c r="F212" s="994">
        <v>0.0</v>
      </c>
      <c r="G212" s="994"/>
      <c r="H212" s="994"/>
      <c r="I212" s="994"/>
      <c r="J212" s="994"/>
      <c r="K212" s="994"/>
      <c r="L212" s="994"/>
      <c r="M212" s="994"/>
      <c r="N212" s="994"/>
      <c r="O212" s="994"/>
      <c r="P212" s="994"/>
      <c r="Q212" s="994"/>
      <c r="R212" s="994"/>
      <c r="S212" s="994"/>
      <c r="T212" s="994"/>
      <c r="U212" s="994"/>
      <c r="V212" s="994"/>
      <c r="W212" s="994"/>
      <c r="X212" s="994"/>
      <c r="Y212" s="994"/>
      <c r="Z212" s="994"/>
      <c r="AA212" s="994"/>
      <c r="AB212" s="994"/>
      <c r="AC212" s="994"/>
      <c r="AD212" s="994"/>
      <c r="AE212" s="994"/>
      <c r="AF212" s="994"/>
      <c r="AG212" s="977">
        <f t="shared" si="74"/>
        <v>0</v>
      </c>
    </row>
    <row r="213" hidden="1" outlineLevel="1">
      <c r="A213" s="443" t="s">
        <v>569</v>
      </c>
      <c r="B213" s="994">
        <v>27.0</v>
      </c>
      <c r="C213" s="994">
        <v>126.32</v>
      </c>
      <c r="D213" s="995">
        <v>0.0</v>
      </c>
      <c r="E213" s="995">
        <v>0.0</v>
      </c>
      <c r="F213" s="994">
        <v>0.0</v>
      </c>
      <c r="G213" s="994"/>
      <c r="H213" s="994"/>
      <c r="I213" s="994"/>
      <c r="J213" s="994"/>
      <c r="K213" s="994"/>
      <c r="L213" s="994"/>
      <c r="M213" s="994"/>
      <c r="N213" s="994"/>
      <c r="O213" s="994"/>
      <c r="P213" s="994"/>
      <c r="Q213" s="994"/>
      <c r="R213" s="994"/>
      <c r="S213" s="994"/>
      <c r="T213" s="994"/>
      <c r="U213" s="994"/>
      <c r="V213" s="994"/>
      <c r="W213" s="994"/>
      <c r="X213" s="994"/>
      <c r="Y213" s="994"/>
      <c r="Z213" s="994"/>
      <c r="AA213" s="994"/>
      <c r="AB213" s="994"/>
      <c r="AC213" s="994"/>
      <c r="AD213" s="994"/>
      <c r="AE213" s="994"/>
      <c r="AF213" s="994"/>
      <c r="AG213" s="977">
        <f t="shared" si="74"/>
        <v>153.32</v>
      </c>
    </row>
    <row r="214">
      <c r="A214" s="993" t="s">
        <v>2143</v>
      </c>
      <c r="B214" s="470" t="str">
        <f>#REF!*'Data - P&amp;L'!$C$27</f>
        <v>#REF!</v>
      </c>
      <c r="C214" s="470" t="str">
        <f>#REF!*'Data - P&amp;L'!$C$27</f>
        <v>#REF!</v>
      </c>
      <c r="D214" s="470" t="str">
        <f>#REF!*'Data - P&amp;L'!$C$27</f>
        <v>#REF!</v>
      </c>
      <c r="E214" s="470" t="str">
        <f>#REF!*'Data - P&amp;L'!$C$27</f>
        <v>#REF!</v>
      </c>
      <c r="F214" s="470" t="str">
        <f>#REF!*'Data - P&amp;L'!$C$27</f>
        <v>#REF!</v>
      </c>
      <c r="G214" s="470" t="str">
        <f>#REF!*'Data - P&amp;L'!$C$27</f>
        <v>#REF!</v>
      </c>
      <c r="H214" s="470" t="str">
        <f>#REF!*'Data - P&amp;L'!$C$27</f>
        <v>#REF!</v>
      </c>
      <c r="I214" s="470" t="str">
        <f>#REF!*'Data - P&amp;L'!$C$27</f>
        <v>#REF!</v>
      </c>
      <c r="J214" s="470" t="str">
        <f>#REF!*'Data - P&amp;L'!$C$27</f>
        <v>#REF!</v>
      </c>
      <c r="K214" s="470" t="str">
        <f>#REF!*'Data - P&amp;L'!$C$27</f>
        <v>#REF!</v>
      </c>
      <c r="L214" s="470" t="str">
        <f>#REF!*'Data - P&amp;L'!$C$27</f>
        <v>#REF!</v>
      </c>
      <c r="M214" s="470" t="str">
        <f>#REF!*'Data - P&amp;L'!$C$27</f>
        <v>#REF!</v>
      </c>
      <c r="N214" s="470" t="str">
        <f>#REF!*'Data - P&amp;L'!$C$27</f>
        <v>#REF!</v>
      </c>
      <c r="O214" s="470" t="str">
        <f>#REF!*'Data - P&amp;L'!$C$27</f>
        <v>#REF!</v>
      </c>
      <c r="P214" s="470" t="str">
        <f>#REF!*'Data - P&amp;L'!$C$27</f>
        <v>#REF!</v>
      </c>
      <c r="Q214" s="470" t="str">
        <f>#REF!*'Data - P&amp;L'!$C$27</f>
        <v>#REF!</v>
      </c>
      <c r="R214" s="470" t="str">
        <f>#REF!*'Data - P&amp;L'!$C$27</f>
        <v>#REF!</v>
      </c>
      <c r="S214" s="470" t="str">
        <f>#REF!*'Data - P&amp;L'!$C$27</f>
        <v>#REF!</v>
      </c>
      <c r="T214" s="470" t="str">
        <f>#REF!*'Data - P&amp;L'!$C$27</f>
        <v>#REF!</v>
      </c>
      <c r="U214" s="470" t="str">
        <f>#REF!*'Data - P&amp;L'!$C$27</f>
        <v>#REF!</v>
      </c>
      <c r="V214" s="470" t="str">
        <f>#REF!*'Data - P&amp;L'!$C$27</f>
        <v>#REF!</v>
      </c>
      <c r="W214" s="470" t="str">
        <f>#REF!*'Data - P&amp;L'!$C$27</f>
        <v>#REF!</v>
      </c>
      <c r="X214" s="470" t="str">
        <f>#REF!*'Data - P&amp;L'!$C$27</f>
        <v>#REF!</v>
      </c>
      <c r="Y214" s="470" t="str">
        <f>#REF!*'Data - P&amp;L'!$C$27</f>
        <v>#REF!</v>
      </c>
      <c r="Z214" s="470" t="str">
        <f>#REF!*'Data - P&amp;L'!$C$27</f>
        <v>#REF!</v>
      </c>
      <c r="AA214" s="470" t="str">
        <f>#REF!*'Data - P&amp;L'!$C$27</f>
        <v>#REF!</v>
      </c>
      <c r="AB214" s="470" t="str">
        <f>#REF!*'Data - P&amp;L'!$C$27</f>
        <v>#REF!</v>
      </c>
      <c r="AC214" s="470" t="str">
        <f>#REF!*'Data - P&amp;L'!$C$27</f>
        <v>#REF!</v>
      </c>
      <c r="AD214" s="470" t="str">
        <f>#REF!*'Data - P&amp;L'!$C$27</f>
        <v>#REF!</v>
      </c>
      <c r="AE214" s="470" t="str">
        <f>#REF!*'Data - P&amp;L'!$C$27</f>
        <v>#REF!</v>
      </c>
      <c r="AF214" s="470" t="str">
        <f>#REF!*'Data - P&amp;L'!$C$27</f>
        <v>#REF!</v>
      </c>
      <c r="AG214" s="977" t="str">
        <f t="shared" si="74"/>
        <v>#REF!</v>
      </c>
    </row>
    <row r="215" collapsed="1">
      <c r="A215" s="553" t="s">
        <v>2144</v>
      </c>
      <c r="B215" s="470">
        <f t="shared" ref="B215:AF215" si="79">sum(B216:B221)</f>
        <v>14.46</v>
      </c>
      <c r="C215" s="470">
        <f t="shared" si="79"/>
        <v>2.41</v>
      </c>
      <c r="D215" s="470">
        <f t="shared" si="79"/>
        <v>4.82</v>
      </c>
      <c r="E215" s="470">
        <f t="shared" si="79"/>
        <v>2.41</v>
      </c>
      <c r="F215" s="470">
        <f t="shared" si="79"/>
        <v>2.41</v>
      </c>
      <c r="G215" s="470">
        <f t="shared" si="79"/>
        <v>-7.23</v>
      </c>
      <c r="H215" s="470">
        <f t="shared" si="79"/>
        <v>12.05</v>
      </c>
      <c r="I215" s="470">
        <f t="shared" si="79"/>
        <v>45.79</v>
      </c>
      <c r="J215" s="470">
        <f t="shared" si="79"/>
        <v>7.23</v>
      </c>
      <c r="K215" s="470">
        <f t="shared" si="79"/>
        <v>9.64</v>
      </c>
      <c r="L215" s="470">
        <f t="shared" si="79"/>
        <v>12.05</v>
      </c>
      <c r="M215" s="470">
        <f t="shared" si="79"/>
        <v>221.72</v>
      </c>
      <c r="N215" s="470">
        <f t="shared" si="79"/>
        <v>69.89</v>
      </c>
      <c r="O215" s="470">
        <f t="shared" si="79"/>
        <v>0</v>
      </c>
      <c r="P215" s="470">
        <f t="shared" si="79"/>
        <v>0</v>
      </c>
      <c r="Q215" s="470">
        <f t="shared" si="79"/>
        <v>0</v>
      </c>
      <c r="R215" s="470">
        <f t="shared" si="79"/>
        <v>7.23</v>
      </c>
      <c r="S215" s="470">
        <f t="shared" si="79"/>
        <v>4.82</v>
      </c>
      <c r="T215" s="470">
        <f t="shared" si="79"/>
        <v>-2.41</v>
      </c>
      <c r="U215" s="470">
        <f t="shared" si="79"/>
        <v>0</v>
      </c>
      <c r="V215" s="470">
        <f t="shared" si="79"/>
        <v>-2.41</v>
      </c>
      <c r="W215" s="470">
        <f t="shared" si="79"/>
        <v>0</v>
      </c>
      <c r="X215" s="470">
        <f t="shared" si="79"/>
        <v>0</v>
      </c>
      <c r="Y215" s="470">
        <f t="shared" si="79"/>
        <v>-2.41</v>
      </c>
      <c r="Z215" s="470">
        <f t="shared" si="79"/>
        <v>0</v>
      </c>
      <c r="AA215" s="470">
        <f t="shared" si="79"/>
        <v>0</v>
      </c>
      <c r="AB215" s="470">
        <f t="shared" si="79"/>
        <v>0</v>
      </c>
      <c r="AC215" s="470">
        <f t="shared" si="79"/>
        <v>0</v>
      </c>
      <c r="AD215" s="470">
        <f t="shared" si="79"/>
        <v>0</v>
      </c>
      <c r="AE215" s="470">
        <f t="shared" si="79"/>
        <v>0</v>
      </c>
      <c r="AF215" s="470">
        <f t="shared" si="79"/>
        <v>0</v>
      </c>
      <c r="AG215" s="977">
        <f t="shared" si="74"/>
        <v>402.47</v>
      </c>
    </row>
    <row r="216" hidden="1" outlineLevel="1">
      <c r="A216" s="553" t="s">
        <v>2145</v>
      </c>
      <c r="B216" s="470">
        <f>((B97)*'Data - P&amp;L'!$C$28)</f>
        <v>0.6</v>
      </c>
      <c r="C216" s="470">
        <f>((C97)*'Data - P&amp;L'!$C$28)</f>
        <v>0.1</v>
      </c>
      <c r="D216" s="470">
        <f>((D97)*'Data - P&amp;L'!$C$28)</f>
        <v>0.2</v>
      </c>
      <c r="E216" s="470">
        <f>((E97)*'Data - P&amp;L'!$C$28)</f>
        <v>0.1</v>
      </c>
      <c r="F216" s="470">
        <f>((F97)*'Data - P&amp;L'!$C$28)</f>
        <v>0.1</v>
      </c>
      <c r="G216" s="470">
        <f>((G97)*'Data - P&amp;L'!$C$28)</f>
        <v>-0.3</v>
      </c>
      <c r="H216" s="470">
        <f>((H97)*'Data - P&amp;L'!$C$28)</f>
        <v>0.5</v>
      </c>
      <c r="I216" s="470">
        <f>((I97)*'Data - P&amp;L'!$C$28)</f>
        <v>1.9</v>
      </c>
      <c r="J216" s="470">
        <f>((J97)*'Data - P&amp;L'!$C$28)</f>
        <v>0.3</v>
      </c>
      <c r="K216" s="470">
        <f>((K97)*'Data - P&amp;L'!$C$28)</f>
        <v>0.4</v>
      </c>
      <c r="L216" s="470">
        <f>((L97)*'Data - P&amp;L'!$C$28)</f>
        <v>0.5</v>
      </c>
      <c r="M216" s="470">
        <f>((M97)*'Data - P&amp;L'!$C$28)</f>
        <v>9.2</v>
      </c>
      <c r="N216" s="470">
        <f>((N97)*'Data - P&amp;L'!$C$28)</f>
        <v>2.9</v>
      </c>
      <c r="O216" s="470">
        <f>((O97)*'Data - P&amp;L'!$C$28)</f>
        <v>0</v>
      </c>
      <c r="P216" s="470">
        <f>((P97)*'Data - P&amp;L'!$C$28)</f>
        <v>0</v>
      </c>
      <c r="Q216" s="470">
        <f>((Q97)*'Data - P&amp;L'!$C$28)</f>
        <v>0</v>
      </c>
      <c r="R216" s="470">
        <f>((R97)*'Data - P&amp;L'!$C$28)</f>
        <v>0.3</v>
      </c>
      <c r="S216" s="470">
        <f>((S97)*'Data - P&amp;L'!$C$28)</f>
        <v>0.2</v>
      </c>
      <c r="T216" s="470">
        <f>((T97)*'Data - P&amp;L'!$C$28)</f>
        <v>-0.1</v>
      </c>
      <c r="U216" s="470">
        <f>((U97)*'Data - P&amp;L'!$C$28)</f>
        <v>0</v>
      </c>
      <c r="V216" s="470">
        <f>((V97)*'Data - P&amp;L'!$C$28)</f>
        <v>-0.1</v>
      </c>
      <c r="W216" s="470">
        <f>((W97)*'Data - P&amp;L'!$C$28)</f>
        <v>0</v>
      </c>
      <c r="X216" s="470">
        <f>((X97)*'Data - P&amp;L'!$C$28)</f>
        <v>0</v>
      </c>
      <c r="Y216" s="470">
        <f>((Y97)*'Data - P&amp;L'!$C$28)</f>
        <v>-0.1</v>
      </c>
      <c r="Z216" s="470">
        <f>((Z97)*'Data - P&amp;L'!$C$28)</f>
        <v>0</v>
      </c>
      <c r="AA216" s="470">
        <f>((AA97)*'Data - P&amp;L'!$C$28)</f>
        <v>0</v>
      </c>
      <c r="AB216" s="470">
        <f>((AB97)*'Data - P&amp;L'!$C$28)</f>
        <v>0</v>
      </c>
      <c r="AC216" s="470">
        <f>((AC97)*'Data - P&amp;L'!$C$28)</f>
        <v>0</v>
      </c>
      <c r="AD216" s="470">
        <f>((AD97)*'Data - P&amp;L'!$C$28)</f>
        <v>0</v>
      </c>
      <c r="AE216" s="470">
        <f>((AE97)*'Data - P&amp;L'!$C$28)</f>
        <v>0</v>
      </c>
      <c r="AF216" s="470">
        <f>((AF97)*'Data - P&amp;L'!$C$28)</f>
        <v>0</v>
      </c>
      <c r="AG216" s="977">
        <f t="shared" si="74"/>
        <v>16.7</v>
      </c>
    </row>
    <row r="217" hidden="1" outlineLevel="1">
      <c r="A217" s="553" t="s">
        <v>2146</v>
      </c>
      <c r="B217" s="255">
        <f>((B97)*'Data - P&amp;L'!$C$29)</f>
        <v>1.86</v>
      </c>
      <c r="C217" s="255">
        <f>((C97)*'Data - P&amp;L'!$C$29)</f>
        <v>0.31</v>
      </c>
      <c r="D217" s="255">
        <f>((D97)*'Data - P&amp;L'!$C$29)</f>
        <v>0.62</v>
      </c>
      <c r="E217" s="255">
        <f>((E97)*'Data - P&amp;L'!$C$29)</f>
        <v>0.31</v>
      </c>
      <c r="F217" s="255">
        <f>((F97)*'Data - P&amp;L'!$C$29)</f>
        <v>0.31</v>
      </c>
      <c r="G217" s="255">
        <f>((G97)*'Data - P&amp;L'!$C$29)</f>
        <v>-0.93</v>
      </c>
      <c r="H217" s="255">
        <f>((H97)*'Data - P&amp;L'!$C$29)</f>
        <v>1.55</v>
      </c>
      <c r="I217" s="255">
        <f>((I97)*'Data - P&amp;L'!$C$29)</f>
        <v>5.89</v>
      </c>
      <c r="J217" s="255">
        <f>((J97)*'Data - P&amp;L'!$C$29)</f>
        <v>0.93</v>
      </c>
      <c r="K217" s="255">
        <f>((K97)*'Data - P&amp;L'!$C$29)</f>
        <v>1.24</v>
      </c>
      <c r="L217" s="255">
        <f>((L97)*'Data - P&amp;L'!$C$29)</f>
        <v>1.55</v>
      </c>
      <c r="M217" s="255">
        <f>((M97)*'Data - P&amp;L'!$C$29)</f>
        <v>28.52</v>
      </c>
      <c r="N217" s="255">
        <f>((N97)*'Data - P&amp;L'!$C$29)</f>
        <v>8.99</v>
      </c>
      <c r="O217" s="255">
        <f>((O97)*'Data - P&amp;L'!$C$29)</f>
        <v>0</v>
      </c>
      <c r="P217" s="255">
        <f>((P97)*'Data - P&amp;L'!$C$29)</f>
        <v>0</v>
      </c>
      <c r="Q217" s="255">
        <f>((Q97)*'Data - P&amp;L'!$C$29)</f>
        <v>0</v>
      </c>
      <c r="R217" s="255">
        <f>((R97)*'Data - P&amp;L'!$C$29)</f>
        <v>0.93</v>
      </c>
      <c r="S217" s="255">
        <f>((S97)*'Data - P&amp;L'!$C$29)</f>
        <v>0.62</v>
      </c>
      <c r="T217" s="255">
        <f>((T97)*'Data - P&amp;L'!$C$29)</f>
        <v>-0.31</v>
      </c>
      <c r="U217" s="255">
        <f>((U97)*'Data - P&amp;L'!$C$29)</f>
        <v>0</v>
      </c>
      <c r="V217" s="255">
        <f>((V97)*'Data - P&amp;L'!$C$29)</f>
        <v>-0.31</v>
      </c>
      <c r="W217" s="255">
        <f>((W97)*'Data - P&amp;L'!$C$29)</f>
        <v>0</v>
      </c>
      <c r="X217" s="255">
        <f>((X97)*'Data - P&amp;L'!$C$29)</f>
        <v>0</v>
      </c>
      <c r="Y217" s="255">
        <f>((Y97)*'Data - P&amp;L'!$C$29)</f>
        <v>-0.31</v>
      </c>
      <c r="Z217" s="255">
        <f>((Z97)*'Data - P&amp;L'!$C$29)</f>
        <v>0</v>
      </c>
      <c r="AA217" s="255">
        <f>((AA97)*'Data - P&amp;L'!$C$29)</f>
        <v>0</v>
      </c>
      <c r="AB217" s="255">
        <f>((AB97)*'Data - P&amp;L'!$C$29)</f>
        <v>0</v>
      </c>
      <c r="AC217" s="255">
        <f>((AC97)*'Data - P&amp;L'!$C$29)</f>
        <v>0</v>
      </c>
      <c r="AD217" s="255">
        <f>((AD97)*'Data - P&amp;L'!$C$29)</f>
        <v>0</v>
      </c>
      <c r="AE217" s="255">
        <f>((AE97)*'Data - P&amp;L'!$C$29)</f>
        <v>0</v>
      </c>
      <c r="AF217" s="255">
        <f>((AF97)*'Data - P&amp;L'!$C$29)</f>
        <v>0</v>
      </c>
      <c r="AG217" s="977">
        <f t="shared" si="74"/>
        <v>51.77</v>
      </c>
    </row>
    <row r="218" hidden="1" outlineLevel="1">
      <c r="A218" s="553" t="s">
        <v>2147</v>
      </c>
      <c r="B218" s="255">
        <f>((B97)*'Data - P&amp;L'!$C$30)</f>
        <v>0</v>
      </c>
      <c r="C218" s="255">
        <f>((C97)*'Data - P&amp;L'!$C$30)</f>
        <v>0</v>
      </c>
      <c r="D218" s="255">
        <f>((D97)*'Data - P&amp;L'!$C$30)</f>
        <v>0</v>
      </c>
      <c r="E218" s="255">
        <f>((E97)*'Data - P&amp;L'!$C$30)</f>
        <v>0</v>
      </c>
      <c r="F218" s="255">
        <f>((F97)*'Data - P&amp;L'!$C$30)</f>
        <v>0</v>
      </c>
      <c r="G218" s="255">
        <f>((G97)*'Data - P&amp;L'!$C$30)</f>
        <v>0</v>
      </c>
      <c r="H218" s="255">
        <f>((H97)*'Data - P&amp;L'!$C$30)</f>
        <v>0</v>
      </c>
      <c r="I218" s="255">
        <f>((I97)*'Data - P&amp;L'!$C$30)</f>
        <v>0</v>
      </c>
      <c r="J218" s="255">
        <f>((J97)*'Data - P&amp;L'!$C$30)</f>
        <v>0</v>
      </c>
      <c r="K218" s="255">
        <f>((K97)*'Data - P&amp;L'!$C$30)</f>
        <v>0</v>
      </c>
      <c r="L218" s="255">
        <f>((L97)*'Data - P&amp;L'!$C$30)</f>
        <v>0</v>
      </c>
      <c r="M218" s="255">
        <f>((M97)*'Data - P&amp;L'!$C$30)</f>
        <v>0</v>
      </c>
      <c r="N218" s="255">
        <f>((N97)*'Data - P&amp;L'!$C$30)</f>
        <v>0</v>
      </c>
      <c r="O218" s="255">
        <f>((O97)*'Data - P&amp;L'!$C$30)</f>
        <v>0</v>
      </c>
      <c r="P218" s="255">
        <f>((P97)*'Data - P&amp;L'!$C$30)</f>
        <v>0</v>
      </c>
      <c r="Q218" s="255">
        <f>((Q97)*'Data - P&amp;L'!$C$30)</f>
        <v>0</v>
      </c>
      <c r="R218" s="255">
        <f>((R97)*'Data - P&amp;L'!$C$30)</f>
        <v>0</v>
      </c>
      <c r="S218" s="255">
        <f>((S97)*'Data - P&amp;L'!$C$30)</f>
        <v>0</v>
      </c>
      <c r="T218" s="255">
        <f>((T97)*'Data - P&amp;L'!$C$30)</f>
        <v>0</v>
      </c>
      <c r="U218" s="255">
        <f>((U97)*'Data - P&amp;L'!$C$30)</f>
        <v>0</v>
      </c>
      <c r="V218" s="255">
        <f>((V97)*'Data - P&amp;L'!$C$30)</f>
        <v>0</v>
      </c>
      <c r="W218" s="255">
        <f>((W97)*'Data - P&amp;L'!$C$30)</f>
        <v>0</v>
      </c>
      <c r="X218" s="255">
        <f>((X97)*'Data - P&amp;L'!$C$30)</f>
        <v>0</v>
      </c>
      <c r="Y218" s="255">
        <f>((Y97)*'Data - P&amp;L'!$C$30)</f>
        <v>0</v>
      </c>
      <c r="Z218" s="255">
        <f>((Z97)*'Data - P&amp;L'!$C$30)</f>
        <v>0</v>
      </c>
      <c r="AA218" s="255">
        <f>((AA97)*'Data - P&amp;L'!$C$30)</f>
        <v>0</v>
      </c>
      <c r="AB218" s="255">
        <f>((AB97)*'Data - P&amp;L'!$C$30)</f>
        <v>0</v>
      </c>
      <c r="AC218" s="255">
        <f>((AC97)*'Data - P&amp;L'!$C$30)</f>
        <v>0</v>
      </c>
      <c r="AD218" s="255">
        <f>((AD97)*'Data - P&amp;L'!$C$30)</f>
        <v>0</v>
      </c>
      <c r="AE218" s="255">
        <f>((AE97)*'Data - P&amp;L'!$C$30)</f>
        <v>0</v>
      </c>
      <c r="AF218" s="255">
        <f>((AF97)*'Data - P&amp;L'!$C$30)</f>
        <v>0</v>
      </c>
      <c r="AG218" s="977">
        <f t="shared" si="74"/>
        <v>0</v>
      </c>
    </row>
    <row r="219" hidden="1" outlineLevel="1">
      <c r="A219" s="553" t="s">
        <v>2148</v>
      </c>
      <c r="B219" s="255">
        <f>((B97)*'Data - P&amp;L'!$C$31)</f>
        <v>2.1</v>
      </c>
      <c r="C219" s="255">
        <f>((C97)*'Data - P&amp;L'!$C$31)</f>
        <v>0.35</v>
      </c>
      <c r="D219" s="255">
        <f>((D97)*'Data - P&amp;L'!$C$31)</f>
        <v>0.7</v>
      </c>
      <c r="E219" s="255">
        <f>((E97)*'Data - P&amp;L'!$C$31)</f>
        <v>0.35</v>
      </c>
      <c r="F219" s="255">
        <f>((F97)*'Data - P&amp;L'!$C$31)</f>
        <v>0.35</v>
      </c>
      <c r="G219" s="255">
        <f>((G97)*'Data - P&amp;L'!$C$31)</f>
        <v>-1.05</v>
      </c>
      <c r="H219" s="255">
        <f>((H97)*'Data - P&amp;L'!$C$31)</f>
        <v>1.75</v>
      </c>
      <c r="I219" s="255">
        <f>((I97)*'Data - P&amp;L'!$C$31)</f>
        <v>6.65</v>
      </c>
      <c r="J219" s="255">
        <f>((J97)*'Data - P&amp;L'!$C$31)</f>
        <v>1.05</v>
      </c>
      <c r="K219" s="255">
        <f>((K97)*'Data - P&amp;L'!$C$31)</f>
        <v>1.4</v>
      </c>
      <c r="L219" s="255">
        <f>((L97)*'Data - P&amp;L'!$C$31)</f>
        <v>1.75</v>
      </c>
      <c r="M219" s="255">
        <f>((M97)*'Data - P&amp;L'!$C$31)</f>
        <v>32.2</v>
      </c>
      <c r="N219" s="255">
        <f>((N97)*'Data - P&amp;L'!$C$31)</f>
        <v>10.15</v>
      </c>
      <c r="O219" s="255">
        <f>((O97)*'Data - P&amp;L'!$C$31)</f>
        <v>0</v>
      </c>
      <c r="P219" s="255">
        <f>((P97)*'Data - P&amp;L'!$C$31)</f>
        <v>0</v>
      </c>
      <c r="Q219" s="255">
        <f>((Q97)*'Data - P&amp;L'!$C$31)</f>
        <v>0</v>
      </c>
      <c r="R219" s="255">
        <f>((R97)*'Data - P&amp;L'!$C$31)</f>
        <v>1.05</v>
      </c>
      <c r="S219" s="255">
        <f>((S97)*'Data - P&amp;L'!$C$31)</f>
        <v>0.7</v>
      </c>
      <c r="T219" s="255">
        <f>((T97)*'Data - P&amp;L'!$C$31)</f>
        <v>-0.35</v>
      </c>
      <c r="U219" s="255">
        <f>((U97)*'Data - P&amp;L'!$C$31)</f>
        <v>0</v>
      </c>
      <c r="V219" s="255">
        <f>((V97)*'Data - P&amp;L'!$C$31)</f>
        <v>-0.35</v>
      </c>
      <c r="W219" s="255">
        <f>((W97)*'Data - P&amp;L'!$C$31)</f>
        <v>0</v>
      </c>
      <c r="X219" s="255">
        <f>((X97)*'Data - P&amp;L'!$C$31)</f>
        <v>0</v>
      </c>
      <c r="Y219" s="255">
        <f>((Y97)*'Data - P&amp;L'!$C$31)</f>
        <v>-0.35</v>
      </c>
      <c r="Z219" s="255">
        <f>((Z97)*'Data - P&amp;L'!$C$31)</f>
        <v>0</v>
      </c>
      <c r="AA219" s="255">
        <f>((AA97)*'Data - P&amp;L'!$C$31)</f>
        <v>0</v>
      </c>
      <c r="AB219" s="255">
        <f>((AB97)*'Data - P&amp;L'!$C$31)</f>
        <v>0</v>
      </c>
      <c r="AC219" s="255">
        <f>((AC97)*'Data - P&amp;L'!$C$31)</f>
        <v>0</v>
      </c>
      <c r="AD219" s="255">
        <f>((AD97)*'Data - P&amp;L'!$C$31)</f>
        <v>0</v>
      </c>
      <c r="AE219" s="255">
        <f>((AE97)*'Data - P&amp;L'!$C$31)</f>
        <v>0</v>
      </c>
      <c r="AF219" s="255">
        <f>((AF97)*'Data - P&amp;L'!$C$31)</f>
        <v>0</v>
      </c>
      <c r="AG219" s="977">
        <f t="shared" si="74"/>
        <v>58.45</v>
      </c>
    </row>
    <row r="220" hidden="1" outlineLevel="1">
      <c r="A220" s="553" t="s">
        <v>2149</v>
      </c>
      <c r="B220" s="255">
        <f>((B97)*'Data - P&amp;L'!$C$32)</f>
        <v>0</v>
      </c>
      <c r="C220" s="255">
        <f>((C97)*'Data - P&amp;L'!$C$32)</f>
        <v>0</v>
      </c>
      <c r="D220" s="255">
        <f>((D97)*'Data - P&amp;L'!$C$32)</f>
        <v>0</v>
      </c>
      <c r="E220" s="255">
        <f>((E97)*'Data - P&amp;L'!$C$32)</f>
        <v>0</v>
      </c>
      <c r="F220" s="255">
        <f>((F97)*'Data - P&amp;L'!$C$32)</f>
        <v>0</v>
      </c>
      <c r="G220" s="255">
        <f>((G97)*'Data - P&amp;L'!$C$32)</f>
        <v>0</v>
      </c>
      <c r="H220" s="255">
        <f>((H97)*'Data - P&amp;L'!$C$32)</f>
        <v>0</v>
      </c>
      <c r="I220" s="255">
        <f>((I97)*'Data - P&amp;L'!$C$32)</f>
        <v>0</v>
      </c>
      <c r="J220" s="255">
        <f>((J97)*'Data - P&amp;L'!$C$32)</f>
        <v>0</v>
      </c>
      <c r="K220" s="255">
        <f>((K97)*'Data - P&amp;L'!$C$32)</f>
        <v>0</v>
      </c>
      <c r="L220" s="255">
        <f>((L97)*'Data - P&amp;L'!$C$32)</f>
        <v>0</v>
      </c>
      <c r="M220" s="255">
        <f>((M97)*'Data - P&amp;L'!$C$32)</f>
        <v>0</v>
      </c>
      <c r="N220" s="255">
        <f>((N97)*'Data - P&amp;L'!$C$32)</f>
        <v>0</v>
      </c>
      <c r="O220" s="255">
        <f>((O97)*'Data - P&amp;L'!$C$32)</f>
        <v>0</v>
      </c>
      <c r="P220" s="255">
        <f>((P97)*'Data - P&amp;L'!$C$32)</f>
        <v>0</v>
      </c>
      <c r="Q220" s="255">
        <f>((Q97)*'Data - P&amp;L'!$C$32)</f>
        <v>0</v>
      </c>
      <c r="R220" s="255">
        <f>((R97)*'Data - P&amp;L'!$C$32)</f>
        <v>0</v>
      </c>
      <c r="S220" s="255">
        <f>((S97)*'Data - P&amp;L'!$C$32)</f>
        <v>0</v>
      </c>
      <c r="T220" s="255">
        <f>((T97)*'Data - P&amp;L'!$C$32)</f>
        <v>0</v>
      </c>
      <c r="U220" s="255">
        <f>((U97)*'Data - P&amp;L'!$C$32)</f>
        <v>0</v>
      </c>
      <c r="V220" s="255">
        <f>((V97)*'Data - P&amp;L'!$C$32)</f>
        <v>0</v>
      </c>
      <c r="W220" s="255">
        <f>((W97)*'Data - P&amp;L'!$C$32)</f>
        <v>0</v>
      </c>
      <c r="X220" s="255">
        <f>((X97)*'Data - P&amp;L'!$C$32)</f>
        <v>0</v>
      </c>
      <c r="Y220" s="255">
        <f>((Y97)*'Data - P&amp;L'!$C$32)</f>
        <v>0</v>
      </c>
      <c r="Z220" s="255">
        <f>((Z97)*'Data - P&amp;L'!$C$32)</f>
        <v>0</v>
      </c>
      <c r="AA220" s="255">
        <f>((AA97)*'Data - P&amp;L'!$C$32)</f>
        <v>0</v>
      </c>
      <c r="AB220" s="255">
        <f>((AB97)*'Data - P&amp;L'!$C$32)</f>
        <v>0</v>
      </c>
      <c r="AC220" s="255">
        <f>((AC97)*'Data - P&amp;L'!$C$32)</f>
        <v>0</v>
      </c>
      <c r="AD220" s="255">
        <f>((AD97)*'Data - P&amp;L'!$C$32)</f>
        <v>0</v>
      </c>
      <c r="AE220" s="255">
        <f>((AE97)*'Data - P&amp;L'!$C$32)</f>
        <v>0</v>
      </c>
      <c r="AF220" s="255">
        <f>((AF97)*'Data - P&amp;L'!$C$32)</f>
        <v>0</v>
      </c>
      <c r="AG220" s="977">
        <f t="shared" si="74"/>
        <v>0</v>
      </c>
    </row>
    <row r="221" hidden="1" outlineLevel="1">
      <c r="A221" s="553" t="s">
        <v>2150</v>
      </c>
      <c r="B221" s="255">
        <f>((B97)*'Data - P&amp;L'!$C$33)</f>
        <v>9.9</v>
      </c>
      <c r="C221" s="255">
        <f>((C97)*'Data - P&amp;L'!$C$33)</f>
        <v>1.65</v>
      </c>
      <c r="D221" s="255">
        <f>((D97)*'Data - P&amp;L'!$C$33)</f>
        <v>3.3</v>
      </c>
      <c r="E221" s="255">
        <f>((E97)*'Data - P&amp;L'!$C$33)</f>
        <v>1.65</v>
      </c>
      <c r="F221" s="255">
        <f>((F97)*'Data - P&amp;L'!$C$33)</f>
        <v>1.65</v>
      </c>
      <c r="G221" s="255">
        <f>((G97)*'Data - P&amp;L'!$C$33)</f>
        <v>-4.95</v>
      </c>
      <c r="H221" s="255">
        <f>((H97)*'Data - P&amp;L'!$C$33)</f>
        <v>8.25</v>
      </c>
      <c r="I221" s="255">
        <f>((I97)*'Data - P&amp;L'!$C$33)</f>
        <v>31.35</v>
      </c>
      <c r="J221" s="255">
        <f>((J97)*'Data - P&amp;L'!$C$33)</f>
        <v>4.95</v>
      </c>
      <c r="K221" s="255">
        <f>((K97)*'Data - P&amp;L'!$C$33)</f>
        <v>6.6</v>
      </c>
      <c r="L221" s="255">
        <f>((L97)*'Data - P&amp;L'!$C$33)</f>
        <v>8.25</v>
      </c>
      <c r="M221" s="255">
        <f>((M97)*'Data - P&amp;L'!$C$33)</f>
        <v>151.8</v>
      </c>
      <c r="N221" s="255">
        <f>((N97)*'Data - P&amp;L'!$C$33)</f>
        <v>47.85</v>
      </c>
      <c r="O221" s="255">
        <f>((O97)*'Data - P&amp;L'!$C$33)</f>
        <v>0</v>
      </c>
      <c r="P221" s="255">
        <f>((P97)*'Data - P&amp;L'!$C$33)</f>
        <v>0</v>
      </c>
      <c r="Q221" s="255">
        <f>((Q97)*'Data - P&amp;L'!$C$33)</f>
        <v>0</v>
      </c>
      <c r="R221" s="255">
        <f>((R97)*'Data - P&amp;L'!$C$33)</f>
        <v>4.95</v>
      </c>
      <c r="S221" s="255">
        <f>((S97)*'Data - P&amp;L'!$C$33)</f>
        <v>3.3</v>
      </c>
      <c r="T221" s="255">
        <f>((T97)*'Data - P&amp;L'!$C$33)</f>
        <v>-1.65</v>
      </c>
      <c r="U221" s="255">
        <f>((U97)*'Data - P&amp;L'!$C$33)</f>
        <v>0</v>
      </c>
      <c r="V221" s="255">
        <f>((V97)*'Data - P&amp;L'!$C$33)</f>
        <v>-1.65</v>
      </c>
      <c r="W221" s="255">
        <f>((W97)*'Data - P&amp;L'!$C$33)</f>
        <v>0</v>
      </c>
      <c r="X221" s="255">
        <f>((X97)*'Data - P&amp;L'!$C$33)</f>
        <v>0</v>
      </c>
      <c r="Y221" s="255">
        <f>((Y97)*'Data - P&amp;L'!$C$33)</f>
        <v>-1.65</v>
      </c>
      <c r="Z221" s="255">
        <f>((Z97)*'Data - P&amp;L'!$C$33)</f>
        <v>0</v>
      </c>
      <c r="AA221" s="255">
        <f>((AA97)*'Data - P&amp;L'!$C$33)</f>
        <v>0</v>
      </c>
      <c r="AB221" s="255">
        <f>((AB97)*'Data - P&amp;L'!$C$33)</f>
        <v>0</v>
      </c>
      <c r="AC221" s="255">
        <f>((AC97)*'Data - P&amp;L'!$C$33)</f>
        <v>0</v>
      </c>
      <c r="AD221" s="255">
        <f>((AD97)*'Data - P&amp;L'!$C$33)</f>
        <v>0</v>
      </c>
      <c r="AE221" s="255">
        <f>((AE97)*'Data - P&amp;L'!$C$33)</f>
        <v>0</v>
      </c>
      <c r="AF221" s="255">
        <f>((AF97)*'Data - P&amp;L'!$C$33)</f>
        <v>0</v>
      </c>
      <c r="AG221" s="977">
        <f t="shared" si="74"/>
        <v>275.55</v>
      </c>
    </row>
    <row r="222" collapsed="1">
      <c r="A222" s="553" t="s">
        <v>2151</v>
      </c>
      <c r="B222" s="255">
        <f t="shared" ref="B222:AF222" si="80">sum(B223:B228)</f>
        <v>0</v>
      </c>
      <c r="C222" s="255">
        <f t="shared" si="80"/>
        <v>0</v>
      </c>
      <c r="D222" s="255">
        <f t="shared" si="80"/>
        <v>0</v>
      </c>
      <c r="E222" s="255">
        <f t="shared" si="80"/>
        <v>0</v>
      </c>
      <c r="F222" s="255">
        <f t="shared" si="80"/>
        <v>0</v>
      </c>
      <c r="G222" s="255">
        <f t="shared" si="80"/>
        <v>-1.37</v>
      </c>
      <c r="H222" s="255">
        <f t="shared" si="80"/>
        <v>0</v>
      </c>
      <c r="I222" s="255">
        <f t="shared" si="80"/>
        <v>0</v>
      </c>
      <c r="J222" s="255">
        <f t="shared" si="80"/>
        <v>0</v>
      </c>
      <c r="K222" s="255">
        <f t="shared" si="80"/>
        <v>0</v>
      </c>
      <c r="L222" s="255">
        <f t="shared" si="80"/>
        <v>0</v>
      </c>
      <c r="M222" s="255">
        <f t="shared" si="80"/>
        <v>0</v>
      </c>
      <c r="N222" s="255">
        <f t="shared" si="80"/>
        <v>-1.37</v>
      </c>
      <c r="O222" s="255">
        <f t="shared" si="80"/>
        <v>0</v>
      </c>
      <c r="P222" s="255">
        <f t="shared" si="80"/>
        <v>0</v>
      </c>
      <c r="Q222" s="255">
        <f t="shared" si="80"/>
        <v>0</v>
      </c>
      <c r="R222" s="255">
        <f t="shared" si="80"/>
        <v>0</v>
      </c>
      <c r="S222" s="255">
        <f t="shared" si="80"/>
        <v>0</v>
      </c>
      <c r="T222" s="255">
        <f t="shared" si="80"/>
        <v>-4.11</v>
      </c>
      <c r="U222" s="255">
        <f t="shared" si="80"/>
        <v>0</v>
      </c>
      <c r="V222" s="255">
        <f t="shared" si="80"/>
        <v>-1.37</v>
      </c>
      <c r="W222" s="255">
        <f t="shared" si="80"/>
        <v>0</v>
      </c>
      <c r="X222" s="255">
        <f t="shared" si="80"/>
        <v>0</v>
      </c>
      <c r="Y222" s="255">
        <f t="shared" si="80"/>
        <v>-1.37</v>
      </c>
      <c r="Z222" s="255">
        <f t="shared" si="80"/>
        <v>0</v>
      </c>
      <c r="AA222" s="255">
        <f t="shared" si="80"/>
        <v>0</v>
      </c>
      <c r="AB222" s="255">
        <f t="shared" si="80"/>
        <v>0</v>
      </c>
      <c r="AC222" s="255">
        <f t="shared" si="80"/>
        <v>0</v>
      </c>
      <c r="AD222" s="255">
        <f t="shared" si="80"/>
        <v>0</v>
      </c>
      <c r="AE222" s="255">
        <f t="shared" si="80"/>
        <v>0</v>
      </c>
      <c r="AF222" s="255">
        <f t="shared" si="80"/>
        <v>0</v>
      </c>
      <c r="AG222" s="977">
        <f t="shared" si="74"/>
        <v>-9.59</v>
      </c>
    </row>
    <row r="223" hidden="1" outlineLevel="1">
      <c r="A223" s="553" t="s">
        <v>2152</v>
      </c>
      <c r="B223" s="255">
        <f>((B107)*'Data - P&amp;L'!$D$28)</f>
        <v>0</v>
      </c>
      <c r="C223" s="255">
        <f>((C107)*'Data - P&amp;L'!$D$28)</f>
        <v>0</v>
      </c>
      <c r="D223" s="255">
        <f>((D107)*'Data - P&amp;L'!$D$28)</f>
        <v>0</v>
      </c>
      <c r="E223" s="255">
        <f>((E107)*'Data - P&amp;L'!$D$28)</f>
        <v>0</v>
      </c>
      <c r="F223" s="255">
        <f>((F107)*'Data - P&amp;L'!$D$28)</f>
        <v>0</v>
      </c>
      <c r="G223" s="255">
        <f>((G107)*'Data - P&amp;L'!$D$28)</f>
        <v>0</v>
      </c>
      <c r="H223" s="255">
        <f>((H107)*'Data - P&amp;L'!$D$28)</f>
        <v>0</v>
      </c>
      <c r="I223" s="255">
        <f>((I107)*'Data - P&amp;L'!$D$28)</f>
        <v>0</v>
      </c>
      <c r="J223" s="255">
        <f>((J107)*'Data - P&amp;L'!$D$28)</f>
        <v>0</v>
      </c>
      <c r="K223" s="255">
        <f>((K107)*'Data - P&amp;L'!$D$28)</f>
        <v>0</v>
      </c>
      <c r="L223" s="255">
        <f>((L107)*'Data - P&amp;L'!$D$28)</f>
        <v>0</v>
      </c>
      <c r="M223" s="255">
        <f>((M107)*'Data - P&amp;L'!$D$28)</f>
        <v>0</v>
      </c>
      <c r="N223" s="255">
        <f>((N107)*'Data - P&amp;L'!$D$28)</f>
        <v>0</v>
      </c>
      <c r="O223" s="255">
        <f>((O107)*'Data - P&amp;L'!$D$28)</f>
        <v>0</v>
      </c>
      <c r="P223" s="255">
        <f>((P107)*'Data - P&amp;L'!$D$28)</f>
        <v>0</v>
      </c>
      <c r="Q223" s="255">
        <f>((Q107)*'Data - P&amp;L'!$D$28)</f>
        <v>0</v>
      </c>
      <c r="R223" s="255">
        <f>((R107)*'Data - P&amp;L'!$D$28)</f>
        <v>0</v>
      </c>
      <c r="S223" s="255">
        <f>((S107)*'Data - P&amp;L'!$D$28)</f>
        <v>0</v>
      </c>
      <c r="T223" s="255">
        <f>((T107)*'Data - P&amp;L'!$D$28)</f>
        <v>0</v>
      </c>
      <c r="U223" s="255">
        <f>((U107)*'Data - P&amp;L'!$D$28)</f>
        <v>0</v>
      </c>
      <c r="V223" s="255">
        <f>((V107)*'Data - P&amp;L'!$D$28)</f>
        <v>0</v>
      </c>
      <c r="W223" s="255">
        <f>((W107)*'Data - P&amp;L'!$D$28)</f>
        <v>0</v>
      </c>
      <c r="X223" s="255">
        <f>((X107)*'Data - P&amp;L'!$D$28)</f>
        <v>0</v>
      </c>
      <c r="Y223" s="255">
        <f>((Y107)*'Data - P&amp;L'!$D$28)</f>
        <v>0</v>
      </c>
      <c r="Z223" s="255">
        <f>((Z107)*'Data - P&amp;L'!$D$28)</f>
        <v>0</v>
      </c>
      <c r="AA223" s="255">
        <f>((AA107)*'Data - P&amp;L'!$D$28)</f>
        <v>0</v>
      </c>
      <c r="AB223" s="255">
        <f>((AB107)*'Data - P&amp;L'!$D$28)</f>
        <v>0</v>
      </c>
      <c r="AC223" s="255">
        <f>((AC107)*'Data - P&amp;L'!$D$28)</f>
        <v>0</v>
      </c>
      <c r="AD223" s="255">
        <f>((AD107)*'Data - P&amp;L'!$D$28)</f>
        <v>0</v>
      </c>
      <c r="AE223" s="255">
        <f>((AE107)*'Data - P&amp;L'!$D$28)</f>
        <v>0</v>
      </c>
      <c r="AF223" s="255">
        <f>((AF107)*'Data - P&amp;L'!$D$28)</f>
        <v>0</v>
      </c>
      <c r="AG223" s="977">
        <f t="shared" si="74"/>
        <v>0</v>
      </c>
    </row>
    <row r="224" hidden="1" outlineLevel="1">
      <c r="A224" s="553" t="s">
        <v>2153</v>
      </c>
      <c r="B224" s="255">
        <f>((B107)*'Data - P&amp;L'!$D$29)</f>
        <v>0</v>
      </c>
      <c r="C224" s="255">
        <f>((C107)*'Data - P&amp;L'!$D$29)</f>
        <v>0</v>
      </c>
      <c r="D224" s="255">
        <f>((D107)*'Data - P&amp;L'!$D$29)</f>
        <v>0</v>
      </c>
      <c r="E224" s="255">
        <f>((E107)*'Data - P&amp;L'!$D$29)</f>
        <v>0</v>
      </c>
      <c r="F224" s="255">
        <f>((F107)*'Data - P&amp;L'!$D$29)</f>
        <v>0</v>
      </c>
      <c r="G224" s="255">
        <f>((G107)*'Data - P&amp;L'!$D$29)</f>
        <v>-0.31</v>
      </c>
      <c r="H224" s="255">
        <f>((H107)*'Data - P&amp;L'!$D$29)</f>
        <v>0</v>
      </c>
      <c r="I224" s="255">
        <f>((I107)*'Data - P&amp;L'!$D$29)</f>
        <v>0</v>
      </c>
      <c r="J224" s="255">
        <f>((J107)*'Data - P&amp;L'!$D$29)</f>
        <v>0</v>
      </c>
      <c r="K224" s="255">
        <f>((K107)*'Data - P&amp;L'!$D$29)</f>
        <v>0</v>
      </c>
      <c r="L224" s="255">
        <f>((L107)*'Data - P&amp;L'!$D$29)</f>
        <v>0</v>
      </c>
      <c r="M224" s="255">
        <f>((M107)*'Data - P&amp;L'!$D$29)</f>
        <v>0</v>
      </c>
      <c r="N224" s="255">
        <f>((N107)*'Data - P&amp;L'!$D$29)</f>
        <v>-0.31</v>
      </c>
      <c r="O224" s="255">
        <f>((O107)*'Data - P&amp;L'!$D$29)</f>
        <v>0</v>
      </c>
      <c r="P224" s="255">
        <f>((P107)*'Data - P&amp;L'!$D$29)</f>
        <v>0</v>
      </c>
      <c r="Q224" s="255">
        <f>((Q107)*'Data - P&amp;L'!$D$29)</f>
        <v>0</v>
      </c>
      <c r="R224" s="255">
        <f>((R107)*'Data - P&amp;L'!$D$29)</f>
        <v>0</v>
      </c>
      <c r="S224" s="255">
        <f>((S107)*'Data - P&amp;L'!$D$29)</f>
        <v>0</v>
      </c>
      <c r="T224" s="255">
        <f>((T107)*'Data - P&amp;L'!$D$29)</f>
        <v>-0.93</v>
      </c>
      <c r="U224" s="255">
        <f>((U107)*'Data - P&amp;L'!$D$29)</f>
        <v>0</v>
      </c>
      <c r="V224" s="255">
        <f>((V107)*'Data - P&amp;L'!$D$29)</f>
        <v>-0.31</v>
      </c>
      <c r="W224" s="255">
        <f>((W107)*'Data - P&amp;L'!$D$29)</f>
        <v>0</v>
      </c>
      <c r="X224" s="255">
        <f>((X107)*'Data - P&amp;L'!$D$29)</f>
        <v>0</v>
      </c>
      <c r="Y224" s="255">
        <f>((Y107)*'Data - P&amp;L'!$D$29)</f>
        <v>-0.31</v>
      </c>
      <c r="Z224" s="255">
        <f>((Z107)*'Data - P&amp;L'!$D$29)</f>
        <v>0</v>
      </c>
      <c r="AA224" s="255">
        <f>((AA107)*'Data - P&amp;L'!$D$29)</f>
        <v>0</v>
      </c>
      <c r="AB224" s="255">
        <f>((AB107)*'Data - P&amp;L'!$D$29)</f>
        <v>0</v>
      </c>
      <c r="AC224" s="255">
        <f>((AC107)*'Data - P&amp;L'!$D$29)</f>
        <v>0</v>
      </c>
      <c r="AD224" s="255">
        <f>((AD107)*'Data - P&amp;L'!$D$29)</f>
        <v>0</v>
      </c>
      <c r="AE224" s="255">
        <f>((AE107)*'Data - P&amp;L'!$D$29)</f>
        <v>0</v>
      </c>
      <c r="AF224" s="255">
        <f>((AF107)*'Data - P&amp;L'!$D$29)</f>
        <v>0</v>
      </c>
      <c r="AG224" s="977">
        <f t="shared" si="74"/>
        <v>-2.17</v>
      </c>
    </row>
    <row r="225" hidden="1" outlineLevel="1">
      <c r="A225" s="553" t="s">
        <v>2154</v>
      </c>
      <c r="B225" s="255">
        <f>((B107)*'Data - P&amp;L'!$D$30)</f>
        <v>0</v>
      </c>
      <c r="C225" s="255">
        <f>((C107)*'Data - P&amp;L'!$D$30)</f>
        <v>0</v>
      </c>
      <c r="D225" s="255">
        <f>((D107)*'Data - P&amp;L'!$D$30)</f>
        <v>0</v>
      </c>
      <c r="E225" s="255">
        <f>((E107)*'Data - P&amp;L'!$D$30)</f>
        <v>0</v>
      </c>
      <c r="F225" s="255">
        <f>((F107)*'Data - P&amp;L'!$D$30)</f>
        <v>0</v>
      </c>
      <c r="G225" s="255">
        <f>((G107)*'Data - P&amp;L'!$D$30)</f>
        <v>0</v>
      </c>
      <c r="H225" s="255">
        <f>((H107)*'Data - P&amp;L'!$D$30)</f>
        <v>0</v>
      </c>
      <c r="I225" s="255">
        <f>((I107)*'Data - P&amp;L'!$D$30)</f>
        <v>0</v>
      </c>
      <c r="J225" s="255">
        <f>((J107)*'Data - P&amp;L'!$D$30)</f>
        <v>0</v>
      </c>
      <c r="K225" s="255">
        <f>((K107)*'Data - P&amp;L'!$D$30)</f>
        <v>0</v>
      </c>
      <c r="L225" s="255">
        <f>((L107)*'Data - P&amp;L'!$D$30)</f>
        <v>0</v>
      </c>
      <c r="M225" s="255">
        <f>((M107)*'Data - P&amp;L'!$D$30)</f>
        <v>0</v>
      </c>
      <c r="N225" s="255">
        <f>((N107)*'Data - P&amp;L'!$D$30)</f>
        <v>0</v>
      </c>
      <c r="O225" s="255">
        <f>((O107)*'Data - P&amp;L'!$D$30)</f>
        <v>0</v>
      </c>
      <c r="P225" s="255">
        <f>((P107)*'Data - P&amp;L'!$D$30)</f>
        <v>0</v>
      </c>
      <c r="Q225" s="255">
        <f>((Q107)*'Data - P&amp;L'!$D$30)</f>
        <v>0</v>
      </c>
      <c r="R225" s="255">
        <f>((R107)*'Data - P&amp;L'!$D$30)</f>
        <v>0</v>
      </c>
      <c r="S225" s="255">
        <f>((S107)*'Data - P&amp;L'!$D$30)</f>
        <v>0</v>
      </c>
      <c r="T225" s="255">
        <f>((T107)*'Data - P&amp;L'!$D$30)</f>
        <v>0</v>
      </c>
      <c r="U225" s="255">
        <f>((U107)*'Data - P&amp;L'!$D$30)</f>
        <v>0</v>
      </c>
      <c r="V225" s="255">
        <f>((V107)*'Data - P&amp;L'!$D$30)</f>
        <v>0</v>
      </c>
      <c r="W225" s="255">
        <f>((W107)*'Data - P&amp;L'!$D$30)</f>
        <v>0</v>
      </c>
      <c r="X225" s="255">
        <f>((X107)*'Data - P&amp;L'!$D$30)</f>
        <v>0</v>
      </c>
      <c r="Y225" s="255">
        <f>((Y107)*'Data - P&amp;L'!$D$30)</f>
        <v>0</v>
      </c>
      <c r="Z225" s="255">
        <f>((Z107)*'Data - P&amp;L'!$D$30)</f>
        <v>0</v>
      </c>
      <c r="AA225" s="255">
        <f>((AA107)*'Data - P&amp;L'!$D$30)</f>
        <v>0</v>
      </c>
      <c r="AB225" s="255">
        <f>((AB107)*'Data - P&amp;L'!$D$30)</f>
        <v>0</v>
      </c>
      <c r="AC225" s="255">
        <f>((AC107)*'Data - P&amp;L'!$D$30)</f>
        <v>0</v>
      </c>
      <c r="AD225" s="255">
        <f>((AD107)*'Data - P&amp;L'!$D$30)</f>
        <v>0</v>
      </c>
      <c r="AE225" s="255">
        <f>((AE107)*'Data - P&amp;L'!$D$30)</f>
        <v>0</v>
      </c>
      <c r="AF225" s="255">
        <f>((AF107)*'Data - P&amp;L'!$D$30)</f>
        <v>0</v>
      </c>
      <c r="AG225" s="977">
        <f t="shared" si="74"/>
        <v>0</v>
      </c>
    </row>
    <row r="226" hidden="1" outlineLevel="1">
      <c r="A226" s="553" t="s">
        <v>2155</v>
      </c>
      <c r="B226" s="255">
        <f>((B107)*'Data - P&amp;L'!$D$31)</f>
        <v>0</v>
      </c>
      <c r="C226" s="255">
        <f>((C107)*'Data - P&amp;L'!$D$31)</f>
        <v>0</v>
      </c>
      <c r="D226" s="255">
        <f>((D107)*'Data - P&amp;L'!$D$31)</f>
        <v>0</v>
      </c>
      <c r="E226" s="255">
        <f>((E107)*'Data - P&amp;L'!$D$31)</f>
        <v>0</v>
      </c>
      <c r="F226" s="255">
        <f>((F107)*'Data - P&amp;L'!$D$31)</f>
        <v>0</v>
      </c>
      <c r="G226" s="255">
        <f>((G107)*'Data - P&amp;L'!$D$31)</f>
        <v>-0.35</v>
      </c>
      <c r="H226" s="255">
        <f>((H107)*'Data - P&amp;L'!$D$31)</f>
        <v>0</v>
      </c>
      <c r="I226" s="255">
        <f>((I107)*'Data - P&amp;L'!$D$31)</f>
        <v>0</v>
      </c>
      <c r="J226" s="255">
        <f>((J107)*'Data - P&amp;L'!$D$31)</f>
        <v>0</v>
      </c>
      <c r="K226" s="255">
        <f>((K107)*'Data - P&amp;L'!$D$31)</f>
        <v>0</v>
      </c>
      <c r="L226" s="255">
        <f>((L107)*'Data - P&amp;L'!$D$31)</f>
        <v>0</v>
      </c>
      <c r="M226" s="255">
        <f>((M107)*'Data - P&amp;L'!$D$31)</f>
        <v>0</v>
      </c>
      <c r="N226" s="255">
        <f>((N107)*'Data - P&amp;L'!$D$31)</f>
        <v>-0.35</v>
      </c>
      <c r="O226" s="255">
        <f>((O107)*'Data - P&amp;L'!$D$31)</f>
        <v>0</v>
      </c>
      <c r="P226" s="255">
        <f>((P107)*'Data - P&amp;L'!$D$31)</f>
        <v>0</v>
      </c>
      <c r="Q226" s="255">
        <f>((Q107)*'Data - P&amp;L'!$D$31)</f>
        <v>0</v>
      </c>
      <c r="R226" s="255">
        <f>((R107)*'Data - P&amp;L'!$D$31)</f>
        <v>0</v>
      </c>
      <c r="S226" s="255">
        <f>((S107)*'Data - P&amp;L'!$D$31)</f>
        <v>0</v>
      </c>
      <c r="T226" s="255">
        <f>((T107)*'Data - P&amp;L'!$D$31)</f>
        <v>-1.05</v>
      </c>
      <c r="U226" s="255">
        <f>((U107)*'Data - P&amp;L'!$D$31)</f>
        <v>0</v>
      </c>
      <c r="V226" s="255">
        <f>((V107)*'Data - P&amp;L'!$D$31)</f>
        <v>-0.35</v>
      </c>
      <c r="W226" s="255">
        <f>((W107)*'Data - P&amp;L'!$D$31)</f>
        <v>0</v>
      </c>
      <c r="X226" s="255">
        <f>((X107)*'Data - P&amp;L'!$D$31)</f>
        <v>0</v>
      </c>
      <c r="Y226" s="255">
        <f>((Y107)*'Data - P&amp;L'!$D$31)</f>
        <v>-0.35</v>
      </c>
      <c r="Z226" s="255">
        <f>((Z107)*'Data - P&amp;L'!$D$31)</f>
        <v>0</v>
      </c>
      <c r="AA226" s="255">
        <f>((AA107)*'Data - P&amp;L'!$D$31)</f>
        <v>0</v>
      </c>
      <c r="AB226" s="255">
        <f>((AB107)*'Data - P&amp;L'!$D$31)</f>
        <v>0</v>
      </c>
      <c r="AC226" s="255">
        <f>((AC107)*'Data - P&amp;L'!$D$31)</f>
        <v>0</v>
      </c>
      <c r="AD226" s="255">
        <f>((AD107)*'Data - P&amp;L'!$D$31)</f>
        <v>0</v>
      </c>
      <c r="AE226" s="255">
        <f>((AE107)*'Data - P&amp;L'!$D$31)</f>
        <v>0</v>
      </c>
      <c r="AF226" s="255">
        <f>((AF107)*'Data - P&amp;L'!$D$31)</f>
        <v>0</v>
      </c>
      <c r="AG226" s="977">
        <f t="shared" si="74"/>
        <v>-2.45</v>
      </c>
    </row>
    <row r="227" hidden="1" outlineLevel="1">
      <c r="A227" s="553" t="s">
        <v>2156</v>
      </c>
      <c r="B227" s="255">
        <f>((B107)*'Data - P&amp;L'!$D$32)</f>
        <v>0</v>
      </c>
      <c r="C227" s="255">
        <f>((C107)*'Data - P&amp;L'!$D$32)</f>
        <v>0</v>
      </c>
      <c r="D227" s="255">
        <f>((D107)*'Data - P&amp;L'!$D$32)</f>
        <v>0</v>
      </c>
      <c r="E227" s="255">
        <f>((E107)*'Data - P&amp;L'!$D$32)</f>
        <v>0</v>
      </c>
      <c r="F227" s="255">
        <f>((F107)*'Data - P&amp;L'!$D$32)</f>
        <v>0</v>
      </c>
      <c r="G227" s="255">
        <f>((G107)*'Data - P&amp;L'!$D$32)</f>
        <v>0</v>
      </c>
      <c r="H227" s="255">
        <f>((H107)*'Data - P&amp;L'!$D$32)</f>
        <v>0</v>
      </c>
      <c r="I227" s="255">
        <f>((I107)*'Data - P&amp;L'!$D$32)</f>
        <v>0</v>
      </c>
      <c r="J227" s="255">
        <f>((J107)*'Data - P&amp;L'!$D$32)</f>
        <v>0</v>
      </c>
      <c r="K227" s="255">
        <f>((K107)*'Data - P&amp;L'!$D$32)</f>
        <v>0</v>
      </c>
      <c r="L227" s="255">
        <f>((L107)*'Data - P&amp;L'!$D$32)</f>
        <v>0</v>
      </c>
      <c r="M227" s="255">
        <f>((M107)*'Data - P&amp;L'!$D$32)</f>
        <v>0</v>
      </c>
      <c r="N227" s="255">
        <f>((N107)*'Data - P&amp;L'!$D$32)</f>
        <v>0</v>
      </c>
      <c r="O227" s="255">
        <f>((O107)*'Data - P&amp;L'!$D$32)</f>
        <v>0</v>
      </c>
      <c r="P227" s="255">
        <f>((P107)*'Data - P&amp;L'!$D$32)</f>
        <v>0</v>
      </c>
      <c r="Q227" s="255">
        <f>((Q107)*'Data - P&amp;L'!$D$32)</f>
        <v>0</v>
      </c>
      <c r="R227" s="255">
        <f>((R107)*'Data - P&amp;L'!$D$32)</f>
        <v>0</v>
      </c>
      <c r="S227" s="255">
        <f>((S107)*'Data - P&amp;L'!$D$32)</f>
        <v>0</v>
      </c>
      <c r="T227" s="255">
        <f>((T107)*'Data - P&amp;L'!$D$32)</f>
        <v>0</v>
      </c>
      <c r="U227" s="255">
        <f>((U107)*'Data - P&amp;L'!$D$32)</f>
        <v>0</v>
      </c>
      <c r="V227" s="255">
        <f>((V107)*'Data - P&amp;L'!$D$32)</f>
        <v>0</v>
      </c>
      <c r="W227" s="255">
        <f>((W107)*'Data - P&amp;L'!$D$32)</f>
        <v>0</v>
      </c>
      <c r="X227" s="255">
        <f>((X107)*'Data - P&amp;L'!$D$32)</f>
        <v>0</v>
      </c>
      <c r="Y227" s="255">
        <f>((Y107)*'Data - P&amp;L'!$D$32)</f>
        <v>0</v>
      </c>
      <c r="Z227" s="255">
        <f>((Z107)*'Data - P&amp;L'!$D$32)</f>
        <v>0</v>
      </c>
      <c r="AA227" s="255">
        <f>((AA107)*'Data - P&amp;L'!$D$32)</f>
        <v>0</v>
      </c>
      <c r="AB227" s="255">
        <f>((AB107)*'Data - P&amp;L'!$D$32)</f>
        <v>0</v>
      </c>
      <c r="AC227" s="255">
        <f>((AC107)*'Data - P&amp;L'!$D$32)</f>
        <v>0</v>
      </c>
      <c r="AD227" s="255">
        <f>((AD107)*'Data - P&amp;L'!$D$32)</f>
        <v>0</v>
      </c>
      <c r="AE227" s="255">
        <f>((AE107)*'Data - P&amp;L'!$D$32)</f>
        <v>0</v>
      </c>
      <c r="AF227" s="255">
        <f>((AF107)*'Data - P&amp;L'!$D$32)</f>
        <v>0</v>
      </c>
      <c r="AG227" s="977">
        <f t="shared" si="74"/>
        <v>0</v>
      </c>
    </row>
    <row r="228" hidden="1" outlineLevel="1">
      <c r="A228" s="996" t="s">
        <v>2157</v>
      </c>
      <c r="B228" s="390">
        <f>((B107)*'Data - P&amp;L'!$D$33)</f>
        <v>0</v>
      </c>
      <c r="C228" s="390">
        <f>((C107)*'Data - P&amp;L'!$D$33)</f>
        <v>0</v>
      </c>
      <c r="D228" s="390">
        <f>((D107)*'Data - P&amp;L'!$D$33)</f>
        <v>0</v>
      </c>
      <c r="E228" s="390">
        <f>((E107)*'Data - P&amp;L'!$D$33)</f>
        <v>0</v>
      </c>
      <c r="F228" s="390">
        <f>((F107)*'Data - P&amp;L'!$D$33)</f>
        <v>0</v>
      </c>
      <c r="G228" s="390">
        <f>((G107)*'Data - P&amp;L'!$D$33)</f>
        <v>-0.71</v>
      </c>
      <c r="H228" s="390">
        <f>((H107)*'Data - P&amp;L'!$D$33)</f>
        <v>0</v>
      </c>
      <c r="I228" s="390">
        <f>((I107)*'Data - P&amp;L'!$D$33)</f>
        <v>0</v>
      </c>
      <c r="J228" s="390">
        <f>((J107)*'Data - P&amp;L'!$D$33)</f>
        <v>0</v>
      </c>
      <c r="K228" s="390">
        <f>((K107)*'Data - P&amp;L'!$D$33)</f>
        <v>0</v>
      </c>
      <c r="L228" s="390">
        <f>((L107)*'Data - P&amp;L'!$D$33)</f>
        <v>0</v>
      </c>
      <c r="M228" s="390">
        <f>((M107)*'Data - P&amp;L'!$D$33)</f>
        <v>0</v>
      </c>
      <c r="N228" s="390">
        <f>((N107)*'Data - P&amp;L'!$D$33)</f>
        <v>-0.71</v>
      </c>
      <c r="O228" s="390">
        <f>((O107)*'Data - P&amp;L'!$D$33)</f>
        <v>0</v>
      </c>
      <c r="P228" s="390">
        <f>((P107)*'Data - P&amp;L'!$D$33)</f>
        <v>0</v>
      </c>
      <c r="Q228" s="390">
        <f>((Q107)*'Data - P&amp;L'!$D$33)</f>
        <v>0</v>
      </c>
      <c r="R228" s="390">
        <f>((R107)*'Data - P&amp;L'!$D$33)</f>
        <v>0</v>
      </c>
      <c r="S228" s="390">
        <f>((S107)*'Data - P&amp;L'!$D$33)</f>
        <v>0</v>
      </c>
      <c r="T228" s="390">
        <f>((T107)*'Data - P&amp;L'!$D$33)</f>
        <v>-2.13</v>
      </c>
      <c r="U228" s="390">
        <f>((U107)*'Data - P&amp;L'!$D$33)</f>
        <v>0</v>
      </c>
      <c r="V228" s="390">
        <f>((V107)*'Data - P&amp;L'!$D$33)</f>
        <v>-0.71</v>
      </c>
      <c r="W228" s="390">
        <f>((W107)*'Data - P&amp;L'!$D$33)</f>
        <v>0</v>
      </c>
      <c r="X228" s="390">
        <f>((X107)*'Data - P&amp;L'!$D$33)</f>
        <v>0</v>
      </c>
      <c r="Y228" s="390">
        <f>((Y107)*'Data - P&amp;L'!$D$33)</f>
        <v>-0.71</v>
      </c>
      <c r="Z228" s="390">
        <f>((Z107)*'Data - P&amp;L'!$D$33)</f>
        <v>0</v>
      </c>
      <c r="AA228" s="390">
        <f>((AA107)*'Data - P&amp;L'!$D$33)</f>
        <v>0</v>
      </c>
      <c r="AB228" s="390">
        <f>((AB107)*'Data - P&amp;L'!$D$33)</f>
        <v>0</v>
      </c>
      <c r="AC228" s="390">
        <f>((AC107)*'Data - P&amp;L'!$D$33)</f>
        <v>0</v>
      </c>
      <c r="AD228" s="390">
        <f>((AD107)*'Data - P&amp;L'!$D$33)</f>
        <v>0</v>
      </c>
      <c r="AE228" s="390">
        <f>((AE107)*'Data - P&amp;L'!$D$33)</f>
        <v>0</v>
      </c>
      <c r="AF228" s="390">
        <f>((AF107)*'Data - P&amp;L'!$D$33)</f>
        <v>0</v>
      </c>
      <c r="AG228" s="977">
        <f t="shared" si="74"/>
        <v>-4.97</v>
      </c>
    </row>
    <row r="229" collapsed="1">
      <c r="A229" s="443" t="s">
        <v>2158</v>
      </c>
      <c r="B229" s="129"/>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c r="AD229" s="129"/>
      <c r="AE229" s="997"/>
      <c r="AF229" s="997"/>
      <c r="AG229" s="977"/>
    </row>
    <row r="230" hidden="1" outlineLevel="1">
      <c r="A230" s="469" t="s">
        <v>2116</v>
      </c>
      <c r="B230" s="255">
        <f>B142*'Data - P&amp;L'!$C$3</f>
        <v>0</v>
      </c>
      <c r="C230" s="255">
        <f>C94*'Data - P&amp;L'!$C$3</f>
        <v>0</v>
      </c>
      <c r="D230" s="255">
        <f>D94*'Data - P&amp;L'!$C$3</f>
        <v>0</v>
      </c>
      <c r="E230" s="255">
        <f>E94*'Data - P&amp;L'!$C$3</f>
        <v>0</v>
      </c>
      <c r="F230" s="255">
        <f>F94*'Data - P&amp;L'!$C$3</f>
        <v>0</v>
      </c>
      <c r="G230" s="255">
        <f>G94*'Data - P&amp;L'!$C$3</f>
        <v>-83.87</v>
      </c>
      <c r="H230" s="255">
        <f>H94*'Data - P&amp;L'!$C$3</f>
        <v>83.87</v>
      </c>
      <c r="I230" s="255">
        <f>I94*'Data - P&amp;L'!$C$3</f>
        <v>83.87</v>
      </c>
      <c r="J230" s="255">
        <f>J94*'Data - P&amp;L'!$C$3</f>
        <v>83.87</v>
      </c>
      <c r="K230" s="255">
        <f>K94*'Data - P&amp;L'!$C$3</f>
        <v>0</v>
      </c>
      <c r="L230" s="255">
        <f>L94*'Data - P&amp;L'!$C$3</f>
        <v>83.87</v>
      </c>
      <c r="M230" s="255">
        <f>M94*'Data - P&amp;L'!$C$3</f>
        <v>167.74</v>
      </c>
      <c r="N230" s="255">
        <f>N94*'Data - P&amp;L'!$C$3</f>
        <v>167.74</v>
      </c>
      <c r="O230" s="255">
        <f>O94*'Data - P&amp;L'!$C$3</f>
        <v>0</v>
      </c>
      <c r="P230" s="255">
        <f>P94*'Data - P&amp;L'!$C$3</f>
        <v>0</v>
      </c>
      <c r="Q230" s="255">
        <f>Q94*'Data - P&amp;L'!$C$3</f>
        <v>0</v>
      </c>
      <c r="R230" s="255">
        <f>R94*'Data - P&amp;L'!$C$3</f>
        <v>0</v>
      </c>
      <c r="S230" s="255">
        <f>S94*'Data - P&amp;L'!$C$3</f>
        <v>0</v>
      </c>
      <c r="T230" s="255">
        <f>T94*'Data - P&amp;L'!$C$3</f>
        <v>0</v>
      </c>
      <c r="U230" s="255">
        <f>U94*'Data - P&amp;L'!$C$3</f>
        <v>0</v>
      </c>
      <c r="V230" s="255">
        <f>V94*'Data - P&amp;L'!$C$3</f>
        <v>0</v>
      </c>
      <c r="W230" s="255">
        <f>W94*'Data - P&amp;L'!$C$3</f>
        <v>0</v>
      </c>
      <c r="X230" s="255">
        <f>X94*'Data - P&amp;L'!$C$3</f>
        <v>0</v>
      </c>
      <c r="Y230" s="255">
        <f>Y94*'Data - P&amp;L'!$C$3</f>
        <v>0</v>
      </c>
      <c r="Z230" s="255">
        <f>Z94*'Data - P&amp;L'!$C$3</f>
        <v>0</v>
      </c>
      <c r="AA230" s="255">
        <f>AA94*'Data - P&amp;L'!$C$3</f>
        <v>0</v>
      </c>
      <c r="AB230" s="255">
        <f>AB94*'Data - P&amp;L'!$C$3</f>
        <v>0</v>
      </c>
      <c r="AC230" s="255">
        <f>AC94*'Data - P&amp;L'!$C$3</f>
        <v>0</v>
      </c>
      <c r="AD230" s="255">
        <f>AD94*'Data - P&amp;L'!$C$3</f>
        <v>0</v>
      </c>
      <c r="AE230" s="255">
        <f>AE94*'Data - P&amp;L'!$C$3</f>
        <v>0</v>
      </c>
      <c r="AF230" s="255">
        <f>AF94*'Data - P&amp;L'!$C$3</f>
        <v>0</v>
      </c>
      <c r="AG230" s="977">
        <f t="shared" ref="AG230:AG264" si="81">SUM(B230:AF230)</f>
        <v>587.09</v>
      </c>
    </row>
    <row r="231" hidden="1" outlineLevel="1">
      <c r="A231" s="991" t="s">
        <v>2117</v>
      </c>
      <c r="B231" s="255">
        <f>B230*'Data - P&amp;L'!$L$5</f>
        <v>0</v>
      </c>
      <c r="C231" s="255">
        <f>C230*'Data - P&amp;L'!$L$5</f>
        <v>0</v>
      </c>
      <c r="D231" s="255">
        <f>D230*'Data - P&amp;L'!$L$5</f>
        <v>0</v>
      </c>
      <c r="E231" s="255">
        <f>E230*'Data - P&amp;L'!$L$5</f>
        <v>0</v>
      </c>
      <c r="F231" s="255">
        <f>F230*'Data - P&amp;L'!$L$5</f>
        <v>0</v>
      </c>
      <c r="G231" s="255">
        <f>G230*'Data - P&amp;L'!$L$5</f>
        <v>-6.29025</v>
      </c>
      <c r="H231" s="255">
        <f>H230*'Data - P&amp;L'!$L$5</f>
        <v>6.29025</v>
      </c>
      <c r="I231" s="255">
        <f>I230*'Data - P&amp;L'!$L$5</f>
        <v>6.29025</v>
      </c>
      <c r="J231" s="255">
        <f>J230*'Data - P&amp;L'!$L$5</f>
        <v>6.29025</v>
      </c>
      <c r="K231" s="255">
        <f>K230*'Data - P&amp;L'!$L$5</f>
        <v>0</v>
      </c>
      <c r="L231" s="255">
        <f>L230*'Data - P&amp;L'!$L$5</f>
        <v>6.29025</v>
      </c>
      <c r="M231" s="255">
        <f>M230*'Data - P&amp;L'!$L$5</f>
        <v>12.5805</v>
      </c>
      <c r="N231" s="255">
        <f>N230*'Data - P&amp;L'!$L$5</f>
        <v>12.5805</v>
      </c>
      <c r="O231" s="255">
        <f>O230*'Data - P&amp;L'!$L$5</f>
        <v>0</v>
      </c>
      <c r="P231" s="255">
        <f>P230*'Data - P&amp;L'!$L$5</f>
        <v>0</v>
      </c>
      <c r="Q231" s="255">
        <f>Q230*'Data - P&amp;L'!$L$5</f>
        <v>0</v>
      </c>
      <c r="R231" s="255">
        <f>R230*'Data - P&amp;L'!$L$5</f>
        <v>0</v>
      </c>
      <c r="S231" s="255">
        <f>S230*'Data - P&amp;L'!$L$5</f>
        <v>0</v>
      </c>
      <c r="T231" s="255">
        <f>T230*'Data - P&amp;L'!$L$5</f>
        <v>0</v>
      </c>
      <c r="U231" s="255">
        <f>U230*'Data - P&amp;L'!$L$5</f>
        <v>0</v>
      </c>
      <c r="V231" s="255">
        <f>V230*'Data - P&amp;L'!$L$5</f>
        <v>0</v>
      </c>
      <c r="W231" s="255">
        <f>W230*'Data - P&amp;L'!$L$5</f>
        <v>0</v>
      </c>
      <c r="X231" s="255">
        <f>X230*'Data - P&amp;L'!$L$5</f>
        <v>0</v>
      </c>
      <c r="Y231" s="255">
        <f>Y230*'Data - P&amp;L'!$L$5</f>
        <v>0</v>
      </c>
      <c r="Z231" s="255">
        <f>Z230*'Data - P&amp;L'!$L$5</f>
        <v>0</v>
      </c>
      <c r="AA231" s="255">
        <f>AA230*'Data - P&amp;L'!$L$5</f>
        <v>0</v>
      </c>
      <c r="AB231" s="255">
        <f>AB230*'Data - P&amp;L'!$L$5</f>
        <v>0</v>
      </c>
      <c r="AC231" s="255">
        <f>AC230*'Data - P&amp;L'!$L$5</f>
        <v>0</v>
      </c>
      <c r="AD231" s="255">
        <f>AD230*'Data - P&amp;L'!$L$5</f>
        <v>0</v>
      </c>
      <c r="AE231" s="255">
        <f>AE230*'Data - P&amp;L'!$L$5</f>
        <v>0</v>
      </c>
      <c r="AF231" s="255">
        <f>AF230*'Data - P&amp;L'!$L$5</f>
        <v>0</v>
      </c>
      <c r="AG231" s="977">
        <f t="shared" si="81"/>
        <v>44.03175</v>
      </c>
    </row>
    <row r="232" hidden="1" outlineLevel="1">
      <c r="A232" s="469" t="s">
        <v>2118</v>
      </c>
      <c r="B232" s="255">
        <f>B143*'Data - P&amp;L'!$C$4</f>
        <v>0</v>
      </c>
      <c r="C232" s="255">
        <f>C95*'Data - P&amp;L'!$C$4</f>
        <v>0</v>
      </c>
      <c r="D232" s="255">
        <f>D95*'Data - P&amp;L'!$C$4</f>
        <v>191.16</v>
      </c>
      <c r="E232" s="255">
        <f>E95*'Data - P&amp;L'!$C$4</f>
        <v>95.58</v>
      </c>
      <c r="F232" s="255">
        <f>F95*'Data - P&amp;L'!$C$4</f>
        <v>95.58</v>
      </c>
      <c r="G232" s="255">
        <f>G95*'Data - P&amp;L'!$C$4</f>
        <v>-95.58</v>
      </c>
      <c r="H232" s="255">
        <f>H95*'Data - P&amp;L'!$C$4</f>
        <v>286.74</v>
      </c>
      <c r="I232" s="255">
        <f>I95*'Data - P&amp;L'!$C$4</f>
        <v>955.8</v>
      </c>
      <c r="J232" s="255">
        <f>J95*'Data - P&amp;L'!$C$4</f>
        <v>191.16</v>
      </c>
      <c r="K232" s="255">
        <f>K95*'Data - P&amp;L'!$C$4</f>
        <v>191.16</v>
      </c>
      <c r="L232" s="255">
        <f>L95*'Data - P&amp;L'!$C$4</f>
        <v>382.32</v>
      </c>
      <c r="M232" s="255">
        <f>M95*'Data - P&amp;L'!$C$4</f>
        <v>6308.28</v>
      </c>
      <c r="N232" s="255">
        <f>N95*'Data - P&amp;L'!$C$4</f>
        <v>1433.7</v>
      </c>
      <c r="O232" s="255">
        <f>O95*'Data - P&amp;L'!$C$4</f>
        <v>0</v>
      </c>
      <c r="P232" s="255">
        <f>P95*'Data - P&amp;L'!$C$4</f>
        <v>0</v>
      </c>
      <c r="Q232" s="255">
        <f>Q95*'Data - P&amp;L'!$C$4</f>
        <v>0</v>
      </c>
      <c r="R232" s="255">
        <f>R95*'Data - P&amp;L'!$C$4</f>
        <v>191.16</v>
      </c>
      <c r="S232" s="255">
        <f>S95*'Data - P&amp;L'!$C$4</f>
        <v>191.16</v>
      </c>
      <c r="T232" s="255">
        <f>T95*'Data - P&amp;L'!$C$4</f>
        <v>0</v>
      </c>
      <c r="U232" s="255">
        <f>U95*'Data - P&amp;L'!$C$4</f>
        <v>0</v>
      </c>
      <c r="V232" s="255">
        <f>V95*'Data - P&amp;L'!$C$4</f>
        <v>-95.58</v>
      </c>
      <c r="W232" s="255">
        <f>W95*'Data - P&amp;L'!$C$4</f>
        <v>0</v>
      </c>
      <c r="X232" s="255">
        <f>X95*'Data - P&amp;L'!$C$4</f>
        <v>0</v>
      </c>
      <c r="Y232" s="255">
        <f>Y95*'Data - P&amp;L'!$C$4</f>
        <v>-95.58</v>
      </c>
      <c r="Z232" s="255">
        <f>Z95*'Data - P&amp;L'!$C$4</f>
        <v>0</v>
      </c>
      <c r="AA232" s="255">
        <f>AA95*'Data - P&amp;L'!$C$4</f>
        <v>0</v>
      </c>
      <c r="AB232" s="255">
        <f>AB95*'Data - P&amp;L'!$C$4</f>
        <v>0</v>
      </c>
      <c r="AC232" s="255">
        <f>AC95*'Data - P&amp;L'!$C$4</f>
        <v>0</v>
      </c>
      <c r="AD232" s="255">
        <f>AD95*'Data - P&amp;L'!$C$4</f>
        <v>0</v>
      </c>
      <c r="AE232" s="255">
        <f>AE95*'Data - P&amp;L'!$C$4</f>
        <v>0</v>
      </c>
      <c r="AF232" s="255">
        <f>AF95*'Data - P&amp;L'!$C$4</f>
        <v>0</v>
      </c>
      <c r="AG232" s="977">
        <f t="shared" si="81"/>
        <v>10227.06</v>
      </c>
    </row>
    <row r="233" hidden="1" outlineLevel="1">
      <c r="A233" s="991" t="s">
        <v>2119</v>
      </c>
      <c r="B233" s="255">
        <f>B232*'Data - P&amp;L'!$L$5</f>
        <v>0</v>
      </c>
      <c r="C233" s="255">
        <f>C232*'Data - P&amp;L'!$L$5</f>
        <v>0</v>
      </c>
      <c r="D233" s="255">
        <f>D232*'Data - P&amp;L'!$L$5</f>
        <v>14.337</v>
      </c>
      <c r="E233" s="255">
        <f>E232*'Data - P&amp;L'!$L$5</f>
        <v>7.1685</v>
      </c>
      <c r="F233" s="255">
        <f>F232*'Data - P&amp;L'!$L$5</f>
        <v>7.1685</v>
      </c>
      <c r="G233" s="255">
        <f>G232*'Data - P&amp;L'!$L$5</f>
        <v>-7.1685</v>
      </c>
      <c r="H233" s="255">
        <f>H232*'Data - P&amp;L'!$L$5</f>
        <v>21.5055</v>
      </c>
      <c r="I233" s="255">
        <f>I232*'Data - P&amp;L'!$L$5</f>
        <v>71.685</v>
      </c>
      <c r="J233" s="255">
        <f>J232*'Data - P&amp;L'!$L$5</f>
        <v>14.337</v>
      </c>
      <c r="K233" s="255">
        <f>K232*'Data - P&amp;L'!$L$5</f>
        <v>14.337</v>
      </c>
      <c r="L233" s="255">
        <f>L232*'Data - P&amp;L'!$L$5</f>
        <v>28.674</v>
      </c>
      <c r="M233" s="255">
        <f>M232*'Data - P&amp;L'!$L$5</f>
        <v>473.121</v>
      </c>
      <c r="N233" s="255">
        <f>N232*'Data - P&amp;L'!$L$5</f>
        <v>107.5275</v>
      </c>
      <c r="O233" s="255">
        <f>O232*'Data - P&amp;L'!$L$5</f>
        <v>0</v>
      </c>
      <c r="P233" s="255">
        <f>P232*'Data - P&amp;L'!$L$5</f>
        <v>0</v>
      </c>
      <c r="Q233" s="255">
        <f>Q232*'Data - P&amp;L'!$L$5</f>
        <v>0</v>
      </c>
      <c r="R233" s="255">
        <f>R232*'Data - P&amp;L'!$L$5</f>
        <v>14.337</v>
      </c>
      <c r="S233" s="255">
        <f>S232*'Data - P&amp;L'!$L$5</f>
        <v>14.337</v>
      </c>
      <c r="T233" s="255">
        <f>T232*'Data - P&amp;L'!$L$5</f>
        <v>0</v>
      </c>
      <c r="U233" s="255">
        <f>U232*'Data - P&amp;L'!$L$5</f>
        <v>0</v>
      </c>
      <c r="V233" s="255">
        <f>V232*'Data - P&amp;L'!$L$5</f>
        <v>-7.1685</v>
      </c>
      <c r="W233" s="255">
        <f>W232*'Data - P&amp;L'!$L$5</f>
        <v>0</v>
      </c>
      <c r="X233" s="255">
        <f>X232*'Data - P&amp;L'!$L$5</f>
        <v>0</v>
      </c>
      <c r="Y233" s="255">
        <f>Y232*'Data - P&amp;L'!$L$5</f>
        <v>-7.1685</v>
      </c>
      <c r="Z233" s="255">
        <f>Z232*'Data - P&amp;L'!$L$5</f>
        <v>0</v>
      </c>
      <c r="AA233" s="255">
        <f>AA232*'Data - P&amp;L'!$L$5</f>
        <v>0</v>
      </c>
      <c r="AB233" s="255">
        <f>AB232*'Data - P&amp;L'!$L$5</f>
        <v>0</v>
      </c>
      <c r="AC233" s="255">
        <f>AC232*'Data - P&amp;L'!$L$5</f>
        <v>0</v>
      </c>
      <c r="AD233" s="255">
        <f>AD232*'Data - P&amp;L'!$L$5</f>
        <v>0</v>
      </c>
      <c r="AE233" s="255">
        <f>AE232*'Data - P&amp;L'!$L$5</f>
        <v>0</v>
      </c>
      <c r="AF233" s="255">
        <f>AF232*'Data - P&amp;L'!$L$5</f>
        <v>0</v>
      </c>
      <c r="AG233" s="977">
        <f t="shared" si="81"/>
        <v>767.0295</v>
      </c>
    </row>
    <row r="234" hidden="1" outlineLevel="1">
      <c r="A234" s="469" t="s">
        <v>2120</v>
      </c>
      <c r="B234" s="255">
        <f>B145*'Data - P&amp;L'!$C$6</f>
        <v>0</v>
      </c>
      <c r="C234" s="255">
        <f>(C97+C104+C112)*'Data - P&amp;L'!$C$6</f>
        <v>4.93</v>
      </c>
      <c r="D234" s="255">
        <f>(D97+D104+D112)*'Data - P&amp;L'!$C$6</f>
        <v>9.86</v>
      </c>
      <c r="E234" s="255">
        <f>(E97+E104+E112)*'Data - P&amp;L'!$C$6</f>
        <v>4.93</v>
      </c>
      <c r="F234" s="255">
        <f>(F97+F104+F112)*'Data - P&amp;L'!$C$6</f>
        <v>4.93</v>
      </c>
      <c r="G234" s="255">
        <f>(G97+G104+G112)*'Data - P&amp;L'!$C$6</f>
        <v>-9.86</v>
      </c>
      <c r="H234" s="255">
        <f>(H97+H104+H112)*'Data - P&amp;L'!$C$6</f>
        <v>24.65</v>
      </c>
      <c r="I234" s="255">
        <f>(I97+I104+I112)*'Data - P&amp;L'!$C$6</f>
        <v>93.67</v>
      </c>
      <c r="J234" s="255">
        <f>(J97+J104+J112)*'Data - P&amp;L'!$C$6</f>
        <v>14.79</v>
      </c>
      <c r="K234" s="255">
        <f>(K97+K104+K112)*'Data - P&amp;L'!$C$6</f>
        <v>19.72</v>
      </c>
      <c r="L234" s="255">
        <f>(L97+L104+L112)*'Data - P&amp;L'!$C$6</f>
        <v>24.65</v>
      </c>
      <c r="M234" s="255">
        <f>(M97+M104+M112)*'Data - P&amp;L'!$C$6</f>
        <v>453.56</v>
      </c>
      <c r="N234" s="255">
        <f>(N97+N104+N112)*'Data - P&amp;L'!$C$6</f>
        <v>142.97</v>
      </c>
      <c r="O234" s="255">
        <f>(O97+O104+O112)*'Data - P&amp;L'!$C$6</f>
        <v>0</v>
      </c>
      <c r="P234" s="255">
        <f>(P97+P104+P112)*'Data - P&amp;L'!$C$6</f>
        <v>0</v>
      </c>
      <c r="Q234" s="255">
        <f>(Q97+Q104+Q112)*'Data - P&amp;L'!$C$6</f>
        <v>0</v>
      </c>
      <c r="R234" s="255">
        <f>(R97+R104+R112)*'Data - P&amp;L'!$C$6</f>
        <v>14.79</v>
      </c>
      <c r="S234" s="255">
        <f>(S97+S104+S112)*'Data - P&amp;L'!$C$6</f>
        <v>9.86</v>
      </c>
      <c r="T234" s="255">
        <f>(T97+T104+T112)*'Data - P&amp;L'!$C$6</f>
        <v>-4.93</v>
      </c>
      <c r="U234" s="255">
        <f>(U97+U104+U112)*'Data - P&amp;L'!$C$6</f>
        <v>0</v>
      </c>
      <c r="V234" s="255">
        <f>(V97+V104+V112)*'Data - P&amp;L'!$C$6</f>
        <v>-4.93</v>
      </c>
      <c r="W234" s="255">
        <f>(W97+W104+W112)*'Data - P&amp;L'!$C$6</f>
        <v>0</v>
      </c>
      <c r="X234" s="255">
        <f>(X97+X104+X112)*'Data - P&amp;L'!$C$6</f>
        <v>0</v>
      </c>
      <c r="Y234" s="255">
        <f>(Y97+Y104+Y112)*'Data - P&amp;L'!$C$6</f>
        <v>-4.93</v>
      </c>
      <c r="Z234" s="255">
        <f>(Z97+Z104+Z112)*'Data - P&amp;L'!$C$6</f>
        <v>0</v>
      </c>
      <c r="AA234" s="255">
        <f>(AA97+AA104+AA112)*'Data - P&amp;L'!$C$6</f>
        <v>0</v>
      </c>
      <c r="AB234" s="255">
        <f>(AB97+AB104+AB112)*'Data - P&amp;L'!$C$6</f>
        <v>0</v>
      </c>
      <c r="AC234" s="255">
        <f>(AC97+AC104+AC112)*'Data - P&amp;L'!$C$6</f>
        <v>0</v>
      </c>
      <c r="AD234" s="255">
        <f>(AD97+AD104+AD112)*'Data - P&amp;L'!$C$6</f>
        <v>0</v>
      </c>
      <c r="AE234" s="255">
        <f>(AE97+AE104+AE112)*'Data - P&amp;L'!$C$6</f>
        <v>0</v>
      </c>
      <c r="AF234" s="255">
        <f>(AF97+AF104+AF112)*'Data - P&amp;L'!$C$6</f>
        <v>0</v>
      </c>
      <c r="AG234" s="977">
        <f t="shared" si="81"/>
        <v>798.66</v>
      </c>
    </row>
    <row r="235" hidden="1" outlineLevel="1">
      <c r="A235" s="991" t="s">
        <v>2121</v>
      </c>
      <c r="B235" s="255">
        <f>B234*'Data - P&amp;L'!$L$5</f>
        <v>0</v>
      </c>
      <c r="C235" s="255">
        <f>C234*'Data - P&amp;L'!$L$5</f>
        <v>0.36975</v>
      </c>
      <c r="D235" s="255">
        <f>D234*'Data - P&amp;L'!$L$5</f>
        <v>0.7395</v>
      </c>
      <c r="E235" s="255">
        <f>E234*'Data - P&amp;L'!$L$5</f>
        <v>0.36975</v>
      </c>
      <c r="F235" s="255">
        <f>F234*'Data - P&amp;L'!$L$5</f>
        <v>0.36975</v>
      </c>
      <c r="G235" s="255">
        <f>G234*'Data - P&amp;L'!$L$5</f>
        <v>-0.7395</v>
      </c>
      <c r="H235" s="255">
        <f>H234*'Data - P&amp;L'!$L$5</f>
        <v>1.84875</v>
      </c>
      <c r="I235" s="255">
        <f>I234*'Data - P&amp;L'!$L$5</f>
        <v>7.02525</v>
      </c>
      <c r="J235" s="255">
        <f>J234*'Data - P&amp;L'!$L$5</f>
        <v>1.10925</v>
      </c>
      <c r="K235" s="255">
        <f>K234*'Data - P&amp;L'!$L$5</f>
        <v>1.479</v>
      </c>
      <c r="L235" s="255">
        <f>L234*'Data - P&amp;L'!$L$5</f>
        <v>1.84875</v>
      </c>
      <c r="M235" s="255">
        <f>M234*'Data - P&amp;L'!$L$5</f>
        <v>34.017</v>
      </c>
      <c r="N235" s="255">
        <f>N234*'Data - P&amp;L'!$L$5</f>
        <v>10.72275</v>
      </c>
      <c r="O235" s="255">
        <f>O234*'Data - P&amp;L'!$L$5</f>
        <v>0</v>
      </c>
      <c r="P235" s="255">
        <f>P234*'Data - P&amp;L'!$L$5</f>
        <v>0</v>
      </c>
      <c r="Q235" s="255">
        <f>Q234*'Data - P&amp;L'!$L$5</f>
        <v>0</v>
      </c>
      <c r="R235" s="255">
        <f>R234*'Data - P&amp;L'!$L$5</f>
        <v>1.10925</v>
      </c>
      <c r="S235" s="255">
        <f>S234*'Data - P&amp;L'!$L$5</f>
        <v>0.7395</v>
      </c>
      <c r="T235" s="255">
        <f>T234*'Data - P&amp;L'!$L$5</f>
        <v>-0.36975</v>
      </c>
      <c r="U235" s="255">
        <f>U234*'Data - P&amp;L'!$L$5</f>
        <v>0</v>
      </c>
      <c r="V235" s="255">
        <f>V234*'Data - P&amp;L'!$L$5</f>
        <v>-0.36975</v>
      </c>
      <c r="W235" s="255">
        <f>W234*'Data - P&amp;L'!$L$5</f>
        <v>0</v>
      </c>
      <c r="X235" s="255">
        <f>X234*'Data - P&amp;L'!$L$5</f>
        <v>0</v>
      </c>
      <c r="Y235" s="255">
        <f>Y234*'Data - P&amp;L'!$L$5</f>
        <v>-0.36975</v>
      </c>
      <c r="Z235" s="255">
        <f>Z234*'Data - P&amp;L'!$L$5</f>
        <v>0</v>
      </c>
      <c r="AA235" s="255">
        <f>AA234*'Data - P&amp;L'!$L$5</f>
        <v>0</v>
      </c>
      <c r="AB235" s="255">
        <f>AB234*'Data - P&amp;L'!$L$5</f>
        <v>0</v>
      </c>
      <c r="AC235" s="255">
        <f>AC234*'Data - P&amp;L'!$L$5</f>
        <v>0</v>
      </c>
      <c r="AD235" s="255">
        <f>AD234*'Data - P&amp;L'!$L$5</f>
        <v>0</v>
      </c>
      <c r="AE235" s="255">
        <f>AE234*'Data - P&amp;L'!$L$5</f>
        <v>0</v>
      </c>
      <c r="AF235" s="255">
        <f>AF234*'Data - P&amp;L'!$L$5</f>
        <v>0</v>
      </c>
      <c r="AG235" s="977">
        <f t="shared" si="81"/>
        <v>59.8995</v>
      </c>
    </row>
    <row r="236" hidden="1" outlineLevel="1">
      <c r="A236" s="991" t="s">
        <v>2122</v>
      </c>
      <c r="B236" s="255">
        <f>B234*'Data - P&amp;L'!$L$4</f>
        <v>0</v>
      </c>
      <c r="C236" s="255">
        <f>C234*'Data - P&amp;L'!$L$4</f>
        <v>0.16762</v>
      </c>
      <c r="D236" s="255">
        <f>D234*'Data - P&amp;L'!$L$4</f>
        <v>0.33524</v>
      </c>
      <c r="E236" s="255">
        <f>E234*'Data - P&amp;L'!$L$4</f>
        <v>0.16762</v>
      </c>
      <c r="F236" s="255">
        <f>F234*'Data - P&amp;L'!$L$4</f>
        <v>0.16762</v>
      </c>
      <c r="G236" s="255">
        <f>G234*'Data - P&amp;L'!$L$4</f>
        <v>-0.33524</v>
      </c>
      <c r="H236" s="255">
        <f>H234*'Data - P&amp;L'!$L$4</f>
        <v>0.8381</v>
      </c>
      <c r="I236" s="255">
        <f>I234*'Data - P&amp;L'!$L$4</f>
        <v>3.18478</v>
      </c>
      <c r="J236" s="255">
        <f>J234*'Data - P&amp;L'!$L$4</f>
        <v>0.50286</v>
      </c>
      <c r="K236" s="255">
        <f>K234*'Data - P&amp;L'!$L$4</f>
        <v>0.67048</v>
      </c>
      <c r="L236" s="255">
        <f>L234*'Data - P&amp;L'!$L$4</f>
        <v>0.8381</v>
      </c>
      <c r="M236" s="255">
        <f>M234*'Data - P&amp;L'!$L$4</f>
        <v>15.42104</v>
      </c>
      <c r="N236" s="255">
        <f>N234*'Data - P&amp;L'!$L$4</f>
        <v>4.86098</v>
      </c>
      <c r="O236" s="255">
        <f>O234*'Data - P&amp;L'!$L$4</f>
        <v>0</v>
      </c>
      <c r="P236" s="255">
        <f>P234*'Data - P&amp;L'!$L$4</f>
        <v>0</v>
      </c>
      <c r="Q236" s="255">
        <f>Q234*'Data - P&amp;L'!$L$4</f>
        <v>0</v>
      </c>
      <c r="R236" s="255">
        <f>R234*'Data - P&amp;L'!$L$4</f>
        <v>0.50286</v>
      </c>
      <c r="S236" s="255">
        <f>S234*'Data - P&amp;L'!$L$4</f>
        <v>0.33524</v>
      </c>
      <c r="T236" s="255">
        <f>T234*'Data - P&amp;L'!$L$4</f>
        <v>-0.16762</v>
      </c>
      <c r="U236" s="255">
        <f>U234*'Data - P&amp;L'!$L$4</f>
        <v>0</v>
      </c>
      <c r="V236" s="255">
        <f>V234*'Data - P&amp;L'!$L$4</f>
        <v>-0.16762</v>
      </c>
      <c r="W236" s="255">
        <f>W234*'Data - P&amp;L'!$L$4</f>
        <v>0</v>
      </c>
      <c r="X236" s="255">
        <f>X234*'Data - P&amp;L'!$L$4</f>
        <v>0</v>
      </c>
      <c r="Y236" s="255">
        <f>Y234*'Data - P&amp;L'!$L$4</f>
        <v>-0.16762</v>
      </c>
      <c r="Z236" s="255">
        <f>Z234*'Data - P&amp;L'!$L$4</f>
        <v>0</v>
      </c>
      <c r="AA236" s="255">
        <f>AA234*'Data - P&amp;L'!$L$4</f>
        <v>0</v>
      </c>
      <c r="AB236" s="255">
        <f>AB234*'Data - P&amp;L'!$L$4</f>
        <v>0</v>
      </c>
      <c r="AC236" s="255">
        <f>AC234*'Data - P&amp;L'!$L$4</f>
        <v>0</v>
      </c>
      <c r="AD236" s="255">
        <f>AD234*'Data - P&amp;L'!$L$4</f>
        <v>0</v>
      </c>
      <c r="AE236" s="255">
        <f>AE234*'Data - P&amp;L'!$L$4</f>
        <v>0</v>
      </c>
      <c r="AF236" s="255">
        <f>AF234*'Data - P&amp;L'!$L$4</f>
        <v>0</v>
      </c>
      <c r="AG236" s="977">
        <f t="shared" si="81"/>
        <v>27.15444</v>
      </c>
    </row>
    <row r="237" hidden="1" outlineLevel="1">
      <c r="A237" s="469" t="s">
        <v>2123</v>
      </c>
      <c r="B237" s="255">
        <f>B146*'Data - P&amp;L'!$C$8</f>
        <v>0</v>
      </c>
      <c r="C237" s="255">
        <f>(C99+C106+C114)*'Data - P&amp;L'!$C$8</f>
        <v>0</v>
      </c>
      <c r="D237" s="255">
        <f>(D99+D106+D114)*'Data - P&amp;L'!$C$8</f>
        <v>0</v>
      </c>
      <c r="E237" s="255">
        <f>(E99+E106+E114)*'Data - P&amp;L'!$C$8</f>
        <v>0</v>
      </c>
      <c r="F237" s="255">
        <f>(F99+F106+F114)*'Data - P&amp;L'!$C$8</f>
        <v>0</v>
      </c>
      <c r="G237" s="255">
        <f>(G99+G106+G114)*'Data - P&amp;L'!$C$8</f>
        <v>0</v>
      </c>
      <c r="H237" s="255">
        <f>(H99+H106+H114)*'Data - P&amp;L'!$C$8</f>
        <v>0</v>
      </c>
      <c r="I237" s="255">
        <f>(I99+I106+I114)*'Data - P&amp;L'!$C$8</f>
        <v>0</v>
      </c>
      <c r="J237" s="255">
        <f>(J99+J106+J114)*'Data - P&amp;L'!$C$8</f>
        <v>0</v>
      </c>
      <c r="K237" s="255">
        <f>(K99+K106+K114)*'Data - P&amp;L'!$C$8</f>
        <v>0</v>
      </c>
      <c r="L237" s="255">
        <f>(L99+L106+L114)*'Data - P&amp;L'!$C$8</f>
        <v>0</v>
      </c>
      <c r="M237" s="255">
        <f>(M99+M106+M114)*'Data - P&amp;L'!$C$8</f>
        <v>0</v>
      </c>
      <c r="N237" s="255">
        <f>(N99+N106+N114)*'Data - P&amp;L'!$C$8</f>
        <v>0</v>
      </c>
      <c r="O237" s="255">
        <f>(O99+O106+O114)*'Data - P&amp;L'!$C$8</f>
        <v>0</v>
      </c>
      <c r="P237" s="255">
        <f>(P99+P106+P114)*'Data - P&amp;L'!$C$8</f>
        <v>0</v>
      </c>
      <c r="Q237" s="255">
        <f>(Q99+Q106+Q114)*'Data - P&amp;L'!$C$8</f>
        <v>0</v>
      </c>
      <c r="R237" s="255">
        <f>(R99+R106+R114)*'Data - P&amp;L'!$C$8</f>
        <v>0</v>
      </c>
      <c r="S237" s="255">
        <f>(S99+S106+S114)*'Data - P&amp;L'!$C$8</f>
        <v>0</v>
      </c>
      <c r="T237" s="255">
        <f>(T99+T106+T114)*'Data - P&amp;L'!$C$8</f>
        <v>-1.07</v>
      </c>
      <c r="U237" s="255">
        <f>(U99+U106+U114)*'Data - P&amp;L'!$C$8</f>
        <v>0</v>
      </c>
      <c r="V237" s="255">
        <f>(V99+V106+V114)*'Data - P&amp;L'!$C$8</f>
        <v>0</v>
      </c>
      <c r="W237" s="255">
        <f>(W99+W106+W114)*'Data - P&amp;L'!$C$8</f>
        <v>0</v>
      </c>
      <c r="X237" s="255">
        <f>(X99+X106+X114)*'Data - P&amp;L'!$C$8</f>
        <v>0</v>
      </c>
      <c r="Y237" s="255">
        <f>(Y99+Y106+Y114)*'Data - P&amp;L'!$C$8</f>
        <v>0</v>
      </c>
      <c r="Z237" s="255">
        <f>(Z99+Z106+Z114)*'Data - P&amp;L'!$C$8</f>
        <v>0</v>
      </c>
      <c r="AA237" s="255">
        <f>(AA99+AA106+AA114)*'Data - P&amp;L'!$C$8</f>
        <v>0</v>
      </c>
      <c r="AB237" s="255">
        <f>(AB99+AB106+AB114)*'Data - P&amp;L'!$C$8</f>
        <v>0</v>
      </c>
      <c r="AC237" s="255">
        <f>(AC99+AC106+AC114)*'Data - P&amp;L'!$C$8</f>
        <v>0</v>
      </c>
      <c r="AD237" s="255">
        <f>(AD99+AD106+AD114)*'Data - P&amp;L'!$C$8</f>
        <v>0</v>
      </c>
      <c r="AE237" s="255">
        <f>(AE99+AE106+AE114)*'Data - P&amp;L'!$C$8</f>
        <v>0</v>
      </c>
      <c r="AF237" s="255">
        <f>(AF99+AF106+AF114)*'Data - P&amp;L'!$C$8</f>
        <v>0</v>
      </c>
      <c r="AG237" s="977">
        <f t="shared" si="81"/>
        <v>-1.07</v>
      </c>
    </row>
    <row r="238" hidden="1" outlineLevel="1">
      <c r="A238" s="991" t="s">
        <v>2124</v>
      </c>
      <c r="B238" s="255">
        <f>B237*'Data - P&amp;L'!$L$5</f>
        <v>0</v>
      </c>
      <c r="C238" s="255">
        <f>C237*'Data - P&amp;L'!$L$5</f>
        <v>0</v>
      </c>
      <c r="D238" s="255">
        <f>D237*'Data - P&amp;L'!$L$5</f>
        <v>0</v>
      </c>
      <c r="E238" s="255">
        <f>E237*'Data - P&amp;L'!$L$5</f>
        <v>0</v>
      </c>
      <c r="F238" s="255">
        <f>F237*'Data - P&amp;L'!$L$5</f>
        <v>0</v>
      </c>
      <c r="G238" s="255">
        <f>G237*'Data - P&amp;L'!$L$5</f>
        <v>0</v>
      </c>
      <c r="H238" s="255">
        <f>H237*'Data - P&amp;L'!$L$5</f>
        <v>0</v>
      </c>
      <c r="I238" s="255">
        <f>I237*'Data - P&amp;L'!$L$5</f>
        <v>0</v>
      </c>
      <c r="J238" s="255">
        <f>J237*'Data - P&amp;L'!$L$5</f>
        <v>0</v>
      </c>
      <c r="K238" s="255">
        <f>K237*'Data - P&amp;L'!$L$5</f>
        <v>0</v>
      </c>
      <c r="L238" s="255">
        <f>L237*'Data - P&amp;L'!$L$5</f>
        <v>0</v>
      </c>
      <c r="M238" s="255">
        <f>M237*'Data - P&amp;L'!$L$5</f>
        <v>0</v>
      </c>
      <c r="N238" s="255">
        <f>N237*'Data - P&amp;L'!$L$5</f>
        <v>0</v>
      </c>
      <c r="O238" s="255">
        <f>O237*'Data - P&amp;L'!$L$5</f>
        <v>0</v>
      </c>
      <c r="P238" s="255">
        <f>P237*'Data - P&amp;L'!$L$5</f>
        <v>0</v>
      </c>
      <c r="Q238" s="255">
        <f>Q237*'Data - P&amp;L'!$L$5</f>
        <v>0</v>
      </c>
      <c r="R238" s="255">
        <f>R237*'Data - P&amp;L'!$L$5</f>
        <v>0</v>
      </c>
      <c r="S238" s="255">
        <f>S237*'Data - P&amp;L'!$L$5</f>
        <v>0</v>
      </c>
      <c r="T238" s="255">
        <f>T237*'Data - P&amp;L'!$L$5</f>
        <v>-0.08025</v>
      </c>
      <c r="U238" s="255">
        <f>U237*'Data - P&amp;L'!$L$5</f>
        <v>0</v>
      </c>
      <c r="V238" s="255">
        <f>V237*'Data - P&amp;L'!$L$5</f>
        <v>0</v>
      </c>
      <c r="W238" s="255">
        <f>W237*'Data - P&amp;L'!$L$5</f>
        <v>0</v>
      </c>
      <c r="X238" s="255">
        <f>X237*'Data - P&amp;L'!$L$5</f>
        <v>0</v>
      </c>
      <c r="Y238" s="255">
        <f>Y237*'Data - P&amp;L'!$L$5</f>
        <v>0</v>
      </c>
      <c r="Z238" s="255">
        <f>Z237*'Data - P&amp;L'!$L$5</f>
        <v>0</v>
      </c>
      <c r="AA238" s="255">
        <f>AA237*'Data - P&amp;L'!$L$5</f>
        <v>0</v>
      </c>
      <c r="AB238" s="255">
        <f>AB237*'Data - P&amp;L'!$L$5</f>
        <v>0</v>
      </c>
      <c r="AC238" s="255">
        <f>AC237*'Data - P&amp;L'!$L$5</f>
        <v>0</v>
      </c>
      <c r="AD238" s="255">
        <f>AD237*'Data - P&amp;L'!$L$5</f>
        <v>0</v>
      </c>
      <c r="AE238" s="255">
        <f>AE237*'Data - P&amp;L'!$L$5</f>
        <v>0</v>
      </c>
      <c r="AF238" s="255">
        <f>AF237*'Data - P&amp;L'!$L$5</f>
        <v>0</v>
      </c>
      <c r="AG238" s="977">
        <f t="shared" si="81"/>
        <v>-0.08025</v>
      </c>
    </row>
    <row r="239" hidden="1" outlineLevel="1">
      <c r="A239" s="991" t="s">
        <v>2125</v>
      </c>
      <c r="B239" s="255">
        <f>B237*'Data - P&amp;L'!$L$4</f>
        <v>0</v>
      </c>
      <c r="C239" s="255">
        <f>C237*'Data - P&amp;L'!$L$4</f>
        <v>0</v>
      </c>
      <c r="D239" s="255">
        <f>D237*'Data - P&amp;L'!$L$4</f>
        <v>0</v>
      </c>
      <c r="E239" s="255">
        <f>E237*'Data - P&amp;L'!$L$4</f>
        <v>0</v>
      </c>
      <c r="F239" s="255">
        <f>F237*'Data - P&amp;L'!$L$4</f>
        <v>0</v>
      </c>
      <c r="G239" s="255">
        <f>G237*'Data - P&amp;L'!$L$4</f>
        <v>0</v>
      </c>
      <c r="H239" s="255">
        <f>H237*'Data - P&amp;L'!$L$4</f>
        <v>0</v>
      </c>
      <c r="I239" s="255">
        <f>I237*'Data - P&amp;L'!$L$4</f>
        <v>0</v>
      </c>
      <c r="J239" s="255">
        <f>J237*'Data - P&amp;L'!$L$4</f>
        <v>0</v>
      </c>
      <c r="K239" s="255">
        <f>K237*'Data - P&amp;L'!$L$4</f>
        <v>0</v>
      </c>
      <c r="L239" s="255">
        <f>L237*'Data - P&amp;L'!$L$4</f>
        <v>0</v>
      </c>
      <c r="M239" s="255">
        <f>M237*'Data - P&amp;L'!$L$4</f>
        <v>0</v>
      </c>
      <c r="N239" s="255">
        <f>N237*'Data - P&amp;L'!$L$4</f>
        <v>0</v>
      </c>
      <c r="O239" s="255">
        <f>O237*'Data - P&amp;L'!$L$4</f>
        <v>0</v>
      </c>
      <c r="P239" s="255">
        <f>P237*'Data - P&amp;L'!$L$4</f>
        <v>0</v>
      </c>
      <c r="Q239" s="255">
        <f>Q237*'Data - P&amp;L'!$L$4</f>
        <v>0</v>
      </c>
      <c r="R239" s="255">
        <f>R237*'Data - P&amp;L'!$L$4</f>
        <v>0</v>
      </c>
      <c r="S239" s="255">
        <f>S237*'Data - P&amp;L'!$L$4</f>
        <v>0</v>
      </c>
      <c r="T239" s="255">
        <f>T237*'Data - P&amp;L'!$L$4</f>
        <v>-0.03638</v>
      </c>
      <c r="U239" s="255">
        <f>U237*'Data - P&amp;L'!$L$4</f>
        <v>0</v>
      </c>
      <c r="V239" s="255">
        <f>V237*'Data - P&amp;L'!$L$4</f>
        <v>0</v>
      </c>
      <c r="W239" s="255">
        <f>W237*'Data - P&amp;L'!$L$4</f>
        <v>0</v>
      </c>
      <c r="X239" s="255">
        <f>X237*'Data - P&amp;L'!$L$4</f>
        <v>0</v>
      </c>
      <c r="Y239" s="255">
        <f>Y237*'Data - P&amp;L'!$L$4</f>
        <v>0</v>
      </c>
      <c r="Z239" s="255">
        <f>Z237*'Data - P&amp;L'!$L$4</f>
        <v>0</v>
      </c>
      <c r="AA239" s="255">
        <f>AA237*'Data - P&amp;L'!$L$4</f>
        <v>0</v>
      </c>
      <c r="AB239" s="255">
        <f>AB237*'Data - P&amp;L'!$L$4</f>
        <v>0</v>
      </c>
      <c r="AC239" s="255">
        <f>AC237*'Data - P&amp;L'!$L$4</f>
        <v>0</v>
      </c>
      <c r="AD239" s="255">
        <f>AD237*'Data - P&amp;L'!$L$4</f>
        <v>0</v>
      </c>
      <c r="AE239" s="255">
        <f>AE237*'Data - P&amp;L'!$L$4</f>
        <v>0</v>
      </c>
      <c r="AF239" s="255">
        <f>AF237*'Data - P&amp;L'!$L$4</f>
        <v>0</v>
      </c>
      <c r="AG239" s="977">
        <f t="shared" si="81"/>
        <v>-0.03638</v>
      </c>
    </row>
    <row r="240" hidden="1" outlineLevel="1">
      <c r="A240" s="469" t="s">
        <v>2126</v>
      </c>
      <c r="B240" s="255">
        <f>(B147+B148)*'Data - P&amp;L'!$C$9</f>
        <v>0</v>
      </c>
      <c r="C240" s="129" t="str">
        <f>(#REF!+C107+C115)*'Data - P&amp;L'!$C$9</f>
        <v>#REF!</v>
      </c>
      <c r="D240" s="129" t="str">
        <f>(#REF!+D107+D115)*'Data - P&amp;L'!$C$9</f>
        <v>#REF!</v>
      </c>
      <c r="E240" s="129" t="str">
        <f>(#REF!+E107+E115)*'Data - P&amp;L'!$C$9</f>
        <v>#REF!</v>
      </c>
      <c r="F240" s="129" t="str">
        <f>(#REF!+F107+F115)*'Data - P&amp;L'!$C$9</f>
        <v>#REF!</v>
      </c>
      <c r="G240" s="129" t="str">
        <f>(#REF!+G107+G115)*'Data - P&amp;L'!$C$9</f>
        <v>#REF!</v>
      </c>
      <c r="H240" s="129" t="str">
        <f>(#REF!+H107+H115)*'Data - P&amp;L'!$C$9</f>
        <v>#REF!</v>
      </c>
      <c r="I240" s="129" t="str">
        <f>(#REF!+I107+I115)*'Data - P&amp;L'!$C$9</f>
        <v>#REF!</v>
      </c>
      <c r="J240" s="129" t="str">
        <f>(#REF!+J107+J115)*'Data - P&amp;L'!$C$9</f>
        <v>#REF!</v>
      </c>
      <c r="K240" s="129" t="str">
        <f>(#REF!+K107+K115)*'Data - P&amp;L'!$C$9</f>
        <v>#REF!</v>
      </c>
      <c r="L240" s="129" t="str">
        <f>(#REF!+L107+L115)*'Data - P&amp;L'!$C$9</f>
        <v>#REF!</v>
      </c>
      <c r="M240" s="129" t="str">
        <f>(#REF!+M107+M115)*'Data - P&amp;L'!$C$9</f>
        <v>#REF!</v>
      </c>
      <c r="N240" s="129" t="str">
        <f>(#REF!+N107+N115)*'Data - P&amp;L'!$C$9</f>
        <v>#REF!</v>
      </c>
      <c r="O240" s="129" t="str">
        <f>(#REF!+O107+O115)*'Data - P&amp;L'!$C$9</f>
        <v>#REF!</v>
      </c>
      <c r="P240" s="129" t="str">
        <f>(#REF!+P107+P115)*'Data - P&amp;L'!$C$9</f>
        <v>#REF!</v>
      </c>
      <c r="Q240" s="129" t="str">
        <f>(#REF!+Q107+Q115)*'Data - P&amp;L'!$C$9</f>
        <v>#REF!</v>
      </c>
      <c r="R240" s="129" t="str">
        <f>(#REF!+R107+R115)*'Data - P&amp;L'!$C$9</f>
        <v>#REF!</v>
      </c>
      <c r="S240" s="129" t="str">
        <f>(#REF!+S107+S115)*'Data - P&amp;L'!$C$9</f>
        <v>#REF!</v>
      </c>
      <c r="T240" s="129" t="str">
        <f>(#REF!+T107+T115)*'Data - P&amp;L'!$C$9</f>
        <v>#REF!</v>
      </c>
      <c r="U240" s="129" t="str">
        <f>(#REF!+U107+U115)*'Data - P&amp;L'!$C$9</f>
        <v>#REF!</v>
      </c>
      <c r="V240" s="129" t="str">
        <f>(#REF!+V107+V115)*'Data - P&amp;L'!$C$9</f>
        <v>#REF!</v>
      </c>
      <c r="W240" s="129" t="str">
        <f>(#REF!+W107+W115)*'Data - P&amp;L'!$C$9</f>
        <v>#REF!</v>
      </c>
      <c r="X240" s="129" t="str">
        <f>(#REF!+X107+X115)*'Data - P&amp;L'!$C$9</f>
        <v>#REF!</v>
      </c>
      <c r="Y240" s="129" t="str">
        <f>(#REF!+Y107+Y115)*'Data - P&amp;L'!$C$9</f>
        <v>#REF!</v>
      </c>
      <c r="Z240" s="129" t="str">
        <f>(#REF!+Z107+Z115)*'Data - P&amp;L'!$C$9</f>
        <v>#REF!</v>
      </c>
      <c r="AA240" s="129" t="str">
        <f>(#REF!+AA107+AA115)*'Data - P&amp;L'!$C$9</f>
        <v>#REF!</v>
      </c>
      <c r="AB240" s="129" t="str">
        <f>(#REF!+AB107+AB115)*'Data - P&amp;L'!$C$9</f>
        <v>#REF!</v>
      </c>
      <c r="AC240" s="129" t="str">
        <f>(#REF!+AC107+AC115)*'Data - P&amp;L'!$C$9</f>
        <v>#REF!</v>
      </c>
      <c r="AD240" s="129" t="str">
        <f>(#REF!+AD107+AD115)*'Data - P&amp;L'!$C$9</f>
        <v>#REF!</v>
      </c>
      <c r="AE240" s="129" t="str">
        <f>(#REF!+AE107+AE115)*'Data - P&amp;L'!$C$9</f>
        <v>#REF!</v>
      </c>
      <c r="AF240" s="129" t="str">
        <f>(#REF!+AF107+AF115)*'Data - P&amp;L'!$C$9</f>
        <v>#REF!</v>
      </c>
      <c r="AG240" s="977" t="str">
        <f t="shared" si="81"/>
        <v>#REF!</v>
      </c>
    </row>
    <row r="241" hidden="1" outlineLevel="1">
      <c r="A241" s="991" t="s">
        <v>2127</v>
      </c>
      <c r="B241" s="255">
        <f>B240*'Data - P&amp;L'!$L$5</f>
        <v>0</v>
      </c>
      <c r="C241" s="129" t="str">
        <f>C240*'Data - P&amp;L'!$L$5</f>
        <v>#REF!</v>
      </c>
      <c r="D241" s="129" t="str">
        <f>D240*'Data - P&amp;L'!$L$5</f>
        <v>#REF!</v>
      </c>
      <c r="E241" s="129" t="str">
        <f>E240*'Data - P&amp;L'!$L$5</f>
        <v>#REF!</v>
      </c>
      <c r="F241" s="129" t="str">
        <f>F240*'Data - P&amp;L'!$L$5</f>
        <v>#REF!</v>
      </c>
      <c r="G241" s="129" t="str">
        <f>G240*'Data - P&amp;L'!$L$5</f>
        <v>#REF!</v>
      </c>
      <c r="H241" s="129" t="str">
        <f>H240*'Data - P&amp;L'!$L$5</f>
        <v>#REF!</v>
      </c>
      <c r="I241" s="129" t="str">
        <f>I240*'Data - P&amp;L'!$L$5</f>
        <v>#REF!</v>
      </c>
      <c r="J241" s="129" t="str">
        <f>J240*'Data - P&amp;L'!$L$5</f>
        <v>#REF!</v>
      </c>
      <c r="K241" s="129" t="str">
        <f>K240*'Data - P&amp;L'!$L$5</f>
        <v>#REF!</v>
      </c>
      <c r="L241" s="129" t="str">
        <f>L240*'Data - P&amp;L'!$L$5</f>
        <v>#REF!</v>
      </c>
      <c r="M241" s="129" t="str">
        <f>M240*'Data - P&amp;L'!$L$5</f>
        <v>#REF!</v>
      </c>
      <c r="N241" s="129" t="str">
        <f>N240*'Data - P&amp;L'!$L$5</f>
        <v>#REF!</v>
      </c>
      <c r="O241" s="129" t="str">
        <f>O240*'Data - P&amp;L'!$L$5</f>
        <v>#REF!</v>
      </c>
      <c r="P241" s="129" t="str">
        <f>P240*'Data - P&amp;L'!$L$5</f>
        <v>#REF!</v>
      </c>
      <c r="Q241" s="129" t="str">
        <f>Q240*'Data - P&amp;L'!$L$5</f>
        <v>#REF!</v>
      </c>
      <c r="R241" s="129" t="str">
        <f>R240*'Data - P&amp;L'!$L$5</f>
        <v>#REF!</v>
      </c>
      <c r="S241" s="129" t="str">
        <f>S240*'Data - P&amp;L'!$L$5</f>
        <v>#REF!</v>
      </c>
      <c r="T241" s="129" t="str">
        <f>T240*'Data - P&amp;L'!$L$5</f>
        <v>#REF!</v>
      </c>
      <c r="U241" s="129" t="str">
        <f>U240*'Data - P&amp;L'!$L$5</f>
        <v>#REF!</v>
      </c>
      <c r="V241" s="129" t="str">
        <f>V240*'Data - P&amp;L'!$L$5</f>
        <v>#REF!</v>
      </c>
      <c r="W241" s="129" t="str">
        <f>W240*'Data - P&amp;L'!$L$5</f>
        <v>#REF!</v>
      </c>
      <c r="X241" s="129" t="str">
        <f>X240*'Data - P&amp;L'!$L$5</f>
        <v>#REF!</v>
      </c>
      <c r="Y241" s="129" t="str">
        <f>Y240*'Data - P&amp;L'!$L$5</f>
        <v>#REF!</v>
      </c>
      <c r="Z241" s="129" t="str">
        <f>Z240*'Data - P&amp;L'!$L$5</f>
        <v>#REF!</v>
      </c>
      <c r="AA241" s="129" t="str">
        <f>AA240*'Data - P&amp;L'!$L$5</f>
        <v>#REF!</v>
      </c>
      <c r="AB241" s="129" t="str">
        <f>AB240*'Data - P&amp;L'!$L$5</f>
        <v>#REF!</v>
      </c>
      <c r="AC241" s="129" t="str">
        <f>AC240*'Data - P&amp;L'!$L$5</f>
        <v>#REF!</v>
      </c>
      <c r="AD241" s="129" t="str">
        <f>AD240*'Data - P&amp;L'!$L$5</f>
        <v>#REF!</v>
      </c>
      <c r="AE241" s="129" t="str">
        <f>AE240*'Data - P&amp;L'!$L$5</f>
        <v>#REF!</v>
      </c>
      <c r="AF241" s="129" t="str">
        <f>AF240*'Data - P&amp;L'!$L$5</f>
        <v>#REF!</v>
      </c>
      <c r="AG241" s="977" t="str">
        <f t="shared" si="81"/>
        <v>#REF!</v>
      </c>
    </row>
    <row r="242" hidden="1" outlineLevel="1">
      <c r="A242" s="991" t="s">
        <v>2128</v>
      </c>
      <c r="B242" s="255">
        <f>B240*'Data - P&amp;L'!$L$4</f>
        <v>0</v>
      </c>
      <c r="C242" s="129" t="str">
        <f>C240*'Data - P&amp;L'!$L$4</f>
        <v>#REF!</v>
      </c>
      <c r="D242" s="129" t="str">
        <f>D240*'Data - P&amp;L'!$L$4</f>
        <v>#REF!</v>
      </c>
      <c r="E242" s="129" t="str">
        <f>E240*'Data - P&amp;L'!$L$4</f>
        <v>#REF!</v>
      </c>
      <c r="F242" s="129" t="str">
        <f>F240*'Data - P&amp;L'!$L$4</f>
        <v>#REF!</v>
      </c>
      <c r="G242" s="129" t="str">
        <f>G240*'Data - P&amp;L'!$L$4</f>
        <v>#REF!</v>
      </c>
      <c r="H242" s="129" t="str">
        <f>H240*'Data - P&amp;L'!$L$4</f>
        <v>#REF!</v>
      </c>
      <c r="I242" s="129" t="str">
        <f>I240*'Data - P&amp;L'!$L$4</f>
        <v>#REF!</v>
      </c>
      <c r="J242" s="129" t="str">
        <f>J240*'Data - P&amp;L'!$L$4</f>
        <v>#REF!</v>
      </c>
      <c r="K242" s="129" t="str">
        <f>K240*'Data - P&amp;L'!$L$4</f>
        <v>#REF!</v>
      </c>
      <c r="L242" s="129" t="str">
        <f>L240*'Data - P&amp;L'!$L$4</f>
        <v>#REF!</v>
      </c>
      <c r="M242" s="129" t="str">
        <f>M240*'Data - P&amp;L'!$L$4</f>
        <v>#REF!</v>
      </c>
      <c r="N242" s="129" t="str">
        <f>N240*'Data - P&amp;L'!$L$4</f>
        <v>#REF!</v>
      </c>
      <c r="O242" s="129" t="str">
        <f>O240*'Data - P&amp;L'!$L$4</f>
        <v>#REF!</v>
      </c>
      <c r="P242" s="129" t="str">
        <f>P240*'Data - P&amp;L'!$L$4</f>
        <v>#REF!</v>
      </c>
      <c r="Q242" s="129" t="str">
        <f>Q240*'Data - P&amp;L'!$L$4</f>
        <v>#REF!</v>
      </c>
      <c r="R242" s="129" t="str">
        <f>R240*'Data - P&amp;L'!$L$4</f>
        <v>#REF!</v>
      </c>
      <c r="S242" s="129" t="str">
        <f>S240*'Data - P&amp;L'!$L$4</f>
        <v>#REF!</v>
      </c>
      <c r="T242" s="129" t="str">
        <f>T240*'Data - P&amp;L'!$L$4</f>
        <v>#REF!</v>
      </c>
      <c r="U242" s="129" t="str">
        <f>U240*'Data - P&amp;L'!$L$4</f>
        <v>#REF!</v>
      </c>
      <c r="V242" s="129" t="str">
        <f>V240*'Data - P&amp;L'!$L$4</f>
        <v>#REF!</v>
      </c>
      <c r="W242" s="129" t="str">
        <f>W240*'Data - P&amp;L'!$L$4</f>
        <v>#REF!</v>
      </c>
      <c r="X242" s="129" t="str">
        <f>X240*'Data - P&amp;L'!$L$4</f>
        <v>#REF!</v>
      </c>
      <c r="Y242" s="129" t="str">
        <f>Y240*'Data - P&amp;L'!$L$4</f>
        <v>#REF!</v>
      </c>
      <c r="Z242" s="129" t="str">
        <f>Z240*'Data - P&amp;L'!$L$4</f>
        <v>#REF!</v>
      </c>
      <c r="AA242" s="129" t="str">
        <f>AA240*'Data - P&amp;L'!$L$4</f>
        <v>#REF!</v>
      </c>
      <c r="AB242" s="129" t="str">
        <f>AB240*'Data - P&amp;L'!$L$4</f>
        <v>#REF!</v>
      </c>
      <c r="AC242" s="129" t="str">
        <f>AC240*'Data - P&amp;L'!$L$4</f>
        <v>#REF!</v>
      </c>
      <c r="AD242" s="129" t="str">
        <f>AD240*'Data - P&amp;L'!$L$4</f>
        <v>#REF!</v>
      </c>
      <c r="AE242" s="129" t="str">
        <f>AE240*'Data - P&amp;L'!$L$4</f>
        <v>#REF!</v>
      </c>
      <c r="AF242" s="129" t="str">
        <f>AF240*'Data - P&amp;L'!$L$4</f>
        <v>#REF!</v>
      </c>
      <c r="AG242" s="977" t="str">
        <f t="shared" si="81"/>
        <v>#REF!</v>
      </c>
    </row>
    <row r="243" hidden="1" outlineLevel="1">
      <c r="A243" s="469" t="s">
        <v>2129</v>
      </c>
      <c r="B243" s="255">
        <f>(B149+B150)*'Data - P&amp;L'!$C$5</f>
        <v>0</v>
      </c>
      <c r="C243" s="255">
        <f>(C100+C108+C116)*'Data - P&amp;L'!$C$5</f>
        <v>0</v>
      </c>
      <c r="D243" s="255">
        <f>(D100+D108+D116)*'Data - P&amp;L'!$C$5</f>
        <v>0</v>
      </c>
      <c r="E243" s="255">
        <f>(E100+E108+E116)*'Data - P&amp;L'!$C$5</f>
        <v>0</v>
      </c>
      <c r="F243" s="255">
        <f>(F100+F108+F116)*'Data - P&amp;L'!$C$5</f>
        <v>0</v>
      </c>
      <c r="G243" s="255">
        <f>(G100+G108+G116)*'Data - P&amp;L'!$C$5</f>
        <v>0</v>
      </c>
      <c r="H243" s="255">
        <f>(H100+H108+H116)*'Data - P&amp;L'!$C$5</f>
        <v>0</v>
      </c>
      <c r="I243" s="255">
        <f>(I100+I108+I116)*'Data - P&amp;L'!$C$5</f>
        <v>0</v>
      </c>
      <c r="J243" s="255">
        <f>(J100+J108+J116)*'Data - P&amp;L'!$C$5</f>
        <v>0</v>
      </c>
      <c r="K243" s="255">
        <f>(K100+K108+K116)*'Data - P&amp;L'!$C$5</f>
        <v>0</v>
      </c>
      <c r="L243" s="255">
        <f>(L100+L108+L116)*'Data - P&amp;L'!$C$5</f>
        <v>0</v>
      </c>
      <c r="M243" s="255">
        <f>(M100+M108+M116)*'Data - P&amp;L'!$C$5</f>
        <v>0</v>
      </c>
      <c r="N243" s="255">
        <f>(N100+N108+N116)*'Data - P&amp;L'!$C$5</f>
        <v>0</v>
      </c>
      <c r="O243" s="255">
        <f>(O100+O108+O116)*'Data - P&amp;L'!$C$5</f>
        <v>0</v>
      </c>
      <c r="P243" s="255">
        <f>(P100+P108+P116)*'Data - P&amp;L'!$C$5</f>
        <v>0</v>
      </c>
      <c r="Q243" s="255">
        <f>(Q100+Q108+Q116)*'Data - P&amp;L'!$C$5</f>
        <v>0</v>
      </c>
      <c r="R243" s="255">
        <f>(R100+R108+R116)*'Data - P&amp;L'!$C$5</f>
        <v>0</v>
      </c>
      <c r="S243" s="255">
        <f>(S100+S108+S116)*'Data - P&amp;L'!$C$5</f>
        <v>0</v>
      </c>
      <c r="T243" s="255">
        <f>(T100+T108+T116)*'Data - P&amp;L'!$C$5</f>
        <v>-10.49</v>
      </c>
      <c r="U243" s="255">
        <f>(U100+U108+U116)*'Data - P&amp;L'!$C$5</f>
        <v>0</v>
      </c>
      <c r="V243" s="255">
        <f>(V100+V108+V116)*'Data - P&amp;L'!$C$5</f>
        <v>-10.49</v>
      </c>
      <c r="W243" s="255">
        <f>(W100+W108+W116)*'Data - P&amp;L'!$C$5</f>
        <v>0</v>
      </c>
      <c r="X243" s="255">
        <f>(X100+X108+X116)*'Data - P&amp;L'!$C$5</f>
        <v>0</v>
      </c>
      <c r="Y243" s="255">
        <f>(Y100+Y108+Y116)*'Data - P&amp;L'!$C$5</f>
        <v>0</v>
      </c>
      <c r="Z243" s="255">
        <f>(Z100+Z108+Z116)*'Data - P&amp;L'!$C$5</f>
        <v>0</v>
      </c>
      <c r="AA243" s="255">
        <f>(AA100+AA108+AA116)*'Data - P&amp;L'!$C$5</f>
        <v>0</v>
      </c>
      <c r="AB243" s="255">
        <f>(AB100+AB108+AB116)*'Data - P&amp;L'!$C$5</f>
        <v>0</v>
      </c>
      <c r="AC243" s="255">
        <f>(AC100+AC108+AC116)*'Data - P&amp;L'!$C$5</f>
        <v>0</v>
      </c>
      <c r="AD243" s="255">
        <f>(AD100+AD108+AD116)*'Data - P&amp;L'!$C$5</f>
        <v>0</v>
      </c>
      <c r="AE243" s="255">
        <f>(AE100+AE108+AE116)*'Data - P&amp;L'!$C$5</f>
        <v>0</v>
      </c>
      <c r="AF243" s="255">
        <f>(AF100+AF108+AF116)*'Data - P&amp;L'!$C$5</f>
        <v>0</v>
      </c>
      <c r="AG243" s="977">
        <f t="shared" si="81"/>
        <v>-20.98</v>
      </c>
    </row>
    <row r="244" hidden="1" outlineLevel="1">
      <c r="A244" s="991" t="s">
        <v>2159</v>
      </c>
      <c r="B244" s="255">
        <f>B243*'Data - P&amp;L'!$L$8</f>
        <v>0</v>
      </c>
      <c r="C244" s="255">
        <f>C243*'Data - P&amp;L'!$L$8</f>
        <v>0</v>
      </c>
      <c r="D244" s="255">
        <f>D243*'Data - P&amp;L'!$L$8</f>
        <v>0</v>
      </c>
      <c r="E244" s="255">
        <f>E243*'Data - P&amp;L'!$L$8</f>
        <v>0</v>
      </c>
      <c r="F244" s="255">
        <f>F243*'Data - P&amp;L'!$L$8</f>
        <v>0</v>
      </c>
      <c r="G244" s="255">
        <f>G243*'Data - P&amp;L'!$L$8</f>
        <v>0</v>
      </c>
      <c r="H244" s="255">
        <f>H243*'Data - P&amp;L'!$L$8</f>
        <v>0</v>
      </c>
      <c r="I244" s="255">
        <f>I243*'Data - P&amp;L'!$L$8</f>
        <v>0</v>
      </c>
      <c r="J244" s="255">
        <f>J243*'Data - P&amp;L'!$L$8</f>
        <v>0</v>
      </c>
      <c r="K244" s="255">
        <f>K243*'Data - P&amp;L'!$L$8</f>
        <v>0</v>
      </c>
      <c r="L244" s="255">
        <f>L243*'Data - P&amp;L'!$L$8</f>
        <v>0</v>
      </c>
      <c r="M244" s="255">
        <f>M243*'Data - P&amp;L'!$L$8</f>
        <v>0</v>
      </c>
      <c r="N244" s="255">
        <f>N243*'Data - P&amp;L'!$L$8</f>
        <v>0</v>
      </c>
      <c r="O244" s="255">
        <f>O243*'Data - P&amp;L'!$L$8</f>
        <v>0</v>
      </c>
      <c r="P244" s="255">
        <f>P243*'Data - P&amp;L'!$L$8</f>
        <v>0</v>
      </c>
      <c r="Q244" s="255">
        <f>Q243*'Data - P&amp;L'!$L$8</f>
        <v>0</v>
      </c>
      <c r="R244" s="255">
        <f>R243*'Data - P&amp;L'!$L$8</f>
        <v>0</v>
      </c>
      <c r="S244" s="255">
        <f>S243*'Data - P&amp;L'!$L$8</f>
        <v>0</v>
      </c>
      <c r="T244" s="255">
        <f>T243*'Data - P&amp;L'!$L$8</f>
        <v>-0.78675</v>
      </c>
      <c r="U244" s="255">
        <f>U243*'Data - P&amp;L'!$L$8</f>
        <v>0</v>
      </c>
      <c r="V244" s="255">
        <f>V243*'Data - P&amp;L'!$L$8</f>
        <v>-0.78675</v>
      </c>
      <c r="W244" s="255">
        <f>W243*'Data - P&amp;L'!$L$8</f>
        <v>0</v>
      </c>
      <c r="X244" s="255">
        <f>X243*'Data - P&amp;L'!$L$8</f>
        <v>0</v>
      </c>
      <c r="Y244" s="255">
        <f>Y243*'Data - P&amp;L'!$L$8</f>
        <v>0</v>
      </c>
      <c r="Z244" s="255">
        <f>Z243*'Data - P&amp;L'!$L$8</f>
        <v>0</v>
      </c>
      <c r="AA244" s="255">
        <f>AA243*'Data - P&amp;L'!$L$8</f>
        <v>0</v>
      </c>
      <c r="AB244" s="255">
        <f>AB243*'Data - P&amp;L'!$L$8</f>
        <v>0</v>
      </c>
      <c r="AC244" s="255">
        <f>AC243*'Data - P&amp;L'!$L$8</f>
        <v>0</v>
      </c>
      <c r="AD244" s="255">
        <f>AD243*'Data - P&amp;L'!$L$8</f>
        <v>0</v>
      </c>
      <c r="AE244" s="255">
        <f>AE243*'Data - P&amp;L'!$L$8</f>
        <v>0</v>
      </c>
      <c r="AF244" s="255">
        <f>AF243*'Data - P&amp;L'!$L$8</f>
        <v>0</v>
      </c>
      <c r="AG244" s="977">
        <f t="shared" si="81"/>
        <v>-1.5735</v>
      </c>
    </row>
    <row r="245" hidden="1" outlineLevel="1">
      <c r="A245" s="991" t="s">
        <v>2131</v>
      </c>
      <c r="B245" s="255">
        <f>B243*'Data - P&amp;L'!$L$9</f>
        <v>0</v>
      </c>
      <c r="C245" s="255">
        <f>C243*'Data - P&amp;L'!$L$9</f>
        <v>0</v>
      </c>
      <c r="D245" s="255">
        <f>D243*'Data - P&amp;L'!$L$9</f>
        <v>0</v>
      </c>
      <c r="E245" s="255">
        <f>E243*'Data - P&amp;L'!$L$9</f>
        <v>0</v>
      </c>
      <c r="F245" s="255">
        <f>F243*'Data - P&amp;L'!$L$9</f>
        <v>0</v>
      </c>
      <c r="G245" s="255">
        <f>G243*'Data - P&amp;L'!$L$9</f>
        <v>0</v>
      </c>
      <c r="H245" s="255">
        <f>H243*'Data - P&amp;L'!$L$9</f>
        <v>0</v>
      </c>
      <c r="I245" s="255">
        <f>I243*'Data - P&amp;L'!$L$9</f>
        <v>0</v>
      </c>
      <c r="J245" s="255">
        <f>J243*'Data - P&amp;L'!$L$9</f>
        <v>0</v>
      </c>
      <c r="K245" s="255">
        <f>K243*'Data - P&amp;L'!$L$9</f>
        <v>0</v>
      </c>
      <c r="L245" s="255">
        <f>L243*'Data - P&amp;L'!$L$9</f>
        <v>0</v>
      </c>
      <c r="M245" s="255">
        <f>M243*'Data - P&amp;L'!$L$9</f>
        <v>0</v>
      </c>
      <c r="N245" s="255">
        <f>N243*'Data - P&amp;L'!$L$9</f>
        <v>0</v>
      </c>
      <c r="O245" s="255">
        <f>O243*'Data - P&amp;L'!$L$9</f>
        <v>0</v>
      </c>
      <c r="P245" s="255">
        <f>P243*'Data - P&amp;L'!$L$9</f>
        <v>0</v>
      </c>
      <c r="Q245" s="255">
        <f>Q243*'Data - P&amp;L'!$L$9</f>
        <v>0</v>
      </c>
      <c r="R245" s="255">
        <f>R243*'Data - P&amp;L'!$L$9</f>
        <v>0</v>
      </c>
      <c r="S245" s="255">
        <f>S243*'Data - P&amp;L'!$L$9</f>
        <v>0</v>
      </c>
      <c r="T245" s="255">
        <f>T243*'Data - P&amp;L'!$L$9</f>
        <v>-0.26225</v>
      </c>
      <c r="U245" s="255">
        <f>U243*'Data - P&amp;L'!$L$9</f>
        <v>0</v>
      </c>
      <c r="V245" s="255">
        <f>V243*'Data - P&amp;L'!$L$9</f>
        <v>-0.26225</v>
      </c>
      <c r="W245" s="255">
        <f>W243*'Data - P&amp;L'!$L$9</f>
        <v>0</v>
      </c>
      <c r="X245" s="255">
        <f>X243*'Data - P&amp;L'!$L$9</f>
        <v>0</v>
      </c>
      <c r="Y245" s="255">
        <f>Y243*'Data - P&amp;L'!$L$9</f>
        <v>0</v>
      </c>
      <c r="Z245" s="255">
        <f>Z243*'Data - P&amp;L'!$L$9</f>
        <v>0</v>
      </c>
      <c r="AA245" s="255">
        <f>AA243*'Data - P&amp;L'!$L$9</f>
        <v>0</v>
      </c>
      <c r="AB245" s="255">
        <f>AB243*'Data - P&amp;L'!$L$9</f>
        <v>0</v>
      </c>
      <c r="AC245" s="255">
        <f>AC243*'Data - P&amp;L'!$L$9</f>
        <v>0</v>
      </c>
      <c r="AD245" s="255">
        <f>AD243*'Data - P&amp;L'!$L$9</f>
        <v>0</v>
      </c>
      <c r="AE245" s="255">
        <f>AE243*'Data - P&amp;L'!$L$9</f>
        <v>0</v>
      </c>
      <c r="AF245" s="255">
        <f>AF243*'Data - P&amp;L'!$L$9</f>
        <v>0</v>
      </c>
      <c r="AG245" s="977">
        <f t="shared" si="81"/>
        <v>-0.5245</v>
      </c>
    </row>
    <row r="246" hidden="1" outlineLevel="1">
      <c r="A246" s="991" t="s">
        <v>2133</v>
      </c>
      <c r="B246" s="129" t="str">
        <f>(B230+B232+#REF!+B234+B237+B240+B243)*'Data - P&amp;L'!$L$6</f>
        <v>#REF!</v>
      </c>
      <c r="C246" s="129" t="str">
        <f>(C230+C232+#REF!+C234+C237+C240+C243)*'Data - P&amp;L'!$L$6</f>
        <v>#REF!</v>
      </c>
      <c r="D246" s="129" t="str">
        <f>(D230+D232+#REF!+D234+D237+D240+D243)*'Data - P&amp;L'!$L$6</f>
        <v>#REF!</v>
      </c>
      <c r="E246" s="129" t="str">
        <f>(E230+E232+#REF!+E234+E237+E240+E243)*'Data - P&amp;L'!$L$6</f>
        <v>#REF!</v>
      </c>
      <c r="F246" s="129" t="str">
        <f>(F230+F232+#REF!+F234+F237+F240+F243)*'Data - P&amp;L'!$L$6</f>
        <v>#REF!</v>
      </c>
      <c r="G246" s="129" t="str">
        <f>(G230+G232+#REF!+G234+G237+G240+G243)*'Data - P&amp;L'!$L$6</f>
        <v>#REF!</v>
      </c>
      <c r="H246" s="129" t="str">
        <f>(H230+H232+#REF!+H234+H237+H240+H243)*'Data - P&amp;L'!$L$6</f>
        <v>#REF!</v>
      </c>
      <c r="I246" s="129" t="str">
        <f>(I230+I232+#REF!+I234+I237+I240+I243)*'Data - P&amp;L'!$L$6</f>
        <v>#REF!</v>
      </c>
      <c r="J246" s="129" t="str">
        <f>(J230+J232+#REF!+J234+J237+J240+J243)*'Data - P&amp;L'!$L$6</f>
        <v>#REF!</v>
      </c>
      <c r="K246" s="129" t="str">
        <f>(K230+K232+#REF!+K234+K237+K240+K243)*'Data - P&amp;L'!$L$6</f>
        <v>#REF!</v>
      </c>
      <c r="L246" s="129" t="str">
        <f>(L230+L232+#REF!+L234+L237+L240+L243)*'Data - P&amp;L'!$L$6</f>
        <v>#REF!</v>
      </c>
      <c r="M246" s="129" t="str">
        <f>(M230+M232+#REF!+M234+M237+M240+M243)*'Data - P&amp;L'!$L$6</f>
        <v>#REF!</v>
      </c>
      <c r="N246" s="129" t="str">
        <f>(N230+N232+#REF!+N234+N237+N240+N243)*'Data - P&amp;L'!$L$6</f>
        <v>#REF!</v>
      </c>
      <c r="O246" s="129" t="str">
        <f>(O230+O232+#REF!+O234+O237+O240+O243)*'Data - P&amp;L'!$L$6</f>
        <v>#REF!</v>
      </c>
      <c r="P246" s="129" t="str">
        <f>(P230+P232+#REF!+P234+P237+P240+P243)*'Data - P&amp;L'!$L$6</f>
        <v>#REF!</v>
      </c>
      <c r="Q246" s="129" t="str">
        <f>(Q230+Q232+#REF!+Q234+Q237+Q240+Q243)*'Data - P&amp;L'!$L$6</f>
        <v>#REF!</v>
      </c>
      <c r="R246" s="129" t="str">
        <f>(R230+R232+#REF!+R234+R237+R240+R243)*'Data - P&amp;L'!$L$6</f>
        <v>#REF!</v>
      </c>
      <c r="S246" s="129" t="str">
        <f>(S230+S232+#REF!+S234+S237+S240+S243)*'Data - P&amp;L'!$L$6</f>
        <v>#REF!</v>
      </c>
      <c r="T246" s="129" t="str">
        <f>(T230+T232+#REF!+T234+T237+T240+T243)*'Data - P&amp;L'!$L$6</f>
        <v>#REF!</v>
      </c>
      <c r="U246" s="129" t="str">
        <f>(U230+U232+#REF!+U234+U237+U240+U243)*'Data - P&amp;L'!$L$6</f>
        <v>#REF!</v>
      </c>
      <c r="V246" s="129" t="str">
        <f>(V230+V232+#REF!+V234+V237+V240+V243)*'Data - P&amp;L'!$L$6</f>
        <v>#REF!</v>
      </c>
      <c r="W246" s="129" t="str">
        <f>(W230+W232+#REF!+W234+W237+W240+W243)*'Data - P&amp;L'!$L$6</f>
        <v>#REF!</v>
      </c>
      <c r="X246" s="129" t="str">
        <f>(X230+X232+#REF!+X234+X237+X240+X243)*'Data - P&amp;L'!$L$6</f>
        <v>#REF!</v>
      </c>
      <c r="Y246" s="129" t="str">
        <f>(Y230+Y232+#REF!+Y234+Y237+Y240+Y243)*'Data - P&amp;L'!$L$6</f>
        <v>#REF!</v>
      </c>
      <c r="Z246" s="129" t="str">
        <f>(Z230+Z232+#REF!+Z234+Z237+Z240+Z243)*'Data - P&amp;L'!$L$6</f>
        <v>#REF!</v>
      </c>
      <c r="AA246" s="129" t="str">
        <f>(AA230+AA232+#REF!+AA234+AA237+AA240+AA243)*'Data - P&amp;L'!$L$6</f>
        <v>#REF!</v>
      </c>
      <c r="AB246" s="129" t="str">
        <f>(AB230+AB232+#REF!+AB234+AB237+AB240+AB243)*'Data - P&amp;L'!$L$6</f>
        <v>#REF!</v>
      </c>
      <c r="AC246" s="129" t="str">
        <f>(AC230+AC232+#REF!+AC234+AC237+AC240+AC243)*'Data - P&amp;L'!$L$6</f>
        <v>#REF!</v>
      </c>
      <c r="AD246" s="129" t="str">
        <f>(AD230+AD232+#REF!+AD234+AD237+AD240+AD243)*'Data - P&amp;L'!$L$6</f>
        <v>#REF!</v>
      </c>
      <c r="AE246" s="129" t="str">
        <f>(AE230+AE232+#REF!+AE234+AE237+AE240+AE243)*'Data - P&amp;L'!$L$6</f>
        <v>#REF!</v>
      </c>
      <c r="AF246" s="129" t="str">
        <f>(AF230+AF232+#REF!+AF234+AF237+AF240+AF243)*'Data - P&amp;L'!$L$6</f>
        <v>#REF!</v>
      </c>
      <c r="AG246" s="977" t="str">
        <f t="shared" si="81"/>
        <v>#REF!</v>
      </c>
    </row>
    <row r="247" hidden="1" outlineLevel="1">
      <c r="A247" s="991" t="s">
        <v>2135</v>
      </c>
      <c r="B247" s="129" t="str">
        <f>((B35+B36)*'Data - P&amp;L'!$C$38)+((B37+#REF!)*'Data - P&amp;L'!$C$39)+((B92+B93)*'Data - P&amp;L'!$C$40)</f>
        <v>#REF!</v>
      </c>
      <c r="C247" s="129" t="str">
        <f>((C35+C36)*'Data - P&amp;L'!$C$38)+((C37+#REF!)*'Data - P&amp;L'!$C$39)+((C92+C93)*'Data - P&amp;L'!$C$40)</f>
        <v>#REF!</v>
      </c>
      <c r="D247" s="129" t="str">
        <f>((D35+D36)*'Data - P&amp;L'!$C$38)+((D37+#REF!)*'Data - P&amp;L'!$C$39)+((D92+D93)*'Data - P&amp;L'!$C$40)</f>
        <v>#REF!</v>
      </c>
      <c r="E247" s="129" t="str">
        <f>((E35+E36)*'Data - P&amp;L'!$C$38)+((E37+#REF!)*'Data - P&amp;L'!$C$39)+((E92+E93)*'Data - P&amp;L'!$C$40)</f>
        <v>#REF!</v>
      </c>
      <c r="F247" s="129" t="str">
        <f>((F35+F36)*'Data - P&amp;L'!$C$38)+((F37+#REF!)*'Data - P&amp;L'!$C$39)+((F92+F93)*'Data - P&amp;L'!$C$40)</f>
        <v>#REF!</v>
      </c>
      <c r="G247" s="129" t="str">
        <f>((G35+G36)*'Data - P&amp;L'!$C$38)+((G37+#REF!)*'Data - P&amp;L'!$C$39)+((G92+G93)*'Data - P&amp;L'!$C$40)</f>
        <v>#REF!</v>
      </c>
      <c r="H247" s="129" t="str">
        <f>((H35+H36)*'Data - P&amp;L'!$C$38)+((H37+#REF!)*'Data - P&amp;L'!$C$39)+((H92+H93)*'Data - P&amp;L'!$C$40)</f>
        <v>#REF!</v>
      </c>
      <c r="I247" s="129" t="str">
        <f>((I35+I36)*'Data - P&amp;L'!$C$38)+((I37+#REF!)*'Data - P&amp;L'!$C$39)+((I92+I93)*'Data - P&amp;L'!$C$40)</f>
        <v>#REF!</v>
      </c>
      <c r="J247" s="129" t="str">
        <f>((J35+J36)*'Data - P&amp;L'!$C$38)+((J37+#REF!)*'Data - P&amp;L'!$C$39)+((J92+J93)*'Data - P&amp;L'!$C$40)</f>
        <v>#REF!</v>
      </c>
      <c r="K247" s="129" t="str">
        <f>((K35+K36)*'Data - P&amp;L'!$C$38)+((K37+#REF!)*'Data - P&amp;L'!$C$39)+((K92+K93)*'Data - P&amp;L'!$C$40)</f>
        <v>#REF!</v>
      </c>
      <c r="L247" s="129" t="str">
        <f>((L35+L36)*'Data - P&amp;L'!$C$38)+((L37+#REF!)*'Data - P&amp;L'!$C$39)+((L92+L93)*'Data - P&amp;L'!$C$40)</f>
        <v>#REF!</v>
      </c>
      <c r="M247" s="129" t="str">
        <f>((M35+M36)*'Data - P&amp;L'!$C$38)+((M37+#REF!)*'Data - P&amp;L'!$C$39)+((M92+M93)*'Data - P&amp;L'!$C$40)</f>
        <v>#REF!</v>
      </c>
      <c r="N247" s="129" t="str">
        <f>((N35+N36)*'Data - P&amp;L'!$C$38)+((N37+#REF!)*'Data - P&amp;L'!$C$39)+((N92+N93)*'Data - P&amp;L'!$C$40)</f>
        <v>#REF!</v>
      </c>
      <c r="O247" s="129" t="str">
        <f>((O35+O36)*'Data - P&amp;L'!$C$38)+((O37+#REF!)*'Data - P&amp;L'!$C$39)+((O92+O93)*'Data - P&amp;L'!$C$40)</f>
        <v>#REF!</v>
      </c>
      <c r="P247" s="129" t="str">
        <f>((P35+P36)*'Data - P&amp;L'!$C$38)+((P37+#REF!)*'Data - P&amp;L'!$C$39)+((P92+P93)*'Data - P&amp;L'!$C$40)</f>
        <v>#REF!</v>
      </c>
      <c r="Q247" s="129" t="str">
        <f>((Q35+Q36)*'Data - P&amp;L'!$C$38)+((Q37+#REF!)*'Data - P&amp;L'!$C$39)+((Q92+Q93)*'Data - P&amp;L'!$C$40)</f>
        <v>#REF!</v>
      </c>
      <c r="R247" s="129" t="str">
        <f>((R35+R36)*'Data - P&amp;L'!$C$38)+((R37+#REF!)*'Data - P&amp;L'!$C$39)+((R92+R93)*'Data - P&amp;L'!$C$40)</f>
        <v>#REF!</v>
      </c>
      <c r="S247" s="129" t="str">
        <f>((S35+S36)*'Data - P&amp;L'!$C$38)+((S37+#REF!)*'Data - P&amp;L'!$C$39)+((S92+S93)*'Data - P&amp;L'!$C$40)</f>
        <v>#REF!</v>
      </c>
      <c r="T247" s="129" t="str">
        <f>((T35+T36)*'Data - P&amp;L'!$C$38)+((T37+#REF!)*'Data - P&amp;L'!$C$39)+((T92+T93)*'Data - P&amp;L'!$C$40)</f>
        <v>#REF!</v>
      </c>
      <c r="U247" s="129" t="str">
        <f>((U35+U36)*'Data - P&amp;L'!$C$38)+((U37+#REF!)*'Data - P&amp;L'!$C$39)+((U92+U93)*'Data - P&amp;L'!$C$40)</f>
        <v>#REF!</v>
      </c>
      <c r="V247" s="129" t="str">
        <f>((V35+V36)*'Data - P&amp;L'!$C$38)+((V37+#REF!)*'Data - P&amp;L'!$C$39)+((V92+V93)*'Data - P&amp;L'!$C$40)</f>
        <v>#REF!</v>
      </c>
      <c r="W247" s="129" t="str">
        <f>((W35+W36)*'Data - P&amp;L'!$C$38)+((W37+#REF!)*'Data - P&amp;L'!$C$39)+((W92+W93)*'Data - P&amp;L'!$C$40)</f>
        <v>#REF!</v>
      </c>
      <c r="X247" s="129" t="str">
        <f>((X35+X36)*'Data - P&amp;L'!$C$38)+((X37+#REF!)*'Data - P&amp;L'!$C$39)+((X92+X93)*'Data - P&amp;L'!$C$40)</f>
        <v>#REF!</v>
      </c>
      <c r="Y247" s="129" t="str">
        <f>((Y35+Y36)*'Data - P&amp;L'!$C$38)+((Y37+#REF!)*'Data - P&amp;L'!$C$39)+((Y92+Y93)*'Data - P&amp;L'!$C$40)</f>
        <v>#REF!</v>
      </c>
      <c r="Z247" s="129" t="str">
        <f>((Z35+Z36)*'Data - P&amp;L'!$C$38)+((Z37+#REF!)*'Data - P&amp;L'!$C$39)+((Z92+Z93)*'Data - P&amp;L'!$C$40)</f>
        <v>#REF!</v>
      </c>
      <c r="AA247" s="129" t="str">
        <f>((AA35+AA36)*'Data - P&amp;L'!$C$38)+((AA37+#REF!)*'Data - P&amp;L'!$C$39)+((AA92+AA93)*'Data - P&amp;L'!$C$40)</f>
        <v>#REF!</v>
      </c>
      <c r="AB247" s="129" t="str">
        <f>((AB35+AB36)*'Data - P&amp;L'!$C$38)+((AB37+#REF!)*'Data - P&amp;L'!$C$39)+((AB92+AB93)*'Data - P&amp;L'!$C$40)</f>
        <v>#REF!</v>
      </c>
      <c r="AC247" s="129" t="str">
        <f>((AC35+AC36)*'Data - P&amp;L'!$C$38)+((AC37+#REF!)*'Data - P&amp;L'!$C$39)+((AC92+AC93)*'Data - P&amp;L'!$C$40)</f>
        <v>#REF!</v>
      </c>
      <c r="AD247" s="129" t="str">
        <f>((AD35+AD36)*'Data - P&amp;L'!$C$38)+((AD37+#REF!)*'Data - P&amp;L'!$C$39)+((AD92+AD93)*'Data - P&amp;L'!$C$40)</f>
        <v>#REF!</v>
      </c>
      <c r="AE247" s="129" t="str">
        <f>((AE35+AE36)*'Data - P&amp;L'!$C$38)+((AE37+#REF!)*'Data - P&amp;L'!$C$39)+((AE92+AE93)*'Data - P&amp;L'!$C$40)</f>
        <v>#REF!</v>
      </c>
      <c r="AF247" s="129" t="str">
        <f>((AF35+AF36)*'Data - P&amp;L'!$C$38)+((AF37+#REF!)*'Data - P&amp;L'!$C$39)+((AF92+AF93)*'Data - P&amp;L'!$C$40)</f>
        <v>#REF!</v>
      </c>
      <c r="AG247" s="977" t="str">
        <f t="shared" si="81"/>
        <v>#REF!</v>
      </c>
    </row>
    <row r="248" hidden="1" outlineLevel="1">
      <c r="A248" s="991" t="s">
        <v>2136</v>
      </c>
      <c r="B248" s="129" t="str">
        <f>((B35+B36)*'Data - P&amp;L'!$C$23)+((B37+#REF!)*'Data - P&amp;L'!$C$24)+((B92+B93)*'Data - P&amp;L'!$C$25)</f>
        <v>#REF!</v>
      </c>
      <c r="C248" s="129" t="str">
        <f>((C35+C36)*'Data - P&amp;L'!$C$23)+((C37+#REF!)*'Data - P&amp;L'!$C$24)+((C92+C93)*'Data - P&amp;L'!$C$25)</f>
        <v>#REF!</v>
      </c>
      <c r="D248" s="129" t="str">
        <f>((D35+D36)*'Data - P&amp;L'!$C$23)+((D37+#REF!)*'Data - P&amp;L'!$C$24)+((D92+D93)*'Data - P&amp;L'!$C$25)</f>
        <v>#REF!</v>
      </c>
      <c r="E248" s="129" t="str">
        <f>((E35+E36)*'Data - P&amp;L'!$C$23)+((E37+#REF!)*'Data - P&amp;L'!$C$24)+((E92+E93)*'Data - P&amp;L'!$C$25)</f>
        <v>#REF!</v>
      </c>
      <c r="F248" s="129" t="str">
        <f>((F35+F36)*'Data - P&amp;L'!$C$23)+((F37+#REF!)*'Data - P&amp;L'!$C$24)+((F92+F93)*'Data - P&amp;L'!$C$25)</f>
        <v>#REF!</v>
      </c>
      <c r="G248" s="129" t="str">
        <f>((G35+G36)*'Data - P&amp;L'!$C$23)+((G37+#REF!)*'Data - P&amp;L'!$C$24)+((G92+G93)*'Data - P&amp;L'!$C$25)</f>
        <v>#REF!</v>
      </c>
      <c r="H248" s="129" t="str">
        <f>((H35+H36)*'Data - P&amp;L'!$C$23)+((H37+#REF!)*'Data - P&amp;L'!$C$24)+((H92+H93)*'Data - P&amp;L'!$C$25)</f>
        <v>#REF!</v>
      </c>
      <c r="I248" s="129" t="str">
        <f>((I35+I36)*'Data - P&amp;L'!$C$23)+((I37+#REF!)*'Data - P&amp;L'!$C$24)+((I92+I93)*'Data - P&amp;L'!$C$25)</f>
        <v>#REF!</v>
      </c>
      <c r="J248" s="129" t="str">
        <f>((J35+J36)*'Data - P&amp;L'!$C$23)+((J37+#REF!)*'Data - P&amp;L'!$C$24)+((J92+J93)*'Data - P&amp;L'!$C$25)</f>
        <v>#REF!</v>
      </c>
      <c r="K248" s="129" t="str">
        <f>((K35+K36)*'Data - P&amp;L'!$C$23)+((K37+#REF!)*'Data - P&amp;L'!$C$24)+((K92+K93)*'Data - P&amp;L'!$C$25)</f>
        <v>#REF!</v>
      </c>
      <c r="L248" s="129" t="str">
        <f>((L35+L36)*'Data - P&amp;L'!$C$23)+((L37+#REF!)*'Data - P&amp;L'!$C$24)+((L92+L93)*'Data - P&amp;L'!$C$25)</f>
        <v>#REF!</v>
      </c>
      <c r="M248" s="129" t="str">
        <f>((M35+M36)*'Data - P&amp;L'!$C$23)+((M37+#REF!)*'Data - P&amp;L'!$C$24)+((M92+M93)*'Data - P&amp;L'!$C$25)</f>
        <v>#REF!</v>
      </c>
      <c r="N248" s="129" t="str">
        <f>((N35+N36)*'Data - P&amp;L'!$C$23)+((N37+#REF!)*'Data - P&amp;L'!$C$24)+((N92+N93)*'Data - P&amp;L'!$C$25)</f>
        <v>#REF!</v>
      </c>
      <c r="O248" s="129" t="str">
        <f>((O35+O36)*'Data - P&amp;L'!$C$23)+((O37+#REF!)*'Data - P&amp;L'!$C$24)+((O92+O93)*'Data - P&amp;L'!$C$25)</f>
        <v>#REF!</v>
      </c>
      <c r="P248" s="129" t="str">
        <f>((P35+P36)*'Data - P&amp;L'!$C$23)+((P37+#REF!)*'Data - P&amp;L'!$C$24)+((P92+P93)*'Data - P&amp;L'!$C$25)</f>
        <v>#REF!</v>
      </c>
      <c r="Q248" s="129" t="str">
        <f>((Q35+Q36)*'Data - P&amp;L'!$C$23)+((Q37+#REF!)*'Data - P&amp;L'!$C$24)+((Q92+Q93)*'Data - P&amp;L'!$C$25)</f>
        <v>#REF!</v>
      </c>
      <c r="R248" s="129" t="str">
        <f>((R35+R36)*'Data - P&amp;L'!$C$23)+((R37+#REF!)*'Data - P&amp;L'!$C$24)+((R92+R93)*'Data - P&amp;L'!$C$25)</f>
        <v>#REF!</v>
      </c>
      <c r="S248" s="129" t="str">
        <f>((S35+S36)*'Data - P&amp;L'!$C$23)+((S37+#REF!)*'Data - P&amp;L'!$C$24)+((S92+S93)*'Data - P&amp;L'!$C$25)</f>
        <v>#REF!</v>
      </c>
      <c r="T248" s="129" t="str">
        <f>((T35+T36)*'Data - P&amp;L'!$C$23)+((T37+#REF!)*'Data - P&amp;L'!$C$24)+((T92+T93)*'Data - P&amp;L'!$C$25)</f>
        <v>#REF!</v>
      </c>
      <c r="U248" s="129" t="str">
        <f>((U35+U36)*'Data - P&amp;L'!$C$23)+((U37+#REF!)*'Data - P&amp;L'!$C$24)+((U92+U93)*'Data - P&amp;L'!$C$25)</f>
        <v>#REF!</v>
      </c>
      <c r="V248" s="129" t="str">
        <f>((V35+V36)*'Data - P&amp;L'!$C$23)+((V37+#REF!)*'Data - P&amp;L'!$C$24)+((V92+V93)*'Data - P&amp;L'!$C$25)</f>
        <v>#REF!</v>
      </c>
      <c r="W248" s="129" t="str">
        <f>((W35+W36)*'Data - P&amp;L'!$C$23)+((W37+#REF!)*'Data - P&amp;L'!$C$24)+((W92+W93)*'Data - P&amp;L'!$C$25)</f>
        <v>#REF!</v>
      </c>
      <c r="X248" s="129" t="str">
        <f>((X35+X36)*'Data - P&amp;L'!$C$23)+((X37+#REF!)*'Data - P&amp;L'!$C$24)+((X92+X93)*'Data - P&amp;L'!$C$25)</f>
        <v>#REF!</v>
      </c>
      <c r="Y248" s="129" t="str">
        <f>((Y35+Y36)*'Data - P&amp;L'!$C$23)+((Y37+#REF!)*'Data - P&amp;L'!$C$24)+((Y92+Y93)*'Data - P&amp;L'!$C$25)</f>
        <v>#REF!</v>
      </c>
      <c r="Z248" s="129" t="str">
        <f>((Z35+Z36)*'Data - P&amp;L'!$C$23)+((Z37+#REF!)*'Data - P&amp;L'!$C$24)+((Z92+Z93)*'Data - P&amp;L'!$C$25)</f>
        <v>#REF!</v>
      </c>
      <c r="AA248" s="129" t="str">
        <f>((AA35+AA36)*'Data - P&amp;L'!$C$23)+((AA37+#REF!)*'Data - P&amp;L'!$C$24)+((AA92+AA93)*'Data - P&amp;L'!$C$25)</f>
        <v>#REF!</v>
      </c>
      <c r="AB248" s="129" t="str">
        <f>((AB35+AB36)*'Data - P&amp;L'!$C$23)+((AB37+#REF!)*'Data - P&amp;L'!$C$24)+((AB92+AB93)*'Data - P&amp;L'!$C$25)</f>
        <v>#REF!</v>
      </c>
      <c r="AC248" s="129" t="str">
        <f>((AC35+AC36)*'Data - P&amp;L'!$C$23)+((AC37+#REF!)*'Data - P&amp;L'!$C$24)+((AC92+AC93)*'Data - P&amp;L'!$C$25)</f>
        <v>#REF!</v>
      </c>
      <c r="AD248" s="129" t="str">
        <f>((AD35+AD36)*'Data - P&amp;L'!$C$23)+((AD37+#REF!)*'Data - P&amp;L'!$C$24)+((AD92+AD93)*'Data - P&amp;L'!$C$25)</f>
        <v>#REF!</v>
      </c>
      <c r="AE248" s="129" t="str">
        <f>((AE35+AE36)*'Data - P&amp;L'!$C$23)+((AE37+#REF!)*'Data - P&amp;L'!$C$24)+((AE92+AE93)*'Data - P&amp;L'!$C$25)</f>
        <v>#REF!</v>
      </c>
      <c r="AF248" s="129" t="str">
        <f>((AF35+AF36)*'Data - P&amp;L'!$C$23)+((AF37+#REF!)*'Data - P&amp;L'!$C$24)+((AF92+AF93)*'Data - P&amp;L'!$C$25)</f>
        <v>#REF!</v>
      </c>
      <c r="AG248" s="977" t="str">
        <f t="shared" si="81"/>
        <v>#REF!</v>
      </c>
    </row>
    <row r="249" hidden="1" outlineLevel="1">
      <c r="A249" s="991" t="s">
        <v>2137</v>
      </c>
      <c r="B249" s="129" t="str">
        <f>(B102*'Data - P&amp;L'!$D$38)+(B110*'Data - P&amp;L'!$D$39)+(#REF!*'Data - P&amp;L'!$D$40)</f>
        <v>#REF!</v>
      </c>
      <c r="C249" s="129" t="str">
        <f>(C102*'Data - P&amp;L'!$D$38)+(C110*'Data - P&amp;L'!$D$39)+(#REF!*'Data - P&amp;L'!$D$40)</f>
        <v>#REF!</v>
      </c>
      <c r="D249" s="129" t="str">
        <f>(D102*'Data - P&amp;L'!$D$38)+(D110*'Data - P&amp;L'!$D$39)+(#REF!*'Data - P&amp;L'!$D$40)</f>
        <v>#REF!</v>
      </c>
      <c r="E249" s="129" t="str">
        <f>(E102*'Data - P&amp;L'!$D$38)+(E110*'Data - P&amp;L'!$D$39)+(#REF!*'Data - P&amp;L'!$D$40)</f>
        <v>#REF!</v>
      </c>
      <c r="F249" s="129" t="str">
        <f>(F102*'Data - P&amp;L'!$D$38)+(F110*'Data - P&amp;L'!$D$39)+(#REF!*'Data - P&amp;L'!$D$40)</f>
        <v>#REF!</v>
      </c>
      <c r="G249" s="129" t="str">
        <f>(G102*'Data - P&amp;L'!$D$38)+(G110*'Data - P&amp;L'!$D$39)+(#REF!*'Data - P&amp;L'!$D$40)</f>
        <v>#REF!</v>
      </c>
      <c r="H249" s="129" t="str">
        <f>(H102*'Data - P&amp;L'!$D$38)+(H110*'Data - P&amp;L'!$D$39)+(#REF!*'Data - P&amp;L'!$D$40)</f>
        <v>#REF!</v>
      </c>
      <c r="I249" s="129" t="str">
        <f>(I102*'Data - P&amp;L'!$D$38)+(I110*'Data - P&amp;L'!$D$39)+(#REF!*'Data - P&amp;L'!$D$40)</f>
        <v>#REF!</v>
      </c>
      <c r="J249" s="129" t="str">
        <f>(J102*'Data - P&amp;L'!$D$38)+(J110*'Data - P&amp;L'!$D$39)+(#REF!*'Data - P&amp;L'!$D$40)</f>
        <v>#REF!</v>
      </c>
      <c r="K249" s="129" t="str">
        <f>(K102*'Data - P&amp;L'!$D$38)+(K110*'Data - P&amp;L'!$D$39)+(#REF!*'Data - P&amp;L'!$D$40)</f>
        <v>#REF!</v>
      </c>
      <c r="L249" s="129" t="str">
        <f>(L102*'Data - P&amp;L'!$D$38)+(L110*'Data - P&amp;L'!$D$39)+(#REF!*'Data - P&amp;L'!$D$40)</f>
        <v>#REF!</v>
      </c>
      <c r="M249" s="129" t="str">
        <f>(M102*'Data - P&amp;L'!$D$38)+(M110*'Data - P&amp;L'!$D$39)+(#REF!*'Data - P&amp;L'!$D$40)</f>
        <v>#REF!</v>
      </c>
      <c r="N249" s="129" t="str">
        <f>(N102*'Data - P&amp;L'!$D$38)+(N110*'Data - P&amp;L'!$D$39)+(#REF!*'Data - P&amp;L'!$D$40)</f>
        <v>#REF!</v>
      </c>
      <c r="O249" s="129" t="str">
        <f>(O102*'Data - P&amp;L'!$D$38)+(O110*'Data - P&amp;L'!$D$39)+(#REF!*'Data - P&amp;L'!$D$40)</f>
        <v>#REF!</v>
      </c>
      <c r="P249" s="129" t="str">
        <f>(P102*'Data - P&amp;L'!$D$38)+(P110*'Data - P&amp;L'!$D$39)+(#REF!*'Data - P&amp;L'!$D$40)</f>
        <v>#REF!</v>
      </c>
      <c r="Q249" s="129" t="str">
        <f>(Q102*'Data - P&amp;L'!$D$38)+(Q110*'Data - P&amp;L'!$D$39)+(#REF!*'Data - P&amp;L'!$D$40)</f>
        <v>#REF!</v>
      </c>
      <c r="R249" s="129" t="str">
        <f>(R102*'Data - P&amp;L'!$D$38)+(R110*'Data - P&amp;L'!$D$39)+(#REF!*'Data - P&amp;L'!$D$40)</f>
        <v>#REF!</v>
      </c>
      <c r="S249" s="129" t="str">
        <f>(S102*'Data - P&amp;L'!$D$38)+(S110*'Data - P&amp;L'!$D$39)+(#REF!*'Data - P&amp;L'!$D$40)</f>
        <v>#REF!</v>
      </c>
      <c r="T249" s="129" t="str">
        <f>(T102*'Data - P&amp;L'!$D$38)+(T110*'Data - P&amp;L'!$D$39)+(#REF!*'Data - P&amp;L'!$D$40)</f>
        <v>#REF!</v>
      </c>
      <c r="U249" s="129" t="str">
        <f>(U102*'Data - P&amp;L'!$D$38)+(U110*'Data - P&amp;L'!$D$39)+(#REF!*'Data - P&amp;L'!$D$40)</f>
        <v>#REF!</v>
      </c>
      <c r="V249" s="129" t="str">
        <f>(V102*'Data - P&amp;L'!$D$38)+(V110*'Data - P&amp;L'!$D$39)+(#REF!*'Data - P&amp;L'!$D$40)</f>
        <v>#REF!</v>
      </c>
      <c r="W249" s="129" t="str">
        <f>(W102*'Data - P&amp;L'!$D$38)+(W110*'Data - P&amp;L'!$D$39)+(#REF!*'Data - P&amp;L'!$D$40)</f>
        <v>#REF!</v>
      </c>
      <c r="X249" s="129" t="str">
        <f>(X102*'Data - P&amp;L'!$D$38)+(X110*'Data - P&amp;L'!$D$39)+(#REF!*'Data - P&amp;L'!$D$40)</f>
        <v>#REF!</v>
      </c>
      <c r="Y249" s="129" t="str">
        <f>(Y102*'Data - P&amp;L'!$D$38)+(Y110*'Data - P&amp;L'!$D$39)+(#REF!*'Data - P&amp;L'!$D$40)</f>
        <v>#REF!</v>
      </c>
      <c r="Z249" s="129" t="str">
        <f>(Z102*'Data - P&amp;L'!$D$38)+(Z110*'Data - P&amp;L'!$D$39)+(#REF!*'Data - P&amp;L'!$D$40)</f>
        <v>#REF!</v>
      </c>
      <c r="AA249" s="129" t="str">
        <f>(AA102*'Data - P&amp;L'!$D$38)+(AA110*'Data - P&amp;L'!$D$39)+(#REF!*'Data - P&amp;L'!$D$40)</f>
        <v>#REF!</v>
      </c>
      <c r="AB249" s="129" t="str">
        <f>(AB102*'Data - P&amp;L'!$D$38)+(AB110*'Data - P&amp;L'!$D$39)+(#REF!*'Data - P&amp;L'!$D$40)</f>
        <v>#REF!</v>
      </c>
      <c r="AC249" s="129" t="str">
        <f>(AC102*'Data - P&amp;L'!$D$38)+(AC110*'Data - P&amp;L'!$D$39)+(#REF!*'Data - P&amp;L'!$D$40)</f>
        <v>#REF!</v>
      </c>
      <c r="AD249" s="129" t="str">
        <f>(AD102*'Data - P&amp;L'!$D$38)+(AD110*'Data - P&amp;L'!$D$39)+(#REF!*'Data - P&amp;L'!$D$40)</f>
        <v>#REF!</v>
      </c>
      <c r="AE249" s="129" t="str">
        <f>(AE102*'Data - P&amp;L'!$D$38)+(AE110*'Data - P&amp;L'!$D$39)+(#REF!*'Data - P&amp;L'!$D$40)</f>
        <v>#REF!</v>
      </c>
      <c r="AF249" s="129" t="str">
        <f>(AF102*'Data - P&amp;L'!$D$38)+(AF110*'Data - P&amp;L'!$D$39)+(#REF!*'Data - P&amp;L'!$D$40)</f>
        <v>#REF!</v>
      </c>
      <c r="AG249" s="977" t="str">
        <f t="shared" si="81"/>
        <v>#REF!</v>
      </c>
    </row>
    <row r="250" hidden="1" outlineLevel="1">
      <c r="A250" s="991" t="s">
        <v>2138</v>
      </c>
      <c r="B250" s="129" t="str">
        <f>(B102*'Data - P&amp;L'!$D$23)+(B110*'Data - P&amp;L'!$D$24)+(#REF!*'Data - P&amp;L'!$D$25)</f>
        <v>#REF!</v>
      </c>
      <c r="C250" s="129" t="str">
        <f>(C102*'Data - P&amp;L'!$D$23)+(C110*'Data - P&amp;L'!$D$24)+(#REF!*'Data - P&amp;L'!$D$25)</f>
        <v>#REF!</v>
      </c>
      <c r="D250" s="129" t="str">
        <f>(D102*'Data - P&amp;L'!$D$23)+(D110*'Data - P&amp;L'!$D$24)+(#REF!*'Data - P&amp;L'!$D$25)</f>
        <v>#REF!</v>
      </c>
      <c r="E250" s="129" t="str">
        <f>(E102*'Data - P&amp;L'!$D$23)+(E110*'Data - P&amp;L'!$D$24)+(#REF!*'Data - P&amp;L'!$D$25)</f>
        <v>#REF!</v>
      </c>
      <c r="F250" s="129" t="str">
        <f>(F102*'Data - P&amp;L'!$D$23)+(F110*'Data - P&amp;L'!$D$24)+(#REF!*'Data - P&amp;L'!$D$25)</f>
        <v>#REF!</v>
      </c>
      <c r="G250" s="129" t="str">
        <f>(G102*'Data - P&amp;L'!$D$23)+(G110*'Data - P&amp;L'!$D$24)+(#REF!*'Data - P&amp;L'!$D$25)</f>
        <v>#REF!</v>
      </c>
      <c r="H250" s="129" t="str">
        <f>(H102*'Data - P&amp;L'!$D$23)+(H110*'Data - P&amp;L'!$D$24)+(#REF!*'Data - P&amp;L'!$D$25)</f>
        <v>#REF!</v>
      </c>
      <c r="I250" s="129" t="str">
        <f>(I102*'Data - P&amp;L'!$D$23)+(I110*'Data - P&amp;L'!$D$24)+(#REF!*'Data - P&amp;L'!$D$25)</f>
        <v>#REF!</v>
      </c>
      <c r="J250" s="129" t="str">
        <f>(J102*'Data - P&amp;L'!$D$23)+(J110*'Data - P&amp;L'!$D$24)+(#REF!*'Data - P&amp;L'!$D$25)</f>
        <v>#REF!</v>
      </c>
      <c r="K250" s="129" t="str">
        <f>(K102*'Data - P&amp;L'!$D$23)+(K110*'Data - P&amp;L'!$D$24)+(#REF!*'Data - P&amp;L'!$D$25)</f>
        <v>#REF!</v>
      </c>
      <c r="L250" s="129" t="str">
        <f>(L102*'Data - P&amp;L'!$D$23)+(L110*'Data - P&amp;L'!$D$24)+(#REF!*'Data - P&amp;L'!$D$25)</f>
        <v>#REF!</v>
      </c>
      <c r="M250" s="129" t="str">
        <f>(M102*'Data - P&amp;L'!$D$23)+(M110*'Data - P&amp;L'!$D$24)+(#REF!*'Data - P&amp;L'!$D$25)</f>
        <v>#REF!</v>
      </c>
      <c r="N250" s="129" t="str">
        <f>(N102*'Data - P&amp;L'!$D$23)+(N110*'Data - P&amp;L'!$D$24)+(#REF!*'Data - P&amp;L'!$D$25)</f>
        <v>#REF!</v>
      </c>
      <c r="O250" s="129" t="str">
        <f>(O102*'Data - P&amp;L'!$D$23)+(O110*'Data - P&amp;L'!$D$24)+(#REF!*'Data - P&amp;L'!$D$25)</f>
        <v>#REF!</v>
      </c>
      <c r="P250" s="129" t="str">
        <f>(P102*'Data - P&amp;L'!$D$23)+(P110*'Data - P&amp;L'!$D$24)+(#REF!*'Data - P&amp;L'!$D$25)</f>
        <v>#REF!</v>
      </c>
      <c r="Q250" s="129" t="str">
        <f>(Q102*'Data - P&amp;L'!$D$23)+(Q110*'Data - P&amp;L'!$D$24)+(#REF!*'Data - P&amp;L'!$D$25)</f>
        <v>#REF!</v>
      </c>
      <c r="R250" s="129" t="str">
        <f>(R102*'Data - P&amp;L'!$D$23)+(R110*'Data - P&amp;L'!$D$24)+(#REF!*'Data - P&amp;L'!$D$25)</f>
        <v>#REF!</v>
      </c>
      <c r="S250" s="129" t="str">
        <f>(S102*'Data - P&amp;L'!$D$23)+(S110*'Data - P&amp;L'!$D$24)+(#REF!*'Data - P&amp;L'!$D$25)</f>
        <v>#REF!</v>
      </c>
      <c r="T250" s="129" t="str">
        <f>(T102*'Data - P&amp;L'!$D$23)+(T110*'Data - P&amp;L'!$D$24)+(#REF!*'Data - P&amp;L'!$D$25)</f>
        <v>#REF!</v>
      </c>
      <c r="U250" s="129" t="str">
        <f>(U102*'Data - P&amp;L'!$D$23)+(U110*'Data - P&amp;L'!$D$24)+(#REF!*'Data - P&amp;L'!$D$25)</f>
        <v>#REF!</v>
      </c>
      <c r="V250" s="129" t="str">
        <f>(V102*'Data - P&amp;L'!$D$23)+(V110*'Data - P&amp;L'!$D$24)+(#REF!*'Data - P&amp;L'!$D$25)</f>
        <v>#REF!</v>
      </c>
      <c r="W250" s="129" t="str">
        <f>(W102*'Data - P&amp;L'!$D$23)+(W110*'Data - P&amp;L'!$D$24)+(#REF!*'Data - P&amp;L'!$D$25)</f>
        <v>#REF!</v>
      </c>
      <c r="X250" s="129" t="str">
        <f>(X102*'Data - P&amp;L'!$D$23)+(X110*'Data - P&amp;L'!$D$24)+(#REF!*'Data - P&amp;L'!$D$25)</f>
        <v>#REF!</v>
      </c>
      <c r="Y250" s="129" t="str">
        <f>(Y102*'Data - P&amp;L'!$D$23)+(Y110*'Data - P&amp;L'!$D$24)+(#REF!*'Data - P&amp;L'!$D$25)</f>
        <v>#REF!</v>
      </c>
      <c r="Z250" s="129" t="str">
        <f>(Z102*'Data - P&amp;L'!$D$23)+(Z110*'Data - P&amp;L'!$D$24)+(#REF!*'Data - P&amp;L'!$D$25)</f>
        <v>#REF!</v>
      </c>
      <c r="AA250" s="129" t="str">
        <f>(AA102*'Data - P&amp;L'!$D$23)+(AA110*'Data - P&amp;L'!$D$24)+(#REF!*'Data - P&amp;L'!$D$25)</f>
        <v>#REF!</v>
      </c>
      <c r="AB250" s="129" t="str">
        <f>(AB102*'Data - P&amp;L'!$D$23)+(AB110*'Data - P&amp;L'!$D$24)+(#REF!*'Data - P&amp;L'!$D$25)</f>
        <v>#REF!</v>
      </c>
      <c r="AC250" s="129" t="str">
        <f>(AC102*'Data - P&amp;L'!$D$23)+(AC110*'Data - P&amp;L'!$D$24)+(#REF!*'Data - P&amp;L'!$D$25)</f>
        <v>#REF!</v>
      </c>
      <c r="AD250" s="129" t="str">
        <f>(AD102*'Data - P&amp;L'!$D$23)+(AD110*'Data - P&amp;L'!$D$24)+(#REF!*'Data - P&amp;L'!$D$25)</f>
        <v>#REF!</v>
      </c>
      <c r="AE250" s="129" t="str">
        <f>(AE102*'Data - P&amp;L'!$D$23)+(AE110*'Data - P&amp;L'!$D$24)+(#REF!*'Data - P&amp;L'!$D$25)</f>
        <v>#REF!</v>
      </c>
      <c r="AF250" s="129" t="str">
        <f>(AF102*'Data - P&amp;L'!$D$23)+(AF110*'Data - P&amp;L'!$D$24)+(#REF!*'Data - P&amp;L'!$D$25)</f>
        <v>#REF!</v>
      </c>
      <c r="AG250" s="977" t="str">
        <f t="shared" si="81"/>
        <v>#REF!</v>
      </c>
    </row>
    <row r="251" hidden="1" outlineLevel="1">
      <c r="A251" s="553" t="s">
        <v>2143</v>
      </c>
      <c r="B251" s="129"/>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c r="AD251" s="129"/>
      <c r="AE251" s="129"/>
      <c r="AF251" s="129"/>
      <c r="AG251" s="977">
        <f t="shared" si="81"/>
        <v>0</v>
      </c>
    </row>
    <row r="252" hidden="1" outlineLevel="1">
      <c r="A252" s="553" t="s">
        <v>2145</v>
      </c>
      <c r="B252" s="255">
        <f>(B94+B95)*'Data - P&amp;L'!$C$28</f>
        <v>0.3</v>
      </c>
      <c r="C252" s="255">
        <f>(C94+C95)*'Data - P&amp;L'!$C$28</f>
        <v>0</v>
      </c>
      <c r="D252" s="255">
        <f>(D94+D95)*'Data - P&amp;L'!$C$28</f>
        <v>0.2</v>
      </c>
      <c r="E252" s="255">
        <f>(E94+E95)*'Data - P&amp;L'!$C$28</f>
        <v>0.1</v>
      </c>
      <c r="F252" s="255">
        <f>(F94+F95)*'Data - P&amp;L'!$C$28</f>
        <v>0.1</v>
      </c>
      <c r="G252" s="255">
        <f>(G94+G95)*'Data - P&amp;L'!$C$28</f>
        <v>-0.2</v>
      </c>
      <c r="H252" s="255">
        <f>(H94+H95)*'Data - P&amp;L'!$C$28</f>
        <v>0.4</v>
      </c>
      <c r="I252" s="255">
        <f>(I94+I95)*'Data - P&amp;L'!$C$28</f>
        <v>1.1</v>
      </c>
      <c r="J252" s="255">
        <f>(J94+J95)*'Data - P&amp;L'!$C$28</f>
        <v>0.3</v>
      </c>
      <c r="K252" s="255">
        <f>(K94+K95)*'Data - P&amp;L'!$C$28</f>
        <v>0.2</v>
      </c>
      <c r="L252" s="255">
        <f>(L94+L95)*'Data - P&amp;L'!$C$28</f>
        <v>0.5</v>
      </c>
      <c r="M252" s="255">
        <f>(M94+M95)*'Data - P&amp;L'!$C$28</f>
        <v>6.8</v>
      </c>
      <c r="N252" s="255">
        <f>(N94+N95)*'Data - P&amp;L'!$C$28</f>
        <v>1.7</v>
      </c>
      <c r="O252" s="255">
        <f>(O94+O95)*'Data - P&amp;L'!$C$28</f>
        <v>0</v>
      </c>
      <c r="P252" s="255">
        <f>(P94+P95)*'Data - P&amp;L'!$C$28</f>
        <v>0</v>
      </c>
      <c r="Q252" s="255">
        <f>(Q94+Q95)*'Data - P&amp;L'!$C$28</f>
        <v>0</v>
      </c>
      <c r="R252" s="255">
        <f>(R94+R95)*'Data - P&amp;L'!$C$28</f>
        <v>0.2</v>
      </c>
      <c r="S252" s="255">
        <f>(S94+S95)*'Data - P&amp;L'!$C$28</f>
        <v>0.2</v>
      </c>
      <c r="T252" s="255">
        <f>(T94+T95)*'Data - P&amp;L'!$C$28</f>
        <v>0</v>
      </c>
      <c r="U252" s="255">
        <f>(U94+U95)*'Data - P&amp;L'!$C$28</f>
        <v>0</v>
      </c>
      <c r="V252" s="255">
        <f>(V94+V95)*'Data - P&amp;L'!$C$28</f>
        <v>-0.1</v>
      </c>
      <c r="W252" s="255">
        <f>(W94+W95)*'Data - P&amp;L'!$C$28</f>
        <v>0</v>
      </c>
      <c r="X252" s="255">
        <f>(X94+X95)*'Data - P&amp;L'!$C$28</f>
        <v>0</v>
      </c>
      <c r="Y252" s="255">
        <f>(Y94+Y95)*'Data - P&amp;L'!$C$28</f>
        <v>-0.1</v>
      </c>
      <c r="Z252" s="255">
        <f>(Z94+Z95)*'Data - P&amp;L'!$C$28</f>
        <v>0</v>
      </c>
      <c r="AA252" s="255">
        <f>(AA94+AA95)*'Data - P&amp;L'!$C$28</f>
        <v>0</v>
      </c>
      <c r="AB252" s="255">
        <f>(AB94+AB95)*'Data - P&amp;L'!$C$28</f>
        <v>0</v>
      </c>
      <c r="AC252" s="255">
        <f>(AC94+AC95)*'Data - P&amp;L'!$C$28</f>
        <v>0</v>
      </c>
      <c r="AD252" s="255">
        <f>(AD94+AD95)*'Data - P&amp;L'!$C$28</f>
        <v>0</v>
      </c>
      <c r="AE252" s="255">
        <f>(AE94+AE95)*'Data - P&amp;L'!$C$28</f>
        <v>0</v>
      </c>
      <c r="AF252" s="255">
        <f>(AF94+AF95)*'Data - P&amp;L'!$C$28</f>
        <v>0</v>
      </c>
      <c r="AG252" s="977">
        <f t="shared" si="81"/>
        <v>11.7</v>
      </c>
    </row>
    <row r="253" hidden="1" outlineLevel="1">
      <c r="A253" s="553" t="s">
        <v>2146</v>
      </c>
      <c r="B253" s="255">
        <f>(B94+B95)*'Data - P&amp;L'!$C$29</f>
        <v>0.93</v>
      </c>
      <c r="C253" s="255">
        <f>(C94+C95)*'Data - P&amp;L'!$C$29</f>
        <v>0</v>
      </c>
      <c r="D253" s="255">
        <f>(D94+D95)*'Data - P&amp;L'!$C$29</f>
        <v>0.62</v>
      </c>
      <c r="E253" s="255">
        <f>(E94+E95)*'Data - P&amp;L'!$C$29</f>
        <v>0.31</v>
      </c>
      <c r="F253" s="255">
        <f>(F94+F95)*'Data - P&amp;L'!$C$29</f>
        <v>0.31</v>
      </c>
      <c r="G253" s="255">
        <f>(G94+G95)*'Data - P&amp;L'!$C$29</f>
        <v>-0.62</v>
      </c>
      <c r="H253" s="255">
        <f>(H94+H95)*'Data - P&amp;L'!$C$29</f>
        <v>1.24</v>
      </c>
      <c r="I253" s="255">
        <f>(I94+I95)*'Data - P&amp;L'!$C$29</f>
        <v>3.41</v>
      </c>
      <c r="J253" s="255">
        <f>(J94+J95)*'Data - P&amp;L'!$C$29</f>
        <v>0.93</v>
      </c>
      <c r="K253" s="255">
        <f>(K94+K95)*'Data - P&amp;L'!$C$29</f>
        <v>0.62</v>
      </c>
      <c r="L253" s="255">
        <f>(L94+L95)*'Data - P&amp;L'!$C$29</f>
        <v>1.55</v>
      </c>
      <c r="M253" s="255">
        <f>(M94+M95)*'Data - P&amp;L'!$C$29</f>
        <v>21.08</v>
      </c>
      <c r="N253" s="255">
        <f>(N94+N95)*'Data - P&amp;L'!$C$29</f>
        <v>5.27</v>
      </c>
      <c r="O253" s="255">
        <f>(O94+O95)*'Data - P&amp;L'!$C$29</f>
        <v>0</v>
      </c>
      <c r="P253" s="255">
        <f>(P94+P95)*'Data - P&amp;L'!$C$29</f>
        <v>0</v>
      </c>
      <c r="Q253" s="255">
        <f>(Q94+Q95)*'Data - P&amp;L'!$C$29</f>
        <v>0</v>
      </c>
      <c r="R253" s="255">
        <f>(R94+R95)*'Data - P&amp;L'!$C$29</f>
        <v>0.62</v>
      </c>
      <c r="S253" s="255">
        <f>(S94+S95)*'Data - P&amp;L'!$C$29</f>
        <v>0.62</v>
      </c>
      <c r="T253" s="255">
        <f>(T94+T95)*'Data - P&amp;L'!$C$29</f>
        <v>0</v>
      </c>
      <c r="U253" s="255">
        <f>(U94+U95)*'Data - P&amp;L'!$C$29</f>
        <v>0</v>
      </c>
      <c r="V253" s="255">
        <f>(V94+V95)*'Data - P&amp;L'!$C$29</f>
        <v>-0.31</v>
      </c>
      <c r="W253" s="255">
        <f>(W94+W95)*'Data - P&amp;L'!$C$29</f>
        <v>0</v>
      </c>
      <c r="X253" s="255">
        <f>(X94+X95)*'Data - P&amp;L'!$C$29</f>
        <v>0</v>
      </c>
      <c r="Y253" s="255">
        <f>(Y94+Y95)*'Data - P&amp;L'!$C$29</f>
        <v>-0.31</v>
      </c>
      <c r="Z253" s="255">
        <f>(Z94+Z95)*'Data - P&amp;L'!$C$29</f>
        <v>0</v>
      </c>
      <c r="AA253" s="255">
        <f>(AA94+AA95)*'Data - P&amp;L'!$C$29</f>
        <v>0</v>
      </c>
      <c r="AB253" s="255">
        <f>(AB94+AB95)*'Data - P&amp;L'!$C$29</f>
        <v>0</v>
      </c>
      <c r="AC253" s="255">
        <f>(AC94+AC95)*'Data - P&amp;L'!$C$29</f>
        <v>0</v>
      </c>
      <c r="AD253" s="255">
        <f>(AD94+AD95)*'Data - P&amp;L'!$C$29</f>
        <v>0</v>
      </c>
      <c r="AE253" s="255">
        <f>(AE94+AE95)*'Data - P&amp;L'!$C$29</f>
        <v>0</v>
      </c>
      <c r="AF253" s="255">
        <f>(AF94+AF95)*'Data - P&amp;L'!$C$29</f>
        <v>0</v>
      </c>
      <c r="AG253" s="977">
        <f t="shared" si="81"/>
        <v>36.27</v>
      </c>
    </row>
    <row r="254" hidden="1" outlineLevel="1">
      <c r="A254" s="553" t="s">
        <v>2147</v>
      </c>
      <c r="B254" s="255">
        <f>(B94+B95)*'Data - P&amp;L'!$C$30</f>
        <v>0</v>
      </c>
      <c r="C254" s="255">
        <f>(C94+C95)*'Data - P&amp;L'!$C$30</f>
        <v>0</v>
      </c>
      <c r="D254" s="255">
        <f>(D94+D95)*'Data - P&amp;L'!$C$30</f>
        <v>0</v>
      </c>
      <c r="E254" s="255">
        <f>(E94+E95)*'Data - P&amp;L'!$C$30</f>
        <v>0</v>
      </c>
      <c r="F254" s="255">
        <f>(F94+F95)*'Data - P&amp;L'!$C$30</f>
        <v>0</v>
      </c>
      <c r="G254" s="255">
        <f>(G94+G95)*'Data - P&amp;L'!$C$30</f>
        <v>0</v>
      </c>
      <c r="H254" s="255">
        <f>(H94+H95)*'Data - P&amp;L'!$C$30</f>
        <v>0</v>
      </c>
      <c r="I254" s="255">
        <f>(I94+I95)*'Data - P&amp;L'!$C$30</f>
        <v>0</v>
      </c>
      <c r="J254" s="255">
        <f>(J94+J95)*'Data - P&amp;L'!$C$30</f>
        <v>0</v>
      </c>
      <c r="K254" s="255">
        <f>(K94+K95)*'Data - P&amp;L'!$C$30</f>
        <v>0</v>
      </c>
      <c r="L254" s="255">
        <f>(L94+L95)*'Data - P&amp;L'!$C$30</f>
        <v>0</v>
      </c>
      <c r="M254" s="255">
        <f>(M94+M95)*'Data - P&amp;L'!$C$30</f>
        <v>0</v>
      </c>
      <c r="N254" s="255">
        <f>(N94+N95)*'Data - P&amp;L'!$C$30</f>
        <v>0</v>
      </c>
      <c r="O254" s="255">
        <f>(O94+O95)*'Data - P&amp;L'!$C$30</f>
        <v>0</v>
      </c>
      <c r="P254" s="255">
        <f>(P94+P95)*'Data - P&amp;L'!$C$30</f>
        <v>0</v>
      </c>
      <c r="Q254" s="255">
        <f>(Q94+Q95)*'Data - P&amp;L'!$C$30</f>
        <v>0</v>
      </c>
      <c r="R254" s="255">
        <f>(R94+R95)*'Data - P&amp;L'!$C$30</f>
        <v>0</v>
      </c>
      <c r="S254" s="255">
        <f>(S94+S95)*'Data - P&amp;L'!$C$30</f>
        <v>0</v>
      </c>
      <c r="T254" s="255">
        <f>(T94+T95)*'Data - P&amp;L'!$C$30</f>
        <v>0</v>
      </c>
      <c r="U254" s="255">
        <f>(U94+U95)*'Data - P&amp;L'!$C$30</f>
        <v>0</v>
      </c>
      <c r="V254" s="255">
        <f>(V94+V95)*'Data - P&amp;L'!$C$30</f>
        <v>0</v>
      </c>
      <c r="W254" s="255">
        <f>(W94+W95)*'Data - P&amp;L'!$C$30</f>
        <v>0</v>
      </c>
      <c r="X254" s="255">
        <f>(X94+X95)*'Data - P&amp;L'!$C$30</f>
        <v>0</v>
      </c>
      <c r="Y254" s="255">
        <f>(Y94+Y95)*'Data - P&amp;L'!$C$30</f>
        <v>0</v>
      </c>
      <c r="Z254" s="255">
        <f>(Z94+Z95)*'Data - P&amp;L'!$C$30</f>
        <v>0</v>
      </c>
      <c r="AA254" s="255">
        <f>(AA94+AA95)*'Data - P&amp;L'!$C$30</f>
        <v>0</v>
      </c>
      <c r="AB254" s="255">
        <f>(AB94+AB95)*'Data - P&amp;L'!$C$30</f>
        <v>0</v>
      </c>
      <c r="AC254" s="255">
        <f>(AC94+AC95)*'Data - P&amp;L'!$C$30</f>
        <v>0</v>
      </c>
      <c r="AD254" s="255">
        <f>(AD94+AD95)*'Data - P&amp;L'!$C$30</f>
        <v>0</v>
      </c>
      <c r="AE254" s="255">
        <f>(AE94+AE95)*'Data - P&amp;L'!$C$30</f>
        <v>0</v>
      </c>
      <c r="AF254" s="255">
        <f>(AF94+AF95)*'Data - P&amp;L'!$C$30</f>
        <v>0</v>
      </c>
      <c r="AG254" s="977">
        <f t="shared" si="81"/>
        <v>0</v>
      </c>
    </row>
    <row r="255" hidden="1" outlineLevel="1">
      <c r="A255" s="553" t="s">
        <v>2148</v>
      </c>
      <c r="B255" s="255">
        <f>(B94+B95)*'Data - P&amp;L'!$C$31</f>
        <v>1.05</v>
      </c>
      <c r="C255" s="255">
        <f>(C94+C95)*'Data - P&amp;L'!$C$31</f>
        <v>0</v>
      </c>
      <c r="D255" s="255">
        <f>(D94+D95)*'Data - P&amp;L'!$C$31</f>
        <v>0.7</v>
      </c>
      <c r="E255" s="255">
        <f>(E94+E95)*'Data - P&amp;L'!$C$31</f>
        <v>0.35</v>
      </c>
      <c r="F255" s="255">
        <f>(F94+F95)*'Data - P&amp;L'!$C$31</f>
        <v>0.35</v>
      </c>
      <c r="G255" s="255">
        <f>(G94+G95)*'Data - P&amp;L'!$C$31</f>
        <v>-0.7</v>
      </c>
      <c r="H255" s="255">
        <f>(H94+H95)*'Data - P&amp;L'!$C$31</f>
        <v>1.4</v>
      </c>
      <c r="I255" s="255">
        <f>(I94+I95)*'Data - P&amp;L'!$C$31</f>
        <v>3.85</v>
      </c>
      <c r="J255" s="255">
        <f>(J94+J95)*'Data - P&amp;L'!$C$31</f>
        <v>1.05</v>
      </c>
      <c r="K255" s="255">
        <f>(K94+K95)*'Data - P&amp;L'!$C$31</f>
        <v>0.7</v>
      </c>
      <c r="L255" s="255">
        <f>(L94+L95)*'Data - P&amp;L'!$C$31</f>
        <v>1.75</v>
      </c>
      <c r="M255" s="255">
        <f>(M94+M95)*'Data - P&amp;L'!$C$31</f>
        <v>23.8</v>
      </c>
      <c r="N255" s="255">
        <f>(N94+N95)*'Data - P&amp;L'!$C$31</f>
        <v>5.95</v>
      </c>
      <c r="O255" s="255">
        <f>(O94+O95)*'Data - P&amp;L'!$C$31</f>
        <v>0</v>
      </c>
      <c r="P255" s="255">
        <f>(P94+P95)*'Data - P&amp;L'!$C$31</f>
        <v>0</v>
      </c>
      <c r="Q255" s="255">
        <f>(Q94+Q95)*'Data - P&amp;L'!$C$31</f>
        <v>0</v>
      </c>
      <c r="R255" s="255">
        <f>(R94+R95)*'Data - P&amp;L'!$C$31</f>
        <v>0.7</v>
      </c>
      <c r="S255" s="255">
        <f>(S94+S95)*'Data - P&amp;L'!$C$31</f>
        <v>0.7</v>
      </c>
      <c r="T255" s="255">
        <f>(T94+T95)*'Data - P&amp;L'!$C$31</f>
        <v>0</v>
      </c>
      <c r="U255" s="255">
        <f>(U94+U95)*'Data - P&amp;L'!$C$31</f>
        <v>0</v>
      </c>
      <c r="V255" s="255">
        <f>(V94+V95)*'Data - P&amp;L'!$C$31</f>
        <v>-0.35</v>
      </c>
      <c r="W255" s="255">
        <f>(W94+W95)*'Data - P&amp;L'!$C$31</f>
        <v>0</v>
      </c>
      <c r="X255" s="255">
        <f>(X94+X95)*'Data - P&amp;L'!$C$31</f>
        <v>0</v>
      </c>
      <c r="Y255" s="255">
        <f>(Y94+Y95)*'Data - P&amp;L'!$C$31</f>
        <v>-0.35</v>
      </c>
      <c r="Z255" s="255">
        <f>(Z94+Z95)*'Data - P&amp;L'!$C$31</f>
        <v>0</v>
      </c>
      <c r="AA255" s="255">
        <f>(AA94+AA95)*'Data - P&amp;L'!$C$31</f>
        <v>0</v>
      </c>
      <c r="AB255" s="255">
        <f>(AB94+AB95)*'Data - P&amp;L'!$C$31</f>
        <v>0</v>
      </c>
      <c r="AC255" s="255">
        <f>(AC94+AC95)*'Data - P&amp;L'!$C$31</f>
        <v>0</v>
      </c>
      <c r="AD255" s="255">
        <f>(AD94+AD95)*'Data - P&amp;L'!$C$31</f>
        <v>0</v>
      </c>
      <c r="AE255" s="255">
        <f>(AE94+AE95)*'Data - P&amp;L'!$C$31</f>
        <v>0</v>
      </c>
      <c r="AF255" s="255">
        <f>(AF94+AF95)*'Data - P&amp;L'!$C$31</f>
        <v>0</v>
      </c>
      <c r="AG255" s="977">
        <f t="shared" si="81"/>
        <v>40.95</v>
      </c>
    </row>
    <row r="256" hidden="1" outlineLevel="1">
      <c r="A256" s="553" t="s">
        <v>2149</v>
      </c>
      <c r="B256" s="255">
        <f>(B94+B95)*'Data - P&amp;L'!$C$32</f>
        <v>0</v>
      </c>
      <c r="C256" s="255">
        <f>(C94+C95)*'Data - P&amp;L'!$C$32</f>
        <v>0</v>
      </c>
      <c r="D256" s="255">
        <f>(D94+D95)*'Data - P&amp;L'!$C$32</f>
        <v>0</v>
      </c>
      <c r="E256" s="255">
        <f>(E94+E95)*'Data - P&amp;L'!$C$32</f>
        <v>0</v>
      </c>
      <c r="F256" s="255">
        <f>(F94+F95)*'Data - P&amp;L'!$C$32</f>
        <v>0</v>
      </c>
      <c r="G256" s="255">
        <f>(G94+G95)*'Data - P&amp;L'!$C$32</f>
        <v>0</v>
      </c>
      <c r="H256" s="255">
        <f>(H94+H95)*'Data - P&amp;L'!$C$32</f>
        <v>0</v>
      </c>
      <c r="I256" s="255">
        <f>(I94+I95)*'Data - P&amp;L'!$C$32</f>
        <v>0</v>
      </c>
      <c r="J256" s="255">
        <f>(J94+J95)*'Data - P&amp;L'!$C$32</f>
        <v>0</v>
      </c>
      <c r="K256" s="255">
        <f>(K94+K95)*'Data - P&amp;L'!$C$32</f>
        <v>0</v>
      </c>
      <c r="L256" s="255">
        <f>(L94+L95)*'Data - P&amp;L'!$C$32</f>
        <v>0</v>
      </c>
      <c r="M256" s="255">
        <f>(M94+M95)*'Data - P&amp;L'!$C$32</f>
        <v>0</v>
      </c>
      <c r="N256" s="255">
        <f>(N94+N95)*'Data - P&amp;L'!$C$32</f>
        <v>0</v>
      </c>
      <c r="O256" s="255">
        <f>(O94+O95)*'Data - P&amp;L'!$C$32</f>
        <v>0</v>
      </c>
      <c r="P256" s="255">
        <f>(P94+P95)*'Data - P&amp;L'!$C$32</f>
        <v>0</v>
      </c>
      <c r="Q256" s="255">
        <f>(Q94+Q95)*'Data - P&amp;L'!$C$32</f>
        <v>0</v>
      </c>
      <c r="R256" s="255">
        <f>(R94+R95)*'Data - P&amp;L'!$C$32</f>
        <v>0</v>
      </c>
      <c r="S256" s="255">
        <f>(S94+S95)*'Data - P&amp;L'!$C$32</f>
        <v>0</v>
      </c>
      <c r="T256" s="255">
        <f>(T94+T95)*'Data - P&amp;L'!$C$32</f>
        <v>0</v>
      </c>
      <c r="U256" s="255">
        <f>(U94+U95)*'Data - P&amp;L'!$C$32</f>
        <v>0</v>
      </c>
      <c r="V256" s="255">
        <f>(V94+V95)*'Data - P&amp;L'!$C$32</f>
        <v>0</v>
      </c>
      <c r="W256" s="255">
        <f>(W94+W95)*'Data - P&amp;L'!$C$32</f>
        <v>0</v>
      </c>
      <c r="X256" s="255">
        <f>(X94+X95)*'Data - P&amp;L'!$C$32</f>
        <v>0</v>
      </c>
      <c r="Y256" s="255">
        <f>(Y94+Y95)*'Data - P&amp;L'!$C$32</f>
        <v>0</v>
      </c>
      <c r="Z256" s="255">
        <f>(Z94+Z95)*'Data - P&amp;L'!$C$32</f>
        <v>0</v>
      </c>
      <c r="AA256" s="255">
        <f>(AA94+AA95)*'Data - P&amp;L'!$C$32</f>
        <v>0</v>
      </c>
      <c r="AB256" s="255">
        <f>(AB94+AB95)*'Data - P&amp;L'!$C$32</f>
        <v>0</v>
      </c>
      <c r="AC256" s="255">
        <f>(AC94+AC95)*'Data - P&amp;L'!$C$32</f>
        <v>0</v>
      </c>
      <c r="AD256" s="255">
        <f>(AD94+AD95)*'Data - P&amp;L'!$C$32</f>
        <v>0</v>
      </c>
      <c r="AE256" s="255">
        <f>(AE94+AE95)*'Data - P&amp;L'!$C$32</f>
        <v>0</v>
      </c>
      <c r="AF256" s="255">
        <f>(AF94+AF95)*'Data - P&amp;L'!$C$32</f>
        <v>0</v>
      </c>
      <c r="AG256" s="977">
        <f t="shared" si="81"/>
        <v>0</v>
      </c>
    </row>
    <row r="257" hidden="1" outlineLevel="1">
      <c r="A257" s="553" t="s">
        <v>2150</v>
      </c>
      <c r="B257" s="255">
        <f>(B94+B95)*'Data - P&amp;L'!$C$33</f>
        <v>4.95</v>
      </c>
      <c r="C257" s="255">
        <f>(C94+C95)*'Data - P&amp;L'!$C$33</f>
        <v>0</v>
      </c>
      <c r="D257" s="255">
        <f>(D94+D95)*'Data - P&amp;L'!$C$33</f>
        <v>3.3</v>
      </c>
      <c r="E257" s="255">
        <f>(E94+E95)*'Data - P&amp;L'!$C$33</f>
        <v>1.65</v>
      </c>
      <c r="F257" s="255">
        <f>(F94+F95)*'Data - P&amp;L'!$C$33</f>
        <v>1.65</v>
      </c>
      <c r="G257" s="255">
        <f>(G94+G95)*'Data - P&amp;L'!$C$33</f>
        <v>-3.3</v>
      </c>
      <c r="H257" s="255">
        <f>(H94+H95)*'Data - P&amp;L'!$C$33</f>
        <v>6.6</v>
      </c>
      <c r="I257" s="255">
        <f>(I94+I95)*'Data - P&amp;L'!$C$33</f>
        <v>18.15</v>
      </c>
      <c r="J257" s="255">
        <f>(J94+J95)*'Data - P&amp;L'!$C$33</f>
        <v>4.95</v>
      </c>
      <c r="K257" s="255">
        <f>(K94+K95)*'Data - P&amp;L'!$C$33</f>
        <v>3.3</v>
      </c>
      <c r="L257" s="255">
        <f>(L94+L95)*'Data - P&amp;L'!$C$33</f>
        <v>8.25</v>
      </c>
      <c r="M257" s="255">
        <f>(M94+M95)*'Data - P&amp;L'!$C$33</f>
        <v>112.2</v>
      </c>
      <c r="N257" s="255">
        <f>(N94+N95)*'Data - P&amp;L'!$C$33</f>
        <v>28.05</v>
      </c>
      <c r="O257" s="255">
        <f>(O94+O95)*'Data - P&amp;L'!$C$33</f>
        <v>0</v>
      </c>
      <c r="P257" s="255">
        <f>(P94+P95)*'Data - P&amp;L'!$C$33</f>
        <v>0</v>
      </c>
      <c r="Q257" s="255">
        <f>(Q94+Q95)*'Data - P&amp;L'!$C$33</f>
        <v>0</v>
      </c>
      <c r="R257" s="255">
        <f>(R94+R95)*'Data - P&amp;L'!$C$33</f>
        <v>3.3</v>
      </c>
      <c r="S257" s="255">
        <f>(S94+S95)*'Data - P&amp;L'!$C$33</f>
        <v>3.3</v>
      </c>
      <c r="T257" s="255">
        <f>(T94+T95)*'Data - P&amp;L'!$C$33</f>
        <v>0</v>
      </c>
      <c r="U257" s="255">
        <f>(U94+U95)*'Data - P&amp;L'!$C$33</f>
        <v>0</v>
      </c>
      <c r="V257" s="255">
        <f>(V94+V95)*'Data - P&amp;L'!$C$33</f>
        <v>-1.65</v>
      </c>
      <c r="W257" s="255">
        <f>(W94+W95)*'Data - P&amp;L'!$C$33</f>
        <v>0</v>
      </c>
      <c r="X257" s="255">
        <f>(X94+X95)*'Data - P&amp;L'!$C$33</f>
        <v>0</v>
      </c>
      <c r="Y257" s="255">
        <f>(Y94+Y95)*'Data - P&amp;L'!$C$33</f>
        <v>-1.65</v>
      </c>
      <c r="Z257" s="255">
        <f>(Z94+Z95)*'Data - P&amp;L'!$C$33</f>
        <v>0</v>
      </c>
      <c r="AA257" s="255">
        <f>(AA94+AA95)*'Data - P&amp;L'!$C$33</f>
        <v>0</v>
      </c>
      <c r="AB257" s="255">
        <f>(AB94+AB95)*'Data - P&amp;L'!$C$33</f>
        <v>0</v>
      </c>
      <c r="AC257" s="255">
        <f>(AC94+AC95)*'Data - P&amp;L'!$C$33</f>
        <v>0</v>
      </c>
      <c r="AD257" s="255">
        <f>(AD94+AD95)*'Data - P&amp;L'!$C$33</f>
        <v>0</v>
      </c>
      <c r="AE257" s="255">
        <f>(AE94+AE95)*'Data - P&amp;L'!$C$33</f>
        <v>0</v>
      </c>
      <c r="AF257" s="255">
        <f>(AF94+AF95)*'Data - P&amp;L'!$C$33</f>
        <v>0</v>
      </c>
      <c r="AG257" s="977">
        <f t="shared" si="81"/>
        <v>193.05</v>
      </c>
    </row>
    <row r="258" hidden="1" outlineLevel="1">
      <c r="A258" s="553" t="s">
        <v>2152</v>
      </c>
      <c r="B258" s="129" t="str">
        <f>(B102+B110+#REF!)*'Data - P&amp;L'!$D$28</f>
        <v>#REF!</v>
      </c>
      <c r="C258" s="129" t="str">
        <f>(C102+C110+#REF!)*'Data - P&amp;L'!$D$28</f>
        <v>#REF!</v>
      </c>
      <c r="D258" s="129" t="str">
        <f>(D102+D110+#REF!)*'Data - P&amp;L'!$D$28</f>
        <v>#REF!</v>
      </c>
      <c r="E258" s="129" t="str">
        <f>(E102+E110+#REF!)*'Data - P&amp;L'!$D$28</f>
        <v>#REF!</v>
      </c>
      <c r="F258" s="129" t="str">
        <f>(F102+F110+#REF!)*'Data - P&amp;L'!$D$28</f>
        <v>#REF!</v>
      </c>
      <c r="G258" s="129" t="str">
        <f>(G102+G110+#REF!)*'Data - P&amp;L'!$D$28</f>
        <v>#REF!</v>
      </c>
      <c r="H258" s="129" t="str">
        <f>(H102+H110+#REF!)*'Data - P&amp;L'!$D$28</f>
        <v>#REF!</v>
      </c>
      <c r="I258" s="129" t="str">
        <f>(I102+I110+#REF!)*'Data - P&amp;L'!$D$28</f>
        <v>#REF!</v>
      </c>
      <c r="J258" s="129" t="str">
        <f>(J102+J110+#REF!)*'Data - P&amp;L'!$D$28</f>
        <v>#REF!</v>
      </c>
      <c r="K258" s="129" t="str">
        <f>(K102+K110+#REF!)*'Data - P&amp;L'!$D$28</f>
        <v>#REF!</v>
      </c>
      <c r="L258" s="129" t="str">
        <f>(L102+L110+#REF!)*'Data - P&amp;L'!$D$28</f>
        <v>#REF!</v>
      </c>
      <c r="M258" s="129" t="str">
        <f>(M102+M110+#REF!)*'Data - P&amp;L'!$D$28</f>
        <v>#REF!</v>
      </c>
      <c r="N258" s="129" t="str">
        <f>(N102+N110+#REF!)*'Data - P&amp;L'!$D$28</f>
        <v>#REF!</v>
      </c>
      <c r="O258" s="129" t="str">
        <f>(O102+O110+#REF!)*'Data - P&amp;L'!$D$28</f>
        <v>#REF!</v>
      </c>
      <c r="P258" s="129" t="str">
        <f>(P102+P110+#REF!)*'Data - P&amp;L'!$D$28</f>
        <v>#REF!</v>
      </c>
      <c r="Q258" s="129" t="str">
        <f>(Q102+Q110+#REF!)*'Data - P&amp;L'!$D$28</f>
        <v>#REF!</v>
      </c>
      <c r="R258" s="129" t="str">
        <f>(R102+R110+#REF!)*'Data - P&amp;L'!$D$28</f>
        <v>#REF!</v>
      </c>
      <c r="S258" s="129" t="str">
        <f>(S102+S110+#REF!)*'Data - P&amp;L'!$D$28</f>
        <v>#REF!</v>
      </c>
      <c r="T258" s="129" t="str">
        <f>(T102+T110+#REF!)*'Data - P&amp;L'!$D$28</f>
        <v>#REF!</v>
      </c>
      <c r="U258" s="129" t="str">
        <f>(U102+U110+#REF!)*'Data - P&amp;L'!$D$28</f>
        <v>#REF!</v>
      </c>
      <c r="V258" s="129" t="str">
        <f>(V102+V110+#REF!)*'Data - P&amp;L'!$D$28</f>
        <v>#REF!</v>
      </c>
      <c r="W258" s="129" t="str">
        <f>(W102+W110+#REF!)*'Data - P&amp;L'!$D$28</f>
        <v>#REF!</v>
      </c>
      <c r="X258" s="129" t="str">
        <f>(X102+X110+#REF!)*'Data - P&amp;L'!$D$28</f>
        <v>#REF!</v>
      </c>
      <c r="Y258" s="129" t="str">
        <f>(Y102+Y110+#REF!)*'Data - P&amp;L'!$D$28</f>
        <v>#REF!</v>
      </c>
      <c r="Z258" s="129" t="str">
        <f>(Z102+Z110+#REF!)*'Data - P&amp;L'!$D$28</f>
        <v>#REF!</v>
      </c>
      <c r="AA258" s="129" t="str">
        <f>(AA102+AA110+#REF!)*'Data - P&amp;L'!$D$28</f>
        <v>#REF!</v>
      </c>
      <c r="AB258" s="129" t="str">
        <f>(AB102+AB110+#REF!)*'Data - P&amp;L'!$D$28</f>
        <v>#REF!</v>
      </c>
      <c r="AC258" s="129" t="str">
        <f>(AC102+AC110+#REF!)*'Data - P&amp;L'!$D$28</f>
        <v>#REF!</v>
      </c>
      <c r="AD258" s="129" t="str">
        <f>(AD102+AD110+#REF!)*'Data - P&amp;L'!$D$28</f>
        <v>#REF!</v>
      </c>
      <c r="AE258" s="129" t="str">
        <f>(AE102+AE110+#REF!)*'Data - P&amp;L'!$D$28</f>
        <v>#REF!</v>
      </c>
      <c r="AF258" s="129" t="str">
        <f>(AF102+AF110+#REF!)*'Data - P&amp;L'!$D$28</f>
        <v>#REF!</v>
      </c>
      <c r="AG258" s="977" t="str">
        <f t="shared" si="81"/>
        <v>#REF!</v>
      </c>
    </row>
    <row r="259" hidden="1" outlineLevel="1">
      <c r="A259" s="553" t="s">
        <v>2153</v>
      </c>
      <c r="B259" s="129" t="str">
        <f>(B102+B110+#REF!)*'Data - P&amp;L'!$D$29</f>
        <v>#REF!</v>
      </c>
      <c r="C259" s="129" t="str">
        <f>(C102+C110+#REF!)*'Data - P&amp;L'!$D$29</f>
        <v>#REF!</v>
      </c>
      <c r="D259" s="129" t="str">
        <f>(D102+D110+#REF!)*'Data - P&amp;L'!$D$29</f>
        <v>#REF!</v>
      </c>
      <c r="E259" s="129" t="str">
        <f>(E102+E110+#REF!)*'Data - P&amp;L'!$D$29</f>
        <v>#REF!</v>
      </c>
      <c r="F259" s="129" t="str">
        <f>(F102+F110+#REF!)*'Data - P&amp;L'!$D$29</f>
        <v>#REF!</v>
      </c>
      <c r="G259" s="129" t="str">
        <f>(G102+G110+#REF!)*'Data - P&amp;L'!$D$29</f>
        <v>#REF!</v>
      </c>
      <c r="H259" s="129" t="str">
        <f>(H102+H110+#REF!)*'Data - P&amp;L'!$D$29</f>
        <v>#REF!</v>
      </c>
      <c r="I259" s="129" t="str">
        <f>(I102+I110+#REF!)*'Data - P&amp;L'!$D$29</f>
        <v>#REF!</v>
      </c>
      <c r="J259" s="129" t="str">
        <f>(J102+J110+#REF!)*'Data - P&amp;L'!$D$29</f>
        <v>#REF!</v>
      </c>
      <c r="K259" s="129" t="str">
        <f>(K102+K110+#REF!)*'Data - P&amp;L'!$D$29</f>
        <v>#REF!</v>
      </c>
      <c r="L259" s="129" t="str">
        <f>(L102+L110+#REF!)*'Data - P&amp;L'!$D$29</f>
        <v>#REF!</v>
      </c>
      <c r="M259" s="129" t="str">
        <f>(M102+M110+#REF!)*'Data - P&amp;L'!$D$29</f>
        <v>#REF!</v>
      </c>
      <c r="N259" s="129" t="str">
        <f>(N102+N110+#REF!)*'Data - P&amp;L'!$D$29</f>
        <v>#REF!</v>
      </c>
      <c r="O259" s="129" t="str">
        <f>(O102+O110+#REF!)*'Data - P&amp;L'!$D$29</f>
        <v>#REF!</v>
      </c>
      <c r="P259" s="129" t="str">
        <f>(P102+P110+#REF!)*'Data - P&amp;L'!$D$29</f>
        <v>#REF!</v>
      </c>
      <c r="Q259" s="129" t="str">
        <f>(Q102+Q110+#REF!)*'Data - P&amp;L'!$D$29</f>
        <v>#REF!</v>
      </c>
      <c r="R259" s="129" t="str">
        <f>(R102+R110+#REF!)*'Data - P&amp;L'!$D$29</f>
        <v>#REF!</v>
      </c>
      <c r="S259" s="129" t="str">
        <f>(S102+S110+#REF!)*'Data - P&amp;L'!$D$29</f>
        <v>#REF!</v>
      </c>
      <c r="T259" s="129" t="str">
        <f>(T102+T110+#REF!)*'Data - P&amp;L'!$D$29</f>
        <v>#REF!</v>
      </c>
      <c r="U259" s="129" t="str">
        <f>(U102+U110+#REF!)*'Data - P&amp;L'!$D$29</f>
        <v>#REF!</v>
      </c>
      <c r="V259" s="129" t="str">
        <f>(V102+V110+#REF!)*'Data - P&amp;L'!$D$29</f>
        <v>#REF!</v>
      </c>
      <c r="W259" s="129" t="str">
        <f>(W102+W110+#REF!)*'Data - P&amp;L'!$D$29</f>
        <v>#REF!</v>
      </c>
      <c r="X259" s="129" t="str">
        <f>(X102+X110+#REF!)*'Data - P&amp;L'!$D$29</f>
        <v>#REF!</v>
      </c>
      <c r="Y259" s="129" t="str">
        <f>(Y102+Y110+#REF!)*'Data - P&amp;L'!$D$29</f>
        <v>#REF!</v>
      </c>
      <c r="Z259" s="129" t="str">
        <f>(Z102+Z110+#REF!)*'Data - P&amp;L'!$D$29</f>
        <v>#REF!</v>
      </c>
      <c r="AA259" s="129" t="str">
        <f>(AA102+AA110+#REF!)*'Data - P&amp;L'!$D$29</f>
        <v>#REF!</v>
      </c>
      <c r="AB259" s="129" t="str">
        <f>(AB102+AB110+#REF!)*'Data - P&amp;L'!$D$29</f>
        <v>#REF!</v>
      </c>
      <c r="AC259" s="129" t="str">
        <f>(AC102+AC110+#REF!)*'Data - P&amp;L'!$D$29</f>
        <v>#REF!</v>
      </c>
      <c r="AD259" s="129" t="str">
        <f>(AD102+AD110+#REF!)*'Data - P&amp;L'!$D$29</f>
        <v>#REF!</v>
      </c>
      <c r="AE259" s="129" t="str">
        <f>(AE102+AE110+#REF!)*'Data - P&amp;L'!$D$29</f>
        <v>#REF!</v>
      </c>
      <c r="AF259" s="129" t="str">
        <f>(AF102+AF110+#REF!)*'Data - P&amp;L'!$D$29</f>
        <v>#REF!</v>
      </c>
      <c r="AG259" s="977" t="str">
        <f t="shared" si="81"/>
        <v>#REF!</v>
      </c>
    </row>
    <row r="260" hidden="1" outlineLevel="1">
      <c r="A260" s="553" t="s">
        <v>2154</v>
      </c>
      <c r="B260" s="129" t="str">
        <f>(B102+B110+#REF!)*'Data - P&amp;L'!$D$30</f>
        <v>#REF!</v>
      </c>
      <c r="C260" s="129" t="str">
        <f>(C102+C110+#REF!)*'Data - P&amp;L'!$D$30</f>
        <v>#REF!</v>
      </c>
      <c r="D260" s="129" t="str">
        <f>(D102+D110+#REF!)*'Data - P&amp;L'!$D$30</f>
        <v>#REF!</v>
      </c>
      <c r="E260" s="129" t="str">
        <f>(E102+E110+#REF!)*'Data - P&amp;L'!$D$30</f>
        <v>#REF!</v>
      </c>
      <c r="F260" s="129" t="str">
        <f>(F102+F110+#REF!)*'Data - P&amp;L'!$D$30</f>
        <v>#REF!</v>
      </c>
      <c r="G260" s="129" t="str">
        <f>(G102+G110+#REF!)*'Data - P&amp;L'!$D$30</f>
        <v>#REF!</v>
      </c>
      <c r="H260" s="129" t="str">
        <f>(H102+H110+#REF!)*'Data - P&amp;L'!$D$30</f>
        <v>#REF!</v>
      </c>
      <c r="I260" s="129" t="str">
        <f>(I102+I110+#REF!)*'Data - P&amp;L'!$D$30</f>
        <v>#REF!</v>
      </c>
      <c r="J260" s="129" t="str">
        <f>(J102+J110+#REF!)*'Data - P&amp;L'!$D$30</f>
        <v>#REF!</v>
      </c>
      <c r="K260" s="129" t="str">
        <f>(K102+K110+#REF!)*'Data - P&amp;L'!$D$30</f>
        <v>#REF!</v>
      </c>
      <c r="L260" s="129" t="str">
        <f>(L102+L110+#REF!)*'Data - P&amp;L'!$D$30</f>
        <v>#REF!</v>
      </c>
      <c r="M260" s="129" t="str">
        <f>(M102+M110+#REF!)*'Data - P&amp;L'!$D$30</f>
        <v>#REF!</v>
      </c>
      <c r="N260" s="129" t="str">
        <f>(N102+N110+#REF!)*'Data - P&amp;L'!$D$30</f>
        <v>#REF!</v>
      </c>
      <c r="O260" s="129" t="str">
        <f>(O102+O110+#REF!)*'Data - P&amp;L'!$D$30</f>
        <v>#REF!</v>
      </c>
      <c r="P260" s="129" t="str">
        <f>(P102+P110+#REF!)*'Data - P&amp;L'!$D$30</f>
        <v>#REF!</v>
      </c>
      <c r="Q260" s="129" t="str">
        <f>(Q102+Q110+#REF!)*'Data - P&amp;L'!$D$30</f>
        <v>#REF!</v>
      </c>
      <c r="R260" s="129" t="str">
        <f>(R102+R110+#REF!)*'Data - P&amp;L'!$D$30</f>
        <v>#REF!</v>
      </c>
      <c r="S260" s="129" t="str">
        <f>(S102+S110+#REF!)*'Data - P&amp;L'!$D$30</f>
        <v>#REF!</v>
      </c>
      <c r="T260" s="129" t="str">
        <f>(T102+T110+#REF!)*'Data - P&amp;L'!$D$30</f>
        <v>#REF!</v>
      </c>
      <c r="U260" s="129" t="str">
        <f>(U102+U110+#REF!)*'Data - P&amp;L'!$D$30</f>
        <v>#REF!</v>
      </c>
      <c r="V260" s="129" t="str">
        <f>(V102+V110+#REF!)*'Data - P&amp;L'!$D$30</f>
        <v>#REF!</v>
      </c>
      <c r="W260" s="129" t="str">
        <f>(W102+W110+#REF!)*'Data - P&amp;L'!$D$30</f>
        <v>#REF!</v>
      </c>
      <c r="X260" s="129" t="str">
        <f>(X102+X110+#REF!)*'Data - P&amp;L'!$D$30</f>
        <v>#REF!</v>
      </c>
      <c r="Y260" s="129" t="str">
        <f>(Y102+Y110+#REF!)*'Data - P&amp;L'!$D$30</f>
        <v>#REF!</v>
      </c>
      <c r="Z260" s="129" t="str">
        <f>(Z102+Z110+#REF!)*'Data - P&amp;L'!$D$30</f>
        <v>#REF!</v>
      </c>
      <c r="AA260" s="129" t="str">
        <f>(AA102+AA110+#REF!)*'Data - P&amp;L'!$D$30</f>
        <v>#REF!</v>
      </c>
      <c r="AB260" s="129" t="str">
        <f>(AB102+AB110+#REF!)*'Data - P&amp;L'!$D$30</f>
        <v>#REF!</v>
      </c>
      <c r="AC260" s="129" t="str">
        <f>(AC102+AC110+#REF!)*'Data - P&amp;L'!$D$30</f>
        <v>#REF!</v>
      </c>
      <c r="AD260" s="129" t="str">
        <f>(AD102+AD110+#REF!)*'Data - P&amp;L'!$D$30</f>
        <v>#REF!</v>
      </c>
      <c r="AE260" s="129" t="str">
        <f>(AE102+AE110+#REF!)*'Data - P&amp;L'!$D$30</f>
        <v>#REF!</v>
      </c>
      <c r="AF260" s="129" t="str">
        <f>(AF102+AF110+#REF!)*'Data - P&amp;L'!$D$30</f>
        <v>#REF!</v>
      </c>
      <c r="AG260" s="977" t="str">
        <f t="shared" si="81"/>
        <v>#REF!</v>
      </c>
    </row>
    <row r="261" hidden="1" outlineLevel="1">
      <c r="A261" s="553" t="s">
        <v>2155</v>
      </c>
      <c r="B261" s="129" t="str">
        <f>(B102+B110+#REF!)*'Data - P&amp;L'!$D$31</f>
        <v>#REF!</v>
      </c>
      <c r="C261" s="129" t="str">
        <f>(C102+C110+#REF!)*'Data - P&amp;L'!$D$31</f>
        <v>#REF!</v>
      </c>
      <c r="D261" s="129" t="str">
        <f>(D102+D110+#REF!)*'Data - P&amp;L'!$D$31</f>
        <v>#REF!</v>
      </c>
      <c r="E261" s="129" t="str">
        <f>(E102+E110+#REF!)*'Data - P&amp;L'!$D$31</f>
        <v>#REF!</v>
      </c>
      <c r="F261" s="129" t="str">
        <f>(F102+F110+#REF!)*'Data - P&amp;L'!$D$31</f>
        <v>#REF!</v>
      </c>
      <c r="G261" s="129" t="str">
        <f>(G102+G110+#REF!)*'Data - P&amp;L'!$D$31</f>
        <v>#REF!</v>
      </c>
      <c r="H261" s="129" t="str">
        <f>(H102+H110+#REF!)*'Data - P&amp;L'!$D$31</f>
        <v>#REF!</v>
      </c>
      <c r="I261" s="129" t="str">
        <f>(I102+I110+#REF!)*'Data - P&amp;L'!$D$31</f>
        <v>#REF!</v>
      </c>
      <c r="J261" s="129" t="str">
        <f>(J102+J110+#REF!)*'Data - P&amp;L'!$D$31</f>
        <v>#REF!</v>
      </c>
      <c r="K261" s="129" t="str">
        <f>(K102+K110+#REF!)*'Data - P&amp;L'!$D$31</f>
        <v>#REF!</v>
      </c>
      <c r="L261" s="129" t="str">
        <f>(L102+L110+#REF!)*'Data - P&amp;L'!$D$31</f>
        <v>#REF!</v>
      </c>
      <c r="M261" s="129" t="str">
        <f>(M102+M110+#REF!)*'Data - P&amp;L'!$D$31</f>
        <v>#REF!</v>
      </c>
      <c r="N261" s="129" t="str">
        <f>(N102+N110+#REF!)*'Data - P&amp;L'!$D$31</f>
        <v>#REF!</v>
      </c>
      <c r="O261" s="129" t="str">
        <f>(O102+O110+#REF!)*'Data - P&amp;L'!$D$31</f>
        <v>#REF!</v>
      </c>
      <c r="P261" s="129" t="str">
        <f>(P102+P110+#REF!)*'Data - P&amp;L'!$D$31</f>
        <v>#REF!</v>
      </c>
      <c r="Q261" s="129" t="str">
        <f>(Q102+Q110+#REF!)*'Data - P&amp;L'!$D$31</f>
        <v>#REF!</v>
      </c>
      <c r="R261" s="129" t="str">
        <f>(R102+R110+#REF!)*'Data - P&amp;L'!$D$31</f>
        <v>#REF!</v>
      </c>
      <c r="S261" s="129" t="str">
        <f>(S102+S110+#REF!)*'Data - P&amp;L'!$D$31</f>
        <v>#REF!</v>
      </c>
      <c r="T261" s="129" t="str">
        <f>(T102+T110+#REF!)*'Data - P&amp;L'!$D$31</f>
        <v>#REF!</v>
      </c>
      <c r="U261" s="129" t="str">
        <f>(U102+U110+#REF!)*'Data - P&amp;L'!$D$31</f>
        <v>#REF!</v>
      </c>
      <c r="V261" s="129" t="str">
        <f>(V102+V110+#REF!)*'Data - P&amp;L'!$D$31</f>
        <v>#REF!</v>
      </c>
      <c r="W261" s="129" t="str">
        <f>(W102+W110+#REF!)*'Data - P&amp;L'!$D$31</f>
        <v>#REF!</v>
      </c>
      <c r="X261" s="129" t="str">
        <f>(X102+X110+#REF!)*'Data - P&amp;L'!$D$31</f>
        <v>#REF!</v>
      </c>
      <c r="Y261" s="129" t="str">
        <f>(Y102+Y110+#REF!)*'Data - P&amp;L'!$D$31</f>
        <v>#REF!</v>
      </c>
      <c r="Z261" s="129" t="str">
        <f>(Z102+Z110+#REF!)*'Data - P&amp;L'!$D$31</f>
        <v>#REF!</v>
      </c>
      <c r="AA261" s="129" t="str">
        <f>(AA102+AA110+#REF!)*'Data - P&amp;L'!$D$31</f>
        <v>#REF!</v>
      </c>
      <c r="AB261" s="129" t="str">
        <f>(AB102+AB110+#REF!)*'Data - P&amp;L'!$D$31</f>
        <v>#REF!</v>
      </c>
      <c r="AC261" s="129" t="str">
        <f>(AC102+AC110+#REF!)*'Data - P&amp;L'!$D$31</f>
        <v>#REF!</v>
      </c>
      <c r="AD261" s="129" t="str">
        <f>(AD102+AD110+#REF!)*'Data - P&amp;L'!$D$31</f>
        <v>#REF!</v>
      </c>
      <c r="AE261" s="129" t="str">
        <f>(AE102+AE110+#REF!)*'Data - P&amp;L'!$D$31</f>
        <v>#REF!</v>
      </c>
      <c r="AF261" s="129" t="str">
        <f>(AF102+AF110+#REF!)*'Data - P&amp;L'!$D$31</f>
        <v>#REF!</v>
      </c>
      <c r="AG261" s="977" t="str">
        <f t="shared" si="81"/>
        <v>#REF!</v>
      </c>
    </row>
    <row r="262" hidden="1" outlineLevel="1">
      <c r="A262" s="553" t="s">
        <v>2156</v>
      </c>
      <c r="B262" s="129" t="str">
        <f>(B102+B110+#REF!)*'Data - P&amp;L'!$D$32</f>
        <v>#REF!</v>
      </c>
      <c r="C262" s="129" t="str">
        <f>(C102+C110+#REF!)*'Data - P&amp;L'!$D$32</f>
        <v>#REF!</v>
      </c>
      <c r="D262" s="129" t="str">
        <f>(D102+D110+#REF!)*'Data - P&amp;L'!$D$32</f>
        <v>#REF!</v>
      </c>
      <c r="E262" s="129" t="str">
        <f>(E102+E110+#REF!)*'Data - P&amp;L'!$D$32</f>
        <v>#REF!</v>
      </c>
      <c r="F262" s="129" t="str">
        <f>(F102+F110+#REF!)*'Data - P&amp;L'!$D$32</f>
        <v>#REF!</v>
      </c>
      <c r="G262" s="129" t="str">
        <f>(G102+G110+#REF!)*'Data - P&amp;L'!$D$32</f>
        <v>#REF!</v>
      </c>
      <c r="H262" s="129" t="str">
        <f>(H102+H110+#REF!)*'Data - P&amp;L'!$D$32</f>
        <v>#REF!</v>
      </c>
      <c r="I262" s="129" t="str">
        <f>(I102+I110+#REF!)*'Data - P&amp;L'!$D$32</f>
        <v>#REF!</v>
      </c>
      <c r="J262" s="129" t="str">
        <f>(J102+J110+#REF!)*'Data - P&amp;L'!$D$32</f>
        <v>#REF!</v>
      </c>
      <c r="K262" s="129" t="str">
        <f>(K102+K110+#REF!)*'Data - P&amp;L'!$D$32</f>
        <v>#REF!</v>
      </c>
      <c r="L262" s="129" t="str">
        <f>(L102+L110+#REF!)*'Data - P&amp;L'!$D$32</f>
        <v>#REF!</v>
      </c>
      <c r="M262" s="129" t="str">
        <f>(M102+M110+#REF!)*'Data - P&amp;L'!$D$32</f>
        <v>#REF!</v>
      </c>
      <c r="N262" s="129" t="str">
        <f>(N102+N110+#REF!)*'Data - P&amp;L'!$D$32</f>
        <v>#REF!</v>
      </c>
      <c r="O262" s="129" t="str">
        <f>(O102+O110+#REF!)*'Data - P&amp;L'!$D$32</f>
        <v>#REF!</v>
      </c>
      <c r="P262" s="129" t="str">
        <f>(P102+P110+#REF!)*'Data - P&amp;L'!$D$32</f>
        <v>#REF!</v>
      </c>
      <c r="Q262" s="129" t="str">
        <f>(Q102+Q110+#REF!)*'Data - P&amp;L'!$D$32</f>
        <v>#REF!</v>
      </c>
      <c r="R262" s="129" t="str">
        <f>(R102+R110+#REF!)*'Data - P&amp;L'!$D$32</f>
        <v>#REF!</v>
      </c>
      <c r="S262" s="129" t="str">
        <f>(S102+S110+#REF!)*'Data - P&amp;L'!$D$32</f>
        <v>#REF!</v>
      </c>
      <c r="T262" s="129" t="str">
        <f>(T102+T110+#REF!)*'Data - P&amp;L'!$D$32</f>
        <v>#REF!</v>
      </c>
      <c r="U262" s="129" t="str">
        <f>(U102+U110+#REF!)*'Data - P&amp;L'!$D$32</f>
        <v>#REF!</v>
      </c>
      <c r="V262" s="129" t="str">
        <f>(V102+V110+#REF!)*'Data - P&amp;L'!$D$32</f>
        <v>#REF!</v>
      </c>
      <c r="W262" s="129" t="str">
        <f>(W102+W110+#REF!)*'Data - P&amp;L'!$D$32</f>
        <v>#REF!</v>
      </c>
      <c r="X262" s="129" t="str">
        <f>(X102+X110+#REF!)*'Data - P&amp;L'!$D$32</f>
        <v>#REF!</v>
      </c>
      <c r="Y262" s="129" t="str">
        <f>(Y102+Y110+#REF!)*'Data - P&amp;L'!$D$32</f>
        <v>#REF!</v>
      </c>
      <c r="Z262" s="129" t="str">
        <f>(Z102+Z110+#REF!)*'Data - P&amp;L'!$D$32</f>
        <v>#REF!</v>
      </c>
      <c r="AA262" s="129" t="str">
        <f>(AA102+AA110+#REF!)*'Data - P&amp;L'!$D$32</f>
        <v>#REF!</v>
      </c>
      <c r="AB262" s="129" t="str">
        <f>(AB102+AB110+#REF!)*'Data - P&amp;L'!$D$32</f>
        <v>#REF!</v>
      </c>
      <c r="AC262" s="129" t="str">
        <f>(AC102+AC110+#REF!)*'Data - P&amp;L'!$D$32</f>
        <v>#REF!</v>
      </c>
      <c r="AD262" s="129" t="str">
        <f>(AD102+AD110+#REF!)*'Data - P&amp;L'!$D$32</f>
        <v>#REF!</v>
      </c>
      <c r="AE262" s="129" t="str">
        <f>(AE102+AE110+#REF!)*'Data - P&amp;L'!$D$32</f>
        <v>#REF!</v>
      </c>
      <c r="AF262" s="129" t="str">
        <f>(AF102+AF110+#REF!)*'Data - P&amp;L'!$D$32</f>
        <v>#REF!</v>
      </c>
      <c r="AG262" s="977" t="str">
        <f t="shared" si="81"/>
        <v>#REF!</v>
      </c>
    </row>
    <row r="263" hidden="1" outlineLevel="1">
      <c r="A263" s="996" t="s">
        <v>2157</v>
      </c>
      <c r="B263" s="383" t="str">
        <f>(B102+B110+#REF!)*'Data - P&amp;L'!$D$33</f>
        <v>#REF!</v>
      </c>
      <c r="C263" s="383" t="str">
        <f>(C102+C110+#REF!)*'Data - P&amp;L'!$D$33</f>
        <v>#REF!</v>
      </c>
      <c r="D263" s="383" t="str">
        <f>(D102+D110+#REF!)*'Data - P&amp;L'!$D$33</f>
        <v>#REF!</v>
      </c>
      <c r="E263" s="383" t="str">
        <f>(E102+E110+#REF!)*'Data - P&amp;L'!$D$33</f>
        <v>#REF!</v>
      </c>
      <c r="F263" s="383" t="str">
        <f>(F102+F110+#REF!)*'Data - P&amp;L'!$D$33</f>
        <v>#REF!</v>
      </c>
      <c r="G263" s="383" t="str">
        <f>(G102+G110+#REF!)*'Data - P&amp;L'!$D$33</f>
        <v>#REF!</v>
      </c>
      <c r="H263" s="383" t="str">
        <f>(H102+H110+#REF!)*'Data - P&amp;L'!$D$33</f>
        <v>#REF!</v>
      </c>
      <c r="I263" s="383" t="str">
        <f>(I102+I110+#REF!)*'Data - P&amp;L'!$D$33</f>
        <v>#REF!</v>
      </c>
      <c r="J263" s="383" t="str">
        <f>(J102+J110+#REF!)*'Data - P&amp;L'!$D$33</f>
        <v>#REF!</v>
      </c>
      <c r="K263" s="383" t="str">
        <f>(K102+K110+#REF!)*'Data - P&amp;L'!$D$33</f>
        <v>#REF!</v>
      </c>
      <c r="L263" s="383" t="str">
        <f>(L102+L110+#REF!)*'Data - P&amp;L'!$D$33</f>
        <v>#REF!</v>
      </c>
      <c r="M263" s="383" t="str">
        <f>(M102+M110+#REF!)*'Data - P&amp;L'!$D$33</f>
        <v>#REF!</v>
      </c>
      <c r="N263" s="383" t="str">
        <f>(N102+N110+#REF!)*'Data - P&amp;L'!$D$33</f>
        <v>#REF!</v>
      </c>
      <c r="O263" s="383" t="str">
        <f>(O102+O110+#REF!)*'Data - P&amp;L'!$D$33</f>
        <v>#REF!</v>
      </c>
      <c r="P263" s="383" t="str">
        <f>(P102+P110+#REF!)*'Data - P&amp;L'!$D$33</f>
        <v>#REF!</v>
      </c>
      <c r="Q263" s="383" t="str">
        <f>(Q102+Q110+#REF!)*'Data - P&amp;L'!$D$33</f>
        <v>#REF!</v>
      </c>
      <c r="R263" s="383" t="str">
        <f>(R102+R110+#REF!)*'Data - P&amp;L'!$D$33</f>
        <v>#REF!</v>
      </c>
      <c r="S263" s="383" t="str">
        <f>(S102+S110+#REF!)*'Data - P&amp;L'!$D$33</f>
        <v>#REF!</v>
      </c>
      <c r="T263" s="383" t="str">
        <f>(T102+T110+#REF!)*'Data - P&amp;L'!$D$33</f>
        <v>#REF!</v>
      </c>
      <c r="U263" s="383" t="str">
        <f>(U102+U110+#REF!)*'Data - P&amp;L'!$D$33</f>
        <v>#REF!</v>
      </c>
      <c r="V263" s="383" t="str">
        <f>(V102+V110+#REF!)*'Data - P&amp;L'!$D$33</f>
        <v>#REF!</v>
      </c>
      <c r="W263" s="383" t="str">
        <f>(W102+W110+#REF!)*'Data - P&amp;L'!$D$33</f>
        <v>#REF!</v>
      </c>
      <c r="X263" s="383" t="str">
        <f>(X102+X110+#REF!)*'Data - P&amp;L'!$D$33</f>
        <v>#REF!</v>
      </c>
      <c r="Y263" s="383" t="str">
        <f>(Y102+Y110+#REF!)*'Data - P&amp;L'!$D$33</f>
        <v>#REF!</v>
      </c>
      <c r="Z263" s="383" t="str">
        <f>(Z102+Z110+#REF!)*'Data - P&amp;L'!$D$33</f>
        <v>#REF!</v>
      </c>
      <c r="AA263" s="383" t="str">
        <f>(AA102+AA110+#REF!)*'Data - P&amp;L'!$D$33</f>
        <v>#REF!</v>
      </c>
      <c r="AB263" s="383" t="str">
        <f>(AB102+AB110+#REF!)*'Data - P&amp;L'!$D$33</f>
        <v>#REF!</v>
      </c>
      <c r="AC263" s="383" t="str">
        <f>(AC102+AC110+#REF!)*'Data - P&amp;L'!$D$33</f>
        <v>#REF!</v>
      </c>
      <c r="AD263" s="383" t="str">
        <f>(AD102+AD110+#REF!)*'Data - P&amp;L'!$D$33</f>
        <v>#REF!</v>
      </c>
      <c r="AE263" s="383" t="str">
        <f>(AE102+AE110+#REF!)*'Data - P&amp;L'!$D$33</f>
        <v>#REF!</v>
      </c>
      <c r="AF263" s="383" t="str">
        <f>(AF102+AF110+#REF!)*'Data - P&amp;L'!$D$33</f>
        <v>#REF!</v>
      </c>
      <c r="AG263" s="977" t="str">
        <f t="shared" si="81"/>
        <v>#REF!</v>
      </c>
    </row>
    <row r="264">
      <c r="A264" s="385" t="s">
        <v>513</v>
      </c>
      <c r="B264" s="129" t="str">
        <f t="shared" ref="B264:AF264" si="82">sum(B230:B263)</f>
        <v>#REF!</v>
      </c>
      <c r="C264" s="129" t="str">
        <f t="shared" si="82"/>
        <v>#REF!</v>
      </c>
      <c r="D264" s="129" t="str">
        <f t="shared" si="82"/>
        <v>#REF!</v>
      </c>
      <c r="E264" s="129" t="str">
        <f t="shared" si="82"/>
        <v>#REF!</v>
      </c>
      <c r="F264" s="129" t="str">
        <f t="shared" si="82"/>
        <v>#REF!</v>
      </c>
      <c r="G264" s="129" t="str">
        <f t="shared" si="82"/>
        <v>#REF!</v>
      </c>
      <c r="H264" s="129" t="str">
        <f t="shared" si="82"/>
        <v>#REF!</v>
      </c>
      <c r="I264" s="129" t="str">
        <f t="shared" si="82"/>
        <v>#REF!</v>
      </c>
      <c r="J264" s="129" t="str">
        <f t="shared" si="82"/>
        <v>#REF!</v>
      </c>
      <c r="K264" s="129" t="str">
        <f t="shared" si="82"/>
        <v>#REF!</v>
      </c>
      <c r="L264" s="129" t="str">
        <f t="shared" si="82"/>
        <v>#REF!</v>
      </c>
      <c r="M264" s="129" t="str">
        <f t="shared" si="82"/>
        <v>#REF!</v>
      </c>
      <c r="N264" s="129" t="str">
        <f t="shared" si="82"/>
        <v>#REF!</v>
      </c>
      <c r="O264" s="129" t="str">
        <f t="shared" si="82"/>
        <v>#REF!</v>
      </c>
      <c r="P264" s="129" t="str">
        <f t="shared" si="82"/>
        <v>#REF!</v>
      </c>
      <c r="Q264" s="129" t="str">
        <f t="shared" si="82"/>
        <v>#REF!</v>
      </c>
      <c r="R264" s="129" t="str">
        <f t="shared" si="82"/>
        <v>#REF!</v>
      </c>
      <c r="S264" s="129" t="str">
        <f t="shared" si="82"/>
        <v>#REF!</v>
      </c>
      <c r="T264" s="129" t="str">
        <f t="shared" si="82"/>
        <v>#REF!</v>
      </c>
      <c r="U264" s="129" t="str">
        <f t="shared" si="82"/>
        <v>#REF!</v>
      </c>
      <c r="V264" s="129" t="str">
        <f t="shared" si="82"/>
        <v>#REF!</v>
      </c>
      <c r="W264" s="129" t="str">
        <f t="shared" si="82"/>
        <v>#REF!</v>
      </c>
      <c r="X264" s="129" t="str">
        <f t="shared" si="82"/>
        <v>#REF!</v>
      </c>
      <c r="Y264" s="129" t="str">
        <f t="shared" si="82"/>
        <v>#REF!</v>
      </c>
      <c r="Z264" s="129" t="str">
        <f t="shared" si="82"/>
        <v>#REF!</v>
      </c>
      <c r="AA264" s="129" t="str">
        <f t="shared" si="82"/>
        <v>#REF!</v>
      </c>
      <c r="AB264" s="129" t="str">
        <f t="shared" si="82"/>
        <v>#REF!</v>
      </c>
      <c r="AC264" s="129" t="str">
        <f t="shared" si="82"/>
        <v>#REF!</v>
      </c>
      <c r="AD264" s="129" t="str">
        <f t="shared" si="82"/>
        <v>#REF!</v>
      </c>
      <c r="AE264" s="129" t="str">
        <f t="shared" si="82"/>
        <v>#REF!</v>
      </c>
      <c r="AF264" s="129" t="str">
        <f t="shared" si="82"/>
        <v>#REF!</v>
      </c>
      <c r="AG264" s="977"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98" t="s">
        <v>2160</v>
      </c>
      <c r="H1" s="999"/>
      <c r="I1" s="999"/>
      <c r="J1" s="999"/>
      <c r="K1" s="999"/>
      <c r="L1" s="999"/>
      <c r="M1" s="999"/>
      <c r="N1" s="999"/>
      <c r="O1" s="999"/>
      <c r="P1" s="999"/>
      <c r="Q1" s="999"/>
      <c r="R1" s="999"/>
      <c r="S1" s="999"/>
      <c r="T1" s="999"/>
      <c r="U1" s="999"/>
      <c r="V1" s="999"/>
      <c r="W1" s="999"/>
      <c r="X1" s="999"/>
      <c r="Y1" s="999"/>
      <c r="Z1" s="999"/>
      <c r="AA1" s="999"/>
      <c r="AB1" s="999"/>
      <c r="AC1" s="999"/>
      <c r="AD1" s="999"/>
      <c r="AE1" s="999"/>
      <c r="AF1" s="999"/>
      <c r="AG1" s="999"/>
      <c r="AH1" s="999"/>
      <c r="AI1" s="999"/>
      <c r="AJ1" s="999"/>
      <c r="AK1" s="999"/>
      <c r="AL1" s="637"/>
      <c r="AM1" s="637"/>
      <c r="AN1" s="637"/>
      <c r="AO1" s="7"/>
      <c r="AP1" s="2"/>
      <c r="AQ1" s="2"/>
      <c r="AR1" s="2"/>
      <c r="AS1" s="2"/>
      <c r="AT1" s="2"/>
      <c r="AU1" s="2"/>
      <c r="AV1" s="2"/>
      <c r="AW1" s="2"/>
      <c r="AX1" s="2"/>
      <c r="AY1" s="2"/>
      <c r="AZ1" s="2"/>
      <c r="BA1" s="2"/>
      <c r="BB1" s="2"/>
      <c r="BC1" s="2"/>
    </row>
    <row r="2">
      <c r="A2" s="998" t="s">
        <v>2161</v>
      </c>
      <c r="H2" s="999"/>
      <c r="I2" s="999"/>
      <c r="J2" s="999"/>
      <c r="K2" s="999"/>
      <c r="L2" s="999"/>
      <c r="M2" s="999"/>
      <c r="N2" s="999"/>
      <c r="O2" s="999"/>
      <c r="P2" s="999"/>
      <c r="Q2" s="999"/>
      <c r="R2" s="999"/>
      <c r="S2" s="999"/>
      <c r="T2" s="999"/>
      <c r="U2" s="999"/>
      <c r="V2" s="999"/>
      <c r="W2" s="999"/>
      <c r="X2" s="999"/>
      <c r="Y2" s="999"/>
      <c r="Z2" s="999"/>
      <c r="AA2" s="999"/>
      <c r="AB2" s="999"/>
      <c r="AC2" s="999"/>
      <c r="AD2" s="999"/>
      <c r="AE2" s="999"/>
      <c r="AF2" s="999"/>
      <c r="AG2" s="999"/>
      <c r="AH2" s="999"/>
      <c r="AI2" s="999"/>
      <c r="AJ2" s="999"/>
      <c r="AK2" s="999"/>
      <c r="AL2" s="637"/>
      <c r="AM2" s="637"/>
      <c r="AN2" s="637"/>
      <c r="AO2" s="7"/>
      <c r="AP2" s="2"/>
      <c r="AQ2" s="2"/>
      <c r="AR2" s="2"/>
      <c r="AS2" s="2"/>
      <c r="AT2" s="2"/>
      <c r="AU2" s="2"/>
      <c r="AV2" s="2"/>
      <c r="AW2" s="2"/>
      <c r="AX2" s="2"/>
      <c r="AY2" s="2"/>
      <c r="AZ2" s="2"/>
      <c r="BA2" s="2"/>
      <c r="BB2" s="2"/>
      <c r="BC2" s="2"/>
    </row>
    <row r="3">
      <c r="A3" s="998" t="s">
        <v>2162</v>
      </c>
      <c r="H3" s="999"/>
      <c r="I3" s="999"/>
      <c r="J3" s="999"/>
      <c r="K3" s="999"/>
      <c r="L3" s="999"/>
      <c r="M3" s="999"/>
      <c r="N3" s="999"/>
      <c r="O3" s="999"/>
      <c r="P3" s="999"/>
      <c r="Q3" s="999"/>
      <c r="R3" s="999"/>
      <c r="S3" s="999"/>
      <c r="T3" s="999"/>
      <c r="U3" s="999"/>
      <c r="V3" s="999"/>
      <c r="W3" s="999"/>
      <c r="X3" s="999"/>
      <c r="Y3" s="999"/>
      <c r="Z3" s="999"/>
      <c r="AA3" s="999"/>
      <c r="AB3" s="999"/>
      <c r="AC3" s="999"/>
      <c r="AD3" s="999"/>
      <c r="AE3" s="999"/>
      <c r="AF3" s="999"/>
      <c r="AG3" s="999"/>
      <c r="AH3" s="999"/>
      <c r="AI3" s="999"/>
      <c r="AJ3" s="999"/>
      <c r="AK3" s="999"/>
      <c r="AL3" s="637"/>
      <c r="AM3" s="637"/>
      <c r="AN3" s="637"/>
      <c r="AO3" s="7"/>
      <c r="AP3" s="2"/>
      <c r="AQ3" s="2"/>
      <c r="AR3" s="2"/>
      <c r="AS3" s="2"/>
      <c r="AT3" s="2"/>
      <c r="AU3" s="2"/>
      <c r="AV3" s="2"/>
      <c r="AW3" s="2"/>
      <c r="AX3" s="2"/>
      <c r="AY3" s="2"/>
      <c r="AZ3" s="2"/>
      <c r="BA3" s="2"/>
      <c r="BB3" s="2"/>
      <c r="BC3" s="2"/>
    </row>
    <row r="4">
      <c r="A4" s="998" t="s">
        <v>2163</v>
      </c>
      <c r="H4" s="999"/>
      <c r="I4" s="999"/>
      <c r="J4" s="999"/>
      <c r="K4" s="999"/>
      <c r="L4" s="999"/>
      <c r="M4" s="999"/>
      <c r="N4" s="999"/>
      <c r="O4" s="999"/>
      <c r="P4" s="999"/>
      <c r="Q4" s="999"/>
      <c r="R4" s="999"/>
      <c r="S4" s="999"/>
      <c r="T4" s="999"/>
      <c r="U4" s="999"/>
      <c r="V4" s="999"/>
      <c r="W4" s="999"/>
      <c r="X4" s="999"/>
      <c r="Y4" s="999"/>
      <c r="Z4" s="999"/>
      <c r="AA4" s="999"/>
      <c r="AB4" s="999"/>
      <c r="AC4" s="999"/>
      <c r="AD4" s="999"/>
      <c r="AE4" s="999"/>
      <c r="AF4" s="999"/>
      <c r="AG4" s="999"/>
      <c r="AH4" s="999"/>
      <c r="AI4" s="999"/>
      <c r="AJ4" s="999"/>
      <c r="AK4" s="999"/>
      <c r="AL4" s="637"/>
      <c r="AM4" s="1000"/>
      <c r="AN4" s="637"/>
      <c r="AO4" s="7"/>
      <c r="AP4" s="2"/>
      <c r="AQ4" s="2"/>
      <c r="AR4" s="2"/>
      <c r="AS4" s="2"/>
      <c r="AT4" s="2"/>
      <c r="AU4" s="2"/>
      <c r="AV4" s="2"/>
      <c r="AW4" s="2"/>
      <c r="AX4" s="2"/>
      <c r="AY4" s="2"/>
      <c r="AZ4" s="2"/>
      <c r="BA4" s="2"/>
      <c r="BB4" s="2"/>
      <c r="BC4" s="2"/>
    </row>
    <row r="5">
      <c r="A5" s="998" t="s">
        <v>2164</v>
      </c>
      <c r="AL5" s="637"/>
      <c r="AM5" s="637"/>
      <c r="AN5" s="637"/>
      <c r="AO5" s="7"/>
      <c r="AP5" s="2"/>
      <c r="AQ5" s="2"/>
      <c r="AR5" s="2"/>
      <c r="AS5" s="2"/>
      <c r="AT5" s="2"/>
      <c r="AU5" s="2"/>
      <c r="AV5" s="2"/>
      <c r="AW5" s="2"/>
      <c r="AX5" s="2"/>
      <c r="AY5" s="2"/>
      <c r="AZ5" s="2"/>
      <c r="BA5" s="2"/>
      <c r="BB5" s="2"/>
      <c r="BC5" s="2"/>
    </row>
    <row r="6">
      <c r="A6" s="998" t="s">
        <v>2165</v>
      </c>
      <c r="AO6" s="7"/>
      <c r="AP6" s="2"/>
      <c r="AQ6" s="2"/>
      <c r="AR6" s="2"/>
      <c r="AS6" s="2"/>
      <c r="AT6" s="2"/>
      <c r="AU6" s="2"/>
      <c r="AV6" s="2"/>
      <c r="AW6" s="2"/>
      <c r="AX6" s="2"/>
      <c r="AY6" s="2"/>
      <c r="AZ6" s="2"/>
      <c r="BA6" s="2"/>
      <c r="BB6" s="2"/>
      <c r="BC6" s="2"/>
    </row>
    <row r="7">
      <c r="A7" s="998" t="s">
        <v>2166</v>
      </c>
      <c r="AN7" s="637"/>
      <c r="AO7" s="7"/>
      <c r="AP7" s="2"/>
      <c r="AQ7" s="2"/>
      <c r="AR7" s="2"/>
      <c r="AS7" s="2"/>
      <c r="AT7" s="2"/>
      <c r="AU7" s="2"/>
      <c r="AV7" s="2"/>
      <c r="AW7" s="2"/>
      <c r="AX7" s="2"/>
      <c r="AY7" s="2"/>
      <c r="AZ7" s="2"/>
      <c r="BA7" s="2"/>
      <c r="BB7" s="2"/>
      <c r="BC7" s="2"/>
    </row>
    <row r="8">
      <c r="A8" s="998" t="s">
        <v>2167</v>
      </c>
      <c r="H8" s="999"/>
      <c r="I8" s="999"/>
      <c r="J8" s="999"/>
      <c r="K8" s="999"/>
      <c r="L8" s="999"/>
      <c r="M8" s="999"/>
      <c r="N8" s="999"/>
      <c r="O8" s="999"/>
      <c r="P8" s="999"/>
      <c r="Q8" s="999"/>
      <c r="R8" s="999"/>
      <c r="S8" s="999"/>
      <c r="T8" s="999"/>
      <c r="U8" s="999"/>
      <c r="V8" s="999"/>
      <c r="W8" s="999"/>
      <c r="X8" s="999"/>
      <c r="Y8" s="999"/>
      <c r="Z8" s="999"/>
      <c r="AA8" s="999"/>
      <c r="AB8" s="999"/>
      <c r="AC8" s="999"/>
      <c r="AD8" s="999"/>
      <c r="AE8" s="999"/>
      <c r="AF8" s="999"/>
      <c r="AG8" s="999"/>
      <c r="AH8" s="999"/>
      <c r="AI8" s="999"/>
      <c r="AJ8" s="999"/>
      <c r="AK8" s="999"/>
      <c r="AL8" s="637"/>
      <c r="AM8" s="637"/>
      <c r="AN8" s="637"/>
      <c r="AO8" s="7"/>
      <c r="AP8" s="2"/>
      <c r="AQ8" s="2"/>
      <c r="AR8" s="2"/>
      <c r="AS8" s="2"/>
      <c r="AT8" s="2"/>
      <c r="AU8" s="2"/>
      <c r="AV8" s="2"/>
      <c r="AW8" s="2"/>
      <c r="AX8" s="2"/>
      <c r="AY8" s="2"/>
      <c r="AZ8" s="2"/>
      <c r="BA8" s="2"/>
      <c r="BB8" s="2"/>
      <c r="BC8" s="2"/>
    </row>
    <row r="9">
      <c r="A9" s="1001"/>
      <c r="B9" s="1001"/>
      <c r="C9" s="2"/>
      <c r="D9" s="2"/>
      <c r="E9" s="2"/>
      <c r="F9" s="2"/>
      <c r="G9" s="1002"/>
      <c r="H9" s="1002"/>
      <c r="I9" s="1002"/>
      <c r="J9" s="1002"/>
      <c r="K9" s="1002"/>
      <c r="L9" s="1002"/>
      <c r="M9" s="1002"/>
      <c r="N9" s="1002"/>
      <c r="O9" s="1002"/>
      <c r="P9" s="1002"/>
      <c r="Q9" s="1002"/>
      <c r="R9" s="1002"/>
      <c r="S9" s="1002"/>
      <c r="T9" s="1002"/>
      <c r="U9" s="1002"/>
      <c r="V9" s="1002"/>
      <c r="W9" s="1002"/>
      <c r="X9" s="1002"/>
      <c r="Y9" s="1002"/>
      <c r="Z9" s="1002"/>
      <c r="AA9" s="1002"/>
      <c r="AB9" s="1002"/>
      <c r="AC9" s="1002"/>
      <c r="AD9" s="1002"/>
      <c r="AE9" s="1002"/>
      <c r="AF9" s="1002"/>
      <c r="AG9" s="1002"/>
      <c r="AH9" s="1002"/>
      <c r="AI9" s="1002"/>
      <c r="AJ9" s="1002"/>
      <c r="AK9" s="1002"/>
      <c r="AL9" s="7"/>
      <c r="AM9" s="7"/>
      <c r="AN9" s="7"/>
      <c r="AO9" s="7"/>
      <c r="AP9" s="2"/>
      <c r="AQ9" s="2"/>
      <c r="AR9" s="2"/>
      <c r="AS9" s="2"/>
      <c r="AT9" s="2"/>
      <c r="AU9" s="2"/>
      <c r="AV9" s="2"/>
      <c r="AW9" s="2"/>
      <c r="AX9" s="2"/>
      <c r="AY9" s="2"/>
      <c r="AZ9" s="2"/>
      <c r="BA9" s="2"/>
      <c r="BB9" s="2"/>
      <c r="BC9" s="2"/>
    </row>
    <row r="10">
      <c r="A10" s="1003" t="s">
        <v>2168</v>
      </c>
      <c r="B10" s="690"/>
      <c r="C10" s="1004" t="s">
        <v>2169</v>
      </c>
      <c r="D10" s="1004" t="s">
        <v>2170</v>
      </c>
      <c r="E10" s="1004" t="s">
        <v>2171</v>
      </c>
      <c r="F10" s="1004" t="s">
        <v>2172</v>
      </c>
      <c r="G10" s="1005" t="s">
        <v>2173</v>
      </c>
      <c r="H10" s="1005" t="s">
        <v>2174</v>
      </c>
      <c r="I10" s="1005" t="s">
        <v>2175</v>
      </c>
      <c r="J10" s="1005" t="s">
        <v>2176</v>
      </c>
      <c r="K10" s="1005" t="s">
        <v>2177</v>
      </c>
      <c r="L10" s="1005" t="s">
        <v>2178</v>
      </c>
      <c r="M10" s="1005" t="s">
        <v>2179</v>
      </c>
      <c r="N10" s="1005" t="s">
        <v>2180</v>
      </c>
      <c r="O10" s="1005" t="s">
        <v>2181</v>
      </c>
      <c r="P10" s="1005" t="s">
        <v>2182</v>
      </c>
      <c r="Q10" s="1005" t="s">
        <v>2183</v>
      </c>
      <c r="R10" s="1005" t="s">
        <v>2184</v>
      </c>
      <c r="S10" s="1005" t="s">
        <v>2185</v>
      </c>
      <c r="T10" s="1005" t="s">
        <v>2186</v>
      </c>
      <c r="U10" s="1005" t="s">
        <v>2187</v>
      </c>
      <c r="V10" s="1005" t="s">
        <v>2188</v>
      </c>
      <c r="W10" s="1005" t="s">
        <v>2189</v>
      </c>
      <c r="X10" s="1005" t="s">
        <v>2190</v>
      </c>
      <c r="Y10" s="1005" t="s">
        <v>2191</v>
      </c>
      <c r="Z10" s="1005" t="s">
        <v>2192</v>
      </c>
      <c r="AA10" s="1005" t="s">
        <v>2193</v>
      </c>
      <c r="AB10" s="1005" t="s">
        <v>2194</v>
      </c>
      <c r="AC10" s="1005" t="s">
        <v>2195</v>
      </c>
      <c r="AD10" s="1005" t="s">
        <v>2196</v>
      </c>
      <c r="AE10" s="1005" t="s">
        <v>2197</v>
      </c>
      <c r="AF10" s="1005" t="s">
        <v>2198</v>
      </c>
      <c r="AG10" s="1005" t="s">
        <v>2199</v>
      </c>
      <c r="AH10" s="1005" t="s">
        <v>2200</v>
      </c>
      <c r="AI10" s="1005" t="s">
        <v>2201</v>
      </c>
      <c r="AJ10" s="1005" t="s">
        <v>2202</v>
      </c>
      <c r="AK10" s="1005" t="s">
        <v>2203</v>
      </c>
      <c r="AL10" s="7" t="s">
        <v>2204</v>
      </c>
      <c r="AM10" s="7" t="s">
        <v>2205</v>
      </c>
      <c r="AN10" s="7" t="s">
        <v>2206</v>
      </c>
      <c r="AO10" s="7" t="s">
        <v>2207</v>
      </c>
      <c r="AP10" s="2"/>
      <c r="AQ10" s="2"/>
      <c r="AR10" s="2"/>
      <c r="AS10" s="2"/>
      <c r="AT10" s="2"/>
      <c r="AU10" s="2"/>
      <c r="AV10" s="2"/>
      <c r="AW10" s="2"/>
      <c r="AX10" s="2"/>
      <c r="AY10" s="2"/>
      <c r="AZ10" s="2"/>
      <c r="BA10" s="2"/>
      <c r="BB10" s="2"/>
      <c r="BC10" s="2"/>
    </row>
    <row r="11">
      <c r="A11" s="1006" t="s">
        <v>2208</v>
      </c>
      <c r="B11" s="1007" t="s">
        <v>2209</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08" t="s">
        <v>2210</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08" t="s">
        <v>2211</v>
      </c>
      <c r="G13" s="1009">
        <v>0.3098949992935971</v>
      </c>
      <c r="H13" s="5"/>
      <c r="I13" s="5"/>
      <c r="J13" s="5"/>
      <c r="K13" s="5"/>
      <c r="L13" s="1009">
        <v>0.31192169759475546</v>
      </c>
      <c r="M13" s="5"/>
      <c r="N13" s="5"/>
      <c r="O13" s="5"/>
      <c r="P13" s="5"/>
      <c r="Q13" s="1009">
        <v>0.29415803897988385</v>
      </c>
      <c r="R13" s="5"/>
      <c r="S13" s="5"/>
      <c r="T13" s="5"/>
      <c r="U13" s="5"/>
      <c r="V13" s="1009">
        <v>0.3086533518418032</v>
      </c>
      <c r="W13" s="5"/>
      <c r="X13" s="5"/>
      <c r="Y13" s="5"/>
      <c r="Z13" s="5"/>
      <c r="AA13" s="1009">
        <v>0.31000241750316254</v>
      </c>
      <c r="AB13" s="5"/>
      <c r="AC13" s="5"/>
      <c r="AD13" s="5"/>
      <c r="AE13" s="5"/>
      <c r="AF13" s="1009">
        <v>0.2798240892753884</v>
      </c>
      <c r="AG13" s="1010">
        <v>0.2785</v>
      </c>
      <c r="AH13" s="1010">
        <v>0.2856</v>
      </c>
      <c r="AI13" s="1010">
        <v>0.3275</v>
      </c>
      <c r="AJ13" s="1010">
        <v>0.18</v>
      </c>
      <c r="AK13" s="5"/>
      <c r="AL13" s="5"/>
      <c r="AM13" s="5"/>
      <c r="AN13" s="5"/>
      <c r="AO13" s="5"/>
    </row>
    <row r="14">
      <c r="B14" s="1008" t="s">
        <v>2212</v>
      </c>
      <c r="G14" s="1009">
        <v>0.250980812076589</v>
      </c>
      <c r="H14" s="5"/>
      <c r="I14" s="5"/>
      <c r="J14" s="5"/>
      <c r="K14" s="5"/>
      <c r="L14" s="1009">
        <v>0.16544529700030713</v>
      </c>
      <c r="M14" s="5"/>
      <c r="N14" s="5"/>
      <c r="O14" s="5"/>
      <c r="P14" s="5"/>
      <c r="Q14" s="1009">
        <v>0.16328349033786654</v>
      </c>
      <c r="R14" s="5"/>
      <c r="S14" s="5"/>
      <c r="T14" s="5"/>
      <c r="U14" s="5"/>
      <c r="V14" s="1009">
        <v>0.23704978506865568</v>
      </c>
      <c r="W14" s="5"/>
      <c r="X14" s="5"/>
      <c r="Y14" s="5"/>
      <c r="Z14" s="5"/>
      <c r="AA14" s="1009">
        <v>0.2729430944338703</v>
      </c>
      <c r="AB14" s="5"/>
      <c r="AC14" s="5"/>
      <c r="AD14" s="5"/>
      <c r="AE14" s="5"/>
      <c r="AF14" s="1009">
        <v>0.2523527452422593</v>
      </c>
      <c r="AG14" s="1010">
        <v>0.2384</v>
      </c>
      <c r="AH14" s="1010">
        <v>0.2648</v>
      </c>
      <c r="AI14" s="1010">
        <v>0.2539</v>
      </c>
      <c r="AJ14" s="1010">
        <v>0.2468</v>
      </c>
      <c r="AK14" s="5"/>
      <c r="AL14" s="5"/>
      <c r="AM14" s="5"/>
      <c r="AN14" s="5"/>
      <c r="AO14" s="5"/>
    </row>
    <row r="15">
      <c r="B15" s="1011" t="s">
        <v>2213</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11" t="s">
        <v>2214</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08" t="s">
        <v>2215</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08" t="s">
        <v>2216</v>
      </c>
      <c r="G18" s="1012">
        <v>321134.03</v>
      </c>
      <c r="H18" s="5"/>
      <c r="I18" s="5"/>
      <c r="J18" s="5"/>
      <c r="K18" s="5"/>
      <c r="L18" s="638">
        <v>230184.5</v>
      </c>
      <c r="M18" s="5"/>
      <c r="N18" s="5"/>
      <c r="O18" s="5"/>
      <c r="P18" s="5"/>
      <c r="Q18" s="1012">
        <v>286763.81</v>
      </c>
      <c r="R18" s="5"/>
      <c r="S18" s="5"/>
      <c r="T18" s="5"/>
      <c r="U18" s="5"/>
      <c r="V18" s="1012">
        <v>504547.38</v>
      </c>
      <c r="W18" s="5"/>
      <c r="X18" s="5"/>
      <c r="Y18" s="5"/>
      <c r="Z18" s="5"/>
      <c r="AA18" s="1012">
        <v>682315.55</v>
      </c>
      <c r="AB18" s="5"/>
      <c r="AC18" s="5"/>
      <c r="AD18" s="5"/>
      <c r="AE18" s="5"/>
      <c r="AF18" s="1012">
        <v>314811.96</v>
      </c>
      <c r="AG18" s="638">
        <v>67360.26</v>
      </c>
      <c r="AH18" s="638">
        <v>95833.95</v>
      </c>
      <c r="AI18" s="638">
        <v>99499.82</v>
      </c>
      <c r="AJ18" s="638">
        <v>52117.93</v>
      </c>
      <c r="AK18" s="5"/>
      <c r="AL18" s="5"/>
      <c r="AM18" s="5"/>
      <c r="AN18" s="5"/>
      <c r="AO18" s="5"/>
    </row>
    <row r="19">
      <c r="B19" s="1008" t="s">
        <v>2217</v>
      </c>
      <c r="G19" s="1013" t="s">
        <v>2218</v>
      </c>
      <c r="H19" s="1014"/>
      <c r="I19" s="1014"/>
      <c r="J19" s="1014"/>
      <c r="K19" s="1014"/>
      <c r="L19" s="1013" t="s">
        <v>2218</v>
      </c>
      <c r="M19" s="1014"/>
      <c r="N19" s="1014"/>
      <c r="O19" s="1014"/>
      <c r="P19" s="1014"/>
      <c r="Q19" s="1013" t="s">
        <v>2218</v>
      </c>
      <c r="R19" s="1014"/>
      <c r="S19" s="1014"/>
      <c r="T19" s="1014"/>
      <c r="U19" s="1014"/>
      <c r="V19" s="1013" t="s">
        <v>2218</v>
      </c>
      <c r="W19" s="1014"/>
      <c r="X19" s="1014"/>
      <c r="Y19" s="1014"/>
      <c r="Z19" s="1014"/>
      <c r="AA19" s="1013" t="s">
        <v>2218</v>
      </c>
      <c r="AB19" s="1014"/>
      <c r="AC19" s="1014"/>
      <c r="AD19" s="1014"/>
      <c r="AE19" s="1014"/>
      <c r="AF19" s="1013" t="s">
        <v>2218</v>
      </c>
      <c r="AG19" s="1014"/>
      <c r="AH19" s="1014"/>
      <c r="AI19" s="1014"/>
      <c r="AJ19" s="1014"/>
      <c r="AK19" s="1014"/>
      <c r="AL19" s="5"/>
      <c r="AM19" s="5"/>
      <c r="AN19" s="5"/>
      <c r="AO19" s="5"/>
    </row>
    <row r="20">
      <c r="A20" s="1006" t="s">
        <v>2219</v>
      </c>
      <c r="B20" s="1007" t="s">
        <v>2209</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08" t="s">
        <v>2210</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08" t="s">
        <v>2211</v>
      </c>
      <c r="G22" s="1009">
        <v>0.281197586693855</v>
      </c>
      <c r="H22" s="5"/>
      <c r="I22" s="5"/>
      <c r="J22" s="5"/>
      <c r="K22" s="5"/>
      <c r="L22" s="1009">
        <v>0.3004094299375702</v>
      </c>
      <c r="M22" s="5"/>
      <c r="N22" s="5"/>
      <c r="O22" s="5"/>
      <c r="P22" s="5"/>
      <c r="Q22" s="1009">
        <v>0.2985524909055659</v>
      </c>
      <c r="R22" s="5"/>
      <c r="S22" s="5"/>
      <c r="T22" s="5"/>
      <c r="U22" s="5"/>
      <c r="V22" s="1009">
        <v>0.29444208467489486</v>
      </c>
      <c r="W22" s="5"/>
      <c r="X22" s="5"/>
      <c r="Y22" s="5"/>
      <c r="Z22" s="5"/>
      <c r="AA22" s="1009">
        <v>0.3023120156778905</v>
      </c>
      <c r="AB22" s="5"/>
      <c r="AC22" s="5"/>
      <c r="AD22" s="5"/>
      <c r="AE22" s="5"/>
      <c r="AF22" s="1009">
        <v>0.28239229548198597</v>
      </c>
      <c r="AG22" s="1010">
        <v>0.2712</v>
      </c>
      <c r="AH22" s="1010">
        <v>0.2781</v>
      </c>
      <c r="AI22" s="1010">
        <v>0.3018</v>
      </c>
      <c r="AJ22" s="1010">
        <v>0.2709</v>
      </c>
      <c r="AK22" s="5"/>
      <c r="AL22" s="5"/>
      <c r="AM22" s="5"/>
      <c r="AN22" s="5"/>
      <c r="AO22" s="5"/>
    </row>
    <row r="23">
      <c r="B23" s="1008" t="s">
        <v>2212</v>
      </c>
      <c r="G23" s="1009">
        <v>0.4609425127586889</v>
      </c>
      <c r="H23" s="5"/>
      <c r="I23" s="5"/>
      <c r="J23" s="5"/>
      <c r="K23" s="5"/>
      <c r="L23" s="1009">
        <v>0.6050635333673633</v>
      </c>
      <c r="M23" s="5"/>
      <c r="N23" s="5"/>
      <c r="O23" s="5"/>
      <c r="P23" s="5"/>
      <c r="Q23" s="1009">
        <v>0.6405451172749753</v>
      </c>
      <c r="R23" s="5"/>
      <c r="S23" s="5"/>
      <c r="T23" s="5"/>
      <c r="U23" s="5"/>
      <c r="V23" s="1009">
        <v>0.5955810815276068</v>
      </c>
      <c r="W23" s="5"/>
      <c r="X23" s="5"/>
      <c r="Y23" s="5"/>
      <c r="Z23" s="5"/>
      <c r="AA23" s="1009">
        <v>0.5708243266431704</v>
      </c>
      <c r="AB23" s="5"/>
      <c r="AC23" s="5"/>
      <c r="AD23" s="5"/>
      <c r="AE23" s="5"/>
      <c r="AF23" s="1009">
        <v>0.5773800154174615</v>
      </c>
      <c r="AG23" s="1010">
        <v>0.6018</v>
      </c>
      <c r="AH23" s="1010">
        <v>0.5506</v>
      </c>
      <c r="AI23" s="1010">
        <v>0.56</v>
      </c>
      <c r="AJ23" s="1010">
        <v>0.6229</v>
      </c>
      <c r="AK23" s="5"/>
      <c r="AL23" s="5"/>
      <c r="AM23" s="5"/>
      <c r="AN23" s="5"/>
      <c r="AO23" s="5"/>
    </row>
    <row r="24">
      <c r="B24" s="1011" t="s">
        <v>2213</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11" t="s">
        <v>2214</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08" t="s">
        <v>2215</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08" t="s">
        <v>2216</v>
      </c>
      <c r="G27" s="1012">
        <v>589783.44</v>
      </c>
      <c r="H27" s="5"/>
      <c r="I27" s="5"/>
      <c r="J27" s="5"/>
      <c r="K27" s="5"/>
      <c r="L27" s="638">
        <v>841826.57</v>
      </c>
      <c r="M27" s="5"/>
      <c r="N27" s="5"/>
      <c r="O27" s="5"/>
      <c r="P27" s="5"/>
      <c r="Q27" s="1012">
        <v>1124946.3</v>
      </c>
      <c r="R27" s="5"/>
      <c r="S27" s="5"/>
      <c r="T27" s="5"/>
      <c r="U27" s="5"/>
      <c r="V27" s="1012">
        <v>1267661.45</v>
      </c>
      <c r="W27" s="5"/>
      <c r="X27" s="5"/>
      <c r="Y27" s="5"/>
      <c r="Z27" s="5"/>
      <c r="AA27" s="1012">
        <v>1426972.59</v>
      </c>
      <c r="AB27" s="5"/>
      <c r="AC27" s="5"/>
      <c r="AD27" s="5"/>
      <c r="AE27" s="5"/>
      <c r="AF27" s="1012">
        <v>720285.94</v>
      </c>
      <c r="AG27" s="638">
        <v>170067.38</v>
      </c>
      <c r="AH27" s="638">
        <v>199232.97</v>
      </c>
      <c r="AI27" s="638">
        <v>219454.83</v>
      </c>
      <c r="AJ27" s="638">
        <v>131530.76</v>
      </c>
      <c r="AK27" s="5"/>
      <c r="AL27" s="5"/>
      <c r="AM27" s="5"/>
      <c r="AN27" s="5"/>
      <c r="AO27" s="5"/>
    </row>
    <row r="28">
      <c r="B28" s="1008" t="s">
        <v>2217</v>
      </c>
      <c r="G28" s="1013" t="s">
        <v>2218</v>
      </c>
      <c r="H28" s="1014"/>
      <c r="I28" s="1014"/>
      <c r="J28" s="1014"/>
      <c r="K28" s="1014"/>
      <c r="L28" s="1013" t="s">
        <v>2218</v>
      </c>
      <c r="M28" s="1014"/>
      <c r="N28" s="1014"/>
      <c r="O28" s="1014"/>
      <c r="P28" s="1014"/>
      <c r="Q28" s="1013" t="s">
        <v>2218</v>
      </c>
      <c r="R28" s="1014"/>
      <c r="S28" s="1014"/>
      <c r="T28" s="1014"/>
      <c r="U28" s="1014"/>
      <c r="V28" s="1013" t="s">
        <v>2218</v>
      </c>
      <c r="W28" s="1014"/>
      <c r="X28" s="1014"/>
      <c r="Y28" s="1014"/>
      <c r="Z28" s="1014"/>
      <c r="AA28" s="1013" t="s">
        <v>2218</v>
      </c>
      <c r="AB28" s="1014"/>
      <c r="AC28" s="1014"/>
      <c r="AD28" s="1014"/>
      <c r="AE28" s="1014"/>
      <c r="AF28" s="1013" t="s">
        <v>2218</v>
      </c>
      <c r="AG28" s="1014"/>
      <c r="AH28" s="1014"/>
      <c r="AI28" s="1014"/>
      <c r="AJ28" s="1014"/>
      <c r="AK28" s="1014"/>
      <c r="AL28" s="5"/>
      <c r="AM28" s="5"/>
      <c r="AN28" s="5"/>
      <c r="AO28" s="5"/>
    </row>
    <row r="29">
      <c r="A29" s="1006" t="s">
        <v>2220</v>
      </c>
      <c r="B29" s="1007" t="s">
        <v>2209</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08" t="s">
        <v>2210</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08" t="s">
        <v>2211</v>
      </c>
      <c r="G31" s="1009">
        <v>0.13876090927890722</v>
      </c>
      <c r="H31" s="5"/>
      <c r="I31" s="5"/>
      <c r="J31" s="5"/>
      <c r="K31" s="5"/>
      <c r="L31" s="1009">
        <v>0.13102871003538327</v>
      </c>
      <c r="M31" s="5"/>
      <c r="N31" s="5"/>
      <c r="O31" s="5"/>
      <c r="P31" s="5"/>
      <c r="Q31" s="1009">
        <v>0.13358531776556035</v>
      </c>
      <c r="R31" s="5"/>
      <c r="S31" s="5"/>
      <c r="T31" s="5"/>
      <c r="U31" s="5"/>
      <c r="V31" s="1009">
        <v>0.1425910408679177</v>
      </c>
      <c r="W31" s="5"/>
      <c r="X31" s="5"/>
      <c r="Y31" s="5"/>
      <c r="Z31" s="5"/>
      <c r="AA31" s="1009">
        <v>0.13550836386199203</v>
      </c>
      <c r="AB31" s="5"/>
      <c r="AC31" s="5"/>
      <c r="AD31" s="5"/>
      <c r="AE31" s="5"/>
      <c r="AF31" s="1009">
        <v>0.14426752029141737</v>
      </c>
      <c r="AG31" s="1010">
        <v>0.1701</v>
      </c>
      <c r="AH31" s="1010">
        <v>0.1362</v>
      </c>
      <c r="AI31" s="1010">
        <v>0.1424</v>
      </c>
      <c r="AJ31" s="1010">
        <v>0.129</v>
      </c>
      <c r="AK31" s="5"/>
      <c r="AL31" s="5"/>
      <c r="AM31" s="5"/>
      <c r="AN31" s="5"/>
      <c r="AO31" s="5"/>
    </row>
    <row r="32">
      <c r="B32" s="1008" t="s">
        <v>2212</v>
      </c>
      <c r="G32" s="1009">
        <v>0.09100483021606931</v>
      </c>
      <c r="H32" s="5"/>
      <c r="I32" s="5"/>
      <c r="J32" s="5"/>
      <c r="K32" s="5"/>
      <c r="L32" s="1009">
        <v>0.028576756157827527</v>
      </c>
      <c r="M32" s="5"/>
      <c r="N32" s="5"/>
      <c r="O32" s="5"/>
      <c r="P32" s="5"/>
      <c r="Q32" s="1009">
        <v>0.022503259007136258</v>
      </c>
      <c r="R32" s="5"/>
      <c r="S32" s="5"/>
      <c r="T32" s="5"/>
      <c r="U32" s="5"/>
      <c r="V32" s="1009">
        <v>0.02916752188812941</v>
      </c>
      <c r="W32" s="5"/>
      <c r="X32" s="5"/>
      <c r="Y32" s="5"/>
      <c r="Z32" s="5"/>
      <c r="AA32" s="1009">
        <v>0.019856887632220974</v>
      </c>
      <c r="AB32" s="5"/>
      <c r="AC32" s="5"/>
      <c r="AD32" s="5"/>
      <c r="AE32" s="5"/>
      <c r="AF32" s="1009">
        <v>0.02922330964292265</v>
      </c>
      <c r="AG32" s="1010">
        <v>0.0295</v>
      </c>
      <c r="AH32" s="1010">
        <v>0.0306</v>
      </c>
      <c r="AI32" s="1010">
        <v>0.0256</v>
      </c>
      <c r="AJ32" s="1010">
        <v>0.0333</v>
      </c>
      <c r="AK32" s="5"/>
      <c r="AL32" s="5"/>
      <c r="AM32" s="5"/>
      <c r="AN32" s="5"/>
      <c r="AO32" s="5"/>
    </row>
    <row r="33">
      <c r="B33" s="1011" t="s">
        <v>2213</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11" t="s">
        <v>2214</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08" t="s">
        <v>2215</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08" t="s">
        <v>2216</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638">
        <v>8333.11</v>
      </c>
      <c r="AH36" s="638">
        <v>11062.28</v>
      </c>
      <c r="AI36" s="638">
        <v>10023.0</v>
      </c>
      <c r="AJ36" s="638">
        <v>7037.91</v>
      </c>
      <c r="AK36" s="5"/>
      <c r="AL36" s="5"/>
      <c r="AM36" s="5"/>
      <c r="AN36" s="5"/>
      <c r="AO36" s="5"/>
    </row>
    <row r="37">
      <c r="B37" s="1008" t="s">
        <v>2217</v>
      </c>
      <c r="C37" s="1015"/>
      <c r="D37" s="1015"/>
      <c r="E37" s="1015"/>
      <c r="F37" s="1015"/>
      <c r="G37" s="1013" t="s">
        <v>2218</v>
      </c>
      <c r="H37" s="1014"/>
      <c r="I37" s="1014"/>
      <c r="J37" s="1014"/>
      <c r="K37" s="1014"/>
      <c r="L37" s="1013" t="s">
        <v>2218</v>
      </c>
      <c r="M37" s="1014"/>
      <c r="N37" s="1014"/>
      <c r="O37" s="1014"/>
      <c r="P37" s="1014"/>
      <c r="Q37" s="1013" t="s">
        <v>2218</v>
      </c>
      <c r="R37" s="1014"/>
      <c r="S37" s="1014"/>
      <c r="T37" s="1014"/>
      <c r="U37" s="1014"/>
      <c r="V37" s="1013" t="s">
        <v>2218</v>
      </c>
      <c r="W37" s="1014"/>
      <c r="X37" s="1014"/>
      <c r="Y37" s="1014"/>
      <c r="Z37" s="1014"/>
      <c r="AA37" s="1013" t="s">
        <v>2218</v>
      </c>
      <c r="AB37" s="1014"/>
      <c r="AC37" s="1014"/>
      <c r="AD37" s="1014"/>
      <c r="AE37" s="1014"/>
      <c r="AF37" s="1013" t="s">
        <v>2218</v>
      </c>
      <c r="AG37" s="1014"/>
      <c r="AH37" s="1014"/>
      <c r="AI37" s="1014"/>
      <c r="AJ37" s="1014"/>
      <c r="AK37" s="1014"/>
      <c r="AL37" s="5"/>
      <c r="AM37" s="5"/>
      <c r="AN37" s="5"/>
      <c r="AO37" s="5"/>
    </row>
    <row r="38">
      <c r="A38" s="1001" t="s">
        <v>2221</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16" t="s">
        <v>2222</v>
      </c>
      <c r="B39" s="1007" t="s">
        <v>2209</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08" t="s">
        <v>2210</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08" t="s">
        <v>2211</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08" t="s">
        <v>2212</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11" t="s">
        <v>2213</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11" t="s">
        <v>2214</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08" t="s">
        <v>2215</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08" t="s">
        <v>2216</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08" t="s">
        <v>2217</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06" t="s">
        <v>2223</v>
      </c>
      <c r="B48" s="1007" t="s">
        <v>2209</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08" t="s">
        <v>2210</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08" t="s">
        <v>2211</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08" t="s">
        <v>2212</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11" t="s">
        <v>2213</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11" t="s">
        <v>2214</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08" t="s">
        <v>2215</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08" t="s">
        <v>2216</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08" t="s">
        <v>2217</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06" t="s">
        <v>2224</v>
      </c>
      <c r="B57" s="1007" t="s">
        <v>2209</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08" t="s">
        <v>2210</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08" t="s">
        <v>2211</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08" t="s">
        <v>2212</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11" t="s">
        <v>2213</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11" t="s">
        <v>2214</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08" t="s">
        <v>2215</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08" t="s">
        <v>2216</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08" t="s">
        <v>2217</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06" t="s">
        <v>2225</v>
      </c>
      <c r="B66" s="1007" t="s">
        <v>2209</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08" t="s">
        <v>2210</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08" t="s">
        <v>2211</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08" t="s">
        <v>2212</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11" t="s">
        <v>2213</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11" t="s">
        <v>2214</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08" t="s">
        <v>2215</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08" t="s">
        <v>2216</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08" t="s">
        <v>2217</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06" t="s">
        <v>2226</v>
      </c>
      <c r="B75" s="1007" t="s">
        <v>2209</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08" t="s">
        <v>2210</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08" t="s">
        <v>2211</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08" t="s">
        <v>2212</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11" t="s">
        <v>2213</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11" t="s">
        <v>2214</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08" t="s">
        <v>2215</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08" t="s">
        <v>2216</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08" t="s">
        <v>2217</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06" t="s">
        <v>2227</v>
      </c>
      <c r="B84" s="1007" t="s">
        <v>2209</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08" t="s">
        <v>2210</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08" t="s">
        <v>2211</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08" t="s">
        <v>2212</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11" t="s">
        <v>2213</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11" t="s">
        <v>2214</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08" t="s">
        <v>2215</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08" t="s">
        <v>2216</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08" t="s">
        <v>2217</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06" t="s">
        <v>2228</v>
      </c>
      <c r="B93" s="1007" t="s">
        <v>2209</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08" t="s">
        <v>2210</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08" t="s">
        <v>2211</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08" t="s">
        <v>2212</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11" t="s">
        <v>2213</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11" t="s">
        <v>2214</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08" t="s">
        <v>2215</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08" t="s">
        <v>2216</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08" t="s">
        <v>2217</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06" t="s">
        <v>2229</v>
      </c>
      <c r="B102" s="1007" t="s">
        <v>2209</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08" t="s">
        <v>2210</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08" t="s">
        <v>2211</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08" t="s">
        <v>2212</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11" t="s">
        <v>2213</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11" t="s">
        <v>2214</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08" t="s">
        <v>2215</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08" t="s">
        <v>2216</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08" t="s">
        <v>2217</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06" t="s">
        <v>2230</v>
      </c>
      <c r="B111" s="1007" t="s">
        <v>2209</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08" t="s">
        <v>2210</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08" t="s">
        <v>2211</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08" t="s">
        <v>2212</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11" t="s">
        <v>2213</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11" t="s">
        <v>2214</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08" t="s">
        <v>2215</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08" t="s">
        <v>2216</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08" t="s">
        <v>2217</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06" t="s">
        <v>2231</v>
      </c>
      <c r="B120" s="1007" t="s">
        <v>2209</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08" t="s">
        <v>2210</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08" t="s">
        <v>2211</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08" t="s">
        <v>2212</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11" t="s">
        <v>2213</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11" t="s">
        <v>2214</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08" t="s">
        <v>2215</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08" t="s">
        <v>2216</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08" t="s">
        <v>2217</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06" t="s">
        <v>2232</v>
      </c>
      <c r="B129" s="1007" t="s">
        <v>2209</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08" t="s">
        <v>2210</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08" t="s">
        <v>2211</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08" t="s">
        <v>2212</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11" t="s">
        <v>2213</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11" t="s">
        <v>2214</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08" t="s">
        <v>2215</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08" t="s">
        <v>2216</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08" t="s">
        <v>2217</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01" t="s">
        <v>2233</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16" t="s">
        <v>2222</v>
      </c>
      <c r="B139" s="1007" t="s">
        <v>2209</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08" t="s">
        <v>2210</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08" t="s">
        <v>2211</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08" t="s">
        <v>2212</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11" t="s">
        <v>2213</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11" t="s">
        <v>2214</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08" t="s">
        <v>2215</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08" t="s">
        <v>2216</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08" t="s">
        <v>2217</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06" t="s">
        <v>2223</v>
      </c>
      <c r="B148" s="1007" t="s">
        <v>2209</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08" t="s">
        <v>2210</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08" t="s">
        <v>2211</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08" t="s">
        <v>2212</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11" t="s">
        <v>2213</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11" t="s">
        <v>2214</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08" t="s">
        <v>2215</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08" t="s">
        <v>2216</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08" t="s">
        <v>2217</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06" t="s">
        <v>2224</v>
      </c>
      <c r="B157" s="1007" t="s">
        <v>2209</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08" t="s">
        <v>2210</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08" t="s">
        <v>2211</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08" t="s">
        <v>2212</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11" t="s">
        <v>2213</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11" t="s">
        <v>2214</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08" t="s">
        <v>2215</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08" t="s">
        <v>2216</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08" t="s">
        <v>2217</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06" t="s">
        <v>2225</v>
      </c>
      <c r="B166" s="1007" t="s">
        <v>2209</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08" t="s">
        <v>2210</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08" t="s">
        <v>2211</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08" t="s">
        <v>2212</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11" t="s">
        <v>2213</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11" t="s">
        <v>2214</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08" t="s">
        <v>2215</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08" t="s">
        <v>2216</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08" t="s">
        <v>2217</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06" t="s">
        <v>2226</v>
      </c>
      <c r="B175" s="1007" t="s">
        <v>2209</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08" t="s">
        <v>2210</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08" t="s">
        <v>2211</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08" t="s">
        <v>2212</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11" t="s">
        <v>2213</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11" t="s">
        <v>2214</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08" t="s">
        <v>2215</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08" t="s">
        <v>2216</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08" t="s">
        <v>2217</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06" t="s">
        <v>2227</v>
      </c>
      <c r="B184" s="1007" t="s">
        <v>2209</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08" t="s">
        <v>2210</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08" t="s">
        <v>2211</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08" t="s">
        <v>2212</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11" t="s">
        <v>2213</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11" t="s">
        <v>2214</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08" t="s">
        <v>2215</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08" t="s">
        <v>2216</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08" t="s">
        <v>2217</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06" t="s">
        <v>2228</v>
      </c>
      <c r="B193" s="1007" t="s">
        <v>2209</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08" t="s">
        <v>2210</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08" t="s">
        <v>2211</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08" t="s">
        <v>2212</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11" t="s">
        <v>2213</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11" t="s">
        <v>2214</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08" t="s">
        <v>2215</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08" t="s">
        <v>2216</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08" t="s">
        <v>2217</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06" t="s">
        <v>2229</v>
      </c>
      <c r="B202" s="1007" t="s">
        <v>2209</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08" t="s">
        <v>2210</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08" t="s">
        <v>2211</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08" t="s">
        <v>2212</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11" t="s">
        <v>2213</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11" t="s">
        <v>2214</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08" t="s">
        <v>2215</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08" t="s">
        <v>2216</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08" t="s">
        <v>2217</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06" t="s">
        <v>2230</v>
      </c>
      <c r="B211" s="1007" t="s">
        <v>2209</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08" t="s">
        <v>2210</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08" t="s">
        <v>2211</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08" t="s">
        <v>2212</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11" t="s">
        <v>2213</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11" t="s">
        <v>2214</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08" t="s">
        <v>2215</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08" t="s">
        <v>2216</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08" t="s">
        <v>2217</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06" t="s">
        <v>2231</v>
      </c>
      <c r="B220" s="1007" t="s">
        <v>2209</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08" t="s">
        <v>2210</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08" t="s">
        <v>2211</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08" t="s">
        <v>2212</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11" t="s">
        <v>2213</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11" t="s">
        <v>2214</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08" t="s">
        <v>2215</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08" t="s">
        <v>2216</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08" t="s">
        <v>2217</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06" t="s">
        <v>2232</v>
      </c>
      <c r="B229" s="1007" t="s">
        <v>2209</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08" t="s">
        <v>2210</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08" t="s">
        <v>2211</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08" t="s">
        <v>2212</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11" t="s">
        <v>2213</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11" t="s">
        <v>2214</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08" t="s">
        <v>2215</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08" t="s">
        <v>2216</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08" t="s">
        <v>2217</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01" t="s">
        <v>2234</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16" t="s">
        <v>2222</v>
      </c>
      <c r="B239" s="1007" t="s">
        <v>2209</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08" t="s">
        <v>2210</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08" t="s">
        <v>2211</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08" t="s">
        <v>2212</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11" t="s">
        <v>2213</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11" t="s">
        <v>2214</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08" t="s">
        <v>2215</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08" t="s">
        <v>2216</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08" t="s">
        <v>2217</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06" t="s">
        <v>2223</v>
      </c>
      <c r="B248" s="1007" t="s">
        <v>2209</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08" t="s">
        <v>2210</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08" t="s">
        <v>2211</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08" t="s">
        <v>2212</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11" t="s">
        <v>2213</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11" t="s">
        <v>2214</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08" t="s">
        <v>2215</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08" t="s">
        <v>2216</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08" t="s">
        <v>2217</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06" t="s">
        <v>2224</v>
      </c>
      <c r="B257" s="1007" t="s">
        <v>2209</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08" t="s">
        <v>2210</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08" t="s">
        <v>2211</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08" t="s">
        <v>2212</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11" t="s">
        <v>2213</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11" t="s">
        <v>2214</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08" t="s">
        <v>2215</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08" t="s">
        <v>2216</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08" t="s">
        <v>2217</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06" t="s">
        <v>2225</v>
      </c>
      <c r="B266" s="1007" t="s">
        <v>2209</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08" t="s">
        <v>2210</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08" t="s">
        <v>2211</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08" t="s">
        <v>2212</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11" t="s">
        <v>2213</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11" t="s">
        <v>2214</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08" t="s">
        <v>2215</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08" t="s">
        <v>2216</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08" t="s">
        <v>2217</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06" t="s">
        <v>2226</v>
      </c>
      <c r="B275" s="1007" t="s">
        <v>2209</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08" t="s">
        <v>2210</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08" t="s">
        <v>2211</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08" t="s">
        <v>2212</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11" t="s">
        <v>2213</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11" t="s">
        <v>2214</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08" t="s">
        <v>2215</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08" t="s">
        <v>2216</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08" t="s">
        <v>2217</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06" t="s">
        <v>2227</v>
      </c>
      <c r="B284" s="1007" t="s">
        <v>2209</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08" t="s">
        <v>2210</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08" t="s">
        <v>2211</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08" t="s">
        <v>2212</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11" t="s">
        <v>2213</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11" t="s">
        <v>2214</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08" t="s">
        <v>2215</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08" t="s">
        <v>2216</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08" t="s">
        <v>2217</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06" t="s">
        <v>2228</v>
      </c>
      <c r="B293" s="1007" t="s">
        <v>2209</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08" t="s">
        <v>2210</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08" t="s">
        <v>2211</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08" t="s">
        <v>2212</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11" t="s">
        <v>2213</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11" t="s">
        <v>2214</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08" t="s">
        <v>2215</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08" t="s">
        <v>2216</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08" t="s">
        <v>2217</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06" t="s">
        <v>2229</v>
      </c>
      <c r="B302" s="1007" t="s">
        <v>2209</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08" t="s">
        <v>2210</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08" t="s">
        <v>2211</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08" t="s">
        <v>2212</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11" t="s">
        <v>2213</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11" t="s">
        <v>2214</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08" t="s">
        <v>2215</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08" t="s">
        <v>2216</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08" t="s">
        <v>2217</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06" t="s">
        <v>2230</v>
      </c>
      <c r="B311" s="1007" t="s">
        <v>2209</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08" t="s">
        <v>2210</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08" t="s">
        <v>2211</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08" t="s">
        <v>2212</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11" t="s">
        <v>2213</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11" t="s">
        <v>2214</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08" t="s">
        <v>2215</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08" t="s">
        <v>2216</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08" t="s">
        <v>2217</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06" t="s">
        <v>2231</v>
      </c>
      <c r="B320" s="1007" t="s">
        <v>2209</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08" t="s">
        <v>2210</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08" t="s">
        <v>2211</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08" t="s">
        <v>2212</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11" t="s">
        <v>2213</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11" t="s">
        <v>2214</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08" t="s">
        <v>2215</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08" t="s">
        <v>2216</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08" t="s">
        <v>2217</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06" t="s">
        <v>2232</v>
      </c>
      <c r="B329" s="1007" t="s">
        <v>2209</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08" t="s">
        <v>2210</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08" t="s">
        <v>2211</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08" t="s">
        <v>2212</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11" t="s">
        <v>2213</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11" t="s">
        <v>2214</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08" t="s">
        <v>2215</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08" t="s">
        <v>2216</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08" t="s">
        <v>2217</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